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Сертифікати шкільний відбір\Нова папка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H1611" i="1" l="1"/>
  <c r="H609" i="1"/>
  <c r="H496" i="1"/>
  <c r="H2018" i="1" l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<sst xmlns="http://schemas.openxmlformats.org/spreadsheetml/2006/main" count="12136" uniqueCount="6641">
  <si>
    <t>номер</t>
  </si>
  <si>
    <t>дата</t>
  </si>
  <si>
    <t>ПІБ учасника 1</t>
  </si>
  <si>
    <t>ПІБ учасника 2</t>
  </si>
  <si>
    <t>ПІБ вчителя</t>
  </si>
  <si>
    <t>ПІБ вчителя 2</t>
  </si>
  <si>
    <t>Посилання на сертифікат</t>
  </si>
  <si>
    <t>EMQ_su_sk_001</t>
  </si>
  <si>
    <t>6 березня 2026 р.</t>
  </si>
  <si>
    <t xml:space="preserve">Лук'янова Марія Володимирівна </t>
  </si>
  <si>
    <t>Тетью Надія Андріївна</t>
  </si>
  <si>
    <t>Рудоман Тетяна Вікторівна</t>
  </si>
  <si>
    <t>Барський ліцей №4 Барської міської ради</t>
  </si>
  <si>
    <t>EMQ_su_sk_002</t>
  </si>
  <si>
    <t>Чекановський Дмитро Валерійович</t>
  </si>
  <si>
    <t>Ендевіч Анастасія Святославівна</t>
  </si>
  <si>
    <t>EMQ_su_sk_003</t>
  </si>
  <si>
    <t xml:space="preserve">Гупал Ілля Володимирович </t>
  </si>
  <si>
    <t>Савчук Олександра Олександрівна</t>
  </si>
  <si>
    <t>Никончук Наталя Дмитрівна</t>
  </si>
  <si>
    <t>Комунальний заклад "Вінницький ліцей №27"</t>
  </si>
  <si>
    <t>EMQ_su_sk_004</t>
  </si>
  <si>
    <t>Якименко Анна Ігорівна</t>
  </si>
  <si>
    <t>Савіцька Діана Олександрівна</t>
  </si>
  <si>
    <t>EMQ_su_sk_005</t>
  </si>
  <si>
    <t>Кушніренко Марія Сергіївна</t>
  </si>
  <si>
    <t>Шиманська Марія Віталіївна</t>
  </si>
  <si>
    <t>EMQ_su_sk_006</t>
  </si>
  <si>
    <t>Мороз Катерина Ігорівна</t>
  </si>
  <si>
    <t>Ковальчук Олександр Вікторович</t>
  </si>
  <si>
    <t>EMQ_su_sk_007</t>
  </si>
  <si>
    <t>Калінчук Кіра Миколаївна</t>
  </si>
  <si>
    <t>Лозинська Марія Анатоліївна</t>
  </si>
  <si>
    <t>EMQ_su_sk_008</t>
  </si>
  <si>
    <t>Гурова Марія Сергіївна</t>
  </si>
  <si>
    <t xml:space="preserve">Коломієць Олександра Сергіївна </t>
  </si>
  <si>
    <t>EMQ_su_sk_009</t>
  </si>
  <si>
    <t>Ластовецький Тімур Валерійович</t>
  </si>
  <si>
    <t>Підлубний Даніїл Леонідович</t>
  </si>
  <si>
    <t>EMQ_su_sk_010</t>
  </si>
  <si>
    <t>Погорельська Анастасія Ігорівна</t>
  </si>
  <si>
    <t>Усата Уляна Андріївна</t>
  </si>
  <si>
    <t>Христюк Інна Миколаївна</t>
  </si>
  <si>
    <t>Ліцей №3 Калинівської міської ради Вінницької області</t>
  </si>
  <si>
    <t>EMQ_su_sk_011</t>
  </si>
  <si>
    <t>Гладиш Дар'я Олегівна</t>
  </si>
  <si>
    <t>Гах Дар'я Вадимівна</t>
  </si>
  <si>
    <t>EMQ_su_sk_012</t>
  </si>
  <si>
    <t>Бадрак Наталія Олександрівна</t>
  </si>
  <si>
    <t>Лисюк Катерина Романівна</t>
  </si>
  <si>
    <t>EMQ_su_sk_013</t>
  </si>
  <si>
    <t>Гонтар Максим Олександрович</t>
  </si>
  <si>
    <t>Лисенко Олександр Сергійович</t>
  </si>
  <si>
    <t>Криничних Ігор Миколайович</t>
  </si>
  <si>
    <t>КЗ "Вінницький ліцей №3 ім.М.Коцюбинського"</t>
  </si>
  <si>
    <t>EMQ_su_sk_014</t>
  </si>
  <si>
    <t>Потапов Іван Сергійович</t>
  </si>
  <si>
    <t>Скопінцев Кирило Олександрович</t>
  </si>
  <si>
    <t>EMQ_su_sk_015</t>
  </si>
  <si>
    <t>Грицан Вероніка Андріївна</t>
  </si>
  <si>
    <t>Пожванюк Анастасія Олександрівна</t>
  </si>
  <si>
    <t>EMQ_su_sk_016</t>
  </si>
  <si>
    <t>Кривоус Анастасія Русланівна</t>
  </si>
  <si>
    <t>Семенюк Дар’я Русланівна</t>
  </si>
  <si>
    <t>EMQ_su_sk_017</t>
  </si>
  <si>
    <t>Дідур Діана Сергіївна</t>
  </si>
  <si>
    <t>Мельничук Марія Максимівна</t>
  </si>
  <si>
    <t>EMQ_su_sk_018</t>
  </si>
  <si>
    <t>Лігутко Аліна Вікторівна</t>
  </si>
  <si>
    <t>Пономаренко Анастасія Дмитрівна</t>
  </si>
  <si>
    <t>EMQ_su_sk_019</t>
  </si>
  <si>
    <t>Менюк Ангеліна Сергіївна</t>
  </si>
  <si>
    <t>Семенюк Кіра Михайлівна</t>
  </si>
  <si>
    <t>EMQ_su_sk_020</t>
  </si>
  <si>
    <t>Крайнік Володимир Сергійович</t>
  </si>
  <si>
    <t>Сергієнко Михайло Віталійович</t>
  </si>
  <si>
    <t>Бартельова Алла Анатоліївна</t>
  </si>
  <si>
    <t>ВСП "Вінницький фаховий коледж Національного університету харчових технологій"</t>
  </si>
  <si>
    <t>EMQ_su_sk_021</t>
  </si>
  <si>
    <t>Човган Дмитро Олександрович</t>
  </si>
  <si>
    <t>Шиндилюк Михайло Михайлович</t>
  </si>
  <si>
    <t>EMQ_su_sk_022</t>
  </si>
  <si>
    <t>Краснов Дмитро Олександрович</t>
  </si>
  <si>
    <t>Ясінський Даніїл Романович</t>
  </si>
  <si>
    <t>EMQ_su_sk_023</t>
  </si>
  <si>
    <t>Виноградов Нікіта Олександрович</t>
  </si>
  <si>
    <t>Гуменний Вадим Віталійович</t>
  </si>
  <si>
    <t>Рудь Олена Володимирівна</t>
  </si>
  <si>
    <t>EMQ_su_sk_024</t>
  </si>
  <si>
    <t>Обець Анна Олександрівна</t>
  </si>
  <si>
    <t>Ящук Михайло Олександрович</t>
  </si>
  <si>
    <t>Рожко Зоя Павлівна</t>
  </si>
  <si>
    <t>EMQ_su_sk_025</t>
  </si>
  <si>
    <t>Мельник Валерія Григорівна</t>
  </si>
  <si>
    <t>Полянська Єлизавета Олександрівна</t>
  </si>
  <si>
    <t>EMQ_su_sk_026</t>
  </si>
  <si>
    <t>Козлов Владислав Олександрович</t>
  </si>
  <si>
    <t>Шорбан Андрій Васильович</t>
  </si>
  <si>
    <t>Меліховець Ганна Алімівна</t>
  </si>
  <si>
    <t>EMQ_su_sk_027</t>
  </si>
  <si>
    <t>Присяжнюк Кирило Олександрович</t>
  </si>
  <si>
    <t>Швець Максим Іванович</t>
  </si>
  <si>
    <t>EMQ_su_sk_028</t>
  </si>
  <si>
    <t>Курятков Роман Вадимович</t>
  </si>
  <si>
    <t>Деревʼянко Олексій Валентинович</t>
  </si>
  <si>
    <t>Кукурудзяк Леся Василівна</t>
  </si>
  <si>
    <t>EMQ_su_sk_029</t>
  </si>
  <si>
    <t>Чорний Іван Сергійович</t>
  </si>
  <si>
    <t>Гергіян Даніїл Геннадійович</t>
  </si>
  <si>
    <t>EMQ_su_sk_030</t>
  </si>
  <si>
    <t>Свінтак Артем Андрійович</t>
  </si>
  <si>
    <t>Гуменний Олександр Богданович</t>
  </si>
  <si>
    <t>Чеснік Наталя Миколаївна</t>
  </si>
  <si>
    <t>EMQ_su_sk_031</t>
  </si>
  <si>
    <t>Бабюк Олег Миколайович</t>
  </si>
  <si>
    <t>Кирилюк Лев Максимович</t>
  </si>
  <si>
    <t>EMQ_su_sk_032</t>
  </si>
  <si>
    <t>Штомпка Максим Святославович</t>
  </si>
  <si>
    <t>Лівандовський Олександр Олександрович</t>
  </si>
  <si>
    <t>Басько Тетяна Петрівна</t>
  </si>
  <si>
    <t>КЗ "Вінницький ліцей №4"</t>
  </si>
  <si>
    <t>EMQ_su_sk_033</t>
  </si>
  <si>
    <t>Стус Марія Сергіївна</t>
  </si>
  <si>
    <t>Сидорова Марія Павлівна</t>
  </si>
  <si>
    <t>EMQ_su_sk_034</t>
  </si>
  <si>
    <t>Костишина Ванесса Ігорівна</t>
  </si>
  <si>
    <t>Гринчук Анастасія Вікторівна</t>
  </si>
  <si>
    <t>EMQ_su_sk_035</t>
  </si>
  <si>
    <t>Кудрик Злата Дмитрівна</t>
  </si>
  <si>
    <t>Вох Аріна Костянтинівна</t>
  </si>
  <si>
    <t>EMQ_su_sk_036</t>
  </si>
  <si>
    <t>Мельниченко Анастасія Олександрівна</t>
  </si>
  <si>
    <t>Мазур Олександра Олександрівна</t>
  </si>
  <si>
    <t>EMQ_su_sk_037</t>
  </si>
  <si>
    <t>Марфін Тимофій Робертович</t>
  </si>
  <si>
    <t>Ступак Даніель Богданович</t>
  </si>
  <si>
    <t>EMQ_su_sk_038</t>
  </si>
  <si>
    <t>Притолюк Єлизавета Віталіївна</t>
  </si>
  <si>
    <t xml:space="preserve">Притолюк Євангеліна Віталіївна </t>
  </si>
  <si>
    <t>EMQ_su_sk_039</t>
  </si>
  <si>
    <t>Мамчуров Владислав Володимирович</t>
  </si>
  <si>
    <t>Ахрименко Данило Ігорьович</t>
  </si>
  <si>
    <t>EMQ_su_sk_040</t>
  </si>
  <si>
    <t>Бабій Ніка Ігорівна</t>
  </si>
  <si>
    <t>Кузьмік Анна Євгенівна</t>
  </si>
  <si>
    <t>EMQ_su_sk_041</t>
  </si>
  <si>
    <t>Усатюк Софія Сергіїівна</t>
  </si>
  <si>
    <t>Фінклер Андрій Віталійович</t>
  </si>
  <si>
    <t>EMQ_su_sk_042</t>
  </si>
  <si>
    <t>Прокопенко Маргаріта Євгеніївна</t>
  </si>
  <si>
    <t>Похолюк Єлізавета Миколаївна</t>
  </si>
  <si>
    <t>EMQ_su_sk_043</t>
  </si>
  <si>
    <t>Кирилюк Соломія Олександрівна</t>
  </si>
  <si>
    <t>Король Кіра Денисівна</t>
  </si>
  <si>
    <t>EMQ_su_sk_044</t>
  </si>
  <si>
    <t>Лагоржевський Нікіта Валерійович</t>
  </si>
  <si>
    <t>Чистик Давід Дмитрович</t>
  </si>
  <si>
    <t>EMQ_su_sk_045</t>
  </si>
  <si>
    <t>Лемещак Артем Іванович</t>
  </si>
  <si>
    <t>Лепетан Владислав Сергійович</t>
  </si>
  <si>
    <t>EMQ_su_sk_046</t>
  </si>
  <si>
    <t>Самойленко Назарій Русланович</t>
  </si>
  <si>
    <t>Мельник Денис Віталійович</t>
  </si>
  <si>
    <t>EMQ_su_sk_047</t>
  </si>
  <si>
    <t>Казьміришена Вероніка Валерієвна</t>
  </si>
  <si>
    <t>Лук'янович Нікіта Олегович</t>
  </si>
  <si>
    <t>EMQ_su_sk_048</t>
  </si>
  <si>
    <t>Горела Злата В'ячеславівна</t>
  </si>
  <si>
    <t>Геращенко Роман Олександрович</t>
  </si>
  <si>
    <t>EMQ_su_sk_049</t>
  </si>
  <si>
    <t>Нагайник Нікіта Олегович</t>
  </si>
  <si>
    <t>Грачова Юлія Вадимівна</t>
  </si>
  <si>
    <t>EMQ_su_sk_050</t>
  </si>
  <si>
    <t>Парнікоза Ангеліна Андріївна</t>
  </si>
  <si>
    <t>Ткачук Анна Андріївна</t>
  </si>
  <si>
    <t>EMQ_su_sk_051</t>
  </si>
  <si>
    <t>Сологуб Мілана Тимофіївна</t>
  </si>
  <si>
    <t>Кравчук Аріна Миколаївна</t>
  </si>
  <si>
    <t>EMQ_su_sk_052</t>
  </si>
  <si>
    <t xml:space="preserve">Ратушний Артем Олександрович </t>
  </si>
  <si>
    <t>Козак Любомир Артурович</t>
  </si>
  <si>
    <t>EMQ_su_sk_053</t>
  </si>
  <si>
    <t xml:space="preserve">Коваленко Владислава Сергіївна </t>
  </si>
  <si>
    <t xml:space="preserve">Бойко Софія Вікторівна </t>
  </si>
  <si>
    <t>EMQ_su_sk_054</t>
  </si>
  <si>
    <t>Радлінський Давид Юрійович</t>
  </si>
  <si>
    <t>Мазур  Никон  Андрійович</t>
  </si>
  <si>
    <t>EMQ_su_sk_055</t>
  </si>
  <si>
    <t xml:space="preserve">Долинна Соня Андріївна </t>
  </si>
  <si>
    <t>Давиденко Марина Олександрівна</t>
  </si>
  <si>
    <t>EMQ_su_sk_056</t>
  </si>
  <si>
    <t>Полудьоний Ілля Олександрович</t>
  </si>
  <si>
    <t>Телелим Софія Павлівна</t>
  </si>
  <si>
    <t>Купченко Надія Анатоліївна</t>
  </si>
  <si>
    <t>Боса Тетяна Григорівна</t>
  </si>
  <si>
    <t>Ліцей №1 селища Крижопіль</t>
  </si>
  <si>
    <t>EMQ_su_sk_057</t>
  </si>
  <si>
    <t>Перевертаний Олександр Геннадійович</t>
  </si>
  <si>
    <t>Пономарьова Вікторія Віталіївна</t>
  </si>
  <si>
    <t>EMQ_su_sk_058</t>
  </si>
  <si>
    <t>Магазейнов Дмитро  Артемович</t>
  </si>
  <si>
    <t>Цибуляк Мілана Євгеніївна</t>
  </si>
  <si>
    <t>EMQ_su_sk_059</t>
  </si>
  <si>
    <t>Опінко Мілана Андріївна</t>
  </si>
  <si>
    <t>Фролікова Олександра Олександрівна</t>
  </si>
  <si>
    <t>EMQ_su_sk_060</t>
  </si>
  <si>
    <t>Бунь Анастасія Олександрівна</t>
  </si>
  <si>
    <t>Франчук Ростислав Андрійович</t>
  </si>
  <si>
    <t>EMQ_su_sk_061</t>
  </si>
  <si>
    <t>Папура Олег Вадимович</t>
  </si>
  <si>
    <t>EMQ_su_sk_062</t>
  </si>
  <si>
    <t>Махиборода Олександр Андрійович</t>
  </si>
  <si>
    <t>Коваленко Вікторія Володимирівна</t>
  </si>
  <si>
    <t>EMQ_su_sk_063</t>
  </si>
  <si>
    <t>Цегельний Станіслав Олександрович</t>
  </si>
  <si>
    <t>Мізюк Дмитро Петрович</t>
  </si>
  <si>
    <t>EMQ_su_sk_064</t>
  </si>
  <si>
    <t>Криворучко Вікторія Сергіївна</t>
  </si>
  <si>
    <t>Муха Іван Андрійович</t>
  </si>
  <si>
    <t>EMQ_su_sk_065</t>
  </si>
  <si>
    <t>Гурак Крістіан Олександрович</t>
  </si>
  <si>
    <t>Антоневич Наталія Олександрівна</t>
  </si>
  <si>
    <t>EMQ_su_sk_066</t>
  </si>
  <si>
    <t>Касько Вероніка Максимівна</t>
  </si>
  <si>
    <t>Брушнівська Діана Віталіївна</t>
  </si>
  <si>
    <t>EMQ_su_sk_067</t>
  </si>
  <si>
    <t>Єфімова Ірина Сергіївна</t>
  </si>
  <si>
    <t>Грицюк Анна Юріївна</t>
  </si>
  <si>
    <t>EMQ_su_sk_068</t>
  </si>
  <si>
    <t>Яковенко Владислав Миколайович</t>
  </si>
  <si>
    <t>Пилипчук Діана В'ячеславівна</t>
  </si>
  <si>
    <t>EMQ_su_sk_069</t>
  </si>
  <si>
    <t>Тимощук Артем Сергійович</t>
  </si>
  <si>
    <t>Пішенко Віталіна Олегівна</t>
  </si>
  <si>
    <t>EMQ_su_sk_070</t>
  </si>
  <si>
    <t>Герасименко Олександр Миколайович</t>
  </si>
  <si>
    <t>Шевчук Данііл Дмитрович</t>
  </si>
  <si>
    <t>Цегольник Ілона Василівна</t>
  </si>
  <si>
    <t>Комунальний заклад "Вінницький ліцей №12"</t>
  </si>
  <si>
    <t>EMQ_su_sk_071</t>
  </si>
  <si>
    <t>Бойчук Олена Анатоліївна</t>
  </si>
  <si>
    <t>Овдієнко Поліна Олексіївна</t>
  </si>
  <si>
    <t>EMQ_su_sk_072</t>
  </si>
  <si>
    <t>Іванішина Яна Андріївна</t>
  </si>
  <si>
    <t>Савлюк Поліна Олексіївна</t>
  </si>
  <si>
    <t>EMQ_su_sk_073</t>
  </si>
  <si>
    <t>Конотоп Поліна Юріївна</t>
  </si>
  <si>
    <t>Гладковська Поліна Русланівна</t>
  </si>
  <si>
    <t>EMQ_su_sk_074</t>
  </si>
  <si>
    <t>Російчук Артем Олександрович</t>
  </si>
  <si>
    <t>Галяга Владислав Віталійович</t>
  </si>
  <si>
    <t>EMQ_su_sk_075</t>
  </si>
  <si>
    <t>Вітюк Марія Олександрівна</t>
  </si>
  <si>
    <t>Козинець Іванна Максимівна</t>
  </si>
  <si>
    <t>EMQ_su_sk_076</t>
  </si>
  <si>
    <t>Черниш Анастасія Вадимівна</t>
  </si>
  <si>
    <t>Яремчук Анна Віталіївна</t>
  </si>
  <si>
    <t>EMQ_su_sk_077</t>
  </si>
  <si>
    <t>Бічушка Дмитро Олександрович</t>
  </si>
  <si>
    <t>Бабич Артем Богданович</t>
  </si>
  <si>
    <t>EMQ_su_sk_078</t>
  </si>
  <si>
    <t>Сполітак Святослав Олегович</t>
  </si>
  <si>
    <t>Коломієць Артем Олександрович</t>
  </si>
  <si>
    <t>EMQ_su_sk_079</t>
  </si>
  <si>
    <t>Петренко Варвара Іванівна</t>
  </si>
  <si>
    <t>Гончар Маргарита Романівна</t>
  </si>
  <si>
    <t>EMQ_su_sk_080</t>
  </si>
  <si>
    <t>Сергейчик Олександра Василівна</t>
  </si>
  <si>
    <t>Чубатюк Юлія Вікторівна</t>
  </si>
  <si>
    <t>EMQ_su_sk_081</t>
  </si>
  <si>
    <t>Дворницький Данііл Русланович</t>
  </si>
  <si>
    <t>Дворницька Евеліна Русланівна</t>
  </si>
  <si>
    <t>EMQ_su_sk_082</t>
  </si>
  <si>
    <t>Колодинська Яна Василівна</t>
  </si>
  <si>
    <t>Гаврилюк Марія Сергіївна</t>
  </si>
  <si>
    <t>EMQ_su_sk_083</t>
  </si>
  <si>
    <t>Голубенко Каміла Олексіівна</t>
  </si>
  <si>
    <t>Ковальчук Дарина Сергіївна</t>
  </si>
  <si>
    <t>EMQ_su_sk_084</t>
  </si>
  <si>
    <t>Лесик Анастасія Олегівна</t>
  </si>
  <si>
    <t>Михайловська Анна Олександрівна</t>
  </si>
  <si>
    <t>EMQ_su_sk_085</t>
  </si>
  <si>
    <t>Логінов Данило Павлович</t>
  </si>
  <si>
    <t>Ворсуляк Олександр Олександрович</t>
  </si>
  <si>
    <t>EMQ_su_sk_086</t>
  </si>
  <si>
    <t>Коцюруба Костянтин Олександрович</t>
  </si>
  <si>
    <t>Сербський Євгеній Олександрович</t>
  </si>
  <si>
    <t>EMQ_su_sk_087</t>
  </si>
  <si>
    <t>Вітюк Денис Олексійович</t>
  </si>
  <si>
    <t>Гутік Максим Дмитрович</t>
  </si>
  <si>
    <t>EMQ_su_sk_088</t>
  </si>
  <si>
    <t>Лавренюк Максим Русланович</t>
  </si>
  <si>
    <t>Бондар Денис Дмитрович</t>
  </si>
  <si>
    <t>EMQ_su_sk_089</t>
  </si>
  <si>
    <t>Яковенко Дмитро Володимирович</t>
  </si>
  <si>
    <t>Кошова Анастасія Олегівна</t>
  </si>
  <si>
    <t>EMQ_su_sk_090</t>
  </si>
  <si>
    <t>Яремчук Андрій Віталійович</t>
  </si>
  <si>
    <t>Сівковський Євгеній</t>
  </si>
  <si>
    <t>EMQ_su_sk_091</t>
  </si>
  <si>
    <t>Мар'янович Глєб Андрійович</t>
  </si>
  <si>
    <t>Зель Максим Сергійович</t>
  </si>
  <si>
    <t>EMQ_su_sk_092</t>
  </si>
  <si>
    <t>Космінська Марія Юріївна</t>
  </si>
  <si>
    <t>Матущак Ірина Володимирівна</t>
  </si>
  <si>
    <t>Гринчук Любов Григорівна</t>
  </si>
  <si>
    <t>Комунальний заклад "Хмільницький ліцей №2 Хмільницької міської ради"</t>
  </si>
  <si>
    <t>EMQ_su_sk_093</t>
  </si>
  <si>
    <t xml:space="preserve">Болотнова Марія  </t>
  </si>
  <si>
    <t xml:space="preserve">Лук'янова Дар'я </t>
  </si>
  <si>
    <t>Масловата Дар'я Романівна</t>
  </si>
  <si>
    <t>Вінницький технічний фаховий коледж</t>
  </si>
  <si>
    <t>EMQ_su_sk_094</t>
  </si>
  <si>
    <t>Дудник Віталіна</t>
  </si>
  <si>
    <t>Бабенко Олександр</t>
  </si>
  <si>
    <t>EMQ_su_sk_095</t>
  </si>
  <si>
    <t>Пєскова Аделіна Денисівна</t>
  </si>
  <si>
    <t>Турчик Іван Сергійович</t>
  </si>
  <si>
    <t>Кирилюк Марія Віталіївна</t>
  </si>
  <si>
    <t>КЗЗСО «Луцький ліцей №18 Луцької міської ради»</t>
  </si>
  <si>
    <t>EMQ_su_sk_096</t>
  </si>
  <si>
    <t>Белуха Катерина Денисівна</t>
  </si>
  <si>
    <t>Місяк Дарина Олександрівна</t>
  </si>
  <si>
    <t>Біднюк Оксана Вікторівна</t>
  </si>
  <si>
    <t>Комунальний заклад "Гімназія села Верба Оваднівської сільської ради"</t>
  </si>
  <si>
    <t>EMQ_su_sk_097</t>
  </si>
  <si>
    <t>Климук Ганна Володимирівна</t>
  </si>
  <si>
    <t>Волошинська Анна Олексіївна</t>
  </si>
  <si>
    <t>EMQ_su_sk_098</t>
  </si>
  <si>
    <t>Жук Ольга Вячеславівна</t>
  </si>
  <si>
    <t>Хомич Владислав Володимирович</t>
  </si>
  <si>
    <t>EMQ_su_sk_099</t>
  </si>
  <si>
    <t>Бусел Артем Олександрович</t>
  </si>
  <si>
    <t>Мороз Максим Іванович</t>
  </si>
  <si>
    <t>EMQ_su_sk_100</t>
  </si>
  <si>
    <t>Волошинський Владислав Володимирович</t>
  </si>
  <si>
    <t>Дунець Олександр Адамович</t>
  </si>
  <si>
    <t>EMQ_su_sk_101</t>
  </si>
  <si>
    <t>Любашевська Катерина Ігорівна</t>
  </si>
  <si>
    <t>Мороз Богдан Володимирович</t>
  </si>
  <si>
    <t>EMQ_su_sk_102</t>
  </si>
  <si>
    <t>Мороз Соломія Володимирівна</t>
  </si>
  <si>
    <t>Загороднюк Каріна Василівна</t>
  </si>
  <si>
    <t>EMQ_su_sk_103</t>
  </si>
  <si>
    <t>Бельзюк Анна Володимирівна</t>
  </si>
  <si>
    <t>Каськова Маргарита Ігорівна</t>
  </si>
  <si>
    <t>EMQ_su_sk_104</t>
  </si>
  <si>
    <t>Сачук Владислав Вікторович</t>
  </si>
  <si>
    <t>Оніщук Денис Миколайович</t>
  </si>
  <si>
    <t>EMQ_su_sk_105</t>
  </si>
  <si>
    <t>Сватко Дмитро Володимирович</t>
  </si>
  <si>
    <t>Ничипор Михайло Сергійович</t>
  </si>
  <si>
    <t>EMQ_su_sk_106</t>
  </si>
  <si>
    <t>Савоскіна Аліна Олександрівна</t>
  </si>
  <si>
    <t>Михнюк Емілія Миколаївна</t>
  </si>
  <si>
    <t>EMQ_su_sk_107</t>
  </si>
  <si>
    <t>Бельзюк Меланія Вікторівна</t>
  </si>
  <si>
    <t>Калішенко Євгенія Олександрівна</t>
  </si>
  <si>
    <t>EMQ_su_sk_108</t>
  </si>
  <si>
    <t>Сачук Артем Олегович</t>
  </si>
  <si>
    <t>Романюк Євген Андрійович</t>
  </si>
  <si>
    <t>EMQ_su_sk_109</t>
  </si>
  <si>
    <t>Захаров Ілля Валентинович</t>
  </si>
  <si>
    <t>Баєр Станіслав Ігорович</t>
  </si>
  <si>
    <t>EMQ_su_sk_110</t>
  </si>
  <si>
    <t>Пащук Артем Андрійович</t>
  </si>
  <si>
    <t>Цісарук Ярослав Романович</t>
  </si>
  <si>
    <t>EMQ_su_sk_111</t>
  </si>
  <si>
    <t>Хмель Анастасія Іванівна</t>
  </si>
  <si>
    <t>Гребень Світлана Сергіївна</t>
  </si>
  <si>
    <t>EMQ_su_sk_112</t>
  </si>
  <si>
    <t>Шинкарук Максим Михайлович</t>
  </si>
  <si>
    <t>Мозіль Анатолій Іванович</t>
  </si>
  <si>
    <t>EMQ_su_sk_113</t>
  </si>
  <si>
    <t>Дубенчук Тетяна Олександрівна</t>
  </si>
  <si>
    <t>Романюк Андрій Андрійович</t>
  </si>
  <si>
    <t>EMQ_su_sk_114</t>
  </si>
  <si>
    <t>Масон Вадім</t>
  </si>
  <si>
    <t>Карпюк Влад</t>
  </si>
  <si>
    <t>Мартинюк Оксана Володимирівна</t>
  </si>
  <si>
    <t>Комунальний заклад загальної середньої освіти "Луцький ліцей № 21 імені Михайла Кравчука Луцької міської ради" світи "</t>
  </si>
  <si>
    <t>EMQ_su_sk_115</t>
  </si>
  <si>
    <t>Гарбарук Влад</t>
  </si>
  <si>
    <t>Веретеннікова Анастасія</t>
  </si>
  <si>
    <t>EMQ_su_sk_116</t>
  </si>
  <si>
    <t>Кущ Софія</t>
  </si>
  <si>
    <t>Войтюк Ярослав</t>
  </si>
  <si>
    <t>EMQ_su_sk_117</t>
  </si>
  <si>
    <t>Сень Ангеліна</t>
  </si>
  <si>
    <t>Кашуба Олександра</t>
  </si>
  <si>
    <t>EMQ_su_sk_118</t>
  </si>
  <si>
    <t>Ціхоцька Ольга</t>
  </si>
  <si>
    <t>Гурба Захар</t>
  </si>
  <si>
    <t>EMQ_su_sk_119</t>
  </si>
  <si>
    <t>Мацюк Артем</t>
  </si>
  <si>
    <t>Матящук Марко</t>
  </si>
  <si>
    <t>EMQ_su_sk_120</t>
  </si>
  <si>
    <t>Ішмурат Владислав</t>
  </si>
  <si>
    <t>Вдовиченко Ярослав</t>
  </si>
  <si>
    <t>EMQ_su_sk_121</t>
  </si>
  <si>
    <t>Климочко Дмитро</t>
  </si>
  <si>
    <t>Вишневська Діана</t>
  </si>
  <si>
    <t>EMQ_su_sk_122</t>
  </si>
  <si>
    <t>Шахова Валерія</t>
  </si>
  <si>
    <t>Федюков Матвій</t>
  </si>
  <si>
    <t>EMQ_su_sk_123</t>
  </si>
  <si>
    <t>Сяський Назар</t>
  </si>
  <si>
    <t>Горбачук Ілля</t>
  </si>
  <si>
    <t>EMQ_su_sk_124</t>
  </si>
  <si>
    <t>Борисюк Максим</t>
  </si>
  <si>
    <t>Войтасик Дмитро</t>
  </si>
  <si>
    <t>EMQ_su_sk_125</t>
  </si>
  <si>
    <t>Козачук Сергій</t>
  </si>
  <si>
    <t>Подригуля Дарія</t>
  </si>
  <si>
    <t>EMQ_su_sk_126</t>
  </si>
  <si>
    <t>Морозюк Уляна</t>
  </si>
  <si>
    <t>Войтасик Єлизавета</t>
  </si>
  <si>
    <t>EMQ_su_sk_127</t>
  </si>
  <si>
    <t>Шлангоф Марія</t>
  </si>
  <si>
    <t>Коровицька Анна</t>
  </si>
  <si>
    <t>EMQ_su_sk_128</t>
  </si>
  <si>
    <t>Стирко Владислава</t>
  </si>
  <si>
    <t>Долайчук Дар’я</t>
  </si>
  <si>
    <t>EMQ_su_sk_129</t>
  </si>
  <si>
    <t>Лукашук Іван</t>
  </si>
  <si>
    <t>Литвинюк Іван</t>
  </si>
  <si>
    <t>EMQ_su_sk_130</t>
  </si>
  <si>
    <t>Марченко Михайло</t>
  </si>
  <si>
    <t>Попович Дмитро</t>
  </si>
  <si>
    <t>EMQ_su_sk_131</t>
  </si>
  <si>
    <t>Радь Андрій</t>
  </si>
  <si>
    <t>Моголюк Назарій</t>
  </si>
  <si>
    <t>EMQ_su_sk_132</t>
  </si>
  <si>
    <t>Радзівіл Леонід</t>
  </si>
  <si>
    <t>Кльоц Матвій</t>
  </si>
  <si>
    <t>EMQ_su_sk_133</t>
  </si>
  <si>
    <t>Закоштуй Марта</t>
  </si>
  <si>
    <t>Єрофеєва Маргарита</t>
  </si>
  <si>
    <t>EMQ_su_sk_134</t>
  </si>
  <si>
    <t>Заяць Назар</t>
  </si>
  <si>
    <t>Симчук Ілля</t>
  </si>
  <si>
    <t>EMQ_su_sk_135</t>
  </si>
  <si>
    <t>Рекротюк Максим</t>
  </si>
  <si>
    <t>Корольчук Юрій</t>
  </si>
  <si>
    <t>EMQ_su_sk_136</t>
  </si>
  <si>
    <t>Кліш Богдан</t>
  </si>
  <si>
    <t>Шепелюк Максим</t>
  </si>
  <si>
    <t>EMQ_su_sk_137</t>
  </si>
  <si>
    <t>Панасюк Іван</t>
  </si>
  <si>
    <t>Бабарика Макар</t>
  </si>
  <si>
    <t>EMQ_su_sk_138</t>
  </si>
  <si>
    <t>Кашуб’як Ольга</t>
  </si>
  <si>
    <t>Харланова Мілана</t>
  </si>
  <si>
    <t>EMQ_su_sk_139</t>
  </si>
  <si>
    <t>Неділько Роман</t>
  </si>
  <si>
    <t>Кушпель Сергій</t>
  </si>
  <si>
    <t>EMQ_su_sk_140</t>
  </si>
  <si>
    <t>Афанасьєв Максим</t>
  </si>
  <si>
    <t>Костючко Юрій</t>
  </si>
  <si>
    <t>EMQ_su_sk_141</t>
  </si>
  <si>
    <t>Шнайдюк Іван</t>
  </si>
  <si>
    <t>Костюк Мілана</t>
  </si>
  <si>
    <t>EMQ_su_sk_142</t>
  </si>
  <si>
    <t>Пукля Святослав</t>
  </si>
  <si>
    <t>Солімчук Гліб</t>
  </si>
  <si>
    <t>EMQ_su_sk_143</t>
  </si>
  <si>
    <t>Голованова Уляна</t>
  </si>
  <si>
    <t>Козлова Ольга</t>
  </si>
  <si>
    <t>EMQ_su_sk_144</t>
  </si>
  <si>
    <t>Михальчук Наталія</t>
  </si>
  <si>
    <t>Лучко Єлизавета</t>
  </si>
  <si>
    <t>EMQ_su_sk_145</t>
  </si>
  <si>
    <t>Коц Ярослава</t>
  </si>
  <si>
    <t>Кізімчук Олександра</t>
  </si>
  <si>
    <t>EMQ_su_sk_146</t>
  </si>
  <si>
    <t>Гарматюк Анна</t>
  </si>
  <si>
    <t>Гарматюк Марія</t>
  </si>
  <si>
    <t>EMQ_su_sk_147</t>
  </si>
  <si>
    <t>Пукалюк Артем</t>
  </si>
  <si>
    <t>Бекас Андрій</t>
  </si>
  <si>
    <t>EMQ_su_sk_148</t>
  </si>
  <si>
    <t>Шпарик Софія</t>
  </si>
  <si>
    <t>Русин Данило</t>
  </si>
  <si>
    <t>EMQ_su_sk_149</t>
  </si>
  <si>
    <t>Вовдюк Ангеліна</t>
  </si>
  <si>
    <t>Савчук Христина</t>
  </si>
  <si>
    <t>EMQ_su_sk_150</t>
  </si>
  <si>
    <t>Товстенюк Нестор</t>
  </si>
  <si>
    <t>Потоцький Тимофій</t>
  </si>
  <si>
    <t>EMQ_su_sk_151</t>
  </si>
  <si>
    <t>Слива Олександр</t>
  </si>
  <si>
    <t>EMQ_su_sk_152</t>
  </si>
  <si>
    <t>Мельничук Олександра</t>
  </si>
  <si>
    <t>Грабець Соломія</t>
  </si>
  <si>
    <t>EMQ_su_sk_153</t>
  </si>
  <si>
    <t>Пугач Ольга</t>
  </si>
  <si>
    <t>Багнюк Катерина</t>
  </si>
  <si>
    <t>EMQ_su_sk_154</t>
  </si>
  <si>
    <t>Коломиєць Катерина</t>
  </si>
  <si>
    <t>Ганжала Анна</t>
  </si>
  <si>
    <t>EMQ_su_sk_155</t>
  </si>
  <si>
    <t>Антош Каріна</t>
  </si>
  <si>
    <t>Чух Анна</t>
  </si>
  <si>
    <t>EMQ_su_sk_156</t>
  </si>
  <si>
    <t>Фролова Єлизавета</t>
  </si>
  <si>
    <t>Валькова Анастасія</t>
  </si>
  <si>
    <t>EMQ_su_sk_157</t>
  </si>
  <si>
    <t>Скрипник Діана</t>
  </si>
  <si>
    <t>Делех Анна</t>
  </si>
  <si>
    <t>EMQ_su_sk_158</t>
  </si>
  <si>
    <t>Давидюк Дарина</t>
  </si>
  <si>
    <t>Киричук Аріана</t>
  </si>
  <si>
    <t>EMQ_su_sk_159</t>
  </si>
  <si>
    <t>Ясковець Поліна</t>
  </si>
  <si>
    <t>Літвінчук Олександра</t>
  </si>
  <si>
    <t>EMQ_su_sk_160</t>
  </si>
  <si>
    <t>Врона Злата</t>
  </si>
  <si>
    <t>Виноградов Олександр</t>
  </si>
  <si>
    <t>EMQ_su_sk_161</t>
  </si>
  <si>
    <t>Овчаров Матвій</t>
  </si>
  <si>
    <t>Шкоба Анна</t>
  </si>
  <si>
    <t>EMQ_su_sk_162</t>
  </si>
  <si>
    <t>Гладков Марк</t>
  </si>
  <si>
    <t>Ящук Мілана</t>
  </si>
  <si>
    <t>EMQ_su_sk_163</t>
  </si>
  <si>
    <t>Коваленко Марія</t>
  </si>
  <si>
    <t>Машеровська Дарина</t>
  </si>
  <si>
    <t>EMQ_su_sk_164</t>
  </si>
  <si>
    <t>Русин Ярина</t>
  </si>
  <si>
    <t>Шевченко Уляна</t>
  </si>
  <si>
    <t>EMQ_su_sk_165</t>
  </si>
  <si>
    <t>Гладунець Уляна</t>
  </si>
  <si>
    <t>Гончарук Ірина</t>
  </si>
  <si>
    <t>EMQ_su_sk_166</t>
  </si>
  <si>
    <t>Кудіна Ганна</t>
  </si>
  <si>
    <t>Мацьків Софія</t>
  </si>
  <si>
    <t>EMQ_su_sk_167</t>
  </si>
  <si>
    <t>Матвійчук Єва</t>
  </si>
  <si>
    <t>Хомич Софія</t>
  </si>
  <si>
    <t>EMQ_su_sk_168</t>
  </si>
  <si>
    <t>Товстенюк Лука</t>
  </si>
  <si>
    <t>Войтович Давид</t>
  </si>
  <si>
    <t>EMQ_su_sk_169</t>
  </si>
  <si>
    <t>Тижук Тимофій</t>
  </si>
  <si>
    <t>Столярчук Кіра</t>
  </si>
  <si>
    <t>EMQ_su_sk_170</t>
  </si>
  <si>
    <t>Сопронюк Володимир</t>
  </si>
  <si>
    <t>Можар Валерія</t>
  </si>
  <si>
    <t>EMQ_su_sk_171</t>
  </si>
  <si>
    <t>Ковалишин Дарина</t>
  </si>
  <si>
    <t>Матіюк Віталіна</t>
  </si>
  <si>
    <t>EMQ_su_sk_172</t>
  </si>
  <si>
    <t>Карпінський Назар</t>
  </si>
  <si>
    <t>Єрофеєв Ілля</t>
  </si>
  <si>
    <t>EMQ_su_sk_173</t>
  </si>
  <si>
    <t>Демкова Анастасія</t>
  </si>
  <si>
    <t>Балика Кристина</t>
  </si>
  <si>
    <t>EMQ_su_sk_174</t>
  </si>
  <si>
    <t>Бондарчук Роман</t>
  </si>
  <si>
    <t>Микилюк Максим</t>
  </si>
  <si>
    <t>EMQ_su_sk_175</t>
  </si>
  <si>
    <t>Семенов Роман</t>
  </si>
  <si>
    <t>Ремез Макар</t>
  </si>
  <si>
    <t>EMQ_su_sk_176</t>
  </si>
  <si>
    <t>Бортник Роман</t>
  </si>
  <si>
    <t>Лук’янов Арсен</t>
  </si>
  <si>
    <t>EMQ_su_sk_177</t>
  </si>
  <si>
    <t>Дуда Маргарита</t>
  </si>
  <si>
    <t>Гаврилюк Валерія</t>
  </si>
  <si>
    <t>Тарасюк Олександр Миколайович</t>
  </si>
  <si>
    <t>Заклад загальної середньої освіти «Володимирська гімназія № 5 імені Анатолія Кореневського Володимирської міської ради»</t>
  </si>
  <si>
    <t>EMQ_su_sk_178</t>
  </si>
  <si>
    <t>Озімок Ірина</t>
  </si>
  <si>
    <t>Гендис Анна</t>
  </si>
  <si>
    <t>EMQ_su_sk_179</t>
  </si>
  <si>
    <t>Стрільчук Анна</t>
  </si>
  <si>
    <t>Кмін Ангеліна</t>
  </si>
  <si>
    <t>EMQ_su_sk_180</t>
  </si>
  <si>
    <t>Ситник Оксана</t>
  </si>
  <si>
    <t>Музика Уляна</t>
  </si>
  <si>
    <t>EMQ_su_sk_181</t>
  </si>
  <si>
    <t>Сергеєва Богдана</t>
  </si>
  <si>
    <t>Браславець Марія</t>
  </si>
  <si>
    <t>EMQ_su_sk_182</t>
  </si>
  <si>
    <t>Ізотова Анна</t>
  </si>
  <si>
    <t>Бернадська Софія</t>
  </si>
  <si>
    <t>EMQ_su_sk_183</t>
  </si>
  <si>
    <t>Поліщук Олександра</t>
  </si>
  <si>
    <t>Рудакова Олександра</t>
  </si>
  <si>
    <t>EMQ_su_sk_184</t>
  </si>
  <si>
    <t>Остапюк Юліана</t>
  </si>
  <si>
    <t>Мисинчук Анастасія</t>
  </si>
  <si>
    <t>EMQ_su_sk_185</t>
  </si>
  <si>
    <t>Григоринський Захар</t>
  </si>
  <si>
    <t>Кравчук Данило</t>
  </si>
  <si>
    <t>Каліш Наталія Миколаївна</t>
  </si>
  <si>
    <t>Комунальний заклад загальної середньої освіти “Луцький ліцей №14 імені Василя Сухомлинського Луцької міської ради”</t>
  </si>
  <si>
    <t>EMQ_su_sk_186</t>
  </si>
  <si>
    <t xml:space="preserve">Каліш Володимир </t>
  </si>
  <si>
    <t>Пасюк Михайло</t>
  </si>
  <si>
    <t>EMQ_su_sk_187</t>
  </si>
  <si>
    <t>Оксенчук Марія</t>
  </si>
  <si>
    <t>Федина Остап</t>
  </si>
  <si>
    <t>EMQ_su_sk_188</t>
  </si>
  <si>
    <t>Луцюк Артем</t>
  </si>
  <si>
    <t>Сівак Ілля</t>
  </si>
  <si>
    <t>EMQ_su_sk_189</t>
  </si>
  <si>
    <t>Модринський Ярослав</t>
  </si>
  <si>
    <t>Грисюк Володимир</t>
  </si>
  <si>
    <t>EMQ_su_sk_190</t>
  </si>
  <si>
    <t>Присяжнюк Евеліна</t>
  </si>
  <si>
    <t>Присяжнюк Мілана</t>
  </si>
  <si>
    <t>EMQ_su_sk_191</t>
  </si>
  <si>
    <t>Кравчук Соломія</t>
  </si>
  <si>
    <t>Коренюк Софія</t>
  </si>
  <si>
    <t>EMQ_su_sk_192</t>
  </si>
  <si>
    <t>Куденчук Поліна Василівна</t>
  </si>
  <si>
    <t>Лозовицька Софія Василівна</t>
  </si>
  <si>
    <t>Бороненко Валентина Сергіївна</t>
  </si>
  <si>
    <t>Люблинецький ліцей Волинської обласної ради</t>
  </si>
  <si>
    <t>EMQ_su_sk_193</t>
  </si>
  <si>
    <t>Лозовицький Іван Васильович</t>
  </si>
  <si>
    <t>Лабнюк Артем Вікторович</t>
  </si>
  <si>
    <t>EMQ_su_sk_194</t>
  </si>
  <si>
    <t>Федонюк Дарина Олександрівна</t>
  </si>
  <si>
    <t>Остапчук Вікторія Олександрівна</t>
  </si>
  <si>
    <t>EMQ_su_sk_195</t>
  </si>
  <si>
    <t>Рабчевська Катерина Петрівна</t>
  </si>
  <si>
    <t>Буштер Наталія Костянтинівна</t>
  </si>
  <si>
    <t>Семенюк Олександр Петрович</t>
  </si>
  <si>
    <t>Ростанський ліцей Шацької селищної ради Волинської області</t>
  </si>
  <si>
    <t>EMQ_su_sk_196</t>
  </si>
  <si>
    <t>Лукашук Віталій Володимирович</t>
  </si>
  <si>
    <t>Гірук Назар Юрійович</t>
  </si>
  <si>
    <t>EMQ_su_sk_197</t>
  </si>
  <si>
    <t>Бруско Софія Петрівна</t>
  </si>
  <si>
    <t>Мохнюк Марія Іванівна</t>
  </si>
  <si>
    <t>EMQ_su_sk_198</t>
  </si>
  <si>
    <t>Гогуля Андрій Андрійович</t>
  </si>
  <si>
    <t>Демаков Олександр Олександрович</t>
  </si>
  <si>
    <t>EMQ_su_sk_199</t>
  </si>
  <si>
    <t>Дружинович Соломія Романівна</t>
  </si>
  <si>
    <t>Клок Олександра Олександрівна</t>
  </si>
  <si>
    <t>EMQ_su_sk_200</t>
  </si>
  <si>
    <t>Тавпич Варерія</t>
  </si>
  <si>
    <t>Куденчук Анастасія</t>
  </si>
  <si>
    <t>Лаговський Віталій Степанович</t>
  </si>
  <si>
    <t>Комунальний заклад загальної середньої освіти «Луцький ліцей № 22 Луцької міської ради»</t>
  </si>
  <si>
    <t>EMQ_su_sk_201</t>
  </si>
  <si>
    <t>Шеремет Влад</t>
  </si>
  <si>
    <t>Бацков Захар</t>
  </si>
  <si>
    <t>EMQ_su_sk_202</t>
  </si>
  <si>
    <t>Дудар Уляна</t>
  </si>
  <si>
    <t>Давидюк Валерія</t>
  </si>
  <si>
    <t>EMQ_su_sk_203</t>
  </si>
  <si>
    <t>Поручнік Арсен</t>
  </si>
  <si>
    <t>Іванюк Даниїл</t>
  </si>
  <si>
    <t>EMQ_su_sk_204</t>
  </si>
  <si>
    <t>Слива Назар</t>
  </si>
  <si>
    <t>Петровський Юрій</t>
  </si>
  <si>
    <t>EMQ_su_sk_205</t>
  </si>
  <si>
    <t>Кірпічова Евеліна</t>
  </si>
  <si>
    <t>Самусь Ірина</t>
  </si>
  <si>
    <t>EMQ_su_sk_206</t>
  </si>
  <si>
    <t>Стаднік Назарій</t>
  </si>
  <si>
    <t>Марценюк Святослав</t>
  </si>
  <si>
    <t>EMQ_su_sk_207</t>
  </si>
  <si>
    <t>Калуш Анастасія</t>
  </si>
  <si>
    <t>Горбач Вероніка</t>
  </si>
  <si>
    <t>EMQ_su_sk_208</t>
  </si>
  <si>
    <t>Ящук Юляна</t>
  </si>
  <si>
    <t>Гураль Артем</t>
  </si>
  <si>
    <t>EMQ_su_sk_209</t>
  </si>
  <si>
    <t>Лещук Каріна</t>
  </si>
  <si>
    <t>Сачук Вероніка</t>
  </si>
  <si>
    <t>EMQ_su_sk_210</t>
  </si>
  <si>
    <t>Солодуха Марія</t>
  </si>
  <si>
    <t>Гриневич Богдан</t>
  </si>
  <si>
    <t>EMQ_su_sk_211</t>
  </si>
  <si>
    <t>Смоляний Любомир</t>
  </si>
  <si>
    <t>Лоза Володимир</t>
  </si>
  <si>
    <t>EMQ_su_sk_212</t>
  </si>
  <si>
    <t>Хімочка Діана</t>
  </si>
  <si>
    <t>Звіднюк Поліна</t>
  </si>
  <si>
    <t>EMQ_su_sk_213</t>
  </si>
  <si>
    <t>Смешко Христина</t>
  </si>
  <si>
    <t>Юзвик Вероніка</t>
  </si>
  <si>
    <t>EMQ_su_sk_214</t>
  </si>
  <si>
    <t>Казмірук Софія</t>
  </si>
  <si>
    <t>Жабчук Александра</t>
  </si>
  <si>
    <t>EMQ_su_sk_215</t>
  </si>
  <si>
    <t>Ковбасюк Максим</t>
  </si>
  <si>
    <t>Ковалишина Софія</t>
  </si>
  <si>
    <t>EMQ_su_sk_216</t>
  </si>
  <si>
    <t>Ваденюк Ангеліна</t>
  </si>
  <si>
    <t>Сікорський Ілля</t>
  </si>
  <si>
    <t>EMQ_su_sk_217</t>
  </si>
  <si>
    <t>Столярчук Уляна</t>
  </si>
  <si>
    <t>Саркісова Вероніка</t>
  </si>
  <si>
    <t>EMQ_su_sk_218</t>
  </si>
  <si>
    <t>Шишко Дмитро</t>
  </si>
  <si>
    <t>Макарчук Марк</t>
  </si>
  <si>
    <t>EMQ_su_sk_219</t>
  </si>
  <si>
    <t>Бурда Вероніка</t>
  </si>
  <si>
    <t>Мосійчук Ангеліна</t>
  </si>
  <si>
    <t>EMQ_su_sk_220</t>
  </si>
  <si>
    <t>Шульга Іван</t>
  </si>
  <si>
    <t>Гасумянц Олексій</t>
  </si>
  <si>
    <t>EMQ_su_sk_221</t>
  </si>
  <si>
    <t>Макаревич Артем</t>
  </si>
  <si>
    <t>Кордюк Денис</t>
  </si>
  <si>
    <t>EMQ_su_sk_222</t>
  </si>
  <si>
    <t>Миронюк Ганна</t>
  </si>
  <si>
    <t>Павуська Ілона</t>
  </si>
  <si>
    <t>EMQ_su_sk_223</t>
  </si>
  <si>
    <t>Ласка Дарина</t>
  </si>
  <si>
    <t>Мельничук Максим</t>
  </si>
  <si>
    <t>EMQ_su_sk_224</t>
  </si>
  <si>
    <t>Онищук Олександра</t>
  </si>
  <si>
    <t>Мустяца Вероніка</t>
  </si>
  <si>
    <t>EMQ_su_sk_225</t>
  </si>
  <si>
    <t>Маковецька Златослава Сергіївна</t>
  </si>
  <si>
    <t>Осійчук Мар'яна Андріївна</t>
  </si>
  <si>
    <t>Сидорук Тетяна Іванівна</t>
  </si>
  <si>
    <t>Опорний заклад загальної середньої "Хотешівський ліцей"</t>
  </si>
  <si>
    <t>EMQ_su_sk_226</t>
  </si>
  <si>
    <t>Сидорук Ольга Олександрівна</t>
  </si>
  <si>
    <t>Сидорук Рита Сергіївна</t>
  </si>
  <si>
    <t>EMQ_su_sk_227</t>
  </si>
  <si>
    <t>Рудчик Костянтин Ростиславович</t>
  </si>
  <si>
    <t>Корінчук Ілля Іванович</t>
  </si>
  <si>
    <t>EMQ_su_sk_228</t>
  </si>
  <si>
    <t>Бегаль Дмитро Іванович</t>
  </si>
  <si>
    <t>Куцик Богдан Володимирович</t>
  </si>
  <si>
    <t>EMQ_su_sk_229</t>
  </si>
  <si>
    <t xml:space="preserve">Свиридюк Станіслав Сергійович </t>
  </si>
  <si>
    <t>Маковецький Артем Сергійович</t>
  </si>
  <si>
    <t>EMQ_su_sk_230</t>
  </si>
  <si>
    <t xml:space="preserve">Маковецька Маргарита Богданівна </t>
  </si>
  <si>
    <t xml:space="preserve">Маковецька Ірина Володимирівна </t>
  </si>
  <si>
    <t>EMQ_su_sk_231</t>
  </si>
  <si>
    <t>Смітюх Іванна Володимирівна</t>
  </si>
  <si>
    <t>Козел Оксана Іванівна</t>
  </si>
  <si>
    <t>EMQ_su_sk_232</t>
  </si>
  <si>
    <t>Семенюк Ілля Володимирович</t>
  </si>
  <si>
    <t>Прач Максим Валентинович</t>
  </si>
  <si>
    <t>EMQ_su_sk_233</t>
  </si>
  <si>
    <t>Сидорук Ольга Іванівна</t>
  </si>
  <si>
    <t>Сидорук Аліна Іванівна</t>
  </si>
  <si>
    <t>EMQ_su_sk_234</t>
  </si>
  <si>
    <t>Сіроштан Софія</t>
  </si>
  <si>
    <t>Кущ Єгор</t>
  </si>
  <si>
    <t>Понурок Ольга Володимирівна</t>
  </si>
  <si>
    <t>Криворізький ліцей №77 Криворізької міської ради</t>
  </si>
  <si>
    <t>EMQ_su_sk_235</t>
  </si>
  <si>
    <t>Мохір Поліна</t>
  </si>
  <si>
    <t>Сергієнко Марія</t>
  </si>
  <si>
    <t>EMQ_su_sk_236</t>
  </si>
  <si>
    <t xml:space="preserve">Козловський Ярослав  </t>
  </si>
  <si>
    <t xml:space="preserve">Ситніков Сергій  </t>
  </si>
  <si>
    <t>Чирва Валентина Василівна</t>
  </si>
  <si>
    <t>Комунальний заклад "Гімназія №12" Кам'янської міської ради</t>
  </si>
  <si>
    <t>EMQ_su_sk_237</t>
  </si>
  <si>
    <t xml:space="preserve">Гармаш Валерія  </t>
  </si>
  <si>
    <t xml:space="preserve">Коваленко Поліна </t>
  </si>
  <si>
    <t>EMQ_su_sk_238</t>
  </si>
  <si>
    <t xml:space="preserve">Гафарова Мирослава </t>
  </si>
  <si>
    <t xml:space="preserve">Здебко Владислав </t>
  </si>
  <si>
    <t>EMQ_su_sk_239</t>
  </si>
  <si>
    <t xml:space="preserve">Ковальський Максим </t>
  </si>
  <si>
    <t xml:space="preserve">Галівець Віталій </t>
  </si>
  <si>
    <t>EMQ_su_sk_240</t>
  </si>
  <si>
    <t xml:space="preserve">Коваленко Мілана  </t>
  </si>
  <si>
    <t xml:space="preserve">Сухорукова Ольга </t>
  </si>
  <si>
    <t>EMQ_su_sk_241</t>
  </si>
  <si>
    <t xml:space="preserve">Павлючик Софія  </t>
  </si>
  <si>
    <t xml:space="preserve">Дербас Анна </t>
  </si>
  <si>
    <t>EMQ_su_sk_242</t>
  </si>
  <si>
    <t>Левченко Елеонора Володимирівна</t>
  </si>
  <si>
    <t xml:space="preserve">Колесова Елла Олександрівна  </t>
  </si>
  <si>
    <t>EMQ_su_sk_243</t>
  </si>
  <si>
    <t xml:space="preserve">Саєнко Єлизавета </t>
  </si>
  <si>
    <t xml:space="preserve">Жук Олександр </t>
  </si>
  <si>
    <t>EMQ_su_sk_244</t>
  </si>
  <si>
    <t xml:space="preserve">Пойда Станіслав Юрійович </t>
  </si>
  <si>
    <t xml:space="preserve">Пилипенко Сергій Артемович </t>
  </si>
  <si>
    <t>EMQ_su_sk_245</t>
  </si>
  <si>
    <t xml:space="preserve">Цимбал Тетяна Павлівна </t>
  </si>
  <si>
    <t xml:space="preserve">Вінокурова Кіра Олександрівна </t>
  </si>
  <si>
    <t>EMQ_su_sk_246</t>
  </si>
  <si>
    <t xml:space="preserve">Никітова Анастасія  </t>
  </si>
  <si>
    <t xml:space="preserve">Любич Даріна </t>
  </si>
  <si>
    <t>EMQ_su_sk_247</t>
  </si>
  <si>
    <t>Бублик Кіріл Сергійович</t>
  </si>
  <si>
    <t>Гарда Нікіта Олександрович</t>
  </si>
  <si>
    <t>Карпова Катерина Юріївна</t>
  </si>
  <si>
    <t>Комунальний заклад "Гімназія №17" Кам'янської міської ради</t>
  </si>
  <si>
    <t>EMQ_su_sk_248</t>
  </si>
  <si>
    <t xml:space="preserve">Данілкін Олександр Олександрович </t>
  </si>
  <si>
    <t>Абрамов Владислав Валерійович</t>
  </si>
  <si>
    <t>EMQ_su_sk_249</t>
  </si>
  <si>
    <t>Ганжа Тимофій Денисович</t>
  </si>
  <si>
    <t>Добреля Олександр Антонович</t>
  </si>
  <si>
    <t>EMQ_su_sk_250</t>
  </si>
  <si>
    <t xml:space="preserve">Афоніна Уляна Костянтинівна </t>
  </si>
  <si>
    <t>Зацепіліна Надія Олександрівна</t>
  </si>
  <si>
    <t>EMQ_su_sk_251</t>
  </si>
  <si>
    <t>Царьов Василій</t>
  </si>
  <si>
    <t>Черних Арсеній</t>
  </si>
  <si>
    <t>Литвиненко Наталія Миколаївна</t>
  </si>
  <si>
    <t>Криворізький Тернівський ліцей Криворізької міської ради</t>
  </si>
  <si>
    <t>EMQ_su_sk_252</t>
  </si>
  <si>
    <t xml:space="preserve">Рибка Мілана Максимівна </t>
  </si>
  <si>
    <t xml:space="preserve">Полтавець Поліна Сергіївна </t>
  </si>
  <si>
    <t>Орєхова Вікторія Євгеніївна</t>
  </si>
  <si>
    <t>КЗО "Криворізький ліцей "Гранд" ДОР "</t>
  </si>
  <si>
    <t>EMQ_su_sk_253</t>
  </si>
  <si>
    <t>Карелін Дмитро Євгенович</t>
  </si>
  <si>
    <t xml:space="preserve">Бобрик Михайло Олексійович </t>
  </si>
  <si>
    <t>EMQ_su_sk_254</t>
  </si>
  <si>
    <t xml:space="preserve">Косенко Андрій Олександрович </t>
  </si>
  <si>
    <t xml:space="preserve">Ворона Нікіта Олегович  </t>
  </si>
  <si>
    <t>EMQ_su_sk_255</t>
  </si>
  <si>
    <t xml:space="preserve">Яковець Ірина Олександрівна </t>
  </si>
  <si>
    <t xml:space="preserve">Рибка Анастасія Константинівна </t>
  </si>
  <si>
    <t>EMQ_su_sk_256</t>
  </si>
  <si>
    <t xml:space="preserve">Кондратенко Марія Дмитрівна </t>
  </si>
  <si>
    <t xml:space="preserve">Агєєв Нікіта Геннадійович </t>
  </si>
  <si>
    <t>EMQ_su_sk_257</t>
  </si>
  <si>
    <t xml:space="preserve">Коваль Андрій Олександрович </t>
  </si>
  <si>
    <t xml:space="preserve">Бабій Іван  Ярославович </t>
  </si>
  <si>
    <t>EMQ_su_sk_258</t>
  </si>
  <si>
    <t xml:space="preserve">Семенчук Назар Владиславович </t>
  </si>
  <si>
    <t xml:space="preserve">Долженко Ростислав Олександрович </t>
  </si>
  <si>
    <t>EMQ_su_sk_259</t>
  </si>
  <si>
    <t xml:space="preserve">Васильєва Вероніка Віталіївна </t>
  </si>
  <si>
    <t xml:space="preserve">Руденкова Софія Олегівна </t>
  </si>
  <si>
    <t>EMQ_su_sk_260</t>
  </si>
  <si>
    <t xml:space="preserve">Яковець Олександра Олександрівна </t>
  </si>
  <si>
    <t xml:space="preserve">Лактюшина Поліна Володимирівна </t>
  </si>
  <si>
    <t>EMQ_su_sk_261</t>
  </si>
  <si>
    <t xml:space="preserve">Українець Єлизавета Юріївна </t>
  </si>
  <si>
    <t xml:space="preserve">Федорченко Аріна Андріївна </t>
  </si>
  <si>
    <t>EMQ_su_sk_262</t>
  </si>
  <si>
    <t xml:space="preserve">Третьякова Анастасія Євгеніївна </t>
  </si>
  <si>
    <t xml:space="preserve">Коваль Мирослава Ігорівна  </t>
  </si>
  <si>
    <t>EMQ_su_sk_263</t>
  </si>
  <si>
    <t xml:space="preserve">Бородай Андрій Васильович </t>
  </si>
  <si>
    <t xml:space="preserve">Кисіль Максим Русланович   </t>
  </si>
  <si>
    <t>Сільченко Наталія Вікторівна</t>
  </si>
  <si>
    <t>Дніпровська гімназія № 43 Дніпровської міської ради</t>
  </si>
  <si>
    <t>EMQ_su_sk_264</t>
  </si>
  <si>
    <t xml:space="preserve">Бордюгова Каріна Дмитрівна </t>
  </si>
  <si>
    <t xml:space="preserve">Глотова Вероніка Андріївна     </t>
  </si>
  <si>
    <t>EMQ_su_sk_265</t>
  </si>
  <si>
    <t xml:space="preserve">Гончар Давид Романович       </t>
  </si>
  <si>
    <t xml:space="preserve">Гончар Тихон Романович        </t>
  </si>
  <si>
    <t>EMQ_su_sk_266</t>
  </si>
  <si>
    <t xml:space="preserve">Сотник Тимур Єгорович           </t>
  </si>
  <si>
    <t xml:space="preserve">Карамушко Давид Олегович   </t>
  </si>
  <si>
    <t>EMQ_su_sk_267</t>
  </si>
  <si>
    <t>Верцебова Анастасія Русланівна</t>
  </si>
  <si>
    <t>Сівакова Марія Сергіївна</t>
  </si>
  <si>
    <t>Черниш Катерина Миколаївна</t>
  </si>
  <si>
    <t>Криворізька гімназія № 102 Криворізької міської ради іської ради</t>
  </si>
  <si>
    <t>EMQ_su_sk_268</t>
  </si>
  <si>
    <t>Бойко Михайло Русланович</t>
  </si>
  <si>
    <t>Сокур Максим Олександрович</t>
  </si>
  <si>
    <t>Бідюк Олена Іванівна</t>
  </si>
  <si>
    <t>Верхньодніпровський ліцей №5 Верхньодніпровської міської ради</t>
  </si>
  <si>
    <t>EMQ_su_sk_269</t>
  </si>
  <si>
    <t>Генчу Роман Степанович</t>
  </si>
  <si>
    <t>Приходько Артем Ярославович</t>
  </si>
  <si>
    <t>EMQ_su_sk_270</t>
  </si>
  <si>
    <t>Герасименко Олександра Петрівна</t>
  </si>
  <si>
    <t>Мельник Анна Євгеніївна</t>
  </si>
  <si>
    <t>EMQ_su_sk_271</t>
  </si>
  <si>
    <t>Поправка Максим Станіславович</t>
  </si>
  <si>
    <t>Шкода Павло Сергійович</t>
  </si>
  <si>
    <t>Ольферт Олена Григорівна</t>
  </si>
  <si>
    <t>Криворізький ліцей №129 Криворізької міської ради</t>
  </si>
  <si>
    <t>EMQ_su_sk_272</t>
  </si>
  <si>
    <t>Кондратьєв Мирон Дмитрович</t>
  </si>
  <si>
    <t>Савенков Максим Олександрович</t>
  </si>
  <si>
    <t>EMQ_su_sk_273</t>
  </si>
  <si>
    <t>Лещіна Рената Андріївна</t>
  </si>
  <si>
    <t>Мізько Єлизавета Олександрівна</t>
  </si>
  <si>
    <t>EMQ_su_sk_274</t>
  </si>
  <si>
    <t>Баранов Іван Вячеславович</t>
  </si>
  <si>
    <t>Ступніков Денис Сергійович</t>
  </si>
  <si>
    <t>EMQ_su_sk_275</t>
  </si>
  <si>
    <t>Павлов Степан Дмитрович</t>
  </si>
  <si>
    <t>Тесленко Ілля Віталійович</t>
  </si>
  <si>
    <t>EMQ_su_sk_276</t>
  </si>
  <si>
    <t>Бровко Іван Ігорович</t>
  </si>
  <si>
    <t>Демянов Ярослав Максимович</t>
  </si>
  <si>
    <t>EMQ_su_sk_277</t>
  </si>
  <si>
    <t>Піняєв Олександр Юрійович</t>
  </si>
  <si>
    <t>Лісняк Марк Вікторович</t>
  </si>
  <si>
    <t>Данілова Світлана Юріївна</t>
  </si>
  <si>
    <t>Нікопольська гімназія №20 Нікопольської міської ради</t>
  </si>
  <si>
    <t>EMQ_su_sk_278</t>
  </si>
  <si>
    <t xml:space="preserve">Романій Дар'я </t>
  </si>
  <si>
    <t>Рагуліна Юлія Сергіївна</t>
  </si>
  <si>
    <t>EMQ_su_sk_279</t>
  </si>
  <si>
    <t>Михайлик Анастасія Олександрівна</t>
  </si>
  <si>
    <t>Руденко Анастасія Олександрівна</t>
  </si>
  <si>
    <t>EMQ_su_sk_280</t>
  </si>
  <si>
    <t>Воротницька Вікторія Олександрівна</t>
  </si>
  <si>
    <t xml:space="preserve">Рояка Кирило Андрійович </t>
  </si>
  <si>
    <t>EMQ_su_sk_281</t>
  </si>
  <si>
    <t>Бриков Євген Андрійович</t>
  </si>
  <si>
    <t>Кузніченко Олександра Євгеніївна</t>
  </si>
  <si>
    <t>Корж Катерина Юріївна</t>
  </si>
  <si>
    <t>Комунальний заклад "Ліцей №3" Кам'янської міської ради</t>
  </si>
  <si>
    <t>EMQ_su_sk_282</t>
  </si>
  <si>
    <t>Михайленко Марина Євгенівна</t>
  </si>
  <si>
    <t>Михайленко Міра Євгенівна</t>
  </si>
  <si>
    <t>Гавриленко Любов Іванівна</t>
  </si>
  <si>
    <t>Криворізький ліцей №95 Криворізької міської ради</t>
  </si>
  <si>
    <t>EMQ_su_sk_283</t>
  </si>
  <si>
    <t>Шивцова Кристина Анатоліївна</t>
  </si>
  <si>
    <t>Буднікова Марія Євгенівна</t>
  </si>
  <si>
    <t>EMQ_su_sk_284</t>
  </si>
  <si>
    <t>Ємець Ярослав Станіславович</t>
  </si>
  <si>
    <t>Сагалаєва Валерія Артемівна</t>
  </si>
  <si>
    <t>EMQ_su_sk_285</t>
  </si>
  <si>
    <t>Біляєв Микита Андрійович</t>
  </si>
  <si>
    <t>Хайнак Михайло Тарасович</t>
  </si>
  <si>
    <t>EMQ_su_sk_286</t>
  </si>
  <si>
    <t>Сурженко Варвара Дмитрівна</t>
  </si>
  <si>
    <t>Шандра Михайло Олегович</t>
  </si>
  <si>
    <t>EMQ_su_sk_287</t>
  </si>
  <si>
    <t>Панько Анна Ростиславівна</t>
  </si>
  <si>
    <t>Шарикіна Аріадна Сергіївна</t>
  </si>
  <si>
    <t>EMQ_su_sk_288</t>
  </si>
  <si>
    <t>Маламура Рєнат Сергійович</t>
  </si>
  <si>
    <t>Гузенко Тимофій В'ячеславович</t>
  </si>
  <si>
    <t>EMQ_su_sk_289</t>
  </si>
  <si>
    <t xml:space="preserve">Щурінова Варвара Євгенівна </t>
  </si>
  <si>
    <t>Маслянко Дарина Сергіївна</t>
  </si>
  <si>
    <t>EMQ_su_sk_290</t>
  </si>
  <si>
    <t>Толста Софія Микитівна</t>
  </si>
  <si>
    <t>Цвіркун Любава Сергіївна</t>
  </si>
  <si>
    <t>EMQ_su_sk_291</t>
  </si>
  <si>
    <t>Бугра Роман Андрійович</t>
  </si>
  <si>
    <t>Голошапов Вадим Олександрович</t>
  </si>
  <si>
    <t>EMQ_su_sk_292</t>
  </si>
  <si>
    <t>Азаренко Іван Андрійович</t>
  </si>
  <si>
    <t>Мусатов Арсеній Артурович</t>
  </si>
  <si>
    <t>EMQ_su_sk_293</t>
  </si>
  <si>
    <t>Кістерець Аріна Антонівна</t>
  </si>
  <si>
    <t>Левенець Орина Андріївна</t>
  </si>
  <si>
    <t>EMQ_su_sk_294</t>
  </si>
  <si>
    <t>Конець Катерина Віталіївна</t>
  </si>
  <si>
    <t>Мороз Поліна Андріївна</t>
  </si>
  <si>
    <t>EMQ_su_sk_295</t>
  </si>
  <si>
    <t>Данелюк Дар'я Андріївна</t>
  </si>
  <si>
    <t>Камінська Віолетта Вікторівна</t>
  </si>
  <si>
    <t>EMQ_su_sk_296</t>
  </si>
  <si>
    <t>Гололобова Марія Вікторівна</t>
  </si>
  <si>
    <t>Онучина Ксенія Віталіївна</t>
  </si>
  <si>
    <t>EMQ_su_sk_297</t>
  </si>
  <si>
    <t xml:space="preserve">Горбачевська Ангеліна Владиславівна </t>
  </si>
  <si>
    <t>Форостян Софія Сергіївна</t>
  </si>
  <si>
    <t>EMQ_su_sk_298</t>
  </si>
  <si>
    <t>Кочерга Кіріл Костянтинович</t>
  </si>
  <si>
    <t>Кнюх Ольга Євгенівна</t>
  </si>
  <si>
    <t>EMQ_su_sk_299</t>
  </si>
  <si>
    <t>Паюш Єва Дмитрівна</t>
  </si>
  <si>
    <t>Паюш Карина Дмитрівна</t>
  </si>
  <si>
    <t>EMQ_su_sk_300</t>
  </si>
  <si>
    <t>EMQ_su_sk_301</t>
  </si>
  <si>
    <t>Біжко Дар´я Максимівна</t>
  </si>
  <si>
    <t>Пільтек Ольга Віталіївна</t>
  </si>
  <si>
    <t>EMQ_su_sk_302</t>
  </si>
  <si>
    <t>Мясников Євгеній Денисович</t>
  </si>
  <si>
    <t>Панчук Тимофій Андрійович</t>
  </si>
  <si>
    <t>EMQ_su_sk_303</t>
  </si>
  <si>
    <t>Шарапанюк Євгеній Артемович</t>
  </si>
  <si>
    <t>Юрков Марк Олександрович</t>
  </si>
  <si>
    <t>EMQ_su_sk_304</t>
  </si>
  <si>
    <t>Загарій Олександр Русланович</t>
  </si>
  <si>
    <t>Тєлєгін Микита Олександрович</t>
  </si>
  <si>
    <t>EMQ_su_sk_305</t>
  </si>
  <si>
    <t>Ковшар Олександра Віталіївна</t>
  </si>
  <si>
    <t>Лисенко Владислава Євгенівна</t>
  </si>
  <si>
    <t>EMQ_su_sk_306</t>
  </si>
  <si>
    <t>Сизенко Єлизавета Романівна</t>
  </si>
  <si>
    <t>Яценко Гліб Євгенійович</t>
  </si>
  <si>
    <t>EMQ_su_sk_307</t>
  </si>
  <si>
    <t>Грицай Герман Едуардович</t>
  </si>
  <si>
    <t>Семенов Федір Андрійович</t>
  </si>
  <si>
    <t>EMQ_su_sk_308</t>
  </si>
  <si>
    <t>Джура Ярослав Тарасович</t>
  </si>
  <si>
    <t>Сальніков Олександр Максимович</t>
  </si>
  <si>
    <t>EMQ_su_sk_309</t>
  </si>
  <si>
    <t>Сидоренко Софія Володимирівна</t>
  </si>
  <si>
    <t>Єрополова Вероніка Юріївна</t>
  </si>
  <si>
    <t>EMQ_su_sk_310</t>
  </si>
  <si>
    <t>Звеков Гліб Олександрович</t>
  </si>
  <si>
    <t>Михайлюк Кирило Олександрович</t>
  </si>
  <si>
    <t>EMQ_su_sk_311</t>
  </si>
  <si>
    <t>Недоступ Софія Юріївна</t>
  </si>
  <si>
    <t>Шамрай Марія Анатоліївна</t>
  </si>
  <si>
    <t>EMQ_su_sk_312</t>
  </si>
  <si>
    <t>Коваленко Катерина Олександрівна</t>
  </si>
  <si>
    <t>Мельник Мирослава Олексіївна</t>
  </si>
  <si>
    <t>EMQ_su_sk_313</t>
  </si>
  <si>
    <t>Сахно Софія Вікторівна</t>
  </si>
  <si>
    <t>Абдель Фатах Юсеф</t>
  </si>
  <si>
    <t>EMQ_su_sk_314</t>
  </si>
  <si>
    <t>Ходос Михайло Сергійович</t>
  </si>
  <si>
    <t>Рєпін Михайло Євгенович</t>
  </si>
  <si>
    <t>EMQ_su_sk_315</t>
  </si>
  <si>
    <t>Лопатинська Анна Андріївна</t>
  </si>
  <si>
    <t>Ярема Єлизавета Олександрівна</t>
  </si>
  <si>
    <t>EMQ_su_sk_316</t>
  </si>
  <si>
    <t>Коровай Ксенія Вадимівна</t>
  </si>
  <si>
    <t>Шайнога Катерина Юріївна</t>
  </si>
  <si>
    <t>EMQ_su_sk_317</t>
  </si>
  <si>
    <t>Андрікевич Софія Миколаївна</t>
  </si>
  <si>
    <t>Луковцева Вікторія Олександрівна</t>
  </si>
  <si>
    <t>EMQ_su_sk_318</t>
  </si>
  <si>
    <t>Забродська Світлана Русланівна</t>
  </si>
  <si>
    <t>Штирхун Вероніка Віталіївна</t>
  </si>
  <si>
    <t>EMQ_su_sk_319</t>
  </si>
  <si>
    <t>Катриченко Назар Олександрович</t>
  </si>
  <si>
    <t>EMQ_su_sk_320</t>
  </si>
  <si>
    <t>Волощук Артем Олегович</t>
  </si>
  <si>
    <t>Мелечинська Кароліна Владиславівна</t>
  </si>
  <si>
    <t>EMQ_su_sk_321</t>
  </si>
  <si>
    <t>Дейнега Семен Дмитрович</t>
  </si>
  <si>
    <t>Касумян Тельман Арамаісович</t>
  </si>
  <si>
    <t>EMQ_su_sk_322</t>
  </si>
  <si>
    <t>Дяченко Майя Максимівна</t>
  </si>
  <si>
    <t>Рябова Катерина Сергійвна</t>
  </si>
  <si>
    <t>EMQ_su_sk_323</t>
  </si>
  <si>
    <t>Бобков Тимофій Олегович</t>
  </si>
  <si>
    <t>Канюка Даниїл Валерійович</t>
  </si>
  <si>
    <t>EMQ_su_sk_324</t>
  </si>
  <si>
    <t>Тернова Катерина Володимирівна</t>
  </si>
  <si>
    <t>EMQ_su_sk_325</t>
  </si>
  <si>
    <t>Ніколенко Кіра Володимирівна</t>
  </si>
  <si>
    <t>Підтереба Максим Олександрович</t>
  </si>
  <si>
    <t>EMQ_su_sk_326</t>
  </si>
  <si>
    <t>Вовк Владислав Олександрович</t>
  </si>
  <si>
    <t>Черніков Андрій Олександрович</t>
  </si>
  <si>
    <t>EMQ_su_sk_327</t>
  </si>
  <si>
    <t>Губар Архип Антонович</t>
  </si>
  <si>
    <t>Соколов Артемій Євгенійович</t>
  </si>
  <si>
    <t>EMQ_su_sk_328</t>
  </si>
  <si>
    <t>Бура Єлизавета Віталіївна</t>
  </si>
  <si>
    <t>Доброгорська Анна Едуардівна</t>
  </si>
  <si>
    <t>EMQ_su_sk_329</t>
  </si>
  <si>
    <t>Дежина Євгенія Дмитрівна</t>
  </si>
  <si>
    <t>Чепела Аліна Ярославівна</t>
  </si>
  <si>
    <t>EMQ_su_sk_330</t>
  </si>
  <si>
    <t>Вербицька Софія Костянтинівна</t>
  </si>
  <si>
    <t>Кузьмір Дар’я Сергіївна</t>
  </si>
  <si>
    <t>EMQ_su_sk_331</t>
  </si>
  <si>
    <t>Петренко Варвара Олексіївна</t>
  </si>
  <si>
    <t>Бобух Марія Юріївна</t>
  </si>
  <si>
    <t>Бондар Вікторія Олександрівна</t>
  </si>
  <si>
    <t>Заклад загальної середньої освіти "Солонянський ліцей" Солонянської селищної ради Дніпропетровської області</t>
  </si>
  <si>
    <t>EMQ_su_sk_332</t>
  </si>
  <si>
    <t>Алексєєва Анна Євгенівна</t>
  </si>
  <si>
    <t>Зубарик Володимир Олександрович</t>
  </si>
  <si>
    <t>EMQ_su_sk_333</t>
  </si>
  <si>
    <t>Улітіна Аріна Євгеніївна</t>
  </si>
  <si>
    <t>Гуторов Філіп Олександрович</t>
  </si>
  <si>
    <t>EMQ_su_sk_334</t>
  </si>
  <si>
    <t>Шава Іван Євгенійович</t>
  </si>
  <si>
    <t>Щербина Артем Віталійович</t>
  </si>
  <si>
    <t>EMQ_su_sk_335</t>
  </si>
  <si>
    <t>Романко Гліб Ігорович</t>
  </si>
  <si>
    <t>Фурман Назар Євгенович</t>
  </si>
  <si>
    <t>EMQ_su_sk_336</t>
  </si>
  <si>
    <t>Колойденко Євген Кирилович</t>
  </si>
  <si>
    <t>Пожарський Михайло Кирилович</t>
  </si>
  <si>
    <t>EMQ_su_sk_337</t>
  </si>
  <si>
    <t>Бутков Іван Андрійович</t>
  </si>
  <si>
    <t>Новічкова Маргарита Ігорівна</t>
  </si>
  <si>
    <t>EMQ_su_sk_338</t>
  </si>
  <si>
    <t>Шкляр Поліна Ігорівна</t>
  </si>
  <si>
    <t>Баглай Дар'я Олександрівна</t>
  </si>
  <si>
    <t>EMQ_su_sk_339</t>
  </si>
  <si>
    <t>Зіньковська Ольга Олександрівна</t>
  </si>
  <si>
    <t>Рукавишникова Ангеліна Дмитрівна</t>
  </si>
  <si>
    <t>Венгеренко Ігор Олександрович</t>
  </si>
  <si>
    <t>Нікопольська гімназія № 6 Нікопольської міської ради</t>
  </si>
  <si>
    <t>EMQ_su_sk_340</t>
  </si>
  <si>
    <t>Ігнатьєва Ольга Михайлівна</t>
  </si>
  <si>
    <t>Куцарєва Кіра Юріївна</t>
  </si>
  <si>
    <t>EMQ_su_sk_341</t>
  </si>
  <si>
    <t>Карпенко Євгеній Миколайович</t>
  </si>
  <si>
    <t>Луговий Олександр Сергійович</t>
  </si>
  <si>
    <t>EMQ_su_sk_342</t>
  </si>
  <si>
    <t>Піддубний Данило Максимович</t>
  </si>
  <si>
    <t>Попова Олександра Сергіївна</t>
  </si>
  <si>
    <t>EMQ_su_sk_343</t>
  </si>
  <si>
    <t>Баландіна Марія</t>
  </si>
  <si>
    <t>Драковцева Дар'я</t>
  </si>
  <si>
    <t xml:space="preserve">Майстренко Дар'я Володимирівна </t>
  </si>
  <si>
    <t xml:space="preserve">Черкаський ліцей Черкаської селищної ради Самарівського району Дніпропетровської області </t>
  </si>
  <si>
    <t>EMQ_su_sk_344</t>
  </si>
  <si>
    <t xml:space="preserve">Клименко Владислав </t>
  </si>
  <si>
    <t>Талибов Самір</t>
  </si>
  <si>
    <t>EMQ_su_sk_345</t>
  </si>
  <si>
    <t xml:space="preserve">Згонник Анастасія </t>
  </si>
  <si>
    <t>Шара Тетяна</t>
  </si>
  <si>
    <t>EMQ_su_sk_346</t>
  </si>
  <si>
    <t xml:space="preserve">Прудченко Олександр </t>
  </si>
  <si>
    <t>Соляник Нікіта</t>
  </si>
  <si>
    <t>EMQ_su_sk_347</t>
  </si>
  <si>
    <t>Будько Максим</t>
  </si>
  <si>
    <t>Корнілов Олексій</t>
  </si>
  <si>
    <t>EMQ_su_sk_348</t>
  </si>
  <si>
    <t>Сергієнко Тетяна</t>
  </si>
  <si>
    <t>Старкова Юлія</t>
  </si>
  <si>
    <t>EMQ_su_sk_349</t>
  </si>
  <si>
    <t>Колесник Микита</t>
  </si>
  <si>
    <t>Пухкий Володимир</t>
  </si>
  <si>
    <t>EMQ_su_sk_350</t>
  </si>
  <si>
    <t>Гюрова Анастасія</t>
  </si>
  <si>
    <t>Вовк Софія</t>
  </si>
  <si>
    <t>EMQ_su_sk_351</t>
  </si>
  <si>
    <t>Лисай Повна</t>
  </si>
  <si>
    <t>Довгань Поліна</t>
  </si>
  <si>
    <t>EMQ_su_sk_352</t>
  </si>
  <si>
    <t>Колісник Анастасія</t>
  </si>
  <si>
    <t>Виноградов Вадим</t>
  </si>
  <si>
    <t>EMQ_su_sk_353</t>
  </si>
  <si>
    <t>Гудков Богдан</t>
  </si>
  <si>
    <t xml:space="preserve">Скороход Михайло </t>
  </si>
  <si>
    <t>EMQ_su_sk_354</t>
  </si>
  <si>
    <t xml:space="preserve">Гоша Ілля </t>
  </si>
  <si>
    <t>Ручка Микита</t>
  </si>
  <si>
    <t>EMQ_su_sk_355</t>
  </si>
  <si>
    <t>Постникова Поліна</t>
  </si>
  <si>
    <t>Сологуб Марія</t>
  </si>
  <si>
    <t>EMQ_su_sk_356</t>
  </si>
  <si>
    <t>Титаренко Аліна Вадимівна</t>
  </si>
  <si>
    <t>Пінчук Анна Сергіївна</t>
  </si>
  <si>
    <t>Орел Людмила Петрівна</t>
  </si>
  <si>
    <t>ЗЗСО "Микільська-на-Дніпрі гімназія" Солонянської селищної ради Дніпропетровської області</t>
  </si>
  <si>
    <t>EMQ_su_sk_357</t>
  </si>
  <si>
    <t>Клюєвська Ксенія Сергіївна</t>
  </si>
  <si>
    <t>Коваленко Владислав Валентинович</t>
  </si>
  <si>
    <t>Водоп'янова Лілія Миколаївна</t>
  </si>
  <si>
    <t>EMQ_su_sk_358</t>
  </si>
  <si>
    <t>Дикун Назар Валерійович</t>
  </si>
  <si>
    <t>Сокол Олександр Андрійович</t>
  </si>
  <si>
    <t>Кольченко Анна Вікторівна</t>
  </si>
  <si>
    <t>Криворізький ліцей №49 КМР</t>
  </si>
  <si>
    <t>EMQ_su_sk_359</t>
  </si>
  <si>
    <t>Бичко Іван Євгенович</t>
  </si>
  <si>
    <t>Казновецький Артем Сергійович</t>
  </si>
  <si>
    <t>EMQ_su_sk_360</t>
  </si>
  <si>
    <t>Коротиш Аліса Антонівна</t>
  </si>
  <si>
    <t>Оболонська Віолета Віталіївна</t>
  </si>
  <si>
    <t>EMQ_su_sk_361</t>
  </si>
  <si>
    <t>Пархоменко Марія Іллівна</t>
  </si>
  <si>
    <t>Кутафіна Єва ВІталіївна</t>
  </si>
  <si>
    <t>EMQ_su_sk_362</t>
  </si>
  <si>
    <t>Амур Дмитро</t>
  </si>
  <si>
    <t>Бакай Єлисей</t>
  </si>
  <si>
    <t>Руденко Галина Анатоліївна</t>
  </si>
  <si>
    <t>Комунальний заклад освіти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</si>
  <si>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EMQ_su_sk_363</t>
  </si>
  <si>
    <t>Баранюк Родіон</t>
  </si>
  <si>
    <t>Бондаренко Максим</t>
  </si>
  <si>
    <t>EMQ_su_sk_364</t>
  </si>
  <si>
    <t>Гончаренко Богдан</t>
  </si>
  <si>
    <t>Дзюба Костянтин</t>
  </si>
  <si>
    <t>EMQ_su_sk_365</t>
  </si>
  <si>
    <t>Доценко Данило</t>
  </si>
  <si>
    <t>Дробот Ілля</t>
  </si>
  <si>
    <t>EMQ_su_sk_366</t>
  </si>
  <si>
    <t>Єпік Марк</t>
  </si>
  <si>
    <t>Іваницький Артем</t>
  </si>
  <si>
    <t>EMQ_su_sk_367</t>
  </si>
  <si>
    <t>Капля Олександр</t>
  </si>
  <si>
    <t>Карпенко Максим</t>
  </si>
  <si>
    <t>EMQ_su_sk_368</t>
  </si>
  <si>
    <t>Крилов Богдан</t>
  </si>
  <si>
    <t>Логунов Кирило</t>
  </si>
  <si>
    <t>EMQ_su_sk_369</t>
  </si>
  <si>
    <t>Ломоносов Роман</t>
  </si>
  <si>
    <t>Манько Давид</t>
  </si>
  <si>
    <t>EMQ_su_sk_370</t>
  </si>
  <si>
    <t>Мосін Олексій</t>
  </si>
  <si>
    <t>Пацьора Андрій</t>
  </si>
  <si>
    <t>EMQ_su_sk_371</t>
  </si>
  <si>
    <t>Петренко Єгор</t>
  </si>
  <si>
    <t>Пригорнєв Тихон</t>
  </si>
  <si>
    <t>EMQ_su_sk_372</t>
  </si>
  <si>
    <t>Руденко Вадим</t>
  </si>
  <si>
    <t>Рябошапка Захар</t>
  </si>
  <si>
    <t>EMQ_su_sk_373</t>
  </si>
  <si>
    <t>Савченко Іван</t>
  </si>
  <si>
    <t>Сальник Олександр</t>
  </si>
  <si>
    <t>EMQ_su_sk_374</t>
  </si>
  <si>
    <t>Скороход Кирило</t>
  </si>
  <si>
    <t>Тараненко Іван</t>
  </si>
  <si>
    <t>EMQ_su_sk_375</t>
  </si>
  <si>
    <t>Тертишний Тимофій</t>
  </si>
  <si>
    <t>Ятужис Роман</t>
  </si>
  <si>
    <t>EMQ_su_sk_376</t>
  </si>
  <si>
    <t xml:space="preserve">Грищенко Юрій Євгенович </t>
  </si>
  <si>
    <t xml:space="preserve">Черненко Кароліна Данилівна </t>
  </si>
  <si>
    <t xml:space="preserve">Дуда Вікторія Юріївна </t>
  </si>
  <si>
    <t xml:space="preserve">Гімназія № 7 Нікопольської міської ради </t>
  </si>
  <si>
    <t>EMQ_su_sk_377</t>
  </si>
  <si>
    <t xml:space="preserve">Рожкова Марія </t>
  </si>
  <si>
    <t xml:space="preserve">Похлєба Крістіна </t>
  </si>
  <si>
    <t>EMQ_su_sk_378</t>
  </si>
  <si>
    <t>Імаєв Марк Денисович</t>
  </si>
  <si>
    <t>Самовар Андрій Олександрович</t>
  </si>
  <si>
    <t>Хаменєва Надія Олександрівна</t>
  </si>
  <si>
    <t>Дніпровська гімназія №140 Дніпровської міської ради</t>
  </si>
  <si>
    <t>EMQ_su_sk_379</t>
  </si>
  <si>
    <t>Файдор Владислав Володимирович</t>
  </si>
  <si>
    <t>Висоцький Данило Борисович</t>
  </si>
  <si>
    <t>EMQ_su_sk_380</t>
  </si>
  <si>
    <t>Чуєнко Аріна Віталіївна</t>
  </si>
  <si>
    <t>Пригуноа Олександр Олександрович</t>
  </si>
  <si>
    <t>EMQ_su_sk_381</t>
  </si>
  <si>
    <t>Ромашко Артем Михайлович</t>
  </si>
  <si>
    <t>Зорін Данил Артемович</t>
  </si>
  <si>
    <t>EMQ_su_sk_382</t>
  </si>
  <si>
    <t>Мартиненко Микита Денисович</t>
  </si>
  <si>
    <t>Бихлов Дмитро Романович</t>
  </si>
  <si>
    <t>EMQ_su_sk_383</t>
  </si>
  <si>
    <t>Мелешак Варвара Олексіївна</t>
  </si>
  <si>
    <t>Загородній Максим Олександрович</t>
  </si>
  <si>
    <t>EMQ_su_sk_384</t>
  </si>
  <si>
    <t>Комар Анастасія Артемівна</t>
  </si>
  <si>
    <t>Куляко Іван Русланович</t>
  </si>
  <si>
    <t>EMQ_su_sk_385</t>
  </si>
  <si>
    <t>Тараскін Артур Олегович</t>
  </si>
  <si>
    <t>Круторогов Іван Віталійович</t>
  </si>
  <si>
    <t>EMQ_su_sk_386</t>
  </si>
  <si>
    <t>Горова Поліна Сергіївна</t>
  </si>
  <si>
    <t>Дрепак Ксенія Олександрівна</t>
  </si>
  <si>
    <t>EMQ_su_sk_387</t>
  </si>
  <si>
    <t>Дьома Єлізавета Андріївна</t>
  </si>
  <si>
    <t>Давидов Олексій Дмитррович</t>
  </si>
  <si>
    <t>EMQ_su_sk_388</t>
  </si>
  <si>
    <t>Біляєв Микола Васильович</t>
  </si>
  <si>
    <t>Мирошниченко Георгій Михайлович</t>
  </si>
  <si>
    <t>EMQ_su_sk_389</t>
  </si>
  <si>
    <t>Мамедова Ірина Владиславівна</t>
  </si>
  <si>
    <t>Саколюк Дар'я Олександрівна</t>
  </si>
  <si>
    <t>EMQ_su_sk_390</t>
  </si>
  <si>
    <t>Корощенко Матвій Миколайович</t>
  </si>
  <si>
    <t>Кноєв Дамир Єдуардович</t>
  </si>
  <si>
    <t>Жиленко Олена  Василівна</t>
  </si>
  <si>
    <t>КЗЗСО ліцей "Перспектива" Жовтоводської міської ради</t>
  </si>
  <si>
    <t>EMQ_su_sk_391</t>
  </si>
  <si>
    <t>Баргамон Амура Максимівна</t>
  </si>
  <si>
    <t>Долгачова Ірина Романівна</t>
  </si>
  <si>
    <t>EMQ_su_sk_392</t>
  </si>
  <si>
    <t>Том Аліна Олександрівна</t>
  </si>
  <si>
    <t>Носенко Вікторія Олегівна</t>
  </si>
  <si>
    <t>EMQ_su_sk_393</t>
  </si>
  <si>
    <t>Абаза Євген Олександрович</t>
  </si>
  <si>
    <t>Гедзик Ігор Миколайович</t>
  </si>
  <si>
    <t>EMQ_su_sk_394</t>
  </si>
  <si>
    <t>Медведенко Діана Евгенівна</t>
  </si>
  <si>
    <t>Коцюба Поліна Сергіївна</t>
  </si>
  <si>
    <t>EMQ_su_sk_395</t>
  </si>
  <si>
    <t>Михайловська Софія Евгенівна</t>
  </si>
  <si>
    <t>Івашко Мєліта Олександрівна</t>
  </si>
  <si>
    <t>EMQ_su_sk_396</t>
  </si>
  <si>
    <t>Іванов Микола Дмитрович</t>
  </si>
  <si>
    <t>Махоня Ярослав Володимирович</t>
  </si>
  <si>
    <t>EMQ_su_sk_397</t>
  </si>
  <si>
    <t>Коннік Валерія Ігорівна</t>
  </si>
  <si>
    <t>Черниш Василина Андріївна</t>
  </si>
  <si>
    <t>EMQ_su_sk_398</t>
  </si>
  <si>
    <t>Лічман Олексій Миколайович</t>
  </si>
  <si>
    <t>Панін Максим Олександрович</t>
  </si>
  <si>
    <t>EMQ_su_sk_399</t>
  </si>
  <si>
    <t>Булаш Максим Евгенович</t>
  </si>
  <si>
    <t>Лещинський Данило Олексійович</t>
  </si>
  <si>
    <t>EMQ_su_sk_400</t>
  </si>
  <si>
    <t>Кузьо Денис Дмитрович</t>
  </si>
  <si>
    <t>Дейнега Влад Олександрович</t>
  </si>
  <si>
    <t>EMQ_su_sk_401</t>
  </si>
  <si>
    <t>Лозова Карина Олегівна</t>
  </si>
  <si>
    <t xml:space="preserve">Ярошенко Віра Вадимівна </t>
  </si>
  <si>
    <t>EMQ_su_sk_402</t>
  </si>
  <si>
    <t xml:space="preserve">Волкова Софія Дмитрівна </t>
  </si>
  <si>
    <t>Рукіна Софія Сергіївна</t>
  </si>
  <si>
    <t>EMQ_su_sk_403</t>
  </si>
  <si>
    <t>Замишляєв Артур Ярославович</t>
  </si>
  <si>
    <t>Ломов Владислав Іванович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</si>
  <si>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</si>
  <si>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</si>
  <si>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EMQ_su_sk_404</t>
  </si>
  <si>
    <t>Грищенко Варвара Олександрівна</t>
  </si>
  <si>
    <t>Балкова Поліна Юріївна</t>
  </si>
  <si>
    <t>EMQ_su_sk_405</t>
  </si>
  <si>
    <t>Аксініна Сабіна Сабітівна</t>
  </si>
  <si>
    <t>Качан Анна Володимирівна</t>
  </si>
  <si>
    <t>EMQ_su_sk_406</t>
  </si>
  <si>
    <t>Власов Віталій Андрійович</t>
  </si>
  <si>
    <t>Оковитий Роман Борисович</t>
  </si>
  <si>
    <t>EMQ_su_sk_407</t>
  </si>
  <si>
    <t>Краснікова Валерія Ігорівна</t>
  </si>
  <si>
    <t>Бикова Валерія Артурівна</t>
  </si>
  <si>
    <t>Кравченко Олена Валентинівна</t>
  </si>
  <si>
    <t>Дніпровський ліцей № 36 Дніпровської міської ради</t>
  </si>
  <si>
    <t>EMQ_su_sk_408</t>
  </si>
  <si>
    <t>Стародубська Олена Ігорівна</t>
  </si>
  <si>
    <t>Завгородня Олександра Сергіївна</t>
  </si>
  <si>
    <t>EMQ_su_sk_409</t>
  </si>
  <si>
    <t>Ворона Аміна Андріївна</t>
  </si>
  <si>
    <t>Чупрін Ян Андрійович</t>
  </si>
  <si>
    <t>EMQ_su_sk_410</t>
  </si>
  <si>
    <t>Косенко Анастасія Віталіївна</t>
  </si>
  <si>
    <t>Люлько Софія Олександрівна</t>
  </si>
  <si>
    <t>EMQ_su_sk_411</t>
  </si>
  <si>
    <t>Химченко Матвій Володимирович</t>
  </si>
  <si>
    <t>Усок Микола Сергійович</t>
  </si>
  <si>
    <t>EMQ_su_sk_412</t>
  </si>
  <si>
    <t>Масяк Юлія Олексіївна</t>
  </si>
  <si>
    <t>Єрьома Варвара Романівна</t>
  </si>
  <si>
    <t>EMQ_su_sk_413</t>
  </si>
  <si>
    <t>Зибайло Олексій Сергійович</t>
  </si>
  <si>
    <t>Лахтік Ілля Михайлович</t>
  </si>
  <si>
    <t>EMQ_su_sk_414</t>
  </si>
  <si>
    <t>Проців Всеволод Юрійович</t>
  </si>
  <si>
    <t>Табачук Даніїл Олександрович</t>
  </si>
  <si>
    <t>EMQ_su_sk_415</t>
  </si>
  <si>
    <t>Беденко Ярослав Олександрович</t>
  </si>
  <si>
    <t>Самойленко Кирило Миколайович</t>
  </si>
  <si>
    <t>EMQ_su_sk_416</t>
  </si>
  <si>
    <t>Бицуля Тимофій Сергійович</t>
  </si>
  <si>
    <t>Кармазін Михайло Юрійович</t>
  </si>
  <si>
    <t>EMQ_su_sk_417</t>
  </si>
  <si>
    <t>Мотонаха Софія Максимівна</t>
  </si>
  <si>
    <t>Заярна Валерія Юріївна</t>
  </si>
  <si>
    <t>EMQ_su_sk_418</t>
  </si>
  <si>
    <t>Радіонова Поліна Євгеніївна</t>
  </si>
  <si>
    <t>Маркевич Юлія Віталіївна</t>
  </si>
  <si>
    <t>EMQ_su_sk_419</t>
  </si>
  <si>
    <t>Цимбалістов Владислав Олександрович</t>
  </si>
  <si>
    <t>Ситник Артем Дмитрович</t>
  </si>
  <si>
    <t>EMQ_su_sk_420</t>
  </si>
  <si>
    <t>Гайдученко Данило Романович</t>
  </si>
  <si>
    <t>Левченко Мирослав Павлович</t>
  </si>
  <si>
    <t>EMQ_su_sk_421</t>
  </si>
  <si>
    <t>Лямченкова Анна Петрівна</t>
  </si>
  <si>
    <t>Патеруха Михайло Ігорович</t>
  </si>
  <si>
    <t>EMQ_su_sk_422</t>
  </si>
  <si>
    <t>Косолапов Ілля Дмитрович</t>
  </si>
  <si>
    <t>Прохоренко Марк Серійович</t>
  </si>
  <si>
    <t>EMQ_su_sk_423</t>
  </si>
  <si>
    <t>Дарадан Захар Дмитрович</t>
  </si>
  <si>
    <t>Христюченко Владислав Сергійович</t>
  </si>
  <si>
    <t>EMQ_su_sk_424</t>
  </si>
  <si>
    <t>Турчина Анастасія</t>
  </si>
  <si>
    <t>Іванова Рената</t>
  </si>
  <si>
    <t>EMQ_su_sk_425</t>
  </si>
  <si>
    <t>Бондарев Гліб</t>
  </si>
  <si>
    <t>Хорунжа Олександра</t>
  </si>
  <si>
    <t>EMQ_su_sk_426</t>
  </si>
  <si>
    <t>Ведмеденко Вікторія</t>
  </si>
  <si>
    <t>Олійник Олександра</t>
  </si>
  <si>
    <t>EMQ_su_sk_427</t>
  </si>
  <si>
    <t>Русских Софія</t>
  </si>
  <si>
    <t>Малюк Олександра</t>
  </si>
  <si>
    <t>EMQ_su_sk_428</t>
  </si>
  <si>
    <t>Корчань Богдан</t>
  </si>
  <si>
    <t>Литвин Костянтин</t>
  </si>
  <si>
    <t>EMQ_su_sk_429</t>
  </si>
  <si>
    <t>Богданова Кіра</t>
  </si>
  <si>
    <t>Іщенко Вікторія</t>
  </si>
  <si>
    <t>EMQ_su_sk_430</t>
  </si>
  <si>
    <t>Луначевська Марія</t>
  </si>
  <si>
    <t>Петрочинін Захар</t>
  </si>
  <si>
    <t>EMQ_su_sk_431</t>
  </si>
  <si>
    <t>Ражда Аліса Віталіївна</t>
  </si>
  <si>
    <t>Пащенко Іванна Олексіївна</t>
  </si>
  <si>
    <t>Туваєва Анна Юріївна</t>
  </si>
  <si>
    <t>Науковий ліцей міжнародних відносин ІІ-ІІІ ступенів Університету митної справи та фінансів</t>
  </si>
  <si>
    <t>EMQ_su_sk_432</t>
  </si>
  <si>
    <t>Козиненко Вікторія Олександрівна</t>
  </si>
  <si>
    <t>Бодня Єлізавета Євгенівна</t>
  </si>
  <si>
    <t>EMQ_su_sk_433</t>
  </si>
  <si>
    <t>Щигарцев Тимур Ігорович</t>
  </si>
  <si>
    <t>Штундер Марк Богданович</t>
  </si>
  <si>
    <t>EMQ_su_sk_434</t>
  </si>
  <si>
    <t>Карнаушенко Єгор Юрійович</t>
  </si>
  <si>
    <t>Якобзон Давид Володимирович</t>
  </si>
  <si>
    <t>EMQ_su_sk_435</t>
  </si>
  <si>
    <t>Сердюк Данііл Олексійович</t>
  </si>
  <si>
    <t>Мартинюк Іван Павлович</t>
  </si>
  <si>
    <t>EMQ_su_sk_436</t>
  </si>
  <si>
    <t>Лук'яненко Поліна Ігорівна</t>
  </si>
  <si>
    <t>Сполітак Анастасія Дмитрівна</t>
  </si>
  <si>
    <t>EMQ_su_sk_437</t>
  </si>
  <si>
    <t>В'юнцова Єлизавета Олегівна</t>
  </si>
  <si>
    <t>Бірюкова Рада Олександрівна</t>
  </si>
  <si>
    <t>EMQ_su_sk_438</t>
  </si>
  <si>
    <t>Ягмін Софія Олександрівна</t>
  </si>
  <si>
    <t>Чиркіна Катерина Олегівна</t>
  </si>
  <si>
    <t>EMQ_su_sk_439</t>
  </si>
  <si>
    <t>Динник Кирило Сергійович</t>
  </si>
  <si>
    <t>Немерський Дмитро Андрійович</t>
  </si>
  <si>
    <t>EMQ_su_sk_440</t>
  </si>
  <si>
    <t>Соловйова Софія Анатоліївна</t>
  </si>
  <si>
    <t>Зозуля Ксенія Олександрівна</t>
  </si>
  <si>
    <t>Чернова Людмила Іванівна</t>
  </si>
  <si>
    <t>Криворізький ліцей №127 Криворізької міської ради</t>
  </si>
  <si>
    <t>EMQ_su_sk_441</t>
  </si>
  <si>
    <t>Аненко Олександр Євгенович</t>
  </si>
  <si>
    <t>Гарбуз Максим Віталійович</t>
  </si>
  <si>
    <t>EMQ_su_sk_442</t>
  </si>
  <si>
    <t>Войдович Вероніка Максимівна</t>
  </si>
  <si>
    <t>Коротич Матвій Валентинович</t>
  </si>
  <si>
    <t>EMQ_su_sk_443</t>
  </si>
  <si>
    <t>Малюта Анатолій Сергійович</t>
  </si>
  <si>
    <t>Митрофанова Марія Анатоліївна</t>
  </si>
  <si>
    <t>EMQ_su_sk_444</t>
  </si>
  <si>
    <t>Сергієнко Дар'я Володимирівна</t>
  </si>
  <si>
    <t>Сергієнко Анна Володимирівна</t>
  </si>
  <si>
    <t>EMQ_su_sk_445</t>
  </si>
  <si>
    <t>Жиро Єгор Максимович</t>
  </si>
  <si>
    <t xml:space="preserve">Голосний Даніїл Олексійович </t>
  </si>
  <si>
    <t>EMQ_su_sk_446</t>
  </si>
  <si>
    <t>Русанов Іван Васильович</t>
  </si>
  <si>
    <t>Гречух Аліна Віталіївна</t>
  </si>
  <si>
    <t>EMQ_su_sk_447</t>
  </si>
  <si>
    <t xml:space="preserve">Луценко Микита Максимович </t>
  </si>
  <si>
    <t>Мороз Яна Віталіївна</t>
  </si>
  <si>
    <t>Морган Владислав Костянтинович</t>
  </si>
  <si>
    <t>Дніпровський ліцей № 145 Дніпровської міської ради</t>
  </si>
  <si>
    <t>EMQ_su_sk_448</t>
  </si>
  <si>
    <t xml:space="preserve">Ракитянський Святослав Віталійович </t>
  </si>
  <si>
    <t>Костін Іван Сергійович</t>
  </si>
  <si>
    <t>EMQ_su_sk_449</t>
  </si>
  <si>
    <t xml:space="preserve">Ходжоян Лала Геворгівна </t>
  </si>
  <si>
    <t>Бандаш Максим Михайлович</t>
  </si>
  <si>
    <t>EMQ_su_sk_450</t>
  </si>
  <si>
    <t>Гореленко Богдан Сергійович</t>
  </si>
  <si>
    <t>Терехов Єгор Олегович</t>
  </si>
  <si>
    <t>Акастьолова Оксана Володимирівна</t>
  </si>
  <si>
    <t>Орільський ліцей Слобожанської селищної ради Дніпровського району Дніпропетровської області</t>
  </si>
  <si>
    <t>EMQ_su_sk_451</t>
  </si>
  <si>
    <t>Лисенко Вероніка Олегівна</t>
  </si>
  <si>
    <t xml:space="preserve">Тетерятник Анастасія Андріївна </t>
  </si>
  <si>
    <t>EMQ_su_sk_452</t>
  </si>
  <si>
    <t>Кайстря Валерія</t>
  </si>
  <si>
    <t>Ворона Альбіна Анатоліївна</t>
  </si>
  <si>
    <t>EMQ_su_sk_453</t>
  </si>
  <si>
    <t xml:space="preserve">Савельєв Олег Іванович </t>
  </si>
  <si>
    <t xml:space="preserve">Коломоєць Назар Олександрович </t>
  </si>
  <si>
    <t>EMQ_su_sk_454</t>
  </si>
  <si>
    <t>Гладкий Богдан Денисович</t>
  </si>
  <si>
    <t>Кандела Євгенія Геннадіївна</t>
  </si>
  <si>
    <t>EMQ_su_sk_455</t>
  </si>
  <si>
    <t xml:space="preserve">Залушний Мирон Олесандрович  </t>
  </si>
  <si>
    <t xml:space="preserve">Соломка Матвій Дмитрович </t>
  </si>
  <si>
    <t>EMQ_su_sk_456</t>
  </si>
  <si>
    <t xml:space="preserve">Береза Богдана  </t>
  </si>
  <si>
    <t>Жужма Діана</t>
  </si>
  <si>
    <t>EMQ_su_sk_457</t>
  </si>
  <si>
    <t xml:space="preserve">Тонконогова Ангеліна Олександрівна   </t>
  </si>
  <si>
    <t>Бахтіна Юлія Дмитрівна</t>
  </si>
  <si>
    <t>EMQ_su_sk_458</t>
  </si>
  <si>
    <t xml:space="preserve">Крюова Варвара Юріївна  </t>
  </si>
  <si>
    <t xml:space="preserve">Петренко Поліна Олександрівна </t>
  </si>
  <si>
    <t>EMQ_su_sk_459</t>
  </si>
  <si>
    <t>Рибалко Єгор Валерійович</t>
  </si>
  <si>
    <t>Романов Микита Андрійович</t>
  </si>
  <si>
    <t>EMQ_su_sk_460</t>
  </si>
  <si>
    <t>Васецька Мілана Владиславівна</t>
  </si>
  <si>
    <t>Завгородня Кіра Олександрівна</t>
  </si>
  <si>
    <t>EMQ_su_sk_461</t>
  </si>
  <si>
    <t xml:space="preserve">Булгаков Давид </t>
  </si>
  <si>
    <t xml:space="preserve">Коломоєць Арсен Олександрович  </t>
  </si>
  <si>
    <t>EMQ_su_sk_462</t>
  </si>
  <si>
    <t>Фіщенко Вероніка Едуардівна</t>
  </si>
  <si>
    <t>Лощенко Вікторія Романівна</t>
  </si>
  <si>
    <t>EMQ_su_sk_463</t>
  </si>
  <si>
    <t>Старишко Назар Романович</t>
  </si>
  <si>
    <t>Нор Ярослав Ігорович</t>
  </si>
  <si>
    <t>EMQ_su_sk_464</t>
  </si>
  <si>
    <t xml:space="preserve">Козачко Анастасія Сергіївна </t>
  </si>
  <si>
    <t xml:space="preserve">Гурко Василь Дмитрович </t>
  </si>
  <si>
    <t>Іванішина Любов Михайлівна</t>
  </si>
  <si>
    <t>EMQ_su_sk_465</t>
  </si>
  <si>
    <t xml:space="preserve">Лісковський Євгеній Валентинович </t>
  </si>
  <si>
    <t xml:space="preserve">Горбань Єгор Миколайович </t>
  </si>
  <si>
    <t>EMQ_su_sk_466</t>
  </si>
  <si>
    <t xml:space="preserve">Байтор Мурат Кемалович </t>
  </si>
  <si>
    <t xml:space="preserve">Чопко Дмитро Вадимович </t>
  </si>
  <si>
    <t>EMQ_su_sk_467</t>
  </si>
  <si>
    <t xml:space="preserve">Головенько Каміла Євгенівна  </t>
  </si>
  <si>
    <t>Сікорська Діана Дмитрівна</t>
  </si>
  <si>
    <t>EMQ_su_sk_468</t>
  </si>
  <si>
    <t xml:space="preserve">Шевченко Олег Євгенійович  </t>
  </si>
  <si>
    <t>Овсієнко Єгор Олегович</t>
  </si>
  <si>
    <t>EMQ_su_sk_469</t>
  </si>
  <si>
    <t xml:space="preserve">Титаренко Оксана Володимирівна   </t>
  </si>
  <si>
    <t>Синявська Уляна Миколаївна</t>
  </si>
  <si>
    <t>EMQ_su_sk_470</t>
  </si>
  <si>
    <t xml:space="preserve">Гноєвий Олексій Олексійович </t>
  </si>
  <si>
    <t xml:space="preserve">Каряка Богдан Сергійович </t>
  </si>
  <si>
    <t>EMQ_su_sk_471</t>
  </si>
  <si>
    <t xml:space="preserve">Ковтун Костянтин Єгорович  </t>
  </si>
  <si>
    <t>Колесник Євген Романович</t>
  </si>
  <si>
    <t>EMQ_su_sk_472</t>
  </si>
  <si>
    <t>Комаров Артем Костянтинович</t>
  </si>
  <si>
    <t>Строганов Міхаїл Олександрович</t>
  </si>
  <si>
    <t>Герун Марія Іванівна</t>
  </si>
  <si>
    <t>Криворізький природничо-науковий ліцей</t>
  </si>
  <si>
    <t>EMQ_su_sk_473</t>
  </si>
  <si>
    <t>Пашкова Юлія Андріївна</t>
  </si>
  <si>
    <t>Пучок Петро Петрович</t>
  </si>
  <si>
    <t>EMQ_su_sk_474</t>
  </si>
  <si>
    <t>Гапон Софія Миколаївна</t>
  </si>
  <si>
    <t>Пушкарюк Поліна Олександрівна</t>
  </si>
  <si>
    <t>EMQ_su_sk_475</t>
  </si>
  <si>
    <t>Ємельчев Юрій Назарович</t>
  </si>
  <si>
    <t>Скубій Анна Володимирівна</t>
  </si>
  <si>
    <t>EMQ_su_sk_476</t>
  </si>
  <si>
    <t>Супрун Ренат Вадимович</t>
  </si>
  <si>
    <t>Константін Джорж Джозефович</t>
  </si>
  <si>
    <t>EMQ_su_sk_477</t>
  </si>
  <si>
    <t>Деньдобрий  Дмиторо Олександрович</t>
  </si>
  <si>
    <t>Катькалова Олена Дмитрівна</t>
  </si>
  <si>
    <t>Коваленко Ірина Володимирівна</t>
  </si>
  <si>
    <t>Криворізька гімназія №9 Криворізької міської ради</t>
  </si>
  <si>
    <t>EMQ_su_sk_478</t>
  </si>
  <si>
    <t>Колісник Ганна Максимівна</t>
  </si>
  <si>
    <t>Ткаченко Кристина Віталіївна</t>
  </si>
  <si>
    <t>EMQ_su_sk_479</t>
  </si>
  <si>
    <t>Лісовський Данило Олегович</t>
  </si>
  <si>
    <t>Ружин Дмитро Олександрович</t>
  </si>
  <si>
    <t>EMQ_su_sk_480</t>
  </si>
  <si>
    <t>Семенець Кира Юріївна</t>
  </si>
  <si>
    <t>Ковтуненко Марія Юріївна</t>
  </si>
  <si>
    <t>EMQ_su_sk_481</t>
  </si>
  <si>
    <t>Погорєлова Олександра Віталіївна</t>
  </si>
  <si>
    <t>Міщенко Маргарита Олексіївна</t>
  </si>
  <si>
    <t>EMQ_su_sk_482</t>
  </si>
  <si>
    <t>Гладін Владислав Євгенович</t>
  </si>
  <si>
    <t>Демидюк Марія Олександрівна</t>
  </si>
  <si>
    <t>EMQ_su_sk_483</t>
  </si>
  <si>
    <t>Хара Софія Вадимівна</t>
  </si>
  <si>
    <t>Прокоф’єва Анастасія Віталіївна</t>
  </si>
  <si>
    <t>EMQ_su_sk_484</t>
  </si>
  <si>
    <t>Лисенко Анастасія Олександрівна</t>
  </si>
  <si>
    <t>Скрипніченко Софія Олегівна</t>
  </si>
  <si>
    <t>EMQ_su_sk_485</t>
  </si>
  <si>
    <t>Сухомлін Мілана Сергіївна</t>
  </si>
  <si>
    <t>Михайленко Діана Андріївна</t>
  </si>
  <si>
    <t>EMQ_su_sk_486</t>
  </si>
  <si>
    <t>Вовк Валерія Вадимівна</t>
  </si>
  <si>
    <t>Колеснік Поліна Сергіївна</t>
  </si>
  <si>
    <t>EMQ_su_sk_487</t>
  </si>
  <si>
    <t>Трубаєв Всеволод Семенович</t>
  </si>
  <si>
    <t>Авраменко Станіслав Анатолійович</t>
  </si>
  <si>
    <t>EMQ_su_sk_488</t>
  </si>
  <si>
    <t>Католіченко Катерина Віталіївна</t>
  </si>
  <si>
    <t>Муковоз Аліна Олексіївна</t>
  </si>
  <si>
    <t>EMQ_su_sk_489</t>
  </si>
  <si>
    <t>Калєдіна Софія Олегівна</t>
  </si>
  <si>
    <t>Гурін Олександр Дмитрович</t>
  </si>
  <si>
    <t>EMQ_su_sk_490</t>
  </si>
  <si>
    <t>Пилипчук Мар’яна Вадимівна</t>
  </si>
  <si>
    <t>Сафонова Анастасія Олексіївна</t>
  </si>
  <si>
    <t>EMQ_su_sk_491</t>
  </si>
  <si>
    <t>Кисельова Влада Олегівна</t>
  </si>
  <si>
    <t>Труфанова Анна Антонівна</t>
  </si>
  <si>
    <t>Клименко Олена Вікторівна</t>
  </si>
  <si>
    <t>Слов'янський педагогічний ліцей Слов'янської міської ради Донецької області</t>
  </si>
  <si>
    <t>EMQ_su_sk_492</t>
  </si>
  <si>
    <t>Минаєва Анастасія Юріївна</t>
  </si>
  <si>
    <t>Степанов Михайло Юрійович</t>
  </si>
  <si>
    <t>EMQ_su_sk_493</t>
  </si>
  <si>
    <t>Руденко Агнеса Олександрівна</t>
  </si>
  <si>
    <t>Старостін Данііл Костянтинович</t>
  </si>
  <si>
    <t>EMQ_su_sk_494</t>
  </si>
  <si>
    <t>Павлюченко-Радіонов Кирило Олексійович</t>
  </si>
  <si>
    <t>Жидков Марко Віталійович</t>
  </si>
  <si>
    <t>EMQ_su_sk_495</t>
  </si>
  <si>
    <t>Бирило Наталія Сергіївна</t>
  </si>
  <si>
    <t>EMQ_su_sk_496</t>
  </si>
  <si>
    <t>Ковальов Давид Ігорович</t>
  </si>
  <si>
    <t>Семоняк-Некрашевич Маргарита Сергіївна</t>
  </si>
  <si>
    <t>Тихонова Наталія Василівна</t>
  </si>
  <si>
    <t>Миколаївський ЗЗСО І-ІІІ ступенів № 11 Новогродівської міської ради</t>
  </si>
  <si>
    <t>EMQ_su_sk_497</t>
  </si>
  <si>
    <t>Собко Владислав Ігорович</t>
  </si>
  <si>
    <t>Дударенко Кирило Андрійович</t>
  </si>
  <si>
    <t>Добровольська Світлана Вікторівна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</si>
  <si>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</si>
  <si>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EMQ_su_sk_498</t>
  </si>
  <si>
    <t xml:space="preserve">Попова Богдана Андріївна </t>
  </si>
  <si>
    <t>Полшкова Надія Валеріївна</t>
  </si>
  <si>
    <t>EMQ_su_sk_499</t>
  </si>
  <si>
    <t>Аль Нану Анна Ахмадівна</t>
  </si>
  <si>
    <t>Аль Нану Ріда Ахмадович</t>
  </si>
  <si>
    <t>EMQ_su_sk_500</t>
  </si>
  <si>
    <t>Журбенко Єлизавета Віталіївна</t>
  </si>
  <si>
    <t>Сліпченко Катерина Олегівна</t>
  </si>
  <si>
    <t>EMQ_su_sk_501</t>
  </si>
  <si>
    <t>Дмитрук Максим Антонович</t>
  </si>
  <si>
    <t>Гасанов Єгор Дмитрович</t>
  </si>
  <si>
    <t>EMQ_su_sk_502</t>
  </si>
  <si>
    <t>Данюк Варвара Станіславівна</t>
  </si>
  <si>
    <t>Городовенко Вікторія Олександрівна</t>
  </si>
  <si>
    <t>EMQ_su_sk_503</t>
  </si>
  <si>
    <t>Ваховський Михайло Віталійович</t>
  </si>
  <si>
    <t>Примак Тетяна Петрівна</t>
  </si>
  <si>
    <t>Мартинюк Людмила Анатоліївна</t>
  </si>
  <si>
    <t>Звягельський політехнічний фаховий коледж</t>
  </si>
  <si>
    <t>EMQ_su_sk_504</t>
  </si>
  <si>
    <t>Остапенко Анастасія Михайлівна</t>
  </si>
  <si>
    <t>Храман Микола Максимович</t>
  </si>
  <si>
    <t>EMQ_su_sk_505</t>
  </si>
  <si>
    <t>Ігнатенко Владислав Андрійович</t>
  </si>
  <si>
    <t>Соловей Кирил Євгенійович</t>
  </si>
  <si>
    <t>Грибовська-Поліщук Вікторія Віталіївна</t>
  </si>
  <si>
    <t>Грушківська гімназія</t>
  </si>
  <si>
    <t>EMQ_su_sk_506</t>
  </si>
  <si>
    <t>Будніченко Каріна Олександрівна</t>
  </si>
  <si>
    <t>Алєксєєнко Марія Михайлівна</t>
  </si>
  <si>
    <t>EMQ_su_sk_507</t>
  </si>
  <si>
    <t>Ващенко Богдан Іванович</t>
  </si>
  <si>
    <t>Сингаївський Матвей Ігорович</t>
  </si>
  <si>
    <t>Лукашенко Людмила Володимирівна</t>
  </si>
  <si>
    <t>Грозинський ліцей</t>
  </si>
  <si>
    <t>EMQ_su_sk_508</t>
  </si>
  <si>
    <t>Чирко Олександр Романович</t>
  </si>
  <si>
    <t>Доцик Володимир Романович</t>
  </si>
  <si>
    <t>EMQ_su_sk_509</t>
  </si>
  <si>
    <t>Ословська Євангеліна Вадимівна</t>
  </si>
  <si>
    <t>Куркодим Ксенія Сергіївна</t>
  </si>
  <si>
    <t>EMQ_su_sk_510</t>
  </si>
  <si>
    <t>Струпинська Анна Сергіївна</t>
  </si>
  <si>
    <t>Ярмоленко Марк Віталійович</t>
  </si>
  <si>
    <t>EMQ_su_sk_511</t>
  </si>
  <si>
    <t>Кривошеєва Оксана Олександрівна</t>
  </si>
  <si>
    <t>Ходаківський Володимир Валентинович</t>
  </si>
  <si>
    <t>EMQ_su_sk_512</t>
  </si>
  <si>
    <t>Бабійчук Олександр Віталійович</t>
  </si>
  <si>
    <t>Чумак Єгор Віталійович</t>
  </si>
  <si>
    <t>EMQ_su_sk_513</t>
  </si>
  <si>
    <t>Волощук Карина Михайлівна</t>
  </si>
  <si>
    <t>Романюк Таїсія Ярославівна</t>
  </si>
  <si>
    <t>EMQ_su_sk_514</t>
  </si>
  <si>
    <t>Дерунець Микола Вячеславович</t>
  </si>
  <si>
    <t>Мельник Костянтин Анатолійович</t>
  </si>
  <si>
    <t>EMQ_su_sk_515</t>
  </si>
  <si>
    <t>Росол Вадим Миколайович</t>
  </si>
  <si>
    <t>Гребінь Михайло Іванович</t>
  </si>
  <si>
    <t xml:space="preserve">Кузів Діана Василівна </t>
  </si>
  <si>
    <t xml:space="preserve">Біласовицька гімназія </t>
  </si>
  <si>
    <t>EMQ_su_sk_516</t>
  </si>
  <si>
    <t xml:space="preserve">Лайош Пауліна Степанівна </t>
  </si>
  <si>
    <t xml:space="preserve">Данилець Анна Володимирівна </t>
  </si>
  <si>
    <t>Шеверя Мирослава Юріївна</t>
  </si>
  <si>
    <t>Хустська загальноосвітня школа І -ІІІ ступенів №2</t>
  </si>
  <si>
    <t>EMQ_su_sk_517</t>
  </si>
  <si>
    <t>Галамба Іван Віталійович</t>
  </si>
  <si>
    <t>Никитюк Іван Миколайович</t>
  </si>
  <si>
    <t>Гудак Еріка Павлівна</t>
  </si>
  <si>
    <t>Комунальний заклад "Перечинський професійний ліцей" Закарпатської обласної ради</t>
  </si>
  <si>
    <t>EMQ_su_sk_518</t>
  </si>
  <si>
    <t>Ганич Павло Владиславович</t>
  </si>
  <si>
    <t>Плакош Софія Сергіївна</t>
  </si>
  <si>
    <t>EMQ_su_sk_519</t>
  </si>
  <si>
    <t>Мельник Даніїл Ростиславович</t>
  </si>
  <si>
    <t>Ревта Іван Васильович</t>
  </si>
  <si>
    <t>EMQ_su_sk_520</t>
  </si>
  <si>
    <t>Шпильчак Дмитро Валентинович</t>
  </si>
  <si>
    <t>Штелиха Віктор Тарасович</t>
  </si>
  <si>
    <t>EMQ_su_sk_521</t>
  </si>
  <si>
    <t>Головач Роман Васильович</t>
  </si>
  <si>
    <t>Ярчич Єлизавета Андріївна</t>
  </si>
  <si>
    <t>Криницька Тетяна Михайлівна</t>
  </si>
  <si>
    <t>Ужгородський ліцей № 4</t>
  </si>
  <si>
    <t>EMQ_su_sk_522</t>
  </si>
  <si>
    <t>Горбей Дмитро Петрович</t>
  </si>
  <si>
    <t>Коваль Денис Юрійович</t>
  </si>
  <si>
    <t>EMQ_su_sk_523</t>
  </si>
  <si>
    <t>Мучичка Андріана Іванівна</t>
  </si>
  <si>
    <t>Боднар Андріана Андріївна</t>
  </si>
  <si>
    <t>Вожжов Сергій Анатолійович</t>
  </si>
  <si>
    <t>Мукачівська ЗОШ І-ІІІ ступенів №7</t>
  </si>
  <si>
    <t>EMQ_su_sk_524</t>
  </si>
  <si>
    <t>Малашенко Юрій Олександрович</t>
  </si>
  <si>
    <t>Мохнацький Артем Леонідович</t>
  </si>
  <si>
    <t>EMQ_su_sk_525</t>
  </si>
  <si>
    <t>Барильник Богдан Юрійович</t>
  </si>
  <si>
    <t>Зеленков Артем Володимирович</t>
  </si>
  <si>
    <t>EMQ_su_sk_526</t>
  </si>
  <si>
    <t>Чехович Ольга Михайлівна</t>
  </si>
  <si>
    <t>Бідзіля Назар Павлович</t>
  </si>
  <si>
    <t>EMQ_su_sk_527</t>
  </si>
  <si>
    <t>Футуйма Вероніка Русланівна</t>
  </si>
  <si>
    <t>Пойдин Анна-Марія Павлівна</t>
  </si>
  <si>
    <t>EMQ_su_sk_528</t>
  </si>
  <si>
    <t xml:space="preserve">Волощук Ольга Андріївна </t>
  </si>
  <si>
    <t xml:space="preserve">Карабчук Михайло Михайлович </t>
  </si>
  <si>
    <t>Бабій Андріана Миколаївна</t>
  </si>
  <si>
    <t>Лужанський заклад загальної середньої освіти I-III ступенів Великобичківської селищної ради Рахівського району Закарпатської області</t>
  </si>
  <si>
    <t>EMQ_su_sk_529</t>
  </si>
  <si>
    <t xml:space="preserve">Нам'як Аліна Юріївна </t>
  </si>
  <si>
    <t xml:space="preserve">Гиндрюк Артем Васильович </t>
  </si>
  <si>
    <t>EMQ_su_sk_530</t>
  </si>
  <si>
    <t xml:space="preserve">Гощук Роман Романович </t>
  </si>
  <si>
    <t xml:space="preserve">Легач Олексій Володимирович </t>
  </si>
  <si>
    <t>EMQ_su_sk_531</t>
  </si>
  <si>
    <t xml:space="preserve">Данилко Олександр Васильович </t>
  </si>
  <si>
    <t xml:space="preserve">Семенюк Денис Русланович </t>
  </si>
  <si>
    <t>EMQ_su_sk_532</t>
  </si>
  <si>
    <t xml:space="preserve">Полянчук Микола Миколайович </t>
  </si>
  <si>
    <t xml:space="preserve">Глушко Владислав Васильович </t>
  </si>
  <si>
    <t>EMQ_su_sk_533</t>
  </si>
  <si>
    <t xml:space="preserve">Поп Андріяна Іванівна </t>
  </si>
  <si>
    <t xml:space="preserve">Волощук Мілена Богданівна </t>
  </si>
  <si>
    <t>EMQ_su_sk_534</t>
  </si>
  <si>
    <t>Бучко Павло Максимович</t>
  </si>
  <si>
    <t>Лобанова Дарина Євгенівна</t>
  </si>
  <si>
    <t>Тодер Світлана Володимирівна</t>
  </si>
  <si>
    <t>Ужгородський ліцей ім. Т.Г. Шевченка Ужгородської міської ради</t>
  </si>
  <si>
    <t>EMQ_su_sk_535</t>
  </si>
  <si>
    <t>Олійник Олег Юрійович</t>
  </si>
  <si>
    <t>Поп Арсеній Андрійович</t>
  </si>
  <si>
    <t>EMQ_su_sk_536</t>
  </si>
  <si>
    <t>Туряниця Софія Анатоліївна</t>
  </si>
  <si>
    <t>Шутко Оксана Олександрівна</t>
  </si>
  <si>
    <t>EMQ_su_sk_537</t>
  </si>
  <si>
    <t>Маринцівська Аріна Андріївна</t>
  </si>
  <si>
    <t>Колодій Лілія Михайлівна</t>
  </si>
  <si>
    <t>EMQ_su_sk_538</t>
  </si>
  <si>
    <t>Штулер Андрій Юрійович</t>
  </si>
  <si>
    <t>Гула Сергій Михайлович</t>
  </si>
  <si>
    <t>EMQ_su_sk_539</t>
  </si>
  <si>
    <t>Махлін Емма Семенівна</t>
  </si>
  <si>
    <t>Мацо Марія Юріївна</t>
  </si>
  <si>
    <t>EMQ_su_sk_540</t>
  </si>
  <si>
    <t>Іванцюра Варвара Вячеславівна</t>
  </si>
  <si>
    <t>Золотухіна Євгенія Олександрівна</t>
  </si>
  <si>
    <t>EMQ_su_sk_541</t>
  </si>
  <si>
    <t>Реслер Дар'я Мар'янівна</t>
  </si>
  <si>
    <t>Лобач Олег Павлович</t>
  </si>
  <si>
    <t>EMQ_su_sk_542</t>
  </si>
  <si>
    <t>Сібулатова Емілія Олександрівна</t>
  </si>
  <si>
    <t>Сеневич Наталія Богданівна</t>
  </si>
  <si>
    <t>EMQ_su_sk_543</t>
  </si>
  <si>
    <t>Кобзар Валерія Олександрівна</t>
  </si>
  <si>
    <t>Лопатюк Іванна Миколаївна</t>
  </si>
  <si>
    <t>EMQ_su_sk_544</t>
  </si>
  <si>
    <t>Фролов Єгор Михайлович</t>
  </si>
  <si>
    <t>Литвин Богдан Ярославович</t>
  </si>
  <si>
    <t>EMQ_su_sk_545</t>
  </si>
  <si>
    <t>Чатій Анастасія Людвигівна</t>
  </si>
  <si>
    <t>Юско Вікторія Володимирівна</t>
  </si>
  <si>
    <t>EMQ_su_sk_546</t>
  </si>
  <si>
    <t>Козлов Артем Петрович</t>
  </si>
  <si>
    <t>Ковальчук Кіріл Вікторович</t>
  </si>
  <si>
    <t>EMQ_su_sk_547</t>
  </si>
  <si>
    <t>Пригара Анісія Ростиславівна</t>
  </si>
  <si>
    <t>Сапуерв Лев Олексійович</t>
  </si>
  <si>
    <t>EMQ_su_sk_548</t>
  </si>
  <si>
    <t>Надь Валерія Олександрівна</t>
  </si>
  <si>
    <t>Палінчак Таїсія Романівна</t>
  </si>
  <si>
    <t>EMQ_su_sk_549</t>
  </si>
  <si>
    <t>Хлибова Міла Семенівна</t>
  </si>
  <si>
    <t>Карпій Анна Вікторівна</t>
  </si>
  <si>
    <t>EMQ_su_sk_550</t>
  </si>
  <si>
    <t>Мартинюк Давід Володимирович</t>
  </si>
  <si>
    <t>Нейметі Андрій Іванович</t>
  </si>
  <si>
    <t>EMQ_su_sk_551</t>
  </si>
  <si>
    <t>Наумова Елеонора Сергіївна</t>
  </si>
  <si>
    <t>Продан Дар'я Василівна</t>
  </si>
  <si>
    <t>EMQ_su_sk_552</t>
  </si>
  <si>
    <t>Костів Дарина Віталіївна</t>
  </si>
  <si>
    <t>Головей Анастасія Міланівна</t>
  </si>
  <si>
    <t>EMQ_su_sk_553</t>
  </si>
  <si>
    <t>Бродзянська Софія Тарасівна</t>
  </si>
  <si>
    <t>Свида Дарина Віталіївна</t>
  </si>
  <si>
    <t>EMQ_su_sk_554</t>
  </si>
  <si>
    <t>Тетеніч Христина Денисівна</t>
  </si>
  <si>
    <t>Рущак Вікторія Іванівна</t>
  </si>
  <si>
    <t>EMQ_su_sk_555</t>
  </si>
  <si>
    <t>Клімішен Максим Олегович</t>
  </si>
  <si>
    <t>Горленко Віктор Вікторович</t>
  </si>
  <si>
    <t>EMQ_su_sk_556</t>
  </si>
  <si>
    <t>Пахомов Владислав Олександрович</t>
  </si>
  <si>
    <t>Пашкевич Олександр Вікторович</t>
  </si>
  <si>
    <t>EMQ_su_sk_557</t>
  </si>
  <si>
    <t>Пастернак Єва Олегівна</t>
  </si>
  <si>
    <t>Шетеля Анастасія Андріївна</t>
  </si>
  <si>
    <t>EMQ_su_sk_558</t>
  </si>
  <si>
    <t>Мулеса Валерій Павлович</t>
  </si>
  <si>
    <t>Тиводар Анатолій Романович</t>
  </si>
  <si>
    <t>EMQ_su_sk_559</t>
  </si>
  <si>
    <t>Русин Оксана Віталіївна</t>
  </si>
  <si>
    <t>Підвисоцька Милана Олександрівна</t>
  </si>
  <si>
    <t>EMQ_su_sk_560</t>
  </si>
  <si>
    <t>Товтин Марія Юріївна</t>
  </si>
  <si>
    <t>Русин Наталія Михайлівна</t>
  </si>
  <si>
    <t>EMQ_su_sk_561</t>
  </si>
  <si>
    <t>Полак Валерія Іванівна</t>
  </si>
  <si>
    <t>Ващиліна Вероніка Русланівна</t>
  </si>
  <si>
    <t>EMQ_su_sk_562</t>
  </si>
  <si>
    <t>Олейник Максим Володимирович</t>
  </si>
  <si>
    <t>Бучок Марк Андрійович</t>
  </si>
  <si>
    <t>EMQ_su_sk_563</t>
  </si>
  <si>
    <t>Беспалий Антон Костянтинович</t>
  </si>
  <si>
    <t>Моргунов Олександр Олександрович</t>
  </si>
  <si>
    <t>Проценко Олена Вікторівна</t>
  </si>
  <si>
    <t>Комунальний заклад "Матвіївський академічний ліцей" Запорізької обласної ради</t>
  </si>
  <si>
    <t>EMQ_su_sk_564</t>
  </si>
  <si>
    <t>Фролова Валерія Максимівна</t>
  </si>
  <si>
    <t>Якименко Ольга Іванівна</t>
  </si>
  <si>
    <t>Черьомухіна Альона Олександрівна</t>
  </si>
  <si>
    <t xml:space="preserve">Запорізькій академічний ліцей №107 Запорізької міської ради </t>
  </si>
  <si>
    <t>EMQ_su_sk_565</t>
  </si>
  <si>
    <t>Біла Анна Олексіївна</t>
  </si>
  <si>
    <t>Вовк Валерія Сергіївна</t>
  </si>
  <si>
    <t>EMQ_su_sk_566</t>
  </si>
  <si>
    <t>Білоусова Аріна Анатоліївна</t>
  </si>
  <si>
    <t>Захарчук Софія Віталіївна</t>
  </si>
  <si>
    <t>EMQ_su_sk_567</t>
  </si>
  <si>
    <t>Нікітенко Владислав Сергійович</t>
  </si>
  <si>
    <t>Зінчук Єфім Євгенович</t>
  </si>
  <si>
    <t>EMQ_su_sk_568</t>
  </si>
  <si>
    <t xml:space="preserve">Безпальченко Катерина Миколаївна  </t>
  </si>
  <si>
    <t>Солдатенко Яна Валеріївна</t>
  </si>
  <si>
    <t>Сізова Тетяна Петрівна</t>
  </si>
  <si>
    <t>КОМУНАЛЬНИЙ ЗАКЛАД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</si>
  <si>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EMQ_su_sk_569</t>
  </si>
  <si>
    <t>Тимкова  Олександра Віталіївна</t>
  </si>
  <si>
    <t xml:space="preserve">Городничий Максим Сергійович </t>
  </si>
  <si>
    <t>EMQ_su_sk_570</t>
  </si>
  <si>
    <t>Боконова Ксенія Калназарівна</t>
  </si>
  <si>
    <t>Шевчук Данило Артурович</t>
  </si>
  <si>
    <t>Линенко Андрій Володимирович</t>
  </si>
  <si>
    <t>Запорізька суспільно-гуманітарна гімназія № 27 Запорізької міської ради Запорізької області</t>
  </si>
  <si>
    <t>EMQ_su_sk_571</t>
  </si>
  <si>
    <t>Гаврилюк Кира Кирилівна</t>
  </si>
  <si>
    <t>Козлов Артем Олегович</t>
  </si>
  <si>
    <t>EMQ_su_sk_572</t>
  </si>
  <si>
    <t>Коваленко Максим Олександрович</t>
  </si>
  <si>
    <t>Мишьяков Артемій Олександрович</t>
  </si>
  <si>
    <t>EMQ_su_sk_573</t>
  </si>
  <si>
    <t>Макаренко Емма Павлівна</t>
  </si>
  <si>
    <t>Мацкевич Артем Євгенович</t>
  </si>
  <si>
    <t>EMQ_su_sk_574</t>
  </si>
  <si>
    <t>Кравчук Вероніка Вікторівна</t>
  </si>
  <si>
    <t>Урлов Єгор Олександрович</t>
  </si>
  <si>
    <t>EMQ_su_sk_575</t>
  </si>
  <si>
    <t xml:space="preserve">Бальва Єгор   Ігорович       </t>
  </si>
  <si>
    <t xml:space="preserve">Костромітінов Дмитро  Олексійович                 </t>
  </si>
  <si>
    <t>Гурінок Марина Анатоліївна</t>
  </si>
  <si>
    <t>Запорізька спеціалізована школа І-ІІІ ст. №100 Запорізької міської ради Запорізької області</t>
  </si>
  <si>
    <t>EMQ_su_sk_576</t>
  </si>
  <si>
    <t>Тоцька Аріна Дмитрівна</t>
  </si>
  <si>
    <t xml:space="preserve">Литовченко Діана  Сергіївна    </t>
  </si>
  <si>
    <t xml:space="preserve">Горбачова Олександра Олегівна </t>
  </si>
  <si>
    <t>EMQ_su_sk_577</t>
  </si>
  <si>
    <t>Кондратовець  Катерина</t>
  </si>
  <si>
    <t>Попова  Олександра  Андріївна</t>
  </si>
  <si>
    <t>EMQ_su_sk_578</t>
  </si>
  <si>
    <t>Наконечний  Владислав  Володимирович</t>
  </si>
  <si>
    <t>Бадьора Руслан  Романович</t>
  </si>
  <si>
    <t>EMQ_su_sk_579</t>
  </si>
  <si>
    <t>Досаєва Аміра Рустамівна</t>
  </si>
  <si>
    <t xml:space="preserve">Хрущ Анастасія Андріївна </t>
  </si>
  <si>
    <t>EMQ_su_sk_580</t>
  </si>
  <si>
    <t>Комарова Ангеліна Максимівна</t>
  </si>
  <si>
    <t>Лисенко Анастасія Андріївна</t>
  </si>
  <si>
    <t>EMQ_su_sk_581</t>
  </si>
  <si>
    <t>Болєла Анфіса Денисівна</t>
  </si>
  <si>
    <t>Момот Варвара Дмитрівна</t>
  </si>
  <si>
    <t>EMQ_su_sk_582</t>
  </si>
  <si>
    <t>Манукян Давид Гайкович</t>
  </si>
  <si>
    <t>Озмітель Ангеліна Юріївна</t>
  </si>
  <si>
    <t>EMQ_su_sk_583</t>
  </si>
  <si>
    <t>Третяк Юлія Петрівна</t>
  </si>
  <si>
    <t>Самарець Єлизавета Радимівна</t>
  </si>
  <si>
    <t>EMQ_su_sk_584</t>
  </si>
  <si>
    <t>Жалдак Єгор Максимович</t>
  </si>
  <si>
    <t>Максимов Іван Антонович</t>
  </si>
  <si>
    <t>Водоп'янов Роман Вікторович</t>
  </si>
  <si>
    <t>Комунальний заклад "Запорізький обласний академічний ліцей "Козацький" Запорізької обласної ради</t>
  </si>
  <si>
    <t>EMQ_su_sk_585</t>
  </si>
  <si>
    <t>Калинчук Єлизавета Михайлівна</t>
  </si>
  <si>
    <t>Красилець Дар'я Юріївна</t>
  </si>
  <si>
    <t>Кравченко Ліна Миколаївна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</si>
  <si>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</si>
  <si>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EMQ_su_sk_586</t>
  </si>
  <si>
    <t>Орлова Єва Сергіївна</t>
  </si>
  <si>
    <t>Павлюк Вероніка Сергіївна</t>
  </si>
  <si>
    <t>EMQ_su_sk_587</t>
  </si>
  <si>
    <t>Попова Єлизавета</t>
  </si>
  <si>
    <t>Васічкіна Ангеліна Олександрівна</t>
  </si>
  <si>
    <t>Сидорук Олександра Олександрівна</t>
  </si>
  <si>
    <t>Бердянський ліцей "Сузір'я" Бердянської міської ради Запорізької області</t>
  </si>
  <si>
    <t>EMQ_su_sk_588</t>
  </si>
  <si>
    <t>Матвієнко Данило</t>
  </si>
  <si>
    <t>Ільків Таміла</t>
  </si>
  <si>
    <t>EMQ_su_sk_589</t>
  </si>
  <si>
    <t>Ілюхіна Ксенія Ігорівна</t>
  </si>
  <si>
    <t>Ганошенко Каміла Олексіївна</t>
  </si>
  <si>
    <t>Телюпа Олена Анатоліївна</t>
  </si>
  <si>
    <t>Запорізька гімназія 84</t>
  </si>
  <si>
    <t>EMQ_su_sk_590</t>
  </si>
  <si>
    <t>Навальковська Наталія Назарівна</t>
  </si>
  <si>
    <t>Данів Вікторія Романівна</t>
  </si>
  <si>
    <t>Головчак Галина Іванівна</t>
  </si>
  <si>
    <t>Калуський ліцей №2</t>
  </si>
  <si>
    <t>EMQ_su_sk_591</t>
  </si>
  <si>
    <t>Гараз Андрій Святославович</t>
  </si>
  <si>
    <t>Пасічник Роксолана Олегівна</t>
  </si>
  <si>
    <t>EMQ_su_sk_592</t>
  </si>
  <si>
    <t>Романюк Арсен Віталійович</t>
  </si>
  <si>
    <t>Босович Сергій Іванович</t>
  </si>
  <si>
    <t>EMQ_su_sk_593</t>
  </si>
  <si>
    <t>Петрів Вікторія Миколаївна</t>
  </si>
  <si>
    <t>Мудрик Тамара Андріївна</t>
  </si>
  <si>
    <t>EMQ_su_sk_594</t>
  </si>
  <si>
    <t>Дякун Ірина Михайлівна</t>
  </si>
  <si>
    <t>Богдан Віолетта Крістіна</t>
  </si>
  <si>
    <t>EMQ_su_sk_595</t>
  </si>
  <si>
    <t>Бобик Олег Віталійович</t>
  </si>
  <si>
    <t>Пілянський Тимур Сергійович</t>
  </si>
  <si>
    <t>EMQ_su_sk_596</t>
  </si>
  <si>
    <t>Крашевська Єва Тарасівна</t>
  </si>
  <si>
    <t>Рим Вікторія Андріївна</t>
  </si>
  <si>
    <t>EMQ_su_sk_597</t>
  </si>
  <si>
    <t>Скоріянтов Данило Юрійович</t>
  </si>
  <si>
    <t>Сисак Святослав Олегович</t>
  </si>
  <si>
    <t>EMQ_su_sk_598</t>
  </si>
  <si>
    <t>Чоповський Дмитро Вікторович</t>
  </si>
  <si>
    <t>Лагойда Юрій Тарасович</t>
  </si>
  <si>
    <t>Терентьєва Ніна Леонідівна</t>
  </si>
  <si>
    <t>Брошнів-Осадський ліцей Брошнів-Осадської селищної ради Калуського району Івано-Франківської області</t>
  </si>
  <si>
    <t>EMQ_su_sk_599</t>
  </si>
  <si>
    <t>Козлан Артем</t>
  </si>
  <si>
    <t>Закірова Злата</t>
  </si>
  <si>
    <t>Яремин Олександра Ярославівна</t>
  </si>
  <si>
    <t>Косівський ліцей номер2 імені Михайла Павлика</t>
  </si>
  <si>
    <t>EMQ_su_sk_600</t>
  </si>
  <si>
    <t>Томенко Андрій</t>
  </si>
  <si>
    <t xml:space="preserve">Шевчик Денис </t>
  </si>
  <si>
    <t>EMQ_su_sk_601</t>
  </si>
  <si>
    <t>Равнишин Євгенія</t>
  </si>
  <si>
    <t xml:space="preserve">Куцела Максим </t>
  </si>
  <si>
    <t>EMQ_su_sk_602</t>
  </si>
  <si>
    <t>Александрук Макар</t>
  </si>
  <si>
    <t>Бейсюк Дмитро</t>
  </si>
  <si>
    <t>EMQ_su_sk_603</t>
  </si>
  <si>
    <t>Василик Марія Андріївна</t>
  </si>
  <si>
    <t>Василик Наталія Андріївна</t>
  </si>
  <si>
    <t>Дуда Надія Романівна</t>
  </si>
  <si>
    <t>Іваниківський ліцей</t>
  </si>
  <si>
    <t>EMQ_su_sk_604</t>
  </si>
  <si>
    <t>Шаламай Марія Іванівна</t>
  </si>
  <si>
    <t>Холод Дарина Павлівна</t>
  </si>
  <si>
    <t>EMQ_su_sk_605</t>
  </si>
  <si>
    <t>Мартинюк Артем  Миколайович</t>
  </si>
  <si>
    <t>Доцяк Михайло Михайлович</t>
  </si>
  <si>
    <t>EMQ_su_sk_606</t>
  </si>
  <si>
    <t>Доцяк Олег Вадимович</t>
  </si>
  <si>
    <t>Вирстюк Антон Степанович</t>
  </si>
  <si>
    <t>EMQ_su_sk_607</t>
  </si>
  <si>
    <t>Довганюк Вікторія Юріївна</t>
  </si>
  <si>
    <t>Олексюк Богдана Богданівна</t>
  </si>
  <si>
    <t>Петрищук Володимир Васильович</t>
  </si>
  <si>
    <t>Тюдівський ліцей Кутської селищної ради</t>
  </si>
  <si>
    <t>EMQ_su_sk_608</t>
  </si>
  <si>
    <t>Слижук Анна-Софія Іванівна</t>
  </si>
  <si>
    <t>EMQ_su_sk_609</t>
  </si>
  <si>
    <t>Тріщук Василь Михайлович</t>
  </si>
  <si>
    <t>Олексюк Ерік Дмитрович</t>
  </si>
  <si>
    <t>EMQ_su_sk_610</t>
  </si>
  <si>
    <t>Бойчук Максим Олександрович</t>
  </si>
  <si>
    <t>Прокоп'юк Станіслав Васильович</t>
  </si>
  <si>
    <t>EMQ_su_sk_611</t>
  </si>
  <si>
    <t>Фірчук Софія Андріївна</t>
  </si>
  <si>
    <t>Чоборяк Антоніна Дмитрівна</t>
  </si>
  <si>
    <t>EMQ_su_sk_612</t>
  </si>
  <si>
    <t>Харитонова Валерія Павлівна</t>
  </si>
  <si>
    <t>Дорош Евеліна Анатоліївна</t>
  </si>
  <si>
    <t>EMQ_su_sk_613</t>
  </si>
  <si>
    <t>Галайчук Василь Михайлович</t>
  </si>
  <si>
    <t>Скубиш Анастасія Миколаївна</t>
  </si>
  <si>
    <t xml:space="preserve">Ковальчук Олег Олексійович </t>
  </si>
  <si>
    <t xml:space="preserve">Надвірнянський ліцей "Престиж" Надвірнянської міської ради Івано-Франківської області </t>
  </si>
  <si>
    <t>EMQ_su_sk_614</t>
  </si>
  <si>
    <t>Винник Назар Любомирович</t>
  </si>
  <si>
    <t>Топчій Владислав Олександрович</t>
  </si>
  <si>
    <t>Курташ Іванна Дмитрівна</t>
  </si>
  <si>
    <t xml:space="preserve">Ліцей 7 Івано-Франківської міської ради </t>
  </si>
  <si>
    <t>EMQ_su_sk_615</t>
  </si>
  <si>
    <t>Савуляк Софія Віталіївна</t>
  </si>
  <si>
    <t>Іванюк Ольга Андріївна</t>
  </si>
  <si>
    <t>Андріїв Христина Дмитрівна</t>
  </si>
  <si>
    <t>Пнівський ліцей Пасічнянської сільської ради</t>
  </si>
  <si>
    <t>EMQ_su_sk_616</t>
  </si>
  <si>
    <t>Павлюк Валерія Євгенівна</t>
  </si>
  <si>
    <t>Бойчук Марія Миколаївна</t>
  </si>
  <si>
    <t>EMQ_su_sk_617</t>
  </si>
  <si>
    <t>Безерко Вероніка Сергіївна</t>
  </si>
  <si>
    <t>Бенюк Христина Михайлівна</t>
  </si>
  <si>
    <t>EMQ_su_sk_618</t>
  </si>
  <si>
    <t>Іванюк Олександр Олександрович</t>
  </si>
  <si>
    <t>Іванюк Євген Олександрович</t>
  </si>
  <si>
    <t>EMQ_su_sk_619</t>
  </si>
  <si>
    <t>Іванків Кароліна Михайлівна</t>
  </si>
  <si>
    <t>Боклашко Павло Михайлович</t>
  </si>
  <si>
    <t>EMQ_su_sk_620</t>
  </si>
  <si>
    <t>Халік Діана Юріївна</t>
  </si>
  <si>
    <t>Жеребцова Вероніка Кирилівна</t>
  </si>
  <si>
    <t>Кравченко Анна Олексіївна</t>
  </si>
  <si>
    <t>ліцей № 1 Івано-Франківської міської ради</t>
  </si>
  <si>
    <t>EMQ_su_sk_621</t>
  </si>
  <si>
    <t>Когут Маргарита Богданівна</t>
  </si>
  <si>
    <t>Долбнєва Дарія Володимирівна</t>
  </si>
  <si>
    <t>EMQ_su_sk_622</t>
  </si>
  <si>
    <t>Конюхова Дар'я Артемівна</t>
  </si>
  <si>
    <t>Полтавець Аліса Андріївна</t>
  </si>
  <si>
    <t>EMQ_su_sk_623</t>
  </si>
  <si>
    <t>Серденюк Владислав Олегович</t>
  </si>
  <si>
    <t>Шевченко Кіра Дмитрівна</t>
  </si>
  <si>
    <t>Ціон Анна Володимирівна</t>
  </si>
  <si>
    <t>Спеціалізована школа №139 з поглибленим вивченням математики м.Києва</t>
  </si>
  <si>
    <t>EMQ_su_sk_624</t>
  </si>
  <si>
    <t>Викоброда Владислав Вікторович</t>
  </si>
  <si>
    <t>Грищук Василь Богданович</t>
  </si>
  <si>
    <t>Краснобай Оксана Львівна</t>
  </si>
  <si>
    <t>Гімназія 73 міста Києва</t>
  </si>
  <si>
    <t>EMQ_su_sk_625</t>
  </si>
  <si>
    <t>Грішин Владислав Володимирович</t>
  </si>
  <si>
    <t>Нестеренко Олексій Русланович</t>
  </si>
  <si>
    <t>EMQ_su_sk_626</t>
  </si>
  <si>
    <t>Бас Олександр Юрійович</t>
  </si>
  <si>
    <t>Горбань Ярослав Олексійович</t>
  </si>
  <si>
    <t>Зайцева Катерина Сергіївна</t>
  </si>
  <si>
    <t>Загальноосвітній навчальний заклад І-ІІІ ступенів "Спеціалізована шеолк № 271 із поглибленим вивченням інформаційних технологі"</t>
  </si>
  <si>
    <t>EMQ_su_sk_627</t>
  </si>
  <si>
    <t>Жур Марія Олегівна</t>
  </si>
  <si>
    <t xml:space="preserve">Коваль Анна Олегівна </t>
  </si>
  <si>
    <t>EMQ_su_sk_628</t>
  </si>
  <si>
    <t>Костенко Дар'я Сергіївна</t>
  </si>
  <si>
    <t>Лігостаєв Андрій Вячеславович</t>
  </si>
  <si>
    <t>EMQ_su_sk_629</t>
  </si>
  <si>
    <t>Панов Ярослав Олексійович</t>
  </si>
  <si>
    <t>Самойленко Владислав Олександрович</t>
  </si>
  <si>
    <t>EMQ_su_sk_630</t>
  </si>
  <si>
    <t>Сорокін Микола Дмитрович</t>
  </si>
  <si>
    <t>Чеботарев Артур Іванович</t>
  </si>
  <si>
    <t>EMQ_su_sk_631</t>
  </si>
  <si>
    <t>Чуприн Станіслав Олександрович</t>
  </si>
  <si>
    <t>Шарінов Богдан Богданович</t>
  </si>
  <si>
    <t>EMQ_su_sk_632</t>
  </si>
  <si>
    <t>Шерстньова Вікторія Олексіївна</t>
  </si>
  <si>
    <t>Шубін Севастян Віталійович</t>
  </si>
  <si>
    <t>EMQ_su_sk_633</t>
  </si>
  <si>
    <t>Злобін Максим Ігорович</t>
  </si>
  <si>
    <t>Попов Іван Дмитрович</t>
  </si>
  <si>
    <t>Ілюхіна Василина Вікторівна</t>
  </si>
  <si>
    <t>Ліцей "Фінансовий"</t>
  </si>
  <si>
    <t>EMQ_su_sk_634</t>
  </si>
  <si>
    <t>Романій Дарья Володимирівна</t>
  </si>
  <si>
    <t>Доненко Мирослав Тарасович</t>
  </si>
  <si>
    <t>EMQ_su_sk_635</t>
  </si>
  <si>
    <t>Чернишов Святослав Володимирович</t>
  </si>
  <si>
    <t>Мовчан Ілля Олексійович</t>
  </si>
  <si>
    <t>EMQ_su_sk_636</t>
  </si>
  <si>
    <t xml:space="preserve">Вишняк Марія Максимівна </t>
  </si>
  <si>
    <t>Дешевенко Даріна Сергіївна</t>
  </si>
  <si>
    <t>Коломієць Тетяна Миколаївна</t>
  </si>
  <si>
    <t>Ліцей 101, м. Київ</t>
  </si>
  <si>
    <t>EMQ_su_sk_637</t>
  </si>
  <si>
    <t>Лівандовський Захар Олександрович</t>
  </si>
  <si>
    <t>Рогаткіна Маріанна</t>
  </si>
  <si>
    <t>EMQ_su_sk_638</t>
  </si>
  <si>
    <t>Маломан Данило Сергійович</t>
  </si>
  <si>
    <t>Хоруженко Олександр Андрійович</t>
  </si>
  <si>
    <t>EMQ_su_sk_639</t>
  </si>
  <si>
    <t>Мельниченко Олександр Вікторович</t>
  </si>
  <si>
    <t xml:space="preserve">Наумов Володимир Ілліч </t>
  </si>
  <si>
    <t>Загика Тетяна Григорівна</t>
  </si>
  <si>
    <t>Ліцей 53 Шевченківського району</t>
  </si>
  <si>
    <t>EMQ_su_sk_640</t>
  </si>
  <si>
    <t>Лесик Богдана Олександрівна</t>
  </si>
  <si>
    <t>Барсук Аліса Вадимівна</t>
  </si>
  <si>
    <t>EMQ_su_sk_641</t>
  </si>
  <si>
    <t>Єременко Ксенія Володимирівна</t>
  </si>
  <si>
    <t>Красноход Аліса Михайлівна</t>
  </si>
  <si>
    <t>EMQ_su_sk_642</t>
  </si>
  <si>
    <t>Безроднова Ксенія Миколаївна</t>
  </si>
  <si>
    <t xml:space="preserve">Фокова Анна Петрівна </t>
  </si>
  <si>
    <t>EMQ_su_sk_643</t>
  </si>
  <si>
    <t xml:space="preserve">Дзенькевич Софія Леонідівна </t>
  </si>
  <si>
    <t>Стрикун Марія Геннадіївна</t>
  </si>
  <si>
    <t>EMQ_su_sk_644</t>
  </si>
  <si>
    <t>Гребеневич Домініка</t>
  </si>
  <si>
    <t>Уманець Меланія</t>
  </si>
  <si>
    <t>Бондар Ірина Григорівна</t>
  </si>
  <si>
    <t>Опорний заклад освіти "Васильківська гімназія № 4"</t>
  </si>
  <si>
    <t>EMQ_su_sk_645</t>
  </si>
  <si>
    <t>Садовнікова Олександра</t>
  </si>
  <si>
    <t>Мороз Уляна</t>
  </si>
  <si>
    <t>EMQ_su_sk_646</t>
  </si>
  <si>
    <t>Котовий Володимир</t>
  </si>
  <si>
    <t>Мартюк Олександра</t>
  </si>
  <si>
    <t>EMQ_su_sk_647</t>
  </si>
  <si>
    <t>Майгур Аліса</t>
  </si>
  <si>
    <t>Чемес Уляна</t>
  </si>
  <si>
    <t>EMQ_su_sk_648</t>
  </si>
  <si>
    <t>Пастухов Артем</t>
  </si>
  <si>
    <t>Авілов Нікіта</t>
  </si>
  <si>
    <t>EMQ_su_sk_649</t>
  </si>
  <si>
    <t>Сергієнко Катерина</t>
  </si>
  <si>
    <t>Демченко Крістіна</t>
  </si>
  <si>
    <t>EMQ_su_sk_650</t>
  </si>
  <si>
    <t>Тарапков Євген</t>
  </si>
  <si>
    <t>Дерепа Максим</t>
  </si>
  <si>
    <t>EMQ_su_sk_651</t>
  </si>
  <si>
    <t>Єременко Анна</t>
  </si>
  <si>
    <t>Закс Софія</t>
  </si>
  <si>
    <t>EMQ_su_sk_652</t>
  </si>
  <si>
    <t>Пліха Ніна</t>
  </si>
  <si>
    <t>Слободенюк Аніта</t>
  </si>
  <si>
    <t>EMQ_su_sk_653</t>
  </si>
  <si>
    <t>Моргун Ілона</t>
  </si>
  <si>
    <t>Моргушко Дмитро</t>
  </si>
  <si>
    <t>EMQ_su_sk_654</t>
  </si>
  <si>
    <t>Джима Олександр</t>
  </si>
  <si>
    <t>Бочаров Нікіта</t>
  </si>
  <si>
    <t>EMQ_su_sk_655</t>
  </si>
  <si>
    <t>Науменко Валентин</t>
  </si>
  <si>
    <t>Васюткін Михайло</t>
  </si>
  <si>
    <t>EMQ_su_sk_656</t>
  </si>
  <si>
    <t>Садлівська Ірина Валентинівна</t>
  </si>
  <si>
    <t>Колос Софія Вікторівна</t>
  </si>
  <si>
    <t>Ярош Алла Олександрівна</t>
  </si>
  <si>
    <t>Ліцей № 172 "Нивки" м. Києва</t>
  </si>
  <si>
    <t>EMQ_su_sk_657</t>
  </si>
  <si>
    <t>Засенко Марія Віталіївна</t>
  </si>
  <si>
    <t>Бойко Софія Віталіївна</t>
  </si>
  <si>
    <t>EMQ_su_sk_658</t>
  </si>
  <si>
    <t>Тимінський Андрій Віталійович</t>
  </si>
  <si>
    <t>Угляниця Олександр Степанович</t>
  </si>
  <si>
    <t>EMQ_su_sk_659</t>
  </si>
  <si>
    <t>Марущак Злата Сергіївна</t>
  </si>
  <si>
    <t>Суховерський Артем Андрійович</t>
  </si>
  <si>
    <t>EMQ_su_sk_660</t>
  </si>
  <si>
    <t>Лисенко Юлія Артемівна</t>
  </si>
  <si>
    <t>Чечик Софія Сергіївна</t>
  </si>
  <si>
    <t>EMQ_su_sk_661</t>
  </si>
  <si>
    <t>Головко Аріна Костянтинівна</t>
  </si>
  <si>
    <t>Нестеренко Ольга Євгенівна</t>
  </si>
  <si>
    <t>EMQ_su_sk_662</t>
  </si>
  <si>
    <t>Мархай Марія Сергіївна</t>
  </si>
  <si>
    <t>Щур Віра Вадимівна</t>
  </si>
  <si>
    <t>EMQ_su_sk_663</t>
  </si>
  <si>
    <t>Анастасія Дащинська</t>
  </si>
  <si>
    <t>Анна Недашківська</t>
  </si>
  <si>
    <t>Духніцький Юрій Олексійович</t>
  </si>
  <si>
    <t>Ліцей 35</t>
  </si>
  <si>
    <t>EMQ_su_sk_664</t>
  </si>
  <si>
    <t>Сторчак Вікторія</t>
  </si>
  <si>
    <t>Матковська Руслана</t>
  </si>
  <si>
    <t>EMQ_su_sk_665</t>
  </si>
  <si>
    <t>Павлова Марія</t>
  </si>
  <si>
    <t>Нетикша Олександр</t>
  </si>
  <si>
    <t>EMQ_su_sk_666</t>
  </si>
  <si>
    <t>Букань Вячеслав</t>
  </si>
  <si>
    <t>Присяжнюк Тіна</t>
  </si>
  <si>
    <t>Пилипченко Тетяна Миколаївна</t>
  </si>
  <si>
    <t>Спеціалізована школа І-ІІІ ступенів № 320 з поглибленим вивченням української мови Деснянського району міста Києва</t>
  </si>
  <si>
    <t>EMQ_su_sk_667</t>
  </si>
  <si>
    <t>Ляшок Варвара Олексіївна</t>
  </si>
  <si>
    <t>Іващенко Анна Юріївна</t>
  </si>
  <si>
    <t>Горай Людмила Володимирівна</t>
  </si>
  <si>
    <t>Школа I-III ступенів 70</t>
  </si>
  <si>
    <t>EMQ_su_sk_668</t>
  </si>
  <si>
    <t>Ольшицька Віталіна Сергіївна</t>
  </si>
  <si>
    <t>Реунова Олександра Вячеславівна</t>
  </si>
  <si>
    <t>EMQ_su_sk_669</t>
  </si>
  <si>
    <t>Бойченко Макар Вікторович</t>
  </si>
  <si>
    <t>Смеянов Тимофій Костянтинович</t>
  </si>
  <si>
    <t>EMQ_su_sk_670</t>
  </si>
  <si>
    <t>Гончарова Ярослава Павлівна</t>
  </si>
  <si>
    <t>Тарасова Крістіна Валентинівна</t>
  </si>
  <si>
    <t>EMQ_su_sk_671</t>
  </si>
  <si>
    <t>Грановська Маргарита Дмитрівна</t>
  </si>
  <si>
    <t>Мазур Дмитро Миколайович</t>
  </si>
  <si>
    <t>Середа Катерина Анатоліївна</t>
  </si>
  <si>
    <t>ТОВ "Приватний ліцей "Ай Діти" міста Києва"</t>
  </si>
  <si>
    <t>EMQ_su_sk_672</t>
  </si>
  <si>
    <t>Баширов Данил Олегович</t>
  </si>
  <si>
    <t>Дудник Єгор Олександрович</t>
  </si>
  <si>
    <t>EMQ_su_sk_673</t>
  </si>
  <si>
    <t>Коротка Неля В’ячеславівна</t>
  </si>
  <si>
    <t>Чекменьова Анна Миколаївна</t>
  </si>
  <si>
    <t>EMQ_su_sk_674</t>
  </si>
  <si>
    <t>Дзвоник Мілана Максимівна</t>
  </si>
  <si>
    <t>Лола Анастасія Сергіївна</t>
  </si>
  <si>
    <t>EMQ_su_sk_675</t>
  </si>
  <si>
    <t>Нестерова Анастасія Олегівна</t>
  </si>
  <si>
    <t>Третьяков Михайло Дмитрович</t>
  </si>
  <si>
    <t>EMQ_su_sk_676</t>
  </si>
  <si>
    <t>Брайченко Олександра Ігорівна</t>
  </si>
  <si>
    <t>Сидельникова Олександра Володимирівна</t>
  </si>
  <si>
    <t>EMQ_su_sk_677</t>
  </si>
  <si>
    <t>Братішко Роксолана Максимівна</t>
  </si>
  <si>
    <t>Кречковська Тетяна Олександрівна</t>
  </si>
  <si>
    <t>Дяченко Світлана Василівна</t>
  </si>
  <si>
    <t>Спеціалізована школа І-ІІІ ступенів №97 ім.О.Теліги Шевченківського району м.Києва</t>
  </si>
  <si>
    <t>EMQ_su_sk_678</t>
  </si>
  <si>
    <t>Лапіна Поліна Володимирівна</t>
  </si>
  <si>
    <t>Литвинченко Софія Ігорівна</t>
  </si>
  <si>
    <t>Денисова Ірина Вікторівна</t>
  </si>
  <si>
    <t>Ліцей № 57 Шевченківського району м. Києва</t>
  </si>
  <si>
    <t>EMQ_su_sk_679</t>
  </si>
  <si>
    <t>Юрковський Іван Антонович</t>
  </si>
  <si>
    <t>Любацький Лев Сергійович</t>
  </si>
  <si>
    <t>EMQ_su_sk_680</t>
  </si>
  <si>
    <t>Роглєва Габріела Владиславівна</t>
  </si>
  <si>
    <t>Резніченко Павло Михайлович</t>
  </si>
  <si>
    <t>EMQ_su_sk_681</t>
  </si>
  <si>
    <t>Трофимова Олександра Костянтинівна</t>
  </si>
  <si>
    <t>Соломаха Єлізавета Володимирівна</t>
  </si>
  <si>
    <t>EMQ_su_sk_682</t>
  </si>
  <si>
    <t>Волковинська Олександра Андріївна</t>
  </si>
  <si>
    <t>Гриценко Єлізавета Дмитрівна</t>
  </si>
  <si>
    <t>EMQ_su_sk_683</t>
  </si>
  <si>
    <t>Павленко Валентина Олегівна</t>
  </si>
  <si>
    <t>Степанченко Софія Андріївна</t>
  </si>
  <si>
    <t>EMQ_su_sk_684</t>
  </si>
  <si>
    <t>Чепак Поліна Максимівна</t>
  </si>
  <si>
    <t>Мінцер Марія Озарівна</t>
  </si>
  <si>
    <t>EMQ_su_sk_685</t>
  </si>
  <si>
    <t>Федьків Мар'яна Макарівна</t>
  </si>
  <si>
    <t>Зозірова Домініка Зазаївна</t>
  </si>
  <si>
    <t>EMQ_su_sk_686</t>
  </si>
  <si>
    <t>Шульгін Олег Вадимович</t>
  </si>
  <si>
    <t>Шевченко Давид Тарасович</t>
  </si>
  <si>
    <t>Пилипенко Пилип Олексійович</t>
  </si>
  <si>
    <t>школа І-ІІІ ступенів № 249 Деснянського району міста Києва</t>
  </si>
  <si>
    <t>EMQ_su_sk_687</t>
  </si>
  <si>
    <t>Солод Катерина Костянтинівна</t>
  </si>
  <si>
    <t>Олексієвець Анна Василівна</t>
  </si>
  <si>
    <t>EMQ_su_sk_688</t>
  </si>
  <si>
    <t>Гелевера Майя Артемівна</t>
  </si>
  <si>
    <t>Прохорова Варвара Олександрівна</t>
  </si>
  <si>
    <t>EMQ_su_sk_689</t>
  </si>
  <si>
    <t>Хоменко Святогор Сергійович</t>
  </si>
  <si>
    <t>Олексюк Андрій Володимирович</t>
  </si>
  <si>
    <t>ОРЕШКО ТЕТЯНА ОЛЕКСІЇВНА</t>
  </si>
  <si>
    <t>ПРИВАТНИЙ ЗАКЛАД "МІЖНАРОДНИЙ ЛІЦЕЙ "МИХАЇЛ" с.ЧАЙКИ"</t>
  </si>
  <si>
    <t>EMQ_su_sk_690</t>
  </si>
  <si>
    <t>Хамазенко Андрій Олександрович</t>
  </si>
  <si>
    <t>Шимчук Микола Миколайович</t>
  </si>
  <si>
    <t>EMQ_su_sk_691</t>
  </si>
  <si>
    <t>Швидка Поліна Артемівна</t>
  </si>
  <si>
    <t>Снігур Соломія Романівна</t>
  </si>
  <si>
    <t>EMQ_su_sk_692</t>
  </si>
  <si>
    <t>Лихолат Уляна Сергіївна</t>
  </si>
  <si>
    <t>Петренко Софія Іллівна</t>
  </si>
  <si>
    <t>EMQ_su_sk_693</t>
  </si>
  <si>
    <t>Майдибура Артем Віталійович</t>
  </si>
  <si>
    <t>Шоха Савелій Ігорович</t>
  </si>
  <si>
    <t>EMQ_su_sk_694</t>
  </si>
  <si>
    <t>Макушина Аліна Олександрівна</t>
  </si>
  <si>
    <t>Стонт Ірина Олександрівна</t>
  </si>
  <si>
    <t>EMQ_su_sk_695</t>
  </si>
  <si>
    <t>Пашкевич Ульяна Володимирівна</t>
  </si>
  <si>
    <t>Чабанюк Тарас Ярославович</t>
  </si>
  <si>
    <t>EMQ_su_sk_696</t>
  </si>
  <si>
    <t>Безотосна Аріна Сергіївна</t>
  </si>
  <si>
    <t>Рубан Андрій Едуардович</t>
  </si>
  <si>
    <t>EMQ_su_sk_697</t>
  </si>
  <si>
    <t>Ващенко Олександра Сергіївна</t>
  </si>
  <si>
    <t>Мілютіна Олександра Романівна</t>
  </si>
  <si>
    <t>EMQ_su_sk_698</t>
  </si>
  <si>
    <t>Дятел Марія Ігорівна</t>
  </si>
  <si>
    <t>Кошик Олександра Миколаївна</t>
  </si>
  <si>
    <t>EMQ_su_sk_699</t>
  </si>
  <si>
    <t>Пронь Сергій Сергійович</t>
  </si>
  <si>
    <t>Фомін Кіріл Володимирович</t>
  </si>
  <si>
    <t>EMQ_su_sk_700</t>
  </si>
  <si>
    <t>Колодзінська Анастасія Анатоліївна</t>
  </si>
  <si>
    <t>Коломієць Іванна Андріївна</t>
  </si>
  <si>
    <t>EMQ_su_sk_701</t>
  </si>
  <si>
    <t>Шостак Тимофій Олексійович</t>
  </si>
  <si>
    <t>Тітов Георгій Максимович</t>
  </si>
  <si>
    <t>EMQ_su_sk_702</t>
  </si>
  <si>
    <t>Панюта Софія Євгеніївна</t>
  </si>
  <si>
    <t>Міхньова Емілія Владиславівна</t>
  </si>
  <si>
    <t>EMQ_su_sk_703</t>
  </si>
  <si>
    <t>Куриш Тимофій Дмитрович</t>
  </si>
  <si>
    <t>Діамант Марат Даніелович</t>
  </si>
  <si>
    <t>EMQ_su_sk_704</t>
  </si>
  <si>
    <t>Шрамко Аліса Ігорівна</t>
  </si>
  <si>
    <t>Кириченко Єва Мирославівна</t>
  </si>
  <si>
    <t>EMQ_su_sk_705</t>
  </si>
  <si>
    <t>Мерденова Марія Юріївна</t>
  </si>
  <si>
    <t>Панасюк Зоряна Андріївна</t>
  </si>
  <si>
    <t>EMQ_su_sk_706</t>
  </si>
  <si>
    <t>Бочуля Дар’я Андріївна</t>
  </si>
  <si>
    <t>Ковтуненко Даниїл Станіславович</t>
  </si>
  <si>
    <t>EMQ_su_sk_707</t>
  </si>
  <si>
    <t>Остапенко Володимир Станіславович</t>
  </si>
  <si>
    <t>Садаєв Абдулла Хамзатович</t>
  </si>
  <si>
    <t>EMQ_su_sk_708</t>
  </si>
  <si>
    <t>Слободян Артем Ростиславович</t>
  </si>
  <si>
    <t>Гапко Остап Вадимович</t>
  </si>
  <si>
    <t>EMQ_su_sk_709</t>
  </si>
  <si>
    <t>Павленко Дарія Олександрівна</t>
  </si>
  <si>
    <t>Сохатюк Віра Павлівна</t>
  </si>
  <si>
    <t>EMQ_su_sk_710</t>
  </si>
  <si>
    <t>Бузань Марк Ярославович</t>
  </si>
  <si>
    <t>Андрєєва Марія Олексіївна</t>
  </si>
  <si>
    <t>EMQ_su_sk_711</t>
  </si>
  <si>
    <t>Шпряха Марія Богданівна</t>
  </si>
  <si>
    <t>Терьохіна Раїса Дмитрівна</t>
  </si>
  <si>
    <t>EMQ_su_sk_712</t>
  </si>
  <si>
    <t>Трибушний Марк Сергійович</t>
  </si>
  <si>
    <t>Малє Даніель Миколаєвич</t>
  </si>
  <si>
    <t>EMQ_su_sk_713</t>
  </si>
  <si>
    <t>Коваль Марія Дмитрівна</t>
  </si>
  <si>
    <t>Яремчук Єлизавета Захарівна</t>
  </si>
  <si>
    <t>EMQ_su_sk_714</t>
  </si>
  <si>
    <t>Ключникова Єлизавета Олексіївна</t>
  </si>
  <si>
    <t>Мезєнцева Марія Максимівна</t>
  </si>
  <si>
    <t>EMQ_su_sk_715</t>
  </si>
  <si>
    <t>Кузнєцова Катерина Олексіївна</t>
  </si>
  <si>
    <t>Бодягіна Неля Олександрівна</t>
  </si>
  <si>
    <t>EMQ_su_sk_716</t>
  </si>
  <si>
    <t>Костенко Богдан Анатолійович</t>
  </si>
  <si>
    <t>Мирошниченко Лев Богданович</t>
  </si>
  <si>
    <t>EMQ_su_sk_717</t>
  </si>
  <si>
    <t>Лебедєва Поліна Костянтинівна</t>
  </si>
  <si>
    <t>Головіна Марія Миколаївна</t>
  </si>
  <si>
    <t>EMQ_su_sk_718</t>
  </si>
  <si>
    <t>Валовий Давид Денисович</t>
  </si>
  <si>
    <t>Ковальський Святослав Володимирович</t>
  </si>
  <si>
    <t>EMQ_su_sk_719</t>
  </si>
  <si>
    <t>Піша Кароліна Дмитрівна</t>
  </si>
  <si>
    <t>Борух Анастасія Олександрівна</t>
  </si>
  <si>
    <t>EMQ_su_sk_720</t>
  </si>
  <si>
    <t>Мироненко Марія Олексіївна</t>
  </si>
  <si>
    <t>Мельник Тимур Едуардович</t>
  </si>
  <si>
    <t>EMQ_su_sk_721</t>
  </si>
  <si>
    <t>Долічева Мілана Сергіївна</t>
  </si>
  <si>
    <t>Білоус Єва Олександрівна</t>
  </si>
  <si>
    <t>EMQ_su_sk_722</t>
  </si>
  <si>
    <t>Булик Анастасія Іванівна</t>
  </si>
  <si>
    <t>Ігнатко Софія Василівна</t>
  </si>
  <si>
    <t>EMQ_su_sk_723</t>
  </si>
  <si>
    <t>Накорчемний Володимир Сергійович</t>
  </si>
  <si>
    <t>Лебедєв Тимофій Костянтинович</t>
  </si>
  <si>
    <t>EMQ_su_sk_724</t>
  </si>
  <si>
    <t>Листопад Роман Олександрович</t>
  </si>
  <si>
    <t>Онопрієнко Анна Василівна</t>
  </si>
  <si>
    <t>Спесивцева Олеся Петрівна</t>
  </si>
  <si>
    <t>Медвинський ліцей</t>
  </si>
  <si>
    <t>EMQ_su_sk_725</t>
  </si>
  <si>
    <t>Гарбулінська Алекс Владиславівна</t>
  </si>
  <si>
    <t>Орлянко Діана Ігорівна</t>
  </si>
  <si>
    <t>Колеснік Оксана Іванівна</t>
  </si>
  <si>
    <t xml:space="preserve">Український медичний ліцей Національного медичного університету імені О.О.Богомольця </t>
  </si>
  <si>
    <t>EMQ_su_sk_726</t>
  </si>
  <si>
    <t>Арінов Олександр Анатолійович</t>
  </si>
  <si>
    <t>Бакуменко Марія Дмитрівна</t>
  </si>
  <si>
    <t>EMQ_su_sk_727</t>
  </si>
  <si>
    <t>Кобець Амелія Євгенівна</t>
  </si>
  <si>
    <t>Пінкевич Вікторія Миколаївна</t>
  </si>
  <si>
    <t>EMQ_su_sk_728</t>
  </si>
  <si>
    <t>Моташко Павло Олександрович</t>
  </si>
  <si>
    <t>Бреус Олександр Вікторович</t>
  </si>
  <si>
    <t>EMQ_su_sk_729</t>
  </si>
  <si>
    <t>Кравець Валерія Дмитрівна</t>
  </si>
  <si>
    <t>Сметник Гліб Анатолієвич</t>
  </si>
  <si>
    <t>EMQ_su_sk_730</t>
  </si>
  <si>
    <t>Гайдак Вікторія</t>
  </si>
  <si>
    <t>Юрченко Вікторія</t>
  </si>
  <si>
    <t xml:space="preserve"> Гапон Марина Юріївна</t>
  </si>
  <si>
    <t>Літківський ліцей ім. М.П. Стельмаха</t>
  </si>
  <si>
    <t>EMQ_su_sk_731</t>
  </si>
  <si>
    <t>Ковач Іван</t>
  </si>
  <si>
    <t>Варчак Богдан</t>
  </si>
  <si>
    <t>EMQ_su_sk_732</t>
  </si>
  <si>
    <t>Санду Олексій</t>
  </si>
  <si>
    <t>Гапон Євгеній</t>
  </si>
  <si>
    <t>EMQ_su_sk_733</t>
  </si>
  <si>
    <t>Сліпка Ігор</t>
  </si>
  <si>
    <t>Петренко Максим</t>
  </si>
  <si>
    <t>EMQ_su_sk_734</t>
  </si>
  <si>
    <t>Юхименко Кіра</t>
  </si>
  <si>
    <t>Шачнєва Анастасія</t>
  </si>
  <si>
    <t>EMQ_su_sk_735</t>
  </si>
  <si>
    <t>Ус Єгор</t>
  </si>
  <si>
    <t>Безпалько Максим</t>
  </si>
  <si>
    <t>EMQ_su_sk_736</t>
  </si>
  <si>
    <t>Більська Богдана</t>
  </si>
  <si>
    <t>Сивак Катерина</t>
  </si>
  <si>
    <t>EMQ_su_sk_737</t>
  </si>
  <si>
    <t>Кулініч Богдан</t>
  </si>
  <si>
    <t>Донцова Ярослава</t>
  </si>
  <si>
    <t>EMQ_su_sk_738</t>
  </si>
  <si>
    <t>Голушко Станіслав</t>
  </si>
  <si>
    <t>Цапенко Владислав</t>
  </si>
  <si>
    <t>Левченко Аліна Станіславівна</t>
  </si>
  <si>
    <t>КЗКМР "Кагарлицький ліцей №3"</t>
  </si>
  <si>
    <t>EMQ_su_sk_739</t>
  </si>
  <si>
    <t>Волошин Михайло</t>
  </si>
  <si>
    <t>Гурінова Віталіна</t>
  </si>
  <si>
    <t>EMQ_su_sk_740</t>
  </si>
  <si>
    <t>Коломієць Максим</t>
  </si>
  <si>
    <t>Шрейдер Арсен</t>
  </si>
  <si>
    <t>EMQ_su_sk_741</t>
  </si>
  <si>
    <t>Колісник Федір Дмитрович</t>
  </si>
  <si>
    <t>Григор'єв Матвій Олександрович</t>
  </si>
  <si>
    <t>Ряпасова Зінаїда Сергіївна</t>
  </si>
  <si>
    <t>Приватний ліцей "Аурум Скул"</t>
  </si>
  <si>
    <t>EMQ_su_sk_742</t>
  </si>
  <si>
    <t>Мілюков Дмитро Олександрович</t>
  </si>
  <si>
    <t>Адаменко Ілля Дмитрович</t>
  </si>
  <si>
    <t>EMQ_su_sk_743</t>
  </si>
  <si>
    <t>Іванов Гліб Михайлович</t>
  </si>
  <si>
    <t>Марченко Іван Олексійович</t>
  </si>
  <si>
    <t>EMQ_su_sk_744</t>
  </si>
  <si>
    <t>Рибалка Олександр Олексійович</t>
  </si>
  <si>
    <t>Шульга Максим Богданович</t>
  </si>
  <si>
    <t>Долгіх Любов Миколаївна</t>
  </si>
  <si>
    <t>Ліцей "Інтелект" Дарницького району м. Києва</t>
  </si>
  <si>
    <t>EMQ_su_sk_745</t>
  </si>
  <si>
    <t>Гузь Давид Владиславович</t>
  </si>
  <si>
    <t>Михайлюк Владислав Олександрович</t>
  </si>
  <si>
    <t>EMQ_su_sk_746</t>
  </si>
  <si>
    <t>Степанюк Ганна Володимирівна</t>
  </si>
  <si>
    <t>Тітов Олексій Максимович</t>
  </si>
  <si>
    <t>EMQ_su_sk_747</t>
  </si>
  <si>
    <t>Свірська Катерина Андріївна</t>
  </si>
  <si>
    <t>Радченко Дар'я Євгенівна</t>
  </si>
  <si>
    <t>EMQ_su_sk_748</t>
  </si>
  <si>
    <t>Задоя Софія Юріївна</t>
  </si>
  <si>
    <t>Кисельова Василиса Федорівна</t>
  </si>
  <si>
    <t>EMQ_su_sk_749</t>
  </si>
  <si>
    <t>Грищенко Анна Олександрівна</t>
  </si>
  <si>
    <t>Кравчук Варвара Миколаївна</t>
  </si>
  <si>
    <t>EMQ_su_sk_750</t>
  </si>
  <si>
    <t>Науменко Дмитро Юрійович</t>
  </si>
  <si>
    <t>Грищенко Назарій Андрійович</t>
  </si>
  <si>
    <t>EMQ_su_sk_751</t>
  </si>
  <si>
    <t>Корнійко Афанасій Станіславович</t>
  </si>
  <si>
    <t>Моісеєв Іван Юрійович</t>
  </si>
  <si>
    <t>EMQ_su_sk_752</t>
  </si>
  <si>
    <t>Ковальчук Сергій Олександрович</t>
  </si>
  <si>
    <t>Кондрико Ярослав Сергійович</t>
  </si>
  <si>
    <t>EMQ_su_sk_753</t>
  </si>
  <si>
    <t>Алимов Мілан Миколайович</t>
  </si>
  <si>
    <t>Знахаренко Марк Володимирович</t>
  </si>
  <si>
    <t>EMQ_su_sk_754</t>
  </si>
  <si>
    <t>Овчаренко Євгенія Сергіївна</t>
  </si>
  <si>
    <t>Кветко Софія Євгеніївна</t>
  </si>
  <si>
    <t>EMQ_su_sk_755</t>
  </si>
  <si>
    <t>Василєва Марія Єгорівна</t>
  </si>
  <si>
    <t>Греньо Богдана Михайлівна</t>
  </si>
  <si>
    <t>EMQ_su_sk_756</t>
  </si>
  <si>
    <t>Владіміров Тімур Олександрович</t>
  </si>
  <si>
    <t>Іванець Микола Андрійович</t>
  </si>
  <si>
    <t>EMQ_su_sk_757</t>
  </si>
  <si>
    <t>Репетовський Данило Тарасович</t>
  </si>
  <si>
    <t>Гончарук Кіріл Олексійович</t>
  </si>
  <si>
    <t>EMQ_su_sk_758</t>
  </si>
  <si>
    <t>Натолока Лілія Олексіївна</t>
  </si>
  <si>
    <t>Старунська Евеліна Юріївна</t>
  </si>
  <si>
    <t>EMQ_su_sk_759</t>
  </si>
  <si>
    <t>Веліханов Тімур Шамільович</t>
  </si>
  <si>
    <t>Витяганець Тарас Дмитрович</t>
  </si>
  <si>
    <t>EMQ_su_sk_760</t>
  </si>
  <si>
    <t>Пилипчук Дар'я Віталіївна</t>
  </si>
  <si>
    <t>Сорвілова Катерина Сергіївна</t>
  </si>
  <si>
    <t>EMQ_su_sk_761</t>
  </si>
  <si>
    <t>Тарасов Іван Сергійович</t>
  </si>
  <si>
    <t>Родін Іван Костянтинович</t>
  </si>
  <si>
    <t>EMQ_su_sk_762</t>
  </si>
  <si>
    <t>Киян Назарій Олексійович</t>
  </si>
  <si>
    <t>Грабовський Роман Олександрович</t>
  </si>
  <si>
    <t>EMQ_su_sk_763</t>
  </si>
  <si>
    <t>Стеблевець Олександра Ігорівна</t>
  </si>
  <si>
    <t>Лелеко Леонід Андрійович</t>
  </si>
  <si>
    <t>EMQ_su_sk_764</t>
  </si>
  <si>
    <t>Нагорна Марина Святославівна</t>
  </si>
  <si>
    <t>Харитонова Дар'я Олександрівна</t>
  </si>
  <si>
    <t>EMQ_su_sk_765</t>
  </si>
  <si>
    <t>Семенюк Христина Дмитрівна</t>
  </si>
  <si>
    <t>Майданік Ольга Святославівна</t>
  </si>
  <si>
    <t>EMQ_su_sk_766</t>
  </si>
  <si>
    <t>Яременко Катерина Василівна</t>
  </si>
  <si>
    <t>Пришляк Анастасія Мирославівна</t>
  </si>
  <si>
    <t>EMQ_su_sk_767</t>
  </si>
  <si>
    <t>Нечай Єва Юріївна</t>
  </si>
  <si>
    <t>Безейко Анна Вадимівна</t>
  </si>
  <si>
    <t>EMQ_su_sk_768</t>
  </si>
  <si>
    <t>Мартинюк Ангеліна Василівна</t>
  </si>
  <si>
    <t>Юр'єва Таїсія Юріївна</t>
  </si>
  <si>
    <t>Михайлова Наталія Анатоліївна</t>
  </si>
  <si>
    <t>Броварський ліцей №9 Броварської міської ради Броварського району Київської області</t>
  </si>
  <si>
    <t>EMQ_su_sk_769</t>
  </si>
  <si>
    <t>Бондарчук Богдан Олександрович</t>
  </si>
  <si>
    <t>Камецька Вікторія Володимирівна</t>
  </si>
  <si>
    <t>EMQ_su_sk_770</t>
  </si>
  <si>
    <t>Бондар Дар'я Костянтинівна</t>
  </si>
  <si>
    <t>Костомаха Марія Олександрівна</t>
  </si>
  <si>
    <t>EMQ_su_sk_771</t>
  </si>
  <si>
    <t>Кириченко Анна Артурівна</t>
  </si>
  <si>
    <t>Найда Анастасія Анатоліївна</t>
  </si>
  <si>
    <t>EMQ_su_sk_772</t>
  </si>
  <si>
    <t>Корольчук Владислав Олександрович</t>
  </si>
  <si>
    <t>Овчаренко Євгенія Максимівна</t>
  </si>
  <si>
    <t>Купріянчук Любов Анатоліївна</t>
  </si>
  <si>
    <t>КЗ КОР "Київський обласний ліцей"</t>
  </si>
  <si>
    <t>EMQ_su_sk_773</t>
  </si>
  <si>
    <t>Дубінчак Тимофій Андрійович</t>
  </si>
  <si>
    <t>Єрохін Данило Андрійович</t>
  </si>
  <si>
    <t>EMQ_su_sk_774</t>
  </si>
  <si>
    <t>Дзюман Ярослав Валентинович</t>
  </si>
  <si>
    <t>Серембицький Ілля Вікторович</t>
  </si>
  <si>
    <t>EMQ_su_sk_775</t>
  </si>
  <si>
    <t>Білоброва Анна Олегівна</t>
  </si>
  <si>
    <t xml:space="preserve">Базелюк Каріна Миколаївна </t>
  </si>
  <si>
    <t>EMQ_su_sk_776</t>
  </si>
  <si>
    <t>Степанюк Вадім Тарасович</t>
  </si>
  <si>
    <t>Головачик Ангеліна Валеріївна</t>
  </si>
  <si>
    <t>EMQ_su_sk_777</t>
  </si>
  <si>
    <t xml:space="preserve">Корнійчук Єва Андріївна </t>
  </si>
  <si>
    <t xml:space="preserve">Коцюк Вероніка Олександрівна </t>
  </si>
  <si>
    <t>EMQ_su_sk_778</t>
  </si>
  <si>
    <t>Неровня Богдана Євгенівна</t>
  </si>
  <si>
    <t>Савченко Аліна Сергіївна</t>
  </si>
  <si>
    <t>EMQ_su_sk_779</t>
  </si>
  <si>
    <t>Стара Іванна Федорівна</t>
  </si>
  <si>
    <t>Косенко Діана Андріївна</t>
  </si>
  <si>
    <t>EMQ_su_sk_780</t>
  </si>
  <si>
    <t>Ткачук Юлія Андріївна</t>
  </si>
  <si>
    <t xml:space="preserve">Скляр Віталіна Юріївна </t>
  </si>
  <si>
    <t>EMQ_su_sk_781</t>
  </si>
  <si>
    <t>Серпутько Роман Олександрович</t>
  </si>
  <si>
    <t>Юхно Ярослав Миколайович</t>
  </si>
  <si>
    <t>EMQ_su_sk_782</t>
  </si>
  <si>
    <t>Сторожук Владислав Олександрович</t>
  </si>
  <si>
    <t>Рябченко Дмитро Сергійович</t>
  </si>
  <si>
    <t>EMQ_su_sk_783</t>
  </si>
  <si>
    <t>Лишавська Анжеліка Іванівна</t>
  </si>
  <si>
    <t>Дяченко Лілія Романівна</t>
  </si>
  <si>
    <t>EMQ_su_sk_784</t>
  </si>
  <si>
    <t xml:space="preserve">Слюсар Артем Романович </t>
  </si>
  <si>
    <t>Соцький Максим Андрійович</t>
  </si>
  <si>
    <t>EMQ_su_sk_785</t>
  </si>
  <si>
    <t>Павлюк Вадим Віталійович</t>
  </si>
  <si>
    <t>Петренко Марія Андріївна</t>
  </si>
  <si>
    <t>EMQ_su_sk_786</t>
  </si>
  <si>
    <t>Бондар Олександр Артемович</t>
  </si>
  <si>
    <t>Машковський Іван Васильович</t>
  </si>
  <si>
    <t>EMQ_su_sk_787</t>
  </si>
  <si>
    <t xml:space="preserve">Бондаренко Юрій Сергійович </t>
  </si>
  <si>
    <t>Чорний Владислав Вадимович</t>
  </si>
  <si>
    <t>EMQ_su_sk_788</t>
  </si>
  <si>
    <t>Таламатов Ярослав Сергійович</t>
  </si>
  <si>
    <t>Федоренко Ілля Костянтинович</t>
  </si>
  <si>
    <t>EMQ_su_sk_789</t>
  </si>
  <si>
    <t>Большакова Анастасія Олександрівна</t>
  </si>
  <si>
    <t>Матвієнко Андрій Максимович</t>
  </si>
  <si>
    <t>EMQ_su_sk_790</t>
  </si>
  <si>
    <t>Грищенко Кіра Андріївна</t>
  </si>
  <si>
    <t xml:space="preserve">Гасюк Софія Сергіївна </t>
  </si>
  <si>
    <t>EMQ_su_sk_791</t>
  </si>
  <si>
    <t xml:space="preserve">Максименко Ілля Сергійович </t>
  </si>
  <si>
    <t>Волинець Максим Ярославович</t>
  </si>
  <si>
    <t>EMQ_su_sk_792</t>
  </si>
  <si>
    <t>Костенко Софія Петрівна</t>
  </si>
  <si>
    <t>Токар Єва Вікторівна</t>
  </si>
  <si>
    <t>EMQ_su_sk_793</t>
  </si>
  <si>
    <t xml:space="preserve">Луценко Захар Тарасович </t>
  </si>
  <si>
    <t xml:space="preserve">Гайдай Ярослав Олександрович </t>
  </si>
  <si>
    <t>EMQ_su_sk_794</t>
  </si>
  <si>
    <t>Піньковська Олена Василівна</t>
  </si>
  <si>
    <t>Чубук Юлія Олександрівна</t>
  </si>
  <si>
    <t>Тарасова Ірина Петрівна</t>
  </si>
  <si>
    <t>Ліцей №323 Дарницького району м.Києва</t>
  </si>
  <si>
    <t>EMQ_su_sk_795</t>
  </si>
  <si>
    <t>Дудар Луїза Олександрівна</t>
  </si>
  <si>
    <t>Набокова Марія Євгеніївна</t>
  </si>
  <si>
    <t>EMQ_su_sk_796</t>
  </si>
  <si>
    <t>Бессараб Григорій Ігорович</t>
  </si>
  <si>
    <t>Разуваєв Максим Олександрович</t>
  </si>
  <si>
    <t>EMQ_su_sk_797</t>
  </si>
  <si>
    <t>Гавриленко Георгій Денисович</t>
  </si>
  <si>
    <t>Сенько Олексій Миколайович</t>
  </si>
  <si>
    <t>EMQ_su_sk_798</t>
  </si>
  <si>
    <t>Хомова Злата Олексіївна</t>
  </si>
  <si>
    <t>Морковник Кирило Олексійович</t>
  </si>
  <si>
    <t>EMQ_su_sk_799</t>
  </si>
  <si>
    <t>Шевчук Максим Русланович</t>
  </si>
  <si>
    <t>Кононенко Едуард Михайлович</t>
  </si>
  <si>
    <t>EMQ_su_sk_800</t>
  </si>
  <si>
    <t>Подобулкіна Софія Андріївна</t>
  </si>
  <si>
    <t>Зборовський Юрій Ярославович</t>
  </si>
  <si>
    <t>Гетьман Катерина Юріївна</t>
  </si>
  <si>
    <t>ЛІЦЕЙ №34 ІМЕНІ ВІКТОРА МАКСИМЕНКА  ПОДІЛЬСЬКОГО РАЙОНУ М. КИЄВА</t>
  </si>
  <si>
    <t>EMQ_su_sk_801</t>
  </si>
  <si>
    <t>Науменко Аліса Андріївна</t>
  </si>
  <si>
    <t>Кириченко Олександр Сергійович</t>
  </si>
  <si>
    <t>EMQ_su_sk_802</t>
  </si>
  <si>
    <t>Черненко П.Б.</t>
  </si>
  <si>
    <t>Сенькова М.І.</t>
  </si>
  <si>
    <t>Мамон Едуард Миколайович</t>
  </si>
  <si>
    <t>Український гуманітарний ліцей КНУ імені Тараса Шевченка</t>
  </si>
  <si>
    <t>EMQ_su_sk_803</t>
  </si>
  <si>
    <t>Лазарєва А.О.</t>
  </si>
  <si>
    <t>Тугаєнко П.О.</t>
  </si>
  <si>
    <t>EMQ_su_sk_804</t>
  </si>
  <si>
    <t>Димарчук Всеволод Віталійович</t>
  </si>
  <si>
    <t>Гибель Артем Сергійович</t>
  </si>
  <si>
    <t>Деміденко Людмила Степанівна</t>
  </si>
  <si>
    <t xml:space="preserve">Ірпінський фаховий коледж економіки та права </t>
  </si>
  <si>
    <t>EMQ_su_sk_805</t>
  </si>
  <si>
    <t>Набокова Наталія Ігорівна</t>
  </si>
  <si>
    <t>Федорченко Сімілія Ігорівна</t>
  </si>
  <si>
    <t>EMQ_su_sk_806</t>
  </si>
  <si>
    <t xml:space="preserve">Терещенко Марія Сергіївна </t>
  </si>
  <si>
    <t>Фуштей Павло Іванович</t>
  </si>
  <si>
    <t>EMQ_su_sk_807</t>
  </si>
  <si>
    <t>Журавська Поліна Антонівна</t>
  </si>
  <si>
    <t>Миронова Лідія Євгеніївна</t>
  </si>
  <si>
    <t>EMQ_su_sk_808</t>
  </si>
  <si>
    <t>Жураківська Лілія Анатоліївна</t>
  </si>
  <si>
    <t>Тимошенко Марія Борисівна</t>
  </si>
  <si>
    <t>EMQ_su_sk_809</t>
  </si>
  <si>
    <t>Куликовська Вікторія Романівна</t>
  </si>
  <si>
    <t>Яковенко Христина Сергіївна</t>
  </si>
  <si>
    <t>EMQ_su_sk_810</t>
  </si>
  <si>
    <t xml:space="preserve">Деміденко Дарина Юріївна </t>
  </si>
  <si>
    <t>Степаненко Софія Олегівна</t>
  </si>
  <si>
    <t>Калусенко Валентина Вікторівна</t>
  </si>
  <si>
    <t>EMQ_su_sk_811</t>
  </si>
  <si>
    <t xml:space="preserve">Дмитренко Діана Віталіївна </t>
  </si>
  <si>
    <t>Івахно Таїсія Іллівна</t>
  </si>
  <si>
    <t>EMQ_su_sk_812</t>
  </si>
  <si>
    <t>Бублик Артем Дмитрович</t>
  </si>
  <si>
    <t>Пчолкін Антон Сергійович</t>
  </si>
  <si>
    <t>EMQ_su_sk_813</t>
  </si>
  <si>
    <t>Машир Ярослав Романович</t>
  </si>
  <si>
    <t>Уманець Назар Олексійович</t>
  </si>
  <si>
    <t>EMQ_su_sk_814</t>
  </si>
  <si>
    <t>Тесленко Мирослава Володимирівна</t>
  </si>
  <si>
    <t>Моркова Олександра Олександрівна</t>
  </si>
  <si>
    <t>EMQ_su_sk_815</t>
  </si>
  <si>
    <t>Онуфрієва Аліна Володимирівна</t>
  </si>
  <si>
    <t>Охріменко Єлизавета Анатоліївна</t>
  </si>
  <si>
    <t>EMQ_su_sk_816</t>
  </si>
  <si>
    <t>Блажко Світлана Олегівна</t>
  </si>
  <si>
    <t>Малецька Єва Сергіївна</t>
  </si>
  <si>
    <t>EMQ_su_sk_817</t>
  </si>
  <si>
    <t>Рудська Софія Олексіївна</t>
  </si>
  <si>
    <t>Масол Іван Романович</t>
  </si>
  <si>
    <t>EMQ_su_sk_818</t>
  </si>
  <si>
    <t>Селіна Марія Олександрівна</t>
  </si>
  <si>
    <t>Микитчук Анастасія Віталіївна</t>
  </si>
  <si>
    <t>EMQ_su_sk_819</t>
  </si>
  <si>
    <t xml:space="preserve">Івасюк Артем Ігорович </t>
  </si>
  <si>
    <t>Кньовець Ігор Олександрович</t>
  </si>
  <si>
    <t>EMQ_su_sk_820</t>
  </si>
  <si>
    <t xml:space="preserve">Когут Данііл Ростиславович </t>
  </si>
  <si>
    <t>Набедрик Артем Віталійович</t>
  </si>
  <si>
    <t>EMQ_su_sk_821</t>
  </si>
  <si>
    <t>Костенко Вікторія Володимирівна</t>
  </si>
  <si>
    <t>Зайченко Яна Сергіївна</t>
  </si>
  <si>
    <t>EMQ_su_sk_822</t>
  </si>
  <si>
    <t>Мельник Станіслав Русланович</t>
  </si>
  <si>
    <t>Розгон Анатолій Геннадійович</t>
  </si>
  <si>
    <t>EMQ_su_sk_823</t>
  </si>
  <si>
    <t>Анікін Гліб Максимович</t>
  </si>
  <si>
    <t>Артемчук Владислав Олександрович</t>
  </si>
  <si>
    <t>EMQ_su_sk_824</t>
  </si>
  <si>
    <t>Сторожилов Данило Олександрович</t>
  </si>
  <si>
    <t>Яценко Богдан Вадимович</t>
  </si>
  <si>
    <t>Гаврилюк Олена Іванівна</t>
  </si>
  <si>
    <t>Комунальний заклад "Блиставицький заклад загальної середньої освіти І-ІІІ ступенів" №6</t>
  </si>
  <si>
    <t>EMQ_su_sk_825</t>
  </si>
  <si>
    <t>Костильова Катерина Олексіївна</t>
  </si>
  <si>
    <t>Євтушенко Яна Антонівна</t>
  </si>
  <si>
    <t>EMQ_su_sk_826</t>
  </si>
  <si>
    <t>Терещенко Вероніка Іванівна</t>
  </si>
  <si>
    <t>Рудик Ірина Миколаївна</t>
  </si>
  <si>
    <t>EMQ_su_sk_827</t>
  </si>
  <si>
    <t>Пономаренко Владислав Вікторович</t>
  </si>
  <si>
    <t>Дехтярь Адам Владиславович</t>
  </si>
  <si>
    <t>EMQ_su_sk_828</t>
  </si>
  <si>
    <t>Нагорний Єгор Денисович</t>
  </si>
  <si>
    <t>Марченко Кирило Віталійович</t>
  </si>
  <si>
    <t>EMQ_su_sk_829</t>
  </si>
  <si>
    <t>Примаченко Аліна Вікторівна</t>
  </si>
  <si>
    <t>Євтушенко Марія Антонівна</t>
  </si>
  <si>
    <t>EMQ_su_sk_830</t>
  </si>
  <si>
    <t>Круц Дар'я Артемівна</t>
  </si>
  <si>
    <t>Сказко Софія Романівна</t>
  </si>
  <si>
    <t>Воронецька Ірина Яківна</t>
  </si>
  <si>
    <t>Ліцей ім. Михайла Драгоманова</t>
  </si>
  <si>
    <t>EMQ_su_sk_831</t>
  </si>
  <si>
    <t>Василик Єва Олексіївна</t>
  </si>
  <si>
    <t>Черненко Олександр Костянтинович</t>
  </si>
  <si>
    <t>EMQ_su_sk_832</t>
  </si>
  <si>
    <t>Федорова Катерина Олександрівна</t>
  </si>
  <si>
    <t>Снєгірьова Дар'я Олександрівна</t>
  </si>
  <si>
    <t>EMQ_su_sk_833</t>
  </si>
  <si>
    <t>Галабурда Іван Миколайович</t>
  </si>
  <si>
    <t>Савчук Гліб Олександрович</t>
  </si>
  <si>
    <t>EMQ_su_sk_834</t>
  </si>
  <si>
    <t>EMQ_su_sk_835</t>
  </si>
  <si>
    <t>Бритавська Поліна Володимирівна</t>
  </si>
  <si>
    <t>Петриченко Поліна Вікторівна</t>
  </si>
  <si>
    <t>EMQ_su_sk_836</t>
  </si>
  <si>
    <t>Гогінадзе Аліса Георгіївна</t>
  </si>
  <si>
    <t>Трофимчук Олена Олександрівна</t>
  </si>
  <si>
    <t>EMQ_su_sk_837</t>
  </si>
  <si>
    <t>Мироненко Дарія Олександрівна</t>
  </si>
  <si>
    <t>Орлик Вероніка Віталіївна</t>
  </si>
  <si>
    <t>Демиденко Тетяна Володимирівна</t>
  </si>
  <si>
    <t>Дударківський ліцей Пристоличної ОТГ</t>
  </si>
  <si>
    <t>EMQ_su_sk_838</t>
  </si>
  <si>
    <t>Парікожа Павло Євгенович</t>
  </si>
  <si>
    <t>Чорний Назар Романович</t>
  </si>
  <si>
    <t>EMQ_su_sk_839</t>
  </si>
  <si>
    <t>Марочко Вікторія Русланівна</t>
  </si>
  <si>
    <t>Грищенко Маргарита Павлівна</t>
  </si>
  <si>
    <t>Бут Світлана Юріївна</t>
  </si>
  <si>
    <t>Ліцей №19 "ЮНІТІ" Подільського району м. Києва</t>
  </si>
  <si>
    <t>EMQ_su_sk_840</t>
  </si>
  <si>
    <t>Попова Анастасія Олександрівна</t>
  </si>
  <si>
    <t>Малашок Дарина Олегівна</t>
  </si>
  <si>
    <t>EMQ_su_sk_841</t>
  </si>
  <si>
    <t>Забродна Владислава Валеріївна</t>
  </si>
  <si>
    <t>Бакрєва Анастасія Віталіївна</t>
  </si>
  <si>
    <t>EMQ_su_sk_842</t>
  </si>
  <si>
    <t>Козлюк Максим Федорович</t>
  </si>
  <si>
    <t>Гоюк Костянтин Сергійович</t>
  </si>
  <si>
    <t>EMQ_su_sk_843</t>
  </si>
  <si>
    <t>Шабетнік Михайло Віталійович</t>
  </si>
  <si>
    <t>Панасенко Анастасія Сергіївна</t>
  </si>
  <si>
    <t>EMQ_su_sk_844</t>
  </si>
  <si>
    <t>Поліщук Марія Олександрівна</t>
  </si>
  <si>
    <t>Кривенко Маргарита Олександрівна</t>
  </si>
  <si>
    <t>EMQ_su_sk_845</t>
  </si>
  <si>
    <t>Білоус Євгеній Олексійович</t>
  </si>
  <si>
    <t>Владімірцев Денис Борисович</t>
  </si>
  <si>
    <t>EMQ_su_sk_846</t>
  </si>
  <si>
    <t>Попов Назар Вікторович</t>
  </si>
  <si>
    <t>Гелетуха Ярослав Васильович</t>
  </si>
  <si>
    <t>EMQ_su_sk_847</t>
  </si>
  <si>
    <t>Балакан Домініка Андріївна</t>
  </si>
  <si>
    <t>Степанчук Михайло Юрійович</t>
  </si>
  <si>
    <t>Тімошик Світлана Іванівна</t>
  </si>
  <si>
    <t>EMQ_su_sk_848</t>
  </si>
  <si>
    <t>Присяжна Єлизавета Костянтинівна</t>
  </si>
  <si>
    <t>Борей Анастасія Русланівна</t>
  </si>
  <si>
    <t>EMQ_su_sk_849</t>
  </si>
  <si>
    <t>Байда Марія Олександрівна</t>
  </si>
  <si>
    <t>Погребнюк Вікторія Володимирівна</t>
  </si>
  <si>
    <t>EMQ_su_sk_850</t>
  </si>
  <si>
    <t>Бурдейна Яна Віталіївна</t>
  </si>
  <si>
    <t>Самойленко Єлизавета Володимирівна</t>
  </si>
  <si>
    <t>Слюсар Діана Григорівна</t>
  </si>
  <si>
    <t>Гімназія №163 Шевченківського району міста Києва</t>
  </si>
  <si>
    <t>EMQ_su_sk_851</t>
  </si>
  <si>
    <t>Даниленко Євгенія Володимирівна</t>
  </si>
  <si>
    <t>Руссу Дар`я Романівна</t>
  </si>
  <si>
    <t>EMQ_su_sk_852</t>
  </si>
  <si>
    <t>Макаренко Ольга Віталіївна</t>
  </si>
  <si>
    <t>Худан Максим Сергійович</t>
  </si>
  <si>
    <t>EMQ_su_sk_853</t>
  </si>
  <si>
    <t>Пилипенко Олексій Андрійович</t>
  </si>
  <si>
    <t>Пасєчнік Нікіта Ігорович</t>
  </si>
  <si>
    <t>EMQ_su_sk_854</t>
  </si>
  <si>
    <t>Афанасьєв Володимир Дмитрович</t>
  </si>
  <si>
    <t>Соловйов Олександр Дмитрович</t>
  </si>
  <si>
    <t>EMQ_su_sk_855</t>
  </si>
  <si>
    <t>Бржата Вікторія Ігорівна</t>
  </si>
  <si>
    <t>Рогальська Валентина Богданівна</t>
  </si>
  <si>
    <t>EMQ_su_sk_856</t>
  </si>
  <si>
    <t>Великоцька Поліна Олександрівна</t>
  </si>
  <si>
    <t>Назаревич Павло Андрійович</t>
  </si>
  <si>
    <t>EMQ_su_sk_857</t>
  </si>
  <si>
    <t>Гудков Нікіта Денисович</t>
  </si>
  <si>
    <t>Кочкін Степан Дмитрович</t>
  </si>
  <si>
    <t>EMQ_su_sk_858</t>
  </si>
  <si>
    <t>Землянський Сергій Сергійович</t>
  </si>
  <si>
    <t>Цегельник Аріна Олександрівна</t>
  </si>
  <si>
    <t>EMQ_su_sk_859</t>
  </si>
  <si>
    <t>Геніна Ганна Іллівна</t>
  </si>
  <si>
    <t>Корольчук Вероніка Андріївна</t>
  </si>
  <si>
    <t>EMQ_su_sk_860</t>
  </si>
  <si>
    <t>Єфремов Артур Вадимович</t>
  </si>
  <si>
    <t>Коренчук Мирослава Миколаївна</t>
  </si>
  <si>
    <t>EMQ_su_sk_861</t>
  </si>
  <si>
    <t>Криворучко Андрій Олегович</t>
  </si>
  <si>
    <t xml:space="preserve">Криворучко Олена Олегівна </t>
  </si>
  <si>
    <t>EMQ_su_sk_862</t>
  </si>
  <si>
    <t>Шефова Олександра Дмитрівна</t>
  </si>
  <si>
    <t>Цітлес Єлизавета Володимирівна</t>
  </si>
  <si>
    <t>EMQ_su_sk_863</t>
  </si>
  <si>
    <t>Паращенко Захар Юрійович</t>
  </si>
  <si>
    <t>Юрченко Ілля Юрійович</t>
  </si>
  <si>
    <t>EMQ_su_sk_864</t>
  </si>
  <si>
    <t>Дементьєва Катерина Євгеніївна</t>
  </si>
  <si>
    <t>Малишко Кіра Андріївна</t>
  </si>
  <si>
    <t>EMQ_su_sk_865</t>
  </si>
  <si>
    <t>Шкуренко Дар'я Сергіївна</t>
  </si>
  <si>
    <t>Назаренко Вероніка Романівна</t>
  </si>
  <si>
    <t>Оксенюк Сергій Андрійович</t>
  </si>
  <si>
    <t>Ліцей №59 міста Києва</t>
  </si>
  <si>
    <t>EMQ_su_sk_866</t>
  </si>
  <si>
    <t>Дучев Владислав Віталійович</t>
  </si>
  <si>
    <t>Слюсар Максим Олександрович</t>
  </si>
  <si>
    <t>EMQ_su_sk_867</t>
  </si>
  <si>
    <t>Зінченко Аліса Олександрівна</t>
  </si>
  <si>
    <t>Миргородська Катерина Володимирівна</t>
  </si>
  <si>
    <t>EMQ_su_sk_868</t>
  </si>
  <si>
    <t>Цебіного Єсенія Русланівна</t>
  </si>
  <si>
    <t>Гончар Олександра Юріївна</t>
  </si>
  <si>
    <t>EMQ_su_sk_869</t>
  </si>
  <si>
    <t>Вах Арсеній Русланович</t>
  </si>
  <si>
    <t>Кириленко Данило Вікторович</t>
  </si>
  <si>
    <t>EMQ_su_sk_870</t>
  </si>
  <si>
    <t>Альчинська Анастасія</t>
  </si>
  <si>
    <t>Гриненко Влад</t>
  </si>
  <si>
    <t>EMQ_su_sk_871</t>
  </si>
  <si>
    <t>Бриль Тимур Олександрович</t>
  </si>
  <si>
    <t>Ткачук Євгеній Сергійович</t>
  </si>
  <si>
    <t>EMQ_su_sk_872</t>
  </si>
  <si>
    <t>Стецяк Богдан Васильович</t>
  </si>
  <si>
    <t>Чистоклєтов Ілля Костянтинович</t>
  </si>
  <si>
    <t>EMQ_su_sk_873</t>
  </si>
  <si>
    <t>Трофімов Аркадій Дмитрович</t>
  </si>
  <si>
    <t>Савчук Демид Євгенійович</t>
  </si>
  <si>
    <t>EMQ_su_sk_874</t>
  </si>
  <si>
    <t xml:space="preserve">Дяченко Катерина Олександрівна </t>
  </si>
  <si>
    <t xml:space="preserve">Вегера Яна Леонідівна </t>
  </si>
  <si>
    <t>Можаровський Володимир Володимирович</t>
  </si>
  <si>
    <t>Ліцей №129 Дніпровського р-ну м.Києва</t>
  </si>
  <si>
    <t>EMQ_su_sk_875</t>
  </si>
  <si>
    <t xml:space="preserve">Левадній Ярослав Володимирович </t>
  </si>
  <si>
    <t xml:space="preserve">Василенко Андрій Юрійович </t>
  </si>
  <si>
    <t>EMQ_su_sk_876</t>
  </si>
  <si>
    <t xml:space="preserve">Андрусик Злата Андріївна  </t>
  </si>
  <si>
    <t xml:space="preserve">Надтока Софія Максимівна </t>
  </si>
  <si>
    <t>EMQ_su_sk_877</t>
  </si>
  <si>
    <t xml:space="preserve">Шищенко Роман Анатолійович </t>
  </si>
  <si>
    <t>Маринич Денис Денисович</t>
  </si>
  <si>
    <t>EMQ_su_sk_878</t>
  </si>
  <si>
    <t>Іщенко Анна Сергіївна</t>
  </si>
  <si>
    <t>Коріненко Мар’яна Вячеславівна</t>
  </si>
  <si>
    <t>Кокоша Вікторія Миколаївна</t>
  </si>
  <si>
    <t>Відокремлений структурний підрозділ "Технолого-економічний фаховий коледж Білоцерківського національного аграрного університету""</t>
  </si>
  <si>
    <t>EMQ_su_sk_879</t>
  </si>
  <si>
    <t>Кривенда Марія Олександрівна</t>
  </si>
  <si>
    <t>Онофрійчук Дар’я Ігорівна</t>
  </si>
  <si>
    <t>EMQ_su_sk_880</t>
  </si>
  <si>
    <t>Осадча Поліна Антонівна</t>
  </si>
  <si>
    <t>Харута Софія Вадимівна</t>
  </si>
  <si>
    <t>EMQ_su_sk_881</t>
  </si>
  <si>
    <t>Жураківський Ярослав Олександрович</t>
  </si>
  <si>
    <t>Камінецька Ангеліна Віталіївна</t>
  </si>
  <si>
    <t>EMQ_su_sk_882</t>
  </si>
  <si>
    <t>Кияниця Кароліна Дмитрівна</t>
  </si>
  <si>
    <t>Майстренко Аліна Ігорівна</t>
  </si>
  <si>
    <t>EMQ_su_sk_883</t>
  </si>
  <si>
    <t>Миронова Вікторія Олексіївна</t>
  </si>
  <si>
    <t>Циба Альбіна Тарасівна</t>
  </si>
  <si>
    <t>EMQ_su_sk_884</t>
  </si>
  <si>
    <t>Бодарєва Олександра Владиславівна</t>
  </si>
  <si>
    <t>Висотенко Іван Андрійович</t>
  </si>
  <si>
    <t>EMQ_su_sk_885</t>
  </si>
  <si>
    <t>Єфімов Назар Володимирович</t>
  </si>
  <si>
    <t>Кабула Софія Володимирівна</t>
  </si>
  <si>
    <t>EMQ_su_sk_886</t>
  </si>
  <si>
    <t>Марчук Софія Василівна</t>
  </si>
  <si>
    <t>Німак Софія Віталіївна</t>
  </si>
  <si>
    <t>EMQ_su_sk_887</t>
  </si>
  <si>
    <t>Поліщук Ілля Євгенійович</t>
  </si>
  <si>
    <t>Самаріна Кіра Сергіївна</t>
  </si>
  <si>
    <t>EMQ_su_sk_888</t>
  </si>
  <si>
    <t>Ведмідь Назар Петрович</t>
  </si>
  <si>
    <t>Андріяш Артем Віталійович</t>
  </si>
  <si>
    <t>EMQ_su_sk_889</t>
  </si>
  <si>
    <t>Потіха Дмитро Олександрович</t>
  </si>
  <si>
    <t>Мікешина Анастасія Андріївна</t>
  </si>
  <si>
    <t>EMQ_su_sk_890</t>
  </si>
  <si>
    <t>Харченко Валерія Костянтинівна</t>
  </si>
  <si>
    <t>Куліков Євген Андрійович</t>
  </si>
  <si>
    <t>EMQ_su_sk_891</t>
  </si>
  <si>
    <t>Писакіна Уляна Андріївна</t>
  </si>
  <si>
    <t>Мартинюк Анна Юріївна</t>
  </si>
  <si>
    <t>Смертельна Тетяна Миколаївна</t>
  </si>
  <si>
    <t>Спеціалізована школа І-ІІІ ст. №91 з поглибленим вивченням інформатики Шевченківського району м. Києва</t>
  </si>
  <si>
    <t>EMQ_su_sk_892</t>
  </si>
  <si>
    <t>Вережак Антон Сергійович</t>
  </si>
  <si>
    <t>Кульчицький Назарій Олегович</t>
  </si>
  <si>
    <t>EMQ_su_sk_893</t>
  </si>
  <si>
    <t>Копитова Владіслава Олександрівна</t>
  </si>
  <si>
    <t>Мірошниченко Ян Михайлович</t>
  </si>
  <si>
    <t>Одинець Дмитро Анатолійович</t>
  </si>
  <si>
    <t>ПРИВАТНИЙ ЗАКЛАД ЗАГАЛЬНОЇ СЕРЕДНЬОЇ ОСВІТИ "ЛІЦЕЙ "ПЕРСПЕКТИВИ"</t>
  </si>
  <si>
    <t>EMQ_su_sk_894</t>
  </si>
  <si>
    <t>Копитов Ярослав Олександрович</t>
  </si>
  <si>
    <t>Костюк Андрій Сергійович</t>
  </si>
  <si>
    <t>EMQ_su_sk_895</t>
  </si>
  <si>
    <t>Цісельський Сергій Віталійович</t>
  </si>
  <si>
    <t>Тисленко Михайло Максимович</t>
  </si>
  <si>
    <t>Герман Артем Юрійович</t>
  </si>
  <si>
    <t>EMQ_su_sk_896</t>
  </si>
  <si>
    <t>Мельник Софія Андріївна</t>
  </si>
  <si>
    <t>Гусєв Всеволод Володимирович</t>
  </si>
  <si>
    <t>EMQ_su_sk_897</t>
  </si>
  <si>
    <t>Тонкий Даніл Дмитрович</t>
  </si>
  <si>
    <t>Таралевич Владислав Олександрович</t>
  </si>
  <si>
    <t>EMQ_su_sk_898</t>
  </si>
  <si>
    <t>Бедун Михайло Олексійович</t>
  </si>
  <si>
    <t>Бурава Поліна Олександрівна</t>
  </si>
  <si>
    <t>EMQ_su_sk_899</t>
  </si>
  <si>
    <t>Юрченко Дарія В'ячеславівна</t>
  </si>
  <si>
    <t>Заровська Златослава Сергіївна</t>
  </si>
  <si>
    <t>EMQ_su_sk_900</t>
  </si>
  <si>
    <t>Корнута Анна Віталіївна</t>
  </si>
  <si>
    <t>Базильська Марія Андріївна</t>
  </si>
  <si>
    <t>EMQ_su_sk_901</t>
  </si>
  <si>
    <t>Середа Олександр Андрійович</t>
  </si>
  <si>
    <t>Бенчук Денис Олександрович</t>
  </si>
  <si>
    <t>EMQ_su_sk_902</t>
  </si>
  <si>
    <t>Іванов Ілья Володимирович</t>
  </si>
  <si>
    <t>Іванов Всеволод Володимирович</t>
  </si>
  <si>
    <t>Седляр Михайло Олегович</t>
  </si>
  <si>
    <t>ліцей "Наукова зміна"</t>
  </si>
  <si>
    <t>EMQ_su_sk_903</t>
  </si>
  <si>
    <t>Олійник Варвара Ігорівна</t>
  </si>
  <si>
    <t>Сташук Таїсія Дмитрівна</t>
  </si>
  <si>
    <t>EMQ_su_sk_904</t>
  </si>
  <si>
    <t>Колочавин Данило Романович</t>
  </si>
  <si>
    <t>Грицак Марія Михайлівна</t>
  </si>
  <si>
    <t>EMQ_su_sk_905</t>
  </si>
  <si>
    <t>Греськів Григорій Іванович</t>
  </si>
  <si>
    <t>Гоч Єлизавета Борисівна</t>
  </si>
  <si>
    <t>EMQ_su_sk_906</t>
  </si>
  <si>
    <t>Воронець Софія Володимирівна</t>
  </si>
  <si>
    <t>Арданьян Данііл Артурович</t>
  </si>
  <si>
    <t>EMQ_su_sk_907</t>
  </si>
  <si>
    <t xml:space="preserve">Байдацький Олександр Сергійович </t>
  </si>
  <si>
    <t>Вінтоненко Владислав Юрійович</t>
  </si>
  <si>
    <t>EMQ_su_sk_908</t>
  </si>
  <si>
    <t>Герасименко Ілля Дмитрович</t>
  </si>
  <si>
    <t>Лалак Артем Тарасович</t>
  </si>
  <si>
    <t>EMQ_su_sk_909</t>
  </si>
  <si>
    <t>Грохольський Денис</t>
  </si>
  <si>
    <t>Зеленяк Дмитро</t>
  </si>
  <si>
    <t>Мельник-Мірзоян Арміне Лаврентіївна</t>
  </si>
  <si>
    <t>Український фізико-математичний ліцей КНУ імені Тараса Шевченка</t>
  </si>
  <si>
    <t>EMQ_su_sk_910</t>
  </si>
  <si>
    <t>Сокур Дмитро</t>
  </si>
  <si>
    <t>Мандзяк Віктор</t>
  </si>
  <si>
    <t>EMQ_su_sk_911</t>
  </si>
  <si>
    <t>Бойко Дмитро</t>
  </si>
  <si>
    <t>Ковальчук Ілля</t>
  </si>
  <si>
    <t>EMQ_su_sk_912</t>
  </si>
  <si>
    <t>Лазарчук Семен</t>
  </si>
  <si>
    <t>Галіцин Андрій</t>
  </si>
  <si>
    <t>EMQ_su_sk_913</t>
  </si>
  <si>
    <t>Божук Віра</t>
  </si>
  <si>
    <t>Ракша Ірма</t>
  </si>
  <si>
    <t>EMQ_su_sk_914</t>
  </si>
  <si>
    <t>Лихолай Мирослав</t>
  </si>
  <si>
    <t>Синюгін Степан</t>
  </si>
  <si>
    <t>EMQ_su_sk_915</t>
  </si>
  <si>
    <t xml:space="preserve">Піголь Ярослав </t>
  </si>
  <si>
    <t>Гунько Ярослав</t>
  </si>
  <si>
    <t>EMQ_su_sk_916</t>
  </si>
  <si>
    <t>Горейко Веніамін</t>
  </si>
  <si>
    <t>Запотоцький Лев</t>
  </si>
  <si>
    <t>EMQ_su_sk_917</t>
  </si>
  <si>
    <t>Лозик Ярослав</t>
  </si>
  <si>
    <t>Погорєлов Олег</t>
  </si>
  <si>
    <t>EMQ_su_sk_918</t>
  </si>
  <si>
    <t>Бєлоус Каміла</t>
  </si>
  <si>
    <t>Щур Варвара</t>
  </si>
  <si>
    <t>EMQ_su_sk_919</t>
  </si>
  <si>
    <t>Коросько Ростислав</t>
  </si>
  <si>
    <t>Лисенко Михайло</t>
  </si>
  <si>
    <t>EMQ_su_sk_920</t>
  </si>
  <si>
    <t xml:space="preserve">Логачов Михайло </t>
  </si>
  <si>
    <t>Кустовсткий Артем</t>
  </si>
  <si>
    <t>EMQ_su_sk_921</t>
  </si>
  <si>
    <t>Загороднюк Максим</t>
  </si>
  <si>
    <t>Шипуль Софія</t>
  </si>
  <si>
    <t>EMQ_su_sk_922</t>
  </si>
  <si>
    <t>Рязанцев Тимофій</t>
  </si>
  <si>
    <t>Шевченко Артем</t>
  </si>
  <si>
    <t>EMQ_su_sk_923</t>
  </si>
  <si>
    <t>Полубінська Богдана</t>
  </si>
  <si>
    <t>Чорна Соломія</t>
  </si>
  <si>
    <t>EMQ_su_sk_924</t>
  </si>
  <si>
    <t>Тимошенко Андрій</t>
  </si>
  <si>
    <t>Віляйкін Іван</t>
  </si>
  <si>
    <t>EMQ_su_sk_925</t>
  </si>
  <si>
    <t>Мірочник Олексій</t>
  </si>
  <si>
    <t>Зіневич Кирило</t>
  </si>
  <si>
    <t>Кузнєцова Анна Володимирівна</t>
  </si>
  <si>
    <t>Школа І-ІІІ ступенів 169 Шевченківського району м. Києва</t>
  </si>
  <si>
    <t>EMQ_su_sk_926</t>
  </si>
  <si>
    <t>Смирнов Тимофій</t>
  </si>
  <si>
    <t>Остапчук Кирило</t>
  </si>
  <si>
    <t>EMQ_su_sk_927</t>
  </si>
  <si>
    <t>Смик Захар</t>
  </si>
  <si>
    <t>Жучок Лев</t>
  </si>
  <si>
    <t>EMQ_su_sk_928</t>
  </si>
  <si>
    <t>Андрієнко Артем</t>
  </si>
  <si>
    <t>Шлапаков Артем</t>
  </si>
  <si>
    <t>EMQ_su_sk_929</t>
  </si>
  <si>
    <t>Виговський Богдан</t>
  </si>
  <si>
    <t>Пантюшин Давид</t>
  </si>
  <si>
    <t>EMQ_su_sk_930</t>
  </si>
  <si>
    <t>Братуха Вікторія</t>
  </si>
  <si>
    <t>Лоза Віктор</t>
  </si>
  <si>
    <t>EMQ_su_sk_931</t>
  </si>
  <si>
    <t>Матковський Андрій</t>
  </si>
  <si>
    <t>Соколовський Володимир</t>
  </si>
  <si>
    <t>Найчук Оксана Анатоліївна</t>
  </si>
  <si>
    <t>EMQ_su_sk_932</t>
  </si>
  <si>
    <t>Кузнєцова Вікторія</t>
  </si>
  <si>
    <t>Переверзева Анастасія</t>
  </si>
  <si>
    <t>EMQ_su_sk_933</t>
  </si>
  <si>
    <t>Гузиніна Діана</t>
  </si>
  <si>
    <t>Марущенко Поліна</t>
  </si>
  <si>
    <t>EMQ_su_sk_934</t>
  </si>
  <si>
    <t>Гребенік Аліса</t>
  </si>
  <si>
    <t>Лазарєва Маргарита</t>
  </si>
  <si>
    <t>EMQ_su_sk_935</t>
  </si>
  <si>
    <t>Черноус Наталія</t>
  </si>
  <si>
    <t>Портнова Валерія</t>
  </si>
  <si>
    <t>EMQ_su_sk_936</t>
  </si>
  <si>
    <t>Сімейко Анастасія</t>
  </si>
  <si>
    <t>Левченко Ярослава</t>
  </si>
  <si>
    <t>EMQ_su_sk_937</t>
  </si>
  <si>
    <t>Дацій Дмитро</t>
  </si>
  <si>
    <t>Суховій Микола</t>
  </si>
  <si>
    <t>EMQ_su_sk_938</t>
  </si>
  <si>
    <t>Кришкевич Олександр</t>
  </si>
  <si>
    <t>Сташків Остап</t>
  </si>
  <si>
    <t>Олійник-Галенко Дарґя Сергіївна</t>
  </si>
  <si>
    <t>ТОВ "Софіївсько-Борщагівський ліцей "Софія"</t>
  </si>
  <si>
    <t>EMQ_su_sk_939</t>
  </si>
  <si>
    <t>Скрипник Тімур</t>
  </si>
  <si>
    <t>Коваленко Ярослав</t>
  </si>
  <si>
    <t>EMQ_su_sk_940</t>
  </si>
  <si>
    <t>Алексюк Анна</t>
  </si>
  <si>
    <t>Пащенко Еліна</t>
  </si>
  <si>
    <t>EMQ_su_sk_941</t>
  </si>
  <si>
    <t>Солоніна Елісей</t>
  </si>
  <si>
    <t>Козоріз Тимур</t>
  </si>
  <si>
    <t>EMQ_su_sk_942</t>
  </si>
  <si>
    <t>Пасічник Артем</t>
  </si>
  <si>
    <t>Ковалік Лукʼян</t>
  </si>
  <si>
    <t>EMQ_su_sk_943</t>
  </si>
  <si>
    <t>Надолінський Роман</t>
  </si>
  <si>
    <t>Бай Андрій</t>
  </si>
  <si>
    <t>EMQ_su_sk_944</t>
  </si>
  <si>
    <t>Бабенко Богдан</t>
  </si>
  <si>
    <t>Сєков Максим</t>
  </si>
  <si>
    <t>EMQ_su_sk_945</t>
  </si>
  <si>
    <t>Дзіковська Аліса</t>
  </si>
  <si>
    <t>Шпакович Софія</t>
  </si>
  <si>
    <t>EMQ_su_sk_946</t>
  </si>
  <si>
    <t>Зіборов Данило</t>
  </si>
  <si>
    <t>Поліщук Андрій</t>
  </si>
  <si>
    <t>EMQ_su_sk_947</t>
  </si>
  <si>
    <t>Литвинюк Вадим</t>
  </si>
  <si>
    <t>Бацей Богдан</t>
  </si>
  <si>
    <t>EMQ_su_sk_948</t>
  </si>
  <si>
    <t>Орлов Матвій</t>
  </si>
  <si>
    <t>Рижук Владислав</t>
  </si>
  <si>
    <t>EMQ_su_sk_949</t>
  </si>
  <si>
    <t>Кириченко Валерія</t>
  </si>
  <si>
    <t>Рижук Ярослав</t>
  </si>
  <si>
    <t>EMQ_su_sk_950</t>
  </si>
  <si>
    <t>Закордонець Ярослав</t>
  </si>
  <si>
    <t>Посадський Артем</t>
  </si>
  <si>
    <t>EMQ_su_sk_951</t>
  </si>
  <si>
    <t>Янкова Аріна</t>
  </si>
  <si>
    <t>Станіславська Софія</t>
  </si>
  <si>
    <t>EMQ_su_sk_952</t>
  </si>
  <si>
    <t>Бриль Софія</t>
  </si>
  <si>
    <t>Ґанджалі Дарʼя</t>
  </si>
  <si>
    <t>EMQ_su_sk_953</t>
  </si>
  <si>
    <t>Юдін Гліб</t>
  </si>
  <si>
    <t>Гриценко Давид</t>
  </si>
  <si>
    <t>EMQ_su_sk_954</t>
  </si>
  <si>
    <t>Коляденко Нікіта</t>
  </si>
  <si>
    <t>Михалевич Максим</t>
  </si>
  <si>
    <t>EMQ_su_sk_955</t>
  </si>
  <si>
    <t>Камишенко Анастасія</t>
  </si>
  <si>
    <t>Садовнік Катерина</t>
  </si>
  <si>
    <t>EMQ_su_sk_956</t>
  </si>
  <si>
    <t>Січкаренко Дарина</t>
  </si>
  <si>
    <t>Сова Лілія</t>
  </si>
  <si>
    <t>EMQ_su_sk_957</t>
  </si>
  <si>
    <t>Фельдман Володимир</t>
  </si>
  <si>
    <t>Біленко Назар</t>
  </si>
  <si>
    <t>EMQ_su_sk_958</t>
  </si>
  <si>
    <t>Пятак Олександр</t>
  </si>
  <si>
    <t>Тонкошкуров Олександр</t>
  </si>
  <si>
    <t>EMQ_su_sk_959</t>
  </si>
  <si>
    <t>Ярмілко Микола</t>
  </si>
  <si>
    <t>Мурга Тимур</t>
  </si>
  <si>
    <t>EMQ_su_sk_960</t>
  </si>
  <si>
    <t>Приходько Єлизавета Русланівна</t>
  </si>
  <si>
    <t>Мороз Марія Дмитрівна</t>
  </si>
  <si>
    <t>Єгорова Ірина Олександрівна</t>
  </si>
  <si>
    <t>Ліцей №252 імені Василя Симоненка Оболонського району м. Києва</t>
  </si>
  <si>
    <t>EMQ_su_sk_961</t>
  </si>
  <si>
    <t>Юрченко Марія Олександрівна</t>
  </si>
  <si>
    <t>Ярова Єва-Марія Олександрівна</t>
  </si>
  <si>
    <t>EMQ_su_sk_962</t>
  </si>
  <si>
    <t>Віленський Михайло Олександрович</t>
  </si>
  <si>
    <t>Монахов Артур Максимович</t>
  </si>
  <si>
    <t>EMQ_su_sk_963</t>
  </si>
  <si>
    <t>Брилькова Валерія Олексіївна</t>
  </si>
  <si>
    <t>Кулик Андрій Павлович</t>
  </si>
  <si>
    <t>EMQ_su_sk_964</t>
  </si>
  <si>
    <t>Пшенична Христина Сергіївна</t>
  </si>
  <si>
    <t>Брезгунова Владислава Сергіївна</t>
  </si>
  <si>
    <t>EMQ_su_sk_965</t>
  </si>
  <si>
    <t>Михайлюк Маргарита Вячеславівна</t>
  </si>
  <si>
    <t>Чемерис Дарина Олександрівна</t>
  </si>
  <si>
    <t>EMQ_su_sk_966</t>
  </si>
  <si>
    <t>Бурдейна Софія Вікторівна</t>
  </si>
  <si>
    <t>Чайка Валерія Володимирівна</t>
  </si>
  <si>
    <t>EMQ_su_sk_967</t>
  </si>
  <si>
    <t>Городецька Аліса Олегівна</t>
  </si>
  <si>
    <t>Шовкун Вікторія Костянтинівна</t>
  </si>
  <si>
    <t>EMQ_su_sk_968</t>
  </si>
  <si>
    <t>Ковальчук Марія Олександрівна</t>
  </si>
  <si>
    <t>Ковтун Дмитро Олексійович</t>
  </si>
  <si>
    <t>Ковтун Валерій Петрович</t>
  </si>
  <si>
    <t>Піївський ліцей " Ерудит" Ржищівської міської ради Київської області</t>
  </si>
  <si>
    <t>EMQ_su_sk_969</t>
  </si>
  <si>
    <t>ВИДОБОРЕЦЬ ОЛЕКСІЙ</t>
  </si>
  <si>
    <t>ЦУЛАЯ ДАНІЕЛЬ</t>
  </si>
  <si>
    <t>ХОЗЕЄВА ІРИНА  МИХАЙЛІВНА</t>
  </si>
  <si>
    <t>ЛІЦЕЙ № 38 міста КИЄВА</t>
  </si>
  <si>
    <t>EMQ_su_sk_970</t>
  </si>
  <si>
    <t>ТКАЧУК АННА</t>
  </si>
  <si>
    <t>САЙЧЕНКО ЮЛІЯ</t>
  </si>
  <si>
    <t>EMQ_su_sk_971</t>
  </si>
  <si>
    <t>БЄЛІКОВ ОЛЕКСАНДР</t>
  </si>
  <si>
    <t>ШЕВЦІВ МАКСИМ</t>
  </si>
  <si>
    <t>EMQ_su_sk_972</t>
  </si>
  <si>
    <t>ШОПЯК ЄВА</t>
  </si>
  <si>
    <t>ФРОЛОВА-ВЛАДІМІРОВА СЛАДІСЛАВА</t>
  </si>
  <si>
    <t>EMQ_su_sk_973</t>
  </si>
  <si>
    <t>ВОЛЬФ ВАЛЕРІЯ</t>
  </si>
  <si>
    <t>ГОЛУБ МАРІЯ</t>
  </si>
  <si>
    <t>EMQ_su_sk_974</t>
  </si>
  <si>
    <t>ГАВРИЛЮК ВІКТОРІЯ</t>
  </si>
  <si>
    <t>МАРТИЩУК ОЛЕКСАНДРА</t>
  </si>
  <si>
    <t>EMQ_su_sk_975</t>
  </si>
  <si>
    <t>ПЛЄШАКОВ ПАВЛО</t>
  </si>
  <si>
    <t>МАЦАЄВ ЄГОР</t>
  </si>
  <si>
    <t>EMQ_su_sk_976</t>
  </si>
  <si>
    <t>ЛОЗИНСЬКА КВІТКА</t>
  </si>
  <si>
    <t>ЛОЗИНСЬКА ДЗВІНКА</t>
  </si>
  <si>
    <t>EMQ_su_sk_977</t>
  </si>
  <si>
    <t>БЕРЕРДІ ДАНІЇЛ</t>
  </si>
  <si>
    <t>РАФАЛОВСЬКА АРІНА</t>
  </si>
  <si>
    <t>EMQ_su_sk_978</t>
  </si>
  <si>
    <t>ЛІТВІНОВ АНДРІЙ</t>
  </si>
  <si>
    <t>ФРІК ДАНІЇЛ</t>
  </si>
  <si>
    <t>EMQ_su_sk_979</t>
  </si>
  <si>
    <t>МЕЛЬНИК КАТЕРИНА</t>
  </si>
  <si>
    <t>КОВАЛЬОВА КСЕНІЯ</t>
  </si>
  <si>
    <t>EMQ_su_sk_980</t>
  </si>
  <si>
    <t>СОЛОМАХА ЯРОСЛАВА</t>
  </si>
  <si>
    <t>БУРБЕЛЬ ХРИСТИНА</t>
  </si>
  <si>
    <t>EMQ_su_sk_981</t>
  </si>
  <si>
    <t>КОВАЛЮК ЛІДІЯ</t>
  </si>
  <si>
    <t>МОЗЕЛЬ МАРІЯ</t>
  </si>
  <si>
    <t>EMQ_su_sk_982</t>
  </si>
  <si>
    <t>СУВОРОВ-ЧАБАН МИКОЛА</t>
  </si>
  <si>
    <t>РОГОВИК МИКИТА</t>
  </si>
  <si>
    <t>EMQ_su_sk_983</t>
  </si>
  <si>
    <t>Чорновіл Михайло Антонович</t>
  </si>
  <si>
    <t>Сободар Артем Олександрович</t>
  </si>
  <si>
    <t>Гавриш Станіслав Костянтинович</t>
  </si>
  <si>
    <t>Ліцей №29 Оболонського району м.Києва імені Петра Калнишевського</t>
  </si>
  <si>
    <t>EMQ_su_sk_984</t>
  </si>
  <si>
    <t>Марченко Ілля Русланович</t>
  </si>
  <si>
    <t>Скумін Володимир Євгенович</t>
  </si>
  <si>
    <t>EMQ_su_sk_985</t>
  </si>
  <si>
    <t>Іващенко Марія</t>
  </si>
  <si>
    <t>Сень Ксенія</t>
  </si>
  <si>
    <t>EMQ_su_sk_986</t>
  </si>
  <si>
    <t>Семирга Максим Романович</t>
  </si>
  <si>
    <t>Дерун Максим Сергійович</t>
  </si>
  <si>
    <t>EMQ_su_sk_987</t>
  </si>
  <si>
    <t>Балай Аліна Дмитрівна</t>
  </si>
  <si>
    <t>Буженко Соломія Олександрівна</t>
  </si>
  <si>
    <t>EMQ_su_sk_988</t>
  </si>
  <si>
    <t>Попова Владислава</t>
  </si>
  <si>
    <t>Кузьменко Вікторія</t>
  </si>
  <si>
    <t>EMQ_su_sk_989</t>
  </si>
  <si>
    <t>Горбач Ілля Русланович</t>
  </si>
  <si>
    <t>Кучера Олексій Юрійович</t>
  </si>
  <si>
    <t>EMQ_su_sk_990</t>
  </si>
  <si>
    <t>Лісовиченко Поліна</t>
  </si>
  <si>
    <t>Борисенко Анастасія</t>
  </si>
  <si>
    <t>EMQ_su_sk_991</t>
  </si>
  <si>
    <t>Замаруєв Тимофій</t>
  </si>
  <si>
    <t>Панчук Дарина</t>
  </si>
  <si>
    <t>Щербаков Євген Сергійович</t>
  </si>
  <si>
    <t>Спеціалізована школа І-ІІІ ступенів №24 ім.О.Білаша з поглибленим вивченням іноземних мов Шевченківського району м.Києва</t>
  </si>
  <si>
    <t>EMQ_su_sk_992</t>
  </si>
  <si>
    <t xml:space="preserve">Козаченко Артем Олександрович </t>
  </si>
  <si>
    <t>Міхно Денис Русланович</t>
  </si>
  <si>
    <t>Смирнова Валентина Михайлівна</t>
  </si>
  <si>
    <t>Школа І-ІІІ ступенів №27 Шевченківського району м.Києва</t>
  </si>
  <si>
    <t>EMQ_su_sk_993</t>
  </si>
  <si>
    <t xml:space="preserve">Фоміна Єлизавета В'ячеславівна </t>
  </si>
  <si>
    <t>Тарнавська Лілія Романівна</t>
  </si>
  <si>
    <t xml:space="preserve">Булах Ганна Володимирівна </t>
  </si>
  <si>
    <t xml:space="preserve">Школа І-ІІІ ступенів #248 Деснянського району міста Києва </t>
  </si>
  <si>
    <t>EMQ_su_sk_994</t>
  </si>
  <si>
    <t xml:space="preserve">Некрашевич Вікторія Володимирівна </t>
  </si>
  <si>
    <t>Пасісніченко Ілля Максимович</t>
  </si>
  <si>
    <t>EMQ_su_sk_995</t>
  </si>
  <si>
    <t>Погуляй Катерина Миколаївна</t>
  </si>
  <si>
    <t>Тарасюк Володимир Ігорович</t>
  </si>
  <si>
    <t>EMQ_su_sk_996</t>
  </si>
  <si>
    <t>Демчук Давид Юрійович</t>
  </si>
  <si>
    <t>Ніколаєва Юліанна Миколаївна</t>
  </si>
  <si>
    <t>EMQ_su_sk_997</t>
  </si>
  <si>
    <t>Жолудь Ілля Ігорович</t>
  </si>
  <si>
    <t>Петінов Владислав Юрійович</t>
  </si>
  <si>
    <t>Підвисоцька Людмила Ярославівна</t>
  </si>
  <si>
    <t>ТОВ "Вишгородський заклад загальної середньої освіти - ліцей "ЕКТІВ СКУЛ"</t>
  </si>
  <si>
    <t>EMQ_su_sk_998</t>
  </si>
  <si>
    <t>Озтекін Софія</t>
  </si>
  <si>
    <t>Воробей Дар`я Тарасівна</t>
  </si>
  <si>
    <t>EMQ_su_sk_999</t>
  </si>
  <si>
    <t>Стасишин Іван Васильович</t>
  </si>
  <si>
    <t>Татарчук Ярослав Олександрович</t>
  </si>
  <si>
    <t>EMQ_su_sk_1000</t>
  </si>
  <si>
    <t>Ткаченко Герман Юрійович</t>
  </si>
  <si>
    <t>Глоба Єгор Віталійович</t>
  </si>
  <si>
    <t>EMQ_su_sk_1001</t>
  </si>
  <si>
    <t>Палій Марія Олександрівна</t>
  </si>
  <si>
    <t>Кісіль Христина Дмитрівна</t>
  </si>
  <si>
    <t>EMQ_su_sk_1002</t>
  </si>
  <si>
    <t>Сичова-Попель Дар`я Владиславівна</t>
  </si>
  <si>
    <t>Стельник Поліна Ігорівна</t>
  </si>
  <si>
    <t>EMQ_su_sk_1003</t>
  </si>
  <si>
    <t>Дутова Поліна Михайлівна</t>
  </si>
  <si>
    <t>Гаєва Дар`я Миколаївна</t>
  </si>
  <si>
    <t>EMQ_su_sk_1004</t>
  </si>
  <si>
    <t>Романенко Аріна</t>
  </si>
  <si>
    <t>Денисенко Дарья</t>
  </si>
  <si>
    <t>EMQ_su_sk_1005</t>
  </si>
  <si>
    <t>Помиткіна Евеліна</t>
  </si>
  <si>
    <t>Попова-Черкасова Амалія</t>
  </si>
  <si>
    <t>EMQ_su_sk_1006</t>
  </si>
  <si>
    <t>Мельник Анастасія Леонідівна</t>
  </si>
  <si>
    <t>Москаленко Аліса Дмитрівна</t>
  </si>
  <si>
    <t>EMQ_su_sk_1007</t>
  </si>
  <si>
    <t>Грицак Майя Сергіївна</t>
  </si>
  <si>
    <t>Якуба Валентина Володимирівна</t>
  </si>
  <si>
    <t>EMQ_su_sk_1008</t>
  </si>
  <si>
    <t>Тєлєшев Даніл Михайлович</t>
  </si>
  <si>
    <t>Підгорний Олександр Олександрович</t>
  </si>
  <si>
    <t>EMQ_su_sk_1009</t>
  </si>
  <si>
    <t>Прошкін Ілля Володимирович</t>
  </si>
  <si>
    <t>Казанцев Денис Олександрович</t>
  </si>
  <si>
    <t>EMQ_su_sk_1010</t>
  </si>
  <si>
    <t>Наконечна Анна Олексіївна</t>
  </si>
  <si>
    <t>Кудрук Злата Миколаївна</t>
  </si>
  <si>
    <t>EMQ_su_sk_1011</t>
  </si>
  <si>
    <t>Москаленко Анатолій Григорович</t>
  </si>
  <si>
    <t>Доля Артем Віталійович</t>
  </si>
  <si>
    <t>EMQ_su_sk_1012</t>
  </si>
  <si>
    <t>Козюбра Артем Олександрович</t>
  </si>
  <si>
    <t>Водяницький Євгеній Анатолійович</t>
  </si>
  <si>
    <t>Червінська Надія Михайлівна</t>
  </si>
  <si>
    <t>Гімназія № 48, м.Києва</t>
  </si>
  <si>
    <t>EMQ_su_sk_1013</t>
  </si>
  <si>
    <t>Стуканенко Єлизавета Станіславівна</t>
  </si>
  <si>
    <t>Шевченко Жаклін Артурівна</t>
  </si>
  <si>
    <t>EMQ_su_sk_1014</t>
  </si>
  <si>
    <t>Погиба Іван Павлович</t>
  </si>
  <si>
    <t>Шевченко Артем Віталійович</t>
  </si>
  <si>
    <t>EMQ_su_sk_1015</t>
  </si>
  <si>
    <t>Барієв Емір Ескендерович</t>
  </si>
  <si>
    <t>Бєлявський  Давід Олександрович</t>
  </si>
  <si>
    <t>Шпиталь Юлія Олександрівна</t>
  </si>
  <si>
    <t>Власова Ірина Олександрівна</t>
  </si>
  <si>
    <t>EMQ_su_sk_1016</t>
  </si>
  <si>
    <t>Гуляєв Кліментій Олександрович</t>
  </si>
  <si>
    <t>Озерянський  Ярослав Назарович</t>
  </si>
  <si>
    <t>EMQ_su_sk_1017</t>
  </si>
  <si>
    <t>Пойманова Марія Володимирівна</t>
  </si>
  <si>
    <t>Маєвська Крістіна Юріївна</t>
  </si>
  <si>
    <t>EMQ_su_sk_1018</t>
  </si>
  <si>
    <t>Карпець Дарина Володимирівна</t>
  </si>
  <si>
    <t>Бурч Єлизавета Ярославівна</t>
  </si>
  <si>
    <t>EMQ_su_sk_1019</t>
  </si>
  <si>
    <t>Карсим Софія Валеріївна</t>
  </si>
  <si>
    <t>Онуфрієнко Арина Максимівна</t>
  </si>
  <si>
    <t>EMQ_su_sk_1020</t>
  </si>
  <si>
    <t>Чепурна Марія Павлівна</t>
  </si>
  <si>
    <t>Чередніченко Анастасія Дмитрівна</t>
  </si>
  <si>
    <t>EMQ_su_sk_1021</t>
  </si>
  <si>
    <t>Палій Тарас Максимович</t>
  </si>
  <si>
    <t>Палчей Гліб Артемович</t>
  </si>
  <si>
    <t>EMQ_su_sk_1022</t>
  </si>
  <si>
    <t>Уницька Софія Вадимівна</t>
  </si>
  <si>
    <t>Коротич Марія  Євгенівна</t>
  </si>
  <si>
    <t>EMQ_su_sk_1023</t>
  </si>
  <si>
    <t>Коротич Віра  Євгенівна</t>
  </si>
  <si>
    <t>Бойчук Ярина Романівна</t>
  </si>
  <si>
    <t>EMQ_su_sk_1024</t>
  </si>
  <si>
    <t>П'ятницький Микита Андрійович</t>
  </si>
  <si>
    <t>Коломієць Тарас Віталійович</t>
  </si>
  <si>
    <t>EMQ_su_sk_1025</t>
  </si>
  <si>
    <t>Кісільов Давід Ігорович</t>
  </si>
  <si>
    <t>Шимановський Юрій В'ячеславович</t>
  </si>
  <si>
    <t>EMQ_su_sk_1026</t>
  </si>
  <si>
    <t>Магалов Саркіс Аршакович</t>
  </si>
  <si>
    <t>Журба Данило Віталійович</t>
  </si>
  <si>
    <t>EMQ_su_sk_1027</t>
  </si>
  <si>
    <t>Нежурбіда Софія Максимівна</t>
  </si>
  <si>
    <t>Бондаренко Вікторія Русланівна</t>
  </si>
  <si>
    <t>EMQ_su_sk_1028</t>
  </si>
  <si>
    <t>Булай Софія Олександрівна</t>
  </si>
  <si>
    <t>Руденко Марія Валентинівна</t>
  </si>
  <si>
    <t>EMQ_su_sk_1029</t>
  </si>
  <si>
    <t>Федорова Вероніка Романівна</t>
  </si>
  <si>
    <t>Височинська Марія Олександрівна</t>
  </si>
  <si>
    <t>EMQ_su_sk_1030</t>
  </si>
  <si>
    <t>Кириченко Катерина Олегівна</t>
  </si>
  <si>
    <t>Давидова Анастасія Віталіївна</t>
  </si>
  <si>
    <t>EMQ_su_sk_1031</t>
  </si>
  <si>
    <t>Поліщук Артем Володимирович</t>
  </si>
  <si>
    <t>Гук  Денис Андрійович</t>
  </si>
  <si>
    <t>EMQ_su_sk_1032</t>
  </si>
  <si>
    <t>Коренєв Олександр Ігорович</t>
  </si>
  <si>
    <t>Артеменко Олексій Васильович</t>
  </si>
  <si>
    <t>EMQ_su_sk_1033</t>
  </si>
  <si>
    <t>Поліщук Роман Володимирович</t>
  </si>
  <si>
    <t>Крот Владислав Дмитрович</t>
  </si>
  <si>
    <t>EMQ_su_sk_1034</t>
  </si>
  <si>
    <t>Биковченко Уляна Сергіївна</t>
  </si>
  <si>
    <t>Черниш Єва В'ячеславівна</t>
  </si>
  <si>
    <t>EMQ_su_sk_1035</t>
  </si>
  <si>
    <t>Руденко Руслан Олександрович</t>
  </si>
  <si>
    <t>Любченко Владислав Віталійович</t>
  </si>
  <si>
    <t>EMQ_su_sk_1036</t>
  </si>
  <si>
    <t>Татарінцев Тимур Русланович</t>
  </si>
  <si>
    <t>Модженков Марк Андрійович</t>
  </si>
  <si>
    <t>EMQ_su_sk_1037</t>
  </si>
  <si>
    <t>Момот Марія Віталіївна</t>
  </si>
  <si>
    <t>Каплунова Дана Денисівна</t>
  </si>
  <si>
    <t>Комаринська Юлія Володимирівна</t>
  </si>
  <si>
    <t>ПЗО "МрійДій Рибальський"</t>
  </si>
  <si>
    <t>EMQ_su_sk_1038</t>
  </si>
  <si>
    <t>Воропай Михайло Віталійович</t>
  </si>
  <si>
    <t>Кириленко Олександр Павлович</t>
  </si>
  <si>
    <t>EMQ_su_sk_1039</t>
  </si>
  <si>
    <t>Міндіч Давид Леонідович</t>
  </si>
  <si>
    <t>Єфімов Артем Олександрович</t>
  </si>
  <si>
    <t>EMQ_su_sk_1040</t>
  </si>
  <si>
    <t xml:space="preserve">Ліпська Марія Олексіївна </t>
  </si>
  <si>
    <t>Чекменьов Ілля Денисович</t>
  </si>
  <si>
    <t>Маковська Галина Володимирівна</t>
  </si>
  <si>
    <t>Ліцей № 41 м. Києва</t>
  </si>
  <si>
    <t>EMQ_su_sk_1041</t>
  </si>
  <si>
    <t>Коссе Олексій Олексійович</t>
  </si>
  <si>
    <t>Борбулевич Марк Станіславович</t>
  </si>
  <si>
    <t>EMQ_su_sk_1042</t>
  </si>
  <si>
    <t>Маловік Вадим Русланович</t>
  </si>
  <si>
    <t>Колісникович Іванна Сергіївна</t>
  </si>
  <si>
    <t>Адаменко Анжела Миколаївна</t>
  </si>
  <si>
    <t>Новопразький ліцей №1 Новопразької селищної ради Олександрійського району Кіровоградської області</t>
  </si>
  <si>
    <t>EMQ_su_sk_1043</t>
  </si>
  <si>
    <t>Скляревська Анна Анатоліївна</t>
  </si>
  <si>
    <t>Політаєва Євангеліна Віталіївна</t>
  </si>
  <si>
    <t>EMQ_su_sk_1044</t>
  </si>
  <si>
    <t>Малько Діана Ярославівна</t>
  </si>
  <si>
    <t>Поденежна Альона Дмитрівна</t>
  </si>
  <si>
    <t>EMQ_su_sk_1045</t>
  </si>
  <si>
    <t>Цвєткова Марія Юріївна</t>
  </si>
  <si>
    <t>Діордіца Матвій Іванович</t>
  </si>
  <si>
    <t xml:space="preserve">Дериземля Тетяна Олександрівна </t>
  </si>
  <si>
    <t xml:space="preserve">Гуманітарний ліцей Олександрійської міської ради Кіровоградської області </t>
  </si>
  <si>
    <t>EMQ_su_sk_1046</t>
  </si>
  <si>
    <t>Балабанов Дмитро Сергійович</t>
  </si>
  <si>
    <t>Ставенко Андрій Олексійович</t>
  </si>
  <si>
    <t>EMQ_su_sk_1047</t>
  </si>
  <si>
    <t>Пришва Софія Антонівна</t>
  </si>
  <si>
    <t>Носко Артем Станіславович</t>
  </si>
  <si>
    <t>EMQ_su_sk_1048</t>
  </si>
  <si>
    <t>Болгаров Ярослав Євгенійович</t>
  </si>
  <si>
    <t>Степаненко Вероніка Денисівна</t>
  </si>
  <si>
    <t>Лепетенко Наталія Володимирівна</t>
  </si>
  <si>
    <t>EMQ_su_sk_1049</t>
  </si>
  <si>
    <t>Вонленко Андрій Андрійович</t>
  </si>
  <si>
    <t>Перов Дмитро Сергійович</t>
  </si>
  <si>
    <t>EMQ_su_sk_1050</t>
  </si>
  <si>
    <t>Чаус Софія Андріївна</t>
  </si>
  <si>
    <t>Юрик Злата Максимівна</t>
  </si>
  <si>
    <t>EMQ_su_sk_1051</t>
  </si>
  <si>
    <t>Савенко Анна Андріївна</t>
  </si>
  <si>
    <t>Яцюк Анна Богданівна</t>
  </si>
  <si>
    <t>EMQ_su_sk_1052</t>
  </si>
  <si>
    <t>Шаповал Матвєй Євгенійович</t>
  </si>
  <si>
    <t>Турбаєвський Андрій Валерійович</t>
  </si>
  <si>
    <t>EMQ_su_sk_1053</t>
  </si>
  <si>
    <t>Абовян Левон  Арманович</t>
  </si>
  <si>
    <t>Чернявський Всеволод Дмитрович</t>
  </si>
  <si>
    <t>EMQ_su_sk_1054</t>
  </si>
  <si>
    <t>Скоріченко Олексій Олексійович</t>
  </si>
  <si>
    <t>Пироженко Іван Сергійович</t>
  </si>
  <si>
    <t xml:space="preserve">Лепетенко Наталія Володимирівна </t>
  </si>
  <si>
    <t>EMQ_su_sk_1055</t>
  </si>
  <si>
    <t>Ковалюк Ілля Дмитрович</t>
  </si>
  <si>
    <t>Максименко Денис Юрійович</t>
  </si>
  <si>
    <t>EMQ_su_sk_1056</t>
  </si>
  <si>
    <t>Лозова Євгенія Юріївна</t>
  </si>
  <si>
    <t>Татаров Єгор Дмитрович</t>
  </si>
  <si>
    <t>EMQ_su_sk_1057</t>
  </si>
  <si>
    <t>Аліса Олександрівна Демченко</t>
  </si>
  <si>
    <t>Мар'яна Андріївна Кицюра</t>
  </si>
  <si>
    <t>Левицька Олена Миколаївна</t>
  </si>
  <si>
    <t>Комунальний заклад "Ліцей "Вікторія-П" Кропивницької міської ради"</t>
  </si>
  <si>
    <t>EMQ_su_sk_1058</t>
  </si>
  <si>
    <t xml:space="preserve">Валерія Олександрівна Петренко </t>
  </si>
  <si>
    <t>Катерина Олегівна Щербань</t>
  </si>
  <si>
    <t>EMQ_su_sk_1059</t>
  </si>
  <si>
    <t xml:space="preserve">Богдан Євгенійович Ільченко </t>
  </si>
  <si>
    <t>Григорій Денисович Щуцький</t>
  </si>
  <si>
    <t>EMQ_su_sk_1060</t>
  </si>
  <si>
    <t xml:space="preserve">Даниїл Дмитрович Квас </t>
  </si>
  <si>
    <t>Костянтин Володимирович Соловей</t>
  </si>
  <si>
    <t>EMQ_su_sk_1061</t>
  </si>
  <si>
    <t xml:space="preserve">Олександра Олександрівна Рувінштейн </t>
  </si>
  <si>
    <t xml:space="preserve">Уляна Віталіївна Янголь </t>
  </si>
  <si>
    <t>EMQ_su_sk_1062</t>
  </si>
  <si>
    <t xml:space="preserve">Ткач Анастасія </t>
  </si>
  <si>
    <t>Котляр Валерія</t>
  </si>
  <si>
    <t>Безпалько Олена Володимирівна</t>
  </si>
  <si>
    <t>Голованівський ліцей ім.Т.Г.Шевченка Голованівської селищної рад</t>
  </si>
  <si>
    <t>EMQ_su_sk_1063</t>
  </si>
  <si>
    <t>Клейстер Аліна</t>
  </si>
  <si>
    <t>Дмуховський Микола</t>
  </si>
  <si>
    <t>EMQ_su_sk_1064</t>
  </si>
  <si>
    <t>Тацієнко Дарина</t>
  </si>
  <si>
    <t>Юрченко Єлизавета</t>
  </si>
  <si>
    <t>EMQ_su_sk_1065</t>
  </si>
  <si>
    <t>Тирсенко Аліна</t>
  </si>
  <si>
    <t>Пугач Максим</t>
  </si>
  <si>
    <t>EMQ_su_sk_1066</t>
  </si>
  <si>
    <t xml:space="preserve">Шереметьєва Анастасія Олегівна </t>
  </si>
  <si>
    <t xml:space="preserve">Змієнко Катерина Дмитрівна </t>
  </si>
  <si>
    <t xml:space="preserve">Троян Олена Петрівна </t>
  </si>
  <si>
    <t>Комунальний заклад "Ліцей імені Тараса Шевченка Кропивницької міської ради"</t>
  </si>
  <si>
    <t>EMQ_su_sk_1067</t>
  </si>
  <si>
    <t xml:space="preserve">Попов Ілля Петрович </t>
  </si>
  <si>
    <t xml:space="preserve">Шостак Владислав Ігорьович </t>
  </si>
  <si>
    <t>EMQ_su_sk_1068</t>
  </si>
  <si>
    <t>Булгакова Вероніка Віталіївна</t>
  </si>
  <si>
    <t>Абажей Денис Констянтинович</t>
  </si>
  <si>
    <t>EMQ_su_sk_1069</t>
  </si>
  <si>
    <t xml:space="preserve">Наумов Максим Дмитрович </t>
  </si>
  <si>
    <t xml:space="preserve">Нечипуренко Катерина Сергіївна </t>
  </si>
  <si>
    <t>EMQ_su_sk_1070</t>
  </si>
  <si>
    <t>Кокот Валентин Віталійович</t>
  </si>
  <si>
    <t>Ікленко Артем Анатолійович</t>
  </si>
  <si>
    <t>EMQ_su_sk_1071</t>
  </si>
  <si>
    <t>Подрєза Діана Миколаївна</t>
  </si>
  <si>
    <t xml:space="preserve">Чепижова Софія Сергіївна </t>
  </si>
  <si>
    <t>EMQ_su_sk_1072</t>
  </si>
  <si>
    <t xml:space="preserve">Божемовський Володимир Олександрович </t>
  </si>
  <si>
    <t xml:space="preserve">Стіхарний Кирил Олегович </t>
  </si>
  <si>
    <t>EMQ_su_sk_1073</t>
  </si>
  <si>
    <t xml:space="preserve">Якуша Кіра Олександрівна </t>
  </si>
  <si>
    <t xml:space="preserve">Шрамко Богдан Олександрович </t>
  </si>
  <si>
    <t>EMQ_su_sk_1074</t>
  </si>
  <si>
    <t xml:space="preserve">Плахотня Єва Євгеніївна </t>
  </si>
  <si>
    <t xml:space="preserve">Бондаренко Софія Дмитрівна </t>
  </si>
  <si>
    <t>EMQ_su_sk_1075</t>
  </si>
  <si>
    <t>Гончарова Єва Сергіївна</t>
  </si>
  <si>
    <t>Запорожець Анастасія Дмитрівна</t>
  </si>
  <si>
    <t xml:space="preserve">Апрод Катерина Олегівна </t>
  </si>
  <si>
    <t xml:space="preserve">Олександрійський фаховий коледж культури і мистецтв </t>
  </si>
  <si>
    <t>EMQ_su_sk_1076</t>
  </si>
  <si>
    <t>Капліна Валерія Євгенівна</t>
  </si>
  <si>
    <t>Нерух Марія Андріївна</t>
  </si>
  <si>
    <t>EMQ_su_sk_1077</t>
  </si>
  <si>
    <t>Бабенко Анастасія Русланівна</t>
  </si>
  <si>
    <t>Торубара Анна Андріївна</t>
  </si>
  <si>
    <t>EMQ_su_sk_1078</t>
  </si>
  <si>
    <t>Еткало Сніжана Олександрівна</t>
  </si>
  <si>
    <t xml:space="preserve">Гула Марія Миколаївна </t>
  </si>
  <si>
    <t>EMQ_su_sk_1079</t>
  </si>
  <si>
    <t>Абрамова Аніта Сергіївна</t>
  </si>
  <si>
    <t>Литвиненко Ярослав Володимирович</t>
  </si>
  <si>
    <t>Єрмолаєва Віра Василівна</t>
  </si>
  <si>
    <t>Комунальний заклад "Ліцей сучасної освіти "Інтелект" Світловодської міської ради"</t>
  </si>
  <si>
    <t>EMQ_su_sk_1080</t>
  </si>
  <si>
    <t>Моісеєнко Марія Дмитрівна</t>
  </si>
  <si>
    <t>Устименко Дар'я Олександрівна</t>
  </si>
  <si>
    <t>EMQ_su_sk_1081</t>
  </si>
  <si>
    <t>Моісеєнко Данило Дмитрович</t>
  </si>
  <si>
    <t>Сіденко Максим Олександрович</t>
  </si>
  <si>
    <t>EMQ_su_sk_1082</t>
  </si>
  <si>
    <t>Коннов Денис Вікторович</t>
  </si>
  <si>
    <t>Лазаренко Марія Вікторівна</t>
  </si>
  <si>
    <t>EMQ_su_sk_1083</t>
  </si>
  <si>
    <t>Нікітін Артем Олександрович</t>
  </si>
  <si>
    <t>Скобєлєв Денис Юрійович</t>
  </si>
  <si>
    <t xml:space="preserve">Миркало Анастасія Володимирівна </t>
  </si>
  <si>
    <t xml:space="preserve">Аджамський ліцей </t>
  </si>
  <si>
    <t>EMQ_su_sk_1084</t>
  </si>
  <si>
    <t>Глушкова Юлія Вячеславівна</t>
  </si>
  <si>
    <t>Кобець Дмитро Сергійович</t>
  </si>
  <si>
    <t>Будрик Оксана Ігорівна</t>
  </si>
  <si>
    <t>Ліцей Інітіум міста Сіверськодонецька Луганської області</t>
  </si>
  <si>
    <t>EMQ_su_sk_1085</t>
  </si>
  <si>
    <t>Приходько Євген Володимирович</t>
  </si>
  <si>
    <t>Чорний Давид Васильович</t>
  </si>
  <si>
    <t>EMQ_su_sk_1086</t>
  </si>
  <si>
    <t>Трощій Антон Костянтинович</t>
  </si>
  <si>
    <t>Момот Кирил Олексійович</t>
  </si>
  <si>
    <t>КЗ Луганська обласна мала академія наук учнівської молоді</t>
  </si>
  <si>
    <t>EMQ_su_sk_1087</t>
  </si>
  <si>
    <t>Пилип Семен Олександрович</t>
  </si>
  <si>
    <t>Ярощук Владислава Денисівна</t>
  </si>
  <si>
    <t>EMQ_su_sk_1088</t>
  </si>
  <si>
    <t>Грушецький Матвій Назарович</t>
  </si>
  <si>
    <t>Гарасюк Артем Сергійович</t>
  </si>
  <si>
    <t>Бобровська Ірина Іванівна</t>
  </si>
  <si>
    <t>Забузька загальноосвітня школа I - III ступенів Сокальської міської ради Львівської області</t>
  </si>
  <si>
    <t>EMQ_su_sk_1089</t>
  </si>
  <si>
    <t>Головко Ростислав Олександрович</t>
  </si>
  <si>
    <t>Ганієв Микола Олегович</t>
  </si>
  <si>
    <t>Куліш Галина Богданівна</t>
  </si>
  <si>
    <t>EMQ_su_sk_1090</t>
  </si>
  <si>
    <t>Кобець Назарій Віталійович</t>
  </si>
  <si>
    <t>Ткачик Денис Володимирович</t>
  </si>
  <si>
    <t>EMQ_su_sk_1091</t>
  </si>
  <si>
    <t>Горбата Софія Василівна</t>
  </si>
  <si>
    <t>Грабова Домініка Назаріївна</t>
  </si>
  <si>
    <t>Лампіко Іванна Михайлівна</t>
  </si>
  <si>
    <t>Великодорошівський ЗЗСО І-ІІ ст.</t>
  </si>
  <si>
    <t>EMQ_su_sk_1092</t>
  </si>
  <si>
    <t>Калініна Василина Андріївна</t>
  </si>
  <si>
    <t>Грех Софія Андріївна</t>
  </si>
  <si>
    <t>EMQ_su_sk_1093</t>
  </si>
  <si>
    <t xml:space="preserve">Почепа Іван </t>
  </si>
  <si>
    <t xml:space="preserve">Шрібак Михайло </t>
  </si>
  <si>
    <t xml:space="preserve">Лавришин Наталія Петрівна </t>
  </si>
  <si>
    <t>Підгородецький ЗЗСО І - ІІІ ступенів</t>
  </si>
  <si>
    <t>EMQ_su_sk_1094</t>
  </si>
  <si>
    <t xml:space="preserve">Марар Олег </t>
  </si>
  <si>
    <t>Ульмер Анна</t>
  </si>
  <si>
    <t>EMQ_su_sk_1095</t>
  </si>
  <si>
    <t>Демків Яна</t>
  </si>
  <si>
    <t>Молгодян Марія</t>
  </si>
  <si>
    <t>EMQ_su_sk_1096</t>
  </si>
  <si>
    <t>Старушкевич Наталія Андріївна</t>
  </si>
  <si>
    <t>Дробіцький Даниїл Вікторович</t>
  </si>
  <si>
    <t>Царинська Мар'яна Орестівна</t>
  </si>
  <si>
    <t>Сокальська загальноосвітня школа І-ІІІ ступенів №2</t>
  </si>
  <si>
    <t>EMQ_su_sk_1097</t>
  </si>
  <si>
    <t>Павук Руслана-Марія Юріївна</t>
  </si>
  <si>
    <t>Кузніченко Валерія Анатоліївна</t>
  </si>
  <si>
    <t>EMQ_su_sk_1098</t>
  </si>
  <si>
    <t>Макогін Юрій Богданович</t>
  </si>
  <si>
    <t>Сидоренко Артем Андрійович</t>
  </si>
  <si>
    <t>EMQ_su_sk_1099</t>
  </si>
  <si>
    <t>Огінська Єва Володимирівна</t>
  </si>
  <si>
    <t>Назар Максим Іванович</t>
  </si>
  <si>
    <t>EMQ_su_sk_1100</t>
  </si>
  <si>
    <t>Чех Каміла Євгенівна</t>
  </si>
  <si>
    <t>Бубнла Марія Тарасівна</t>
  </si>
  <si>
    <t>EMQ_su_sk_1101</t>
  </si>
  <si>
    <t>Корній Софія Василівна</t>
  </si>
  <si>
    <t>Марків Романа Романівна</t>
  </si>
  <si>
    <t>EMQ_su_sk_1102</t>
  </si>
  <si>
    <t>Люшик Каріна Богданівна</t>
  </si>
  <si>
    <t>Длугош Марія Ігорівна</t>
  </si>
  <si>
    <t>EMQ_su_sk_1103</t>
  </si>
  <si>
    <t>Громадська Вікторія Вікторівна</t>
  </si>
  <si>
    <t>Дак Христина Юріївна</t>
  </si>
  <si>
    <t>EMQ_su_sk_1104</t>
  </si>
  <si>
    <t>Липа Дмитро Романович</t>
  </si>
  <si>
    <t>Семенюк Богдан Сергійович</t>
  </si>
  <si>
    <t>EMQ_su_sk_1105</t>
  </si>
  <si>
    <t>Саломатов Дмитро Кирилович</t>
  </si>
  <si>
    <t>Гаць Олександр Олександрович</t>
  </si>
  <si>
    <t>EMQ_su_sk_1106</t>
  </si>
  <si>
    <t>Гісем Матвій Юрійович</t>
  </si>
  <si>
    <t>Данильченко Артем Дмитрович</t>
  </si>
  <si>
    <t>Бицька Неллі Володимирівна</t>
  </si>
  <si>
    <t>EMQ_su_sk_1107</t>
  </si>
  <si>
    <t>Сич Назарій Петрович</t>
  </si>
  <si>
    <t>Тракало Захар Мар'янович</t>
  </si>
  <si>
    <t>EMQ_su_sk_1108</t>
  </si>
  <si>
    <t>Вець Денис Богданович</t>
  </si>
  <si>
    <t>Клімішин Тарас Дмитрович</t>
  </si>
  <si>
    <t>EMQ_su_sk_1109</t>
  </si>
  <si>
    <t>Укальська Анна Юріївна</t>
  </si>
  <si>
    <t>Олійник Олексій Володимирович</t>
  </si>
  <si>
    <t>EMQ_su_sk_1110</t>
  </si>
  <si>
    <t>Карпа Яна Андріївна</t>
  </si>
  <si>
    <t>Завадка Анна Андріївна</t>
  </si>
  <si>
    <t>Лозинська Галина Романівна</t>
  </si>
  <si>
    <t>Жовківський ЗЗСО І-ІІІ ст. № 3</t>
  </si>
  <si>
    <t>EMQ_su_sk_1111</t>
  </si>
  <si>
    <t>Пірко Ангеліна Миронівна</t>
  </si>
  <si>
    <t>Татомир Вероніка Віталіївна</t>
  </si>
  <si>
    <t>EMQ_su_sk_1112</t>
  </si>
  <si>
    <t>Пелех Анжела Романівна</t>
  </si>
  <si>
    <t>Закус Марія Михайлівна</t>
  </si>
  <si>
    <t>EMQ_su_sk_1113</t>
  </si>
  <si>
    <t>Рудько Марта Володимирівна</t>
  </si>
  <si>
    <t>Модна Софія Євгенівна</t>
  </si>
  <si>
    <t>EMQ_su_sk_1114</t>
  </si>
  <si>
    <t>Снігур Максим Юрійович</t>
  </si>
  <si>
    <t>Снігур Андрій Юрійович</t>
  </si>
  <si>
    <t>EMQ_su_sk_1115</t>
  </si>
  <si>
    <t>Пташник Софія Мар'янівна</t>
  </si>
  <si>
    <t>Вихопень Микола Володимирович</t>
  </si>
  <si>
    <t>EMQ_su_sk_1116</t>
  </si>
  <si>
    <t xml:space="preserve">Кобак Данило Миколайович </t>
  </si>
  <si>
    <t xml:space="preserve">Вовчок Сергій Степанович </t>
  </si>
  <si>
    <t>Біловус Оксана Миколаївна</t>
  </si>
  <si>
    <t>Великомостівський ліцей</t>
  </si>
  <si>
    <t>EMQ_su_sk_1117</t>
  </si>
  <si>
    <t xml:space="preserve">Григорʼєв Дмитро Володимирович </t>
  </si>
  <si>
    <t xml:space="preserve">Кучеренко Софія Олексіївна </t>
  </si>
  <si>
    <t>EMQ_su_sk_1118</t>
  </si>
  <si>
    <t>Єфременков Валерій Сергійович</t>
  </si>
  <si>
    <t>Понятовський Станіслав Володимирович</t>
  </si>
  <si>
    <t>Євсєєва Олена Сергіївна</t>
  </si>
  <si>
    <t>ліцей №17 ЛМР</t>
  </si>
  <si>
    <t>EMQ_su_sk_1119</t>
  </si>
  <si>
    <t>Черногор Олександр Юрійович</t>
  </si>
  <si>
    <t>Кузьмич Вікторія Володимирівна</t>
  </si>
  <si>
    <t>EMQ_su_sk_1120</t>
  </si>
  <si>
    <t>Кунта Анастасія Василівна</t>
  </si>
  <si>
    <t>Карпова Вероніка Василівна</t>
  </si>
  <si>
    <t>Скіра Тетяна Миколаївна</t>
  </si>
  <si>
    <t>Мокротинський ЗЗСО І-ІІІ ступенів</t>
  </si>
  <si>
    <t>EMQ_su_sk_1121</t>
  </si>
  <si>
    <t>Владичка Софія Юріївна</t>
  </si>
  <si>
    <t>Дзюб Христина Василівна</t>
  </si>
  <si>
    <t>EMQ_su_sk_1122</t>
  </si>
  <si>
    <t>Жезло Діана Романівна</t>
  </si>
  <si>
    <t>Скіп Юлія Василівна</t>
  </si>
  <si>
    <t>EMQ_su_sk_1123</t>
  </si>
  <si>
    <t>Ходакова Тетяна Юріївна</t>
  </si>
  <si>
    <t>Жезло Марія Андріївна</t>
  </si>
  <si>
    <t>EMQ_su_sk_1124</t>
  </si>
  <si>
    <t>Андрейко Ігор Романович</t>
  </si>
  <si>
    <t>Романишин Діана Романівна</t>
  </si>
  <si>
    <t>Горішна Марта Олександрівна</t>
  </si>
  <si>
    <t>Середня загальноосвітня школа № 77 з поглибленим вивчення економіки та управлінської діяльності</t>
  </si>
  <si>
    <t>EMQ_su_sk_1125</t>
  </si>
  <si>
    <t>Воловецька Юлія Іванівна</t>
  </si>
  <si>
    <t>Самець Владислав Юрійович</t>
  </si>
  <si>
    <t>EMQ_su_sk_1126</t>
  </si>
  <si>
    <t>Ратинчук Роксоляна Ігорівна</t>
  </si>
  <si>
    <t>Дебера Лілія Романівна</t>
  </si>
  <si>
    <t>EMQ_su_sk_1127</t>
  </si>
  <si>
    <t>Байовська Юлія Назаріївна</t>
  </si>
  <si>
    <t>Бичала Андріана Віталіївна</t>
  </si>
  <si>
    <t>EMQ_su_sk_1128</t>
  </si>
  <si>
    <t>Козерема Тетяна Орестівна</t>
  </si>
  <si>
    <t>Кушнір Анастасія Сергіївна</t>
  </si>
  <si>
    <t>EMQ_su_sk_1129</t>
  </si>
  <si>
    <t>Косачова Роксолана Павлівна</t>
  </si>
  <si>
    <t>Кусяк Анастасія Олегівна</t>
  </si>
  <si>
    <t>EMQ_su_sk_1130</t>
  </si>
  <si>
    <t>Дашкевич Ксенія Андріївна</t>
  </si>
  <si>
    <t>Демус Василина Василівна</t>
  </si>
  <si>
    <t>EMQ_su_sk_1131</t>
  </si>
  <si>
    <t>Біляк Христина Іванівна</t>
  </si>
  <si>
    <t>Колодій Вікторія Олегівна</t>
  </si>
  <si>
    <t xml:space="preserve">Добушовська Оксана Миколаївна </t>
  </si>
  <si>
    <t xml:space="preserve">Липівський заклад загальної середньої освіти І-ІІІ ступенів </t>
  </si>
  <si>
    <t>EMQ_su_sk_1132</t>
  </si>
  <si>
    <t>Кохан Марко Васильович</t>
  </si>
  <si>
    <t>Здоров Нікіта Сергійович</t>
  </si>
  <si>
    <t>EMQ_su_sk_1133</t>
  </si>
  <si>
    <t>Агапова Вероніка Германівна</t>
  </si>
  <si>
    <t xml:space="preserve">Агапова Олександра Германівна </t>
  </si>
  <si>
    <t>EMQ_su_sk_1134</t>
  </si>
  <si>
    <t>Пристай Тетяна Юріївна</t>
  </si>
  <si>
    <t>Борачок Христина Андріївна</t>
  </si>
  <si>
    <t>EMQ_su_sk_1135</t>
  </si>
  <si>
    <t>Микита Максим Ігорович</t>
  </si>
  <si>
    <t xml:space="preserve">Кошик Олег Миколайович </t>
  </si>
  <si>
    <t>EMQ_su_sk_1136</t>
  </si>
  <si>
    <t>Лаврінців Ірина Тарасівна</t>
  </si>
  <si>
    <t xml:space="preserve">Стецько Ірина Романівна </t>
  </si>
  <si>
    <t>EMQ_su_sk_1137</t>
  </si>
  <si>
    <t>Кіт Діана Андріївна</t>
  </si>
  <si>
    <t>Цимбаліста Вероніка Петрівна</t>
  </si>
  <si>
    <t>EMQ_su_sk_1138</t>
  </si>
  <si>
    <t>Прудивус Ярина Остапівна</t>
  </si>
  <si>
    <t>Дзиндра Маргарита Іванівна</t>
  </si>
  <si>
    <t>EMQ_su_sk_1139</t>
  </si>
  <si>
    <t>Дуда Ігор Остапович</t>
  </si>
  <si>
    <t>Кузнєцов Владислав Ігорович</t>
  </si>
  <si>
    <t>EMQ_su_sk_1140</t>
  </si>
  <si>
    <t>Гуменецький Владислав Андрійович</t>
  </si>
  <si>
    <t>Перейма Максим Дмитрович</t>
  </si>
  <si>
    <t>EMQ_su_sk_1141</t>
  </si>
  <si>
    <t>Бугай Марія Ігорівна</t>
  </si>
  <si>
    <t>Костюк Вероніка Василівна</t>
  </si>
  <si>
    <t>Марціновська Мар'яна Іванівна</t>
  </si>
  <si>
    <t>Лопатинський ліцей Лопатинської селищної ради</t>
  </si>
  <si>
    <t>EMQ_su_sk_1142</t>
  </si>
  <si>
    <t>Меда Анна Ігорівна</t>
  </si>
  <si>
    <t>Зінчук Юрій Володимирович</t>
  </si>
  <si>
    <t>EMQ_su_sk_1143</t>
  </si>
  <si>
    <t xml:space="preserve">Демків Юлія Мар'янівна </t>
  </si>
  <si>
    <t xml:space="preserve">Павліш Марта Миколаївна </t>
  </si>
  <si>
    <t xml:space="preserve">Семйоник Світлана Павлівна </t>
  </si>
  <si>
    <t xml:space="preserve">Сушко Марія Василівна </t>
  </si>
  <si>
    <t>Бориславський ЗЗСО І-ІІІ ст #7</t>
  </si>
  <si>
    <t>EMQ_su_sk_1144</t>
  </si>
  <si>
    <t xml:space="preserve">Ушаков Олександр Сергійович </t>
  </si>
  <si>
    <t>Буштин Максим Володимирович</t>
  </si>
  <si>
    <t>EMQ_su_sk_1145</t>
  </si>
  <si>
    <t>Калита Марія Назарівна</t>
  </si>
  <si>
    <t>Кучма Вікторія Михайлівна</t>
  </si>
  <si>
    <t>Андрухів Ірина Володимирівна</t>
  </si>
  <si>
    <t>Лозинський заклад загальної середньої освіти І-ІІ ступенів Івано-франківської селищної ради</t>
  </si>
  <si>
    <t>EMQ_su_sk_1146</t>
  </si>
  <si>
    <t>Кліпач Маргарита Євгенівна</t>
  </si>
  <si>
    <t>Курчак Ростислав Русланович</t>
  </si>
  <si>
    <t>EMQ_su_sk_1147</t>
  </si>
  <si>
    <t>Серко Назар Сергійович</t>
  </si>
  <si>
    <t>Дуда Андріана Василівна</t>
  </si>
  <si>
    <t>EMQ_su_sk_1148</t>
  </si>
  <si>
    <t>Вовченко Маркіян Васильович</t>
  </si>
  <si>
    <t>Сеньків Маркіян Іванович</t>
  </si>
  <si>
    <t>Мілян Мирослава Романівна</t>
  </si>
  <si>
    <t>Мацошинський ЗЗСО І-ІІ ступеня</t>
  </si>
  <si>
    <t>EMQ_su_sk_1149</t>
  </si>
  <si>
    <t>Сняк Дем'ян Романович</t>
  </si>
  <si>
    <t>Б'єсик Максим Ігорович</t>
  </si>
  <si>
    <t>EMQ_su_sk_1150</t>
  </si>
  <si>
    <t>Козак Софія Орестівна</t>
  </si>
  <si>
    <t>Прийма Ілона Ростиславівна</t>
  </si>
  <si>
    <t>EMQ_su_sk_1151</t>
  </si>
  <si>
    <t>Овчар Христина Мирославівна</t>
  </si>
  <si>
    <t>Максимович Олексій Андрійович</t>
  </si>
  <si>
    <t>EMQ_su_sk_1152</t>
  </si>
  <si>
    <t>Канюк Маргарита Ігорівна</t>
  </si>
  <si>
    <t>Легоцька Марія Олександрівна</t>
  </si>
  <si>
    <t xml:space="preserve">Савенець Наталія Миколаївна </t>
  </si>
  <si>
    <t xml:space="preserve">СЗШ 99 м. Львів </t>
  </si>
  <si>
    <t>EMQ_su_sk_1153</t>
  </si>
  <si>
    <t>Терех Максим Юрійович</t>
  </si>
  <si>
    <t>Фарйон Олег Володимирович</t>
  </si>
  <si>
    <t>EMQ_su_sk_1154</t>
  </si>
  <si>
    <t>Галянта Наталія Андріївна</t>
  </si>
  <si>
    <t>Стронціцька Злата-Марія Ігорівна</t>
  </si>
  <si>
    <t>EMQ_su_sk_1155</t>
  </si>
  <si>
    <t>Жидик Анна-Марія Володимирівна</t>
  </si>
  <si>
    <t>Вихопень Роксолана Романівна</t>
  </si>
  <si>
    <t>EMQ_su_sk_1156</t>
  </si>
  <si>
    <t>Багрій Соломія Михайлівна</t>
  </si>
  <si>
    <t>Цяцяк Вікторія Зеновіївна</t>
  </si>
  <si>
    <t>EMQ_su_sk_1157</t>
  </si>
  <si>
    <t>Данилюк Євген Ярославович</t>
  </si>
  <si>
    <t>Небельський Богдан Павлович</t>
  </si>
  <si>
    <t>EMQ_su_sk_1158</t>
  </si>
  <si>
    <t>Муцин Артем Андрійович</t>
  </si>
  <si>
    <t>Співак Віталій Андрійович</t>
  </si>
  <si>
    <t>EMQ_su_sk_1159</t>
  </si>
  <si>
    <t>Гладиш Олена Павлівна</t>
  </si>
  <si>
    <t>Жмінковська Анна Любомирівна</t>
  </si>
  <si>
    <t>EMQ_su_sk_1160</t>
  </si>
  <si>
    <t>Комар Соломія Валентинівна</t>
  </si>
  <si>
    <t>Марценюк Марія Вікторівна</t>
  </si>
  <si>
    <t>EMQ_su_sk_1161</t>
  </si>
  <si>
    <t>Солонець Анастасія Дмитрівна</t>
  </si>
  <si>
    <t>Сидляр Софія Романівна</t>
  </si>
  <si>
    <t>EMQ_su_sk_1162</t>
  </si>
  <si>
    <t>Качмар Орест Максимович</t>
  </si>
  <si>
    <t>Федерлян Святослав Юрійович</t>
  </si>
  <si>
    <t>Партем Катерина Михайлівна</t>
  </si>
  <si>
    <t>Зубрянський ліцей Солонківської сільської ради</t>
  </si>
  <si>
    <t>EMQ_su_sk_1163</t>
  </si>
  <si>
    <t>Морозов Дмитро Сергійович</t>
  </si>
  <si>
    <t>Грошовий Олег Тарасович</t>
  </si>
  <si>
    <t>EMQ_su_sk_1164</t>
  </si>
  <si>
    <t>Тимчишин Юрій Романович</t>
  </si>
  <si>
    <t>Суботик Майя Ігорівна</t>
  </si>
  <si>
    <t>EMQ_su_sk_1165</t>
  </si>
  <si>
    <t>Петришак Павло Миколайович</t>
  </si>
  <si>
    <t>Ковальчук Максим Романович</t>
  </si>
  <si>
    <t>EMQ_su_sk_1166</t>
  </si>
  <si>
    <t>Супрович Вікторія Олегівна</t>
  </si>
  <si>
    <t>Шалай Ярослав Мар'янович</t>
  </si>
  <si>
    <t>EMQ_su_sk_1167</t>
  </si>
  <si>
    <t>Сиса Ангеліна Володимирівна</t>
  </si>
  <si>
    <t>Ільчишин Анна Сергіївна</t>
  </si>
  <si>
    <t>EMQ_su_sk_1168</t>
  </si>
  <si>
    <t>Лень Марія Миколаївна</t>
  </si>
  <si>
    <t>Попик Уляна Олегівна</t>
  </si>
  <si>
    <t>Коломієць Юрій Володимирович</t>
  </si>
  <si>
    <t>Ліцей №3 імені В'ячеслава Чорновола Дрогобицької міської ради Львівської області</t>
  </si>
  <si>
    <t>EMQ_su_sk_1169</t>
  </si>
  <si>
    <t>Тихонова Тетяна Геннадіївна</t>
  </si>
  <si>
    <t>Якимів Вікторія Володимирівна</t>
  </si>
  <si>
    <t>EMQ_su_sk_1170</t>
  </si>
  <si>
    <t xml:space="preserve">Ворончук Максим Аркадійович </t>
  </si>
  <si>
    <t xml:space="preserve">Джугало Віктор Олегович </t>
  </si>
  <si>
    <t>Сущенко Руслана Михайлівна</t>
  </si>
  <si>
    <t xml:space="preserve">Матівська філія Княжівської ЗШ І-ІІІ ступенів </t>
  </si>
  <si>
    <t>EMQ_su_sk_1171</t>
  </si>
  <si>
    <t>Мильо Віра Ігорівна</t>
  </si>
  <si>
    <t>Сенів Златослава Романівна</t>
  </si>
  <si>
    <t>Кузій Маркіян Романович</t>
  </si>
  <si>
    <t>Львівська українська гуманітарна гімназія ім. О. Степанів</t>
  </si>
  <si>
    <t>EMQ_su_sk_1172</t>
  </si>
  <si>
    <t>Ждиняк Анна Антонівна</t>
  </si>
  <si>
    <t>Бражко Серафима Данилівна</t>
  </si>
  <si>
    <t>EMQ_su_sk_1173</t>
  </si>
  <si>
    <t>Малецька Меланія Ростиславівна</t>
  </si>
  <si>
    <t>Скрипичайко Анна Володимирівна</t>
  </si>
  <si>
    <t>EMQ_su_sk_1174</t>
  </si>
  <si>
    <t xml:space="preserve">Хархаліс Юстина Андріївна </t>
  </si>
  <si>
    <t>Скрипичайко Марія Володимирівна</t>
  </si>
  <si>
    <t>EMQ_su_sk_1175</t>
  </si>
  <si>
    <t xml:space="preserve">Козій Яна Михайлівна </t>
  </si>
  <si>
    <t>Ващишин Остап Русланович</t>
  </si>
  <si>
    <t>EMQ_su_sk_1176</t>
  </si>
  <si>
    <t xml:space="preserve">Куйдич Яна Вікторівна </t>
  </si>
  <si>
    <t>Ангеліна Бегей Віталіївна</t>
  </si>
  <si>
    <t>EMQ_su_sk_1177</t>
  </si>
  <si>
    <t>Самчук Ліза Олегівна</t>
  </si>
  <si>
    <t xml:space="preserve">Герасименко Анна Геннадіївна </t>
  </si>
  <si>
    <t>EMQ_su_sk_1178</t>
  </si>
  <si>
    <t>Романишин Остап Олексійович</t>
  </si>
  <si>
    <t>Сабадаш Іван Іванович</t>
  </si>
  <si>
    <t>EMQ_su_sk_1179</t>
  </si>
  <si>
    <t xml:space="preserve">Сироїжка Мар'яна Орестівна </t>
  </si>
  <si>
    <t xml:space="preserve">Хомякова Альона Дмитрівна </t>
  </si>
  <si>
    <t>Перечепа Наталя Василівна</t>
  </si>
  <si>
    <t>Середня загальноосвітня школа №1 м. Львова</t>
  </si>
  <si>
    <t>EMQ_su_sk_1180</t>
  </si>
  <si>
    <t>Гірка Софія Русланівна</t>
  </si>
  <si>
    <t>Бондарєва Мар'яна Василівна</t>
  </si>
  <si>
    <t>EMQ_su_sk_1181</t>
  </si>
  <si>
    <t>Прус Володимира Ярославівна</t>
  </si>
  <si>
    <t>Стукова Софія Андріївна</t>
  </si>
  <si>
    <t>EMQ_su_sk_1182</t>
  </si>
  <si>
    <t>Калініна Анастасія Дмитрівна</t>
  </si>
  <si>
    <t>Рубльовська Яна Юріївна</t>
  </si>
  <si>
    <t>EMQ_su_sk_1183</t>
  </si>
  <si>
    <t>Дубневич Христина Ігорівна</t>
  </si>
  <si>
    <t>Синдега Софія Володимирівна</t>
  </si>
  <si>
    <t>EMQ_su_sk_1184</t>
  </si>
  <si>
    <t>Ковальчук Юлія Романівна</t>
  </si>
  <si>
    <t>Гатала Вероніка Володимирівна</t>
  </si>
  <si>
    <t>Сліпецький Роман Андрійович</t>
  </si>
  <si>
    <t>Торчиновицька гімназія</t>
  </si>
  <si>
    <t>EMQ_su_sk_1185</t>
  </si>
  <si>
    <t xml:space="preserve">Полюга Захарій Стефанович </t>
  </si>
  <si>
    <t>Коліба Назарій Ігорович</t>
  </si>
  <si>
    <t>EMQ_su_sk_1186</t>
  </si>
  <si>
    <t>Рудик Наталія</t>
  </si>
  <si>
    <t>Щербяк Діана</t>
  </si>
  <si>
    <t>Климко Ярина Миронівна</t>
  </si>
  <si>
    <t>Середня загальноосвітня школа І-ІІІ ступенів №29 м. Львів</t>
  </si>
  <si>
    <t>EMQ_su_sk_1187</t>
  </si>
  <si>
    <t>Демкович Анна</t>
  </si>
  <si>
    <t>Васюрина Яна</t>
  </si>
  <si>
    <t>EMQ_su_sk_1188</t>
  </si>
  <si>
    <t>Зварич Ілля-Володимир</t>
  </si>
  <si>
    <t>Данчівський Максим Олегович</t>
  </si>
  <si>
    <t>EMQ_su_sk_1189</t>
  </si>
  <si>
    <t>Майк Анна Павлівна</t>
  </si>
  <si>
    <t>Матвіїв Соломія Володимирівна</t>
  </si>
  <si>
    <t>EMQ_su_sk_1190</t>
  </si>
  <si>
    <t>Пилипчук Володимир</t>
  </si>
  <si>
    <t>Гриник Данило</t>
  </si>
  <si>
    <t>EMQ_su_sk_1191</t>
  </si>
  <si>
    <t>Дорох Вікторія Ігорівна</t>
  </si>
  <si>
    <t>Труш Богдана Андріївна</t>
  </si>
  <si>
    <t>EMQ_su_sk_1192</t>
  </si>
  <si>
    <t>Беспятчук Кирило Артемович</t>
  </si>
  <si>
    <t>Гнатів Богдан Назарійович</t>
  </si>
  <si>
    <t>EMQ_su_sk_1193</t>
  </si>
  <si>
    <t>Ольхова Юлія</t>
  </si>
  <si>
    <t>Шуліковська Вероніка</t>
  </si>
  <si>
    <t>EMQ_su_sk_1194</t>
  </si>
  <si>
    <t>Жовнір Надія Іванівна</t>
  </si>
  <si>
    <t>Одноріг Анастасія Назарівна</t>
  </si>
  <si>
    <t>EMQ_su_sk_1195</t>
  </si>
  <si>
    <t>Мірко Ольга Юріївна</t>
  </si>
  <si>
    <t>Басюк Софія Тарасівна</t>
  </si>
  <si>
    <t>EMQ_su_sk_1196</t>
  </si>
  <si>
    <t>Кушнір Софія Дмитрівна</t>
  </si>
  <si>
    <t>Кундира Софія Володимирівна</t>
  </si>
  <si>
    <t>EMQ_su_sk_1197</t>
  </si>
  <si>
    <t>Мгламян Тарон Варданович</t>
  </si>
  <si>
    <t>Семесюк Макарій Володимирович</t>
  </si>
  <si>
    <t>EMQ_su_sk_1198</t>
  </si>
  <si>
    <t>Чернецька Аліна Ммиколаївна</t>
  </si>
  <si>
    <t>Ястремська Вікторія Володимирівна</t>
  </si>
  <si>
    <t>EMQ_su_sk_1199</t>
  </si>
  <si>
    <t>Баран Ангеліна Григорівна</t>
  </si>
  <si>
    <t>Самсонова Христина Олександрівна</t>
  </si>
  <si>
    <t>EMQ_su_sk_1200</t>
  </si>
  <si>
    <t>Лучечко Назарій Михайлович</t>
  </si>
  <si>
    <t>Дуткевич Михайло Андрійович</t>
  </si>
  <si>
    <t>EMQ_su_sk_1201</t>
  </si>
  <si>
    <t>Олексик Злата Володимирівна</t>
  </si>
  <si>
    <t>Юрик Андрій Олександрович</t>
  </si>
  <si>
    <t>EMQ_su_sk_1202</t>
  </si>
  <si>
    <t>Лабойко Віталій Юрійович</t>
  </si>
  <si>
    <t>Вендиш Арсен Ярославович</t>
  </si>
  <si>
    <t>EMQ_su_sk_1203</t>
  </si>
  <si>
    <t>Бридун Володимир Михайлович</t>
  </si>
  <si>
    <t>Попович Тимур Олександрович</t>
  </si>
  <si>
    <t>EMQ_su_sk_1204</t>
  </si>
  <si>
    <t>Бридун Віталій Михайлович</t>
  </si>
  <si>
    <t>Ганачівський Володимир Михайлович</t>
  </si>
  <si>
    <t>EMQ_su_sk_1205</t>
  </si>
  <si>
    <t>Гель Вероніка Іванівна</t>
  </si>
  <si>
    <t>Лютікова Юлія Олександрівна</t>
  </si>
  <si>
    <t>EMQ_su_sk_1206</t>
  </si>
  <si>
    <t xml:space="preserve">Костащук Ігор Романович </t>
  </si>
  <si>
    <t xml:space="preserve">Білонога  Святослав Михайлович </t>
  </si>
  <si>
    <t>Мартиник Тетяна Вікторівна</t>
  </si>
  <si>
    <t>Ліцей 5 ім. Іванни та Іллі Кокорудзів ЛМР</t>
  </si>
  <si>
    <t>EMQ_su_sk_1207</t>
  </si>
  <si>
    <t xml:space="preserve">Громик Володимир Володимирович </t>
  </si>
  <si>
    <t xml:space="preserve">Одинець Олександр Миколайович </t>
  </si>
  <si>
    <t>EMQ_su_sk_1208</t>
  </si>
  <si>
    <t xml:space="preserve">Нечіпір Артур Ігорович </t>
  </si>
  <si>
    <t xml:space="preserve">Пателас Максим Дмитрович </t>
  </si>
  <si>
    <t>EMQ_su_sk_1209</t>
  </si>
  <si>
    <t xml:space="preserve">Котлярчук Наталія Костянтинівна </t>
  </si>
  <si>
    <t>Антіпенко Дмитро Сергійович</t>
  </si>
  <si>
    <t>EMQ_su_sk_1210</t>
  </si>
  <si>
    <t>Іванков Олег Сергійович</t>
  </si>
  <si>
    <t>Степанюк іван Сергійович</t>
  </si>
  <si>
    <t>EMQ_su_sk_1211</t>
  </si>
  <si>
    <t xml:space="preserve">Корнійчук Дарина Андріївна </t>
  </si>
  <si>
    <t xml:space="preserve">Качор Надія Любомирівна </t>
  </si>
  <si>
    <t>EMQ_su_sk_1212</t>
  </si>
  <si>
    <t xml:space="preserve">Забурко Павло Тарасович </t>
  </si>
  <si>
    <t xml:space="preserve">Середич Ілля Юрійович </t>
  </si>
  <si>
    <t>EMQ_su_sk_1213</t>
  </si>
  <si>
    <t xml:space="preserve">Фікташ Богдан Богданович </t>
  </si>
  <si>
    <t xml:space="preserve">Мартинюк Максим Вікторович </t>
  </si>
  <si>
    <t>EMQ_su_sk_1214</t>
  </si>
  <si>
    <t xml:space="preserve">Хороз Дарислав Володимирович </t>
  </si>
  <si>
    <t xml:space="preserve">Яриченко Устим Віталійович </t>
  </si>
  <si>
    <t>Одрибец Наталія Олегівна</t>
  </si>
  <si>
    <t>ПРИВАТНИЙ НАВЧАЛЬНО-ВИХОВНИЙ КОМПЛЕКС ''Садок-школа-ліцей ''ЕКОЛЕНД''</t>
  </si>
  <si>
    <t>EMQ_su_sk_1215</t>
  </si>
  <si>
    <t>Денисова Ксенія Миколаївна</t>
  </si>
  <si>
    <t xml:space="preserve">Балацька Марта Романівна </t>
  </si>
  <si>
    <t>EMQ_su_sk_1216</t>
  </si>
  <si>
    <t xml:space="preserve">Цимбалюк Юлія Андріївна </t>
  </si>
  <si>
    <t xml:space="preserve">Шиховцова Анастасія Сергіївна </t>
  </si>
  <si>
    <t>EMQ_su_sk_1217</t>
  </si>
  <si>
    <t xml:space="preserve">Тітков Мирослав Павлович </t>
  </si>
  <si>
    <t>Мельник Кирило Віталійович</t>
  </si>
  <si>
    <t>EMQ_su_sk_1218</t>
  </si>
  <si>
    <t xml:space="preserve">Перебийнос Ілля Сергійович </t>
  </si>
  <si>
    <t>Герцунь Роман Андрійович</t>
  </si>
  <si>
    <t>EMQ_su_sk_1219</t>
  </si>
  <si>
    <t>Грабович Устим Тарасович</t>
  </si>
  <si>
    <t xml:space="preserve">Федорук Олег Олегович </t>
  </si>
  <si>
    <t>EMQ_su_sk_1220</t>
  </si>
  <si>
    <t xml:space="preserve">Попов Денис Володимирович </t>
  </si>
  <si>
    <t xml:space="preserve">Грох Георгій Юрійович </t>
  </si>
  <si>
    <t>EMQ_su_sk_1221</t>
  </si>
  <si>
    <t xml:space="preserve">Мирош Христина Андріївна </t>
  </si>
  <si>
    <t xml:space="preserve">Доманська Вікторія Юріївна </t>
  </si>
  <si>
    <t>EMQ_su_sk_1222</t>
  </si>
  <si>
    <t>Великопольська Вікторія Орестівна</t>
  </si>
  <si>
    <t>Войчишин Уляна Олегівна</t>
  </si>
  <si>
    <t xml:space="preserve">Гнатишин Галина Іванівна </t>
  </si>
  <si>
    <t xml:space="preserve">Середня загальноосвітня школа І-ІІІ ступеня №20 м. Львова </t>
  </si>
  <si>
    <t>EMQ_su_sk_1223</t>
  </si>
  <si>
    <t xml:space="preserve">Костик Максим Миколайович </t>
  </si>
  <si>
    <t>Полєк Гордій Юрійович</t>
  </si>
  <si>
    <t>EMQ_su_sk_1224</t>
  </si>
  <si>
    <t>Флісарська Анастасія Вікторівна</t>
  </si>
  <si>
    <t>Хомин Марія Олексіївна</t>
  </si>
  <si>
    <t>EMQ_su_sk_1225</t>
  </si>
  <si>
    <t>Гродзь Максим Васильович</t>
  </si>
  <si>
    <t>Великий Вадим Ярославович</t>
  </si>
  <si>
    <t>EMQ_su_sk_1226</t>
  </si>
  <si>
    <t>Бакум Маркіян Орестович</t>
  </si>
  <si>
    <t>Цюпка Назарій Михайлович</t>
  </si>
  <si>
    <t xml:space="preserve">Скрипка Михайло Степанович </t>
  </si>
  <si>
    <t>Жовківський заклад загальної середньої освіти І - ІІІ ступенів №2</t>
  </si>
  <si>
    <t>EMQ_su_sk_1227</t>
  </si>
  <si>
    <t>Войтович Дмитро Назарович</t>
  </si>
  <si>
    <t>Ліпар Денис Андрійович</t>
  </si>
  <si>
    <t>EMQ_su_sk_1228</t>
  </si>
  <si>
    <t>Клепач Роман Ярославович</t>
  </si>
  <si>
    <t>Лупій Марко Віталійович</t>
  </si>
  <si>
    <t>EMQ_su_sk_1229</t>
  </si>
  <si>
    <t>Демкович Богдан Романович</t>
  </si>
  <si>
    <t>Керницький Владислав Володимирович</t>
  </si>
  <si>
    <t>EMQ_su_sk_1230</t>
  </si>
  <si>
    <t xml:space="preserve">Головнич Вікторія Андріївна </t>
  </si>
  <si>
    <t>Бакум Софія Дмитрівна</t>
  </si>
  <si>
    <t>EMQ_su_sk_1231</t>
  </si>
  <si>
    <t>Хитрейко Софія Миколаївна</t>
  </si>
  <si>
    <t>Греділь Надія Юріївна</t>
  </si>
  <si>
    <t>EMQ_su_sk_1232</t>
  </si>
  <si>
    <t>Волкович Анастасія Віталіївна</t>
  </si>
  <si>
    <t>Гула Дарія Ігорівна</t>
  </si>
  <si>
    <t>Терен Тетяна Василівна</t>
  </si>
  <si>
    <t>Середня загальноосвітня школа №90 м.Львова</t>
  </si>
  <si>
    <t>EMQ_su_sk_1233</t>
  </si>
  <si>
    <t>Баралецька Єва Богданівна</t>
  </si>
  <si>
    <t>Стащак Вікторія Ярославівна</t>
  </si>
  <si>
    <t>EMQ_su_sk_1234</t>
  </si>
  <si>
    <t>Бушка Богдан Іванович</t>
  </si>
  <si>
    <t>Жінчин Софія Ярославівна</t>
  </si>
  <si>
    <t>EMQ_su_sk_1235</t>
  </si>
  <si>
    <t>Руденко Дана Андріївна</t>
  </si>
  <si>
    <t>Гринькевич Денис Миколайович</t>
  </si>
  <si>
    <t>EMQ_su_sk_1236</t>
  </si>
  <si>
    <t>Бойко Марта Віталіївна</t>
  </si>
  <si>
    <t>Мошовська Діана Юріївна</t>
  </si>
  <si>
    <t>EMQ_su_sk_1237</t>
  </si>
  <si>
    <t>Дацко Владислав Васильович</t>
  </si>
  <si>
    <t>Байбарак Марат Дмитрович</t>
  </si>
  <si>
    <t>EMQ_su_sk_1238</t>
  </si>
  <si>
    <t>Джала Софія Ігорівна</t>
  </si>
  <si>
    <t>Голік Вікторія Юріївна</t>
  </si>
  <si>
    <t>EMQ_su_sk_1239</t>
  </si>
  <si>
    <t>Микула Марта Романівна</t>
  </si>
  <si>
    <t>Михальська Анастасія Назарівна</t>
  </si>
  <si>
    <t>EMQ_su_sk_1240</t>
  </si>
  <si>
    <t>Шмигельський Остап Андрійович</t>
  </si>
  <si>
    <t>Остринська Надія Тарасівна</t>
  </si>
  <si>
    <t>EMQ_su_sk_1241</t>
  </si>
  <si>
    <t>Мойсей Даніель Юрійович</t>
  </si>
  <si>
    <t>Білінський Ярослав Анатолійович</t>
  </si>
  <si>
    <t>EMQ_su_sk_1242</t>
  </si>
  <si>
    <t>Іванюра Юлія Ярославівна</t>
  </si>
  <si>
    <t>Кістів Вікторія Петрівна</t>
  </si>
  <si>
    <t>EMQ_su_sk_1243</t>
  </si>
  <si>
    <t>Коломійченко Анастасія Михайлівна</t>
  </si>
  <si>
    <t>Міськів Кирило Сергійович</t>
  </si>
  <si>
    <t>Сліпко Алла Петрівна</t>
  </si>
  <si>
    <t>Новоюр'ївська гімназія</t>
  </si>
  <si>
    <t>EMQ_su_sk_1244</t>
  </si>
  <si>
    <t>Кривов'язенко Олександра</t>
  </si>
  <si>
    <t>Федорончук Іванна</t>
  </si>
  <si>
    <t>Онищак Вікторія Семенівна</t>
  </si>
  <si>
    <t xml:space="preserve">Мостівський ліцей </t>
  </si>
  <si>
    <t>EMQ_su_sk_1245</t>
  </si>
  <si>
    <t>Томілін Тимур Віталійович</t>
  </si>
  <si>
    <t>Курінний Михайло Сергійович</t>
  </si>
  <si>
    <t>Гайнулліна Олена Миколаївна</t>
  </si>
  <si>
    <t>Ліцей "Лідер" м.Білгорода-Дністровського</t>
  </si>
  <si>
    <t>EMQ_su_sk_1246</t>
  </si>
  <si>
    <t>Гайдайчук Софія Вадимівна</t>
  </si>
  <si>
    <t>Карай Ульяна Анатоліївна</t>
  </si>
  <si>
    <t>EMQ_su_sk_1247</t>
  </si>
  <si>
    <t>Яковлева Поліна Олександрівна</t>
  </si>
  <si>
    <t>Остапенко Валерія Олегівна</t>
  </si>
  <si>
    <t>EMQ_su_sk_1248</t>
  </si>
  <si>
    <t>Волков Станіслав Євгенович</t>
  </si>
  <si>
    <t>Мікільтін Михайло Сергійович</t>
  </si>
  <si>
    <t>EMQ_su_sk_1249</t>
  </si>
  <si>
    <t>Логінов Павло Анатолійович</t>
  </si>
  <si>
    <t>Смотров Олександр Русланович</t>
  </si>
  <si>
    <t>EMQ_su_sk_1250</t>
  </si>
  <si>
    <t>Кулінська Юлія Анатоліївна</t>
  </si>
  <si>
    <t>Єрморатій Єлизавета Андріївна</t>
  </si>
  <si>
    <t>EMQ_su_sk_1251</t>
  </si>
  <si>
    <t>Іванова Анастасія Андріївна</t>
  </si>
  <si>
    <t>Попова Анастасія Артурівна</t>
  </si>
  <si>
    <t>EMQ_su_sk_1252</t>
  </si>
  <si>
    <t>Федоров Іван Дмитрович</t>
  </si>
  <si>
    <t>Карнута Мирон Олексійович</t>
  </si>
  <si>
    <t>EMQ_su_sk_1253</t>
  </si>
  <si>
    <t>Мороз Олександра Олександрівна</t>
  </si>
  <si>
    <t>Токаренко Кіра Андріївна</t>
  </si>
  <si>
    <t>EMQ_su_sk_1254</t>
  </si>
  <si>
    <t>Леонідов Андрій Володимирович</t>
  </si>
  <si>
    <t>Шляхтицький Микита Юрійович</t>
  </si>
  <si>
    <t>EMQ_su_sk_1255</t>
  </si>
  <si>
    <t>Маруненко Максим Максимович</t>
  </si>
  <si>
    <t>Путь Ігор Ігорович</t>
  </si>
  <si>
    <t>EMQ_su_sk_1256</t>
  </si>
  <si>
    <t>Карпенко Маргарита Степанівна</t>
  </si>
  <si>
    <t>Ніколаєнко Кароліна Ігорівна</t>
  </si>
  <si>
    <t>EMQ_su_sk_1257</t>
  </si>
  <si>
    <t>Колесниченко Альбіна Євгеніївна</t>
  </si>
  <si>
    <t>Гриценко Мирослава Русланівна</t>
  </si>
  <si>
    <t>EMQ_su_sk_1258</t>
  </si>
  <si>
    <t>Шалюта Софія Сергіївна</t>
  </si>
  <si>
    <t>Бурілов Максим Олексійович</t>
  </si>
  <si>
    <t>EMQ_su_sk_1259</t>
  </si>
  <si>
    <t>Балаченко Катерина Костянтинівна</t>
  </si>
  <si>
    <t>Кирилішина Варвара Олегівна</t>
  </si>
  <si>
    <t>EMQ_su_sk_1260</t>
  </si>
  <si>
    <t>Броневщук Дмитро Романович</t>
  </si>
  <si>
    <t>Ліневич Андрій Олексійович</t>
  </si>
  <si>
    <t>EMQ_su_sk_1261</t>
  </si>
  <si>
    <t>Писарогло Олександр Олександрович</t>
  </si>
  <si>
    <t>Токаренко Данило Віталійович</t>
  </si>
  <si>
    <t>EMQ_su_sk_1262</t>
  </si>
  <si>
    <t>Мурзак Кіра Віталіївна</t>
  </si>
  <si>
    <t>Морозова Катерина Юріївна</t>
  </si>
  <si>
    <t>Вікулова Марина Валентинівна</t>
  </si>
  <si>
    <t>Великодолинська гімназія № 1 Великодолинської селищної ради Одеського району  Одеської області</t>
  </si>
  <si>
    <t>EMQ_su_sk_1263</t>
  </si>
  <si>
    <t>Чечуй Ангеліна Олександрівна</t>
  </si>
  <si>
    <t>Писарівський Артем Вячеславович</t>
  </si>
  <si>
    <t>EMQ_su_sk_1264</t>
  </si>
  <si>
    <t>Барновський Руслан Павлович</t>
  </si>
  <si>
    <t>Трегубчак Андрій Олександрович</t>
  </si>
  <si>
    <t>EMQ_su_sk_1265</t>
  </si>
  <si>
    <t>Газун Андрій Вячеславович</t>
  </si>
  <si>
    <t>Сєрий Максим Миколайович</t>
  </si>
  <si>
    <t>Алєксєєнко Ольга Володимирівна</t>
  </si>
  <si>
    <t>Чорноморський ліцей №4 Чорноморської міської ради Одеського району Одеської області</t>
  </si>
  <si>
    <t>EMQ_su_sk_1266</t>
  </si>
  <si>
    <t>Дімоглова Кіра Олександрівна</t>
  </si>
  <si>
    <t>Павлова Ніколіна Вадимівна</t>
  </si>
  <si>
    <t>EMQ_su_sk_1267</t>
  </si>
  <si>
    <t>Паращук Марк Романович</t>
  </si>
  <si>
    <t>Молчанов Еміль Динисович</t>
  </si>
  <si>
    <t>EMQ_su_sk_1268</t>
  </si>
  <si>
    <t>Буняк Дар'я Сергіївна</t>
  </si>
  <si>
    <t>Черватюк Ксенія Вадимівна</t>
  </si>
  <si>
    <t>EMQ_su_sk_1269</t>
  </si>
  <si>
    <t>Рязанова Поліна Дмитрівна</t>
  </si>
  <si>
    <t>Зотова Аріна Олександрівна</t>
  </si>
  <si>
    <t>EMQ_su_sk_1270</t>
  </si>
  <si>
    <t>Трубачова Катерина Олексіївна</t>
  </si>
  <si>
    <t>Чернявська Поліна Дмитрівна</t>
  </si>
  <si>
    <t>EMQ_su_sk_1271</t>
  </si>
  <si>
    <t>Ніколаєнко Віолета Олепксандрівна</t>
  </si>
  <si>
    <t>Лєтвінов Антон Ігорович</t>
  </si>
  <si>
    <t>Колесник Ольга Олексіївна</t>
  </si>
  <si>
    <t>Фаховий коледж ОНУ імені І.І.Мечникова</t>
  </si>
  <si>
    <t>EMQ_su_sk_1272</t>
  </si>
  <si>
    <t>Пухкан Дмитро Сергійович</t>
  </si>
  <si>
    <t>Куртєв Богдан Олексійович</t>
  </si>
  <si>
    <t>Кирилова Світлана Володимирівна</t>
  </si>
  <si>
    <t>Ліцей №1 міста Білгорода-Дністровського Одеської області</t>
  </si>
  <si>
    <t>EMQ_su_sk_1273</t>
  </si>
  <si>
    <t>Кісельова Аліна Олександрівна</t>
  </si>
  <si>
    <t>Кулеуш Володимир Володимирович</t>
  </si>
  <si>
    <t>EMQ_su_sk_1274</t>
  </si>
  <si>
    <t>Присяжнюк Кирило Владиславович</t>
  </si>
  <si>
    <t>Єрмаков Олександр В'ячеславович</t>
  </si>
  <si>
    <t>EMQ_su_sk_1275</t>
  </si>
  <si>
    <t>Драганов Іван Валентинович</t>
  </si>
  <si>
    <t>Український Єгор Денисович</t>
  </si>
  <si>
    <t>EMQ_su_sk_1276</t>
  </si>
  <si>
    <t>Кожухар Олександр Олександрович</t>
  </si>
  <si>
    <t>Закацюра Соф'я Володимирівна</t>
  </si>
  <si>
    <t>EMQ_su_sk_1277</t>
  </si>
  <si>
    <t>Апчел Єлизавета Максимівна</t>
  </si>
  <si>
    <t>Кумайгородська Кароліна Олександрівна</t>
  </si>
  <si>
    <t>EMQ_su_sk_1278</t>
  </si>
  <si>
    <t>Аністратенко Карина Дмитрівна</t>
  </si>
  <si>
    <t>Сакун Марія Євгенівна</t>
  </si>
  <si>
    <t>EMQ_su_sk_1279</t>
  </si>
  <si>
    <t>Кулеуш Анастасія Володимирівна</t>
  </si>
  <si>
    <t>Крайнюк Єва Сергіївна</t>
  </si>
  <si>
    <t>EMQ_su_sk_1280</t>
  </si>
  <si>
    <t>Булгакова Аліса Вікторівна</t>
  </si>
  <si>
    <t>Гиска Єлизавета Юріївна</t>
  </si>
  <si>
    <t>EMQ_su_sk_1281</t>
  </si>
  <si>
    <t>Махріна Кіра Ярославівна</t>
  </si>
  <si>
    <t>Тараненко Дарія Анатоліївна</t>
  </si>
  <si>
    <t>EMQ_su_sk_1282</t>
  </si>
  <si>
    <t>Магалов Нікіта Михайлович</t>
  </si>
  <si>
    <t>Курніцов Артем Миколайович</t>
  </si>
  <si>
    <t>Фтомович Людмила Юріївна</t>
  </si>
  <si>
    <t>ПЗЗО "Приватна гімназія "Стежинка"</t>
  </si>
  <si>
    <t>EMQ_su_sk_1283</t>
  </si>
  <si>
    <t>Башняк Матвій В'ячеславович</t>
  </si>
  <si>
    <t>Манолі Уляна Ігорівна</t>
  </si>
  <si>
    <t>EMQ_su_sk_1284</t>
  </si>
  <si>
    <t>Фтомович Олександр Олександрович</t>
  </si>
  <si>
    <t>Сіромах Давид Олександрович</t>
  </si>
  <si>
    <t>EMQ_su_sk_1285</t>
  </si>
  <si>
    <t>Марчук Єлизавета Сергіївна</t>
  </si>
  <si>
    <t>Гринівецька Злата</t>
  </si>
  <si>
    <t>EMQ_su_sk_1286</t>
  </si>
  <si>
    <t>Атрощенко Анна Олександрівна</t>
  </si>
  <si>
    <t>Бурлака Анна Генадіївна</t>
  </si>
  <si>
    <t>EMQ_su_sk_1287</t>
  </si>
  <si>
    <t>Тірон Даніїл Олексійович</t>
  </si>
  <si>
    <t>Новицький Дмитро В'ячеславович</t>
  </si>
  <si>
    <t>EMQ_su_sk_1288</t>
  </si>
  <si>
    <t>Сахоненко Вадим Іванович</t>
  </si>
  <si>
    <t>Хребтов Дмитро Олександрович</t>
  </si>
  <si>
    <t>Булай Марина Олександрівна</t>
  </si>
  <si>
    <t>Молодіжненський ліцей Великодолинської селишної ради</t>
  </si>
  <si>
    <t>EMQ_su_sk_1289</t>
  </si>
  <si>
    <t>Мигунова Поліна Максимовна</t>
  </si>
  <si>
    <t>Кравчук Вікторія Іванівна</t>
  </si>
  <si>
    <t>EMQ_su_sk_1290</t>
  </si>
  <si>
    <t>Мянівський Ярослав Романович</t>
  </si>
  <si>
    <t>Караіван Максим Володимирович</t>
  </si>
  <si>
    <t>EMQ_su_sk_1291</t>
  </si>
  <si>
    <t>Акіруш Богдан Сергійович</t>
  </si>
  <si>
    <t>Мойсеєнко Поліна Миколаївна</t>
  </si>
  <si>
    <t>EMQ_su_sk_1292</t>
  </si>
  <si>
    <t>Нікітенко Анастасія Юріївна</t>
  </si>
  <si>
    <t>Зіньковський Михайло Костянтинович</t>
  </si>
  <si>
    <t>EMQ_su_sk_1293</t>
  </si>
  <si>
    <t>Муковнін Костянтин Миколайович</t>
  </si>
  <si>
    <t>Сіваєв Іван Володимирович</t>
  </si>
  <si>
    <t>EMQ_su_sk_1294</t>
  </si>
  <si>
    <t>Вєлєва Аліна Олегівна</t>
  </si>
  <si>
    <t>Мягких Анастасія Валентинівна</t>
  </si>
  <si>
    <t>Жуковська Олена Миколаївна</t>
  </si>
  <si>
    <t>ЗЗСО "Авангардівський ліцей"</t>
  </si>
  <si>
    <t>EMQ_su_sk_1295</t>
  </si>
  <si>
    <t>Книш Дар`я</t>
  </si>
  <si>
    <t>Василюк Артем</t>
  </si>
  <si>
    <t>EMQ_su_sk_1296</t>
  </si>
  <si>
    <t>Ковальченко Давид Валерійович</t>
  </si>
  <si>
    <t>Шолойко Пилип Олексійович</t>
  </si>
  <si>
    <t>EMQ_su_sk_1297</t>
  </si>
  <si>
    <t>Слимак Анна</t>
  </si>
  <si>
    <t>Порошенко Аріна</t>
  </si>
  <si>
    <t>EMQ_su_sk_1298</t>
  </si>
  <si>
    <t>Аракелян Арина Артурівна</t>
  </si>
  <si>
    <t>Петрова Софія Олександрівна</t>
  </si>
  <si>
    <t>Ковшик Ліана Григорівна</t>
  </si>
  <si>
    <t>САРАТСЬКИЙ ЛІЦЕЙ САРАТСЬКОЇ СЕЛИЩНОЇ РАДИ БІЛГОРОД-ДНІСТРОВСЬКОГО РАЙОНУ ОДЕСЬКОЇ ОБЛАСТІ</t>
  </si>
  <si>
    <t>EMQ_su_sk_1299</t>
  </si>
  <si>
    <t>Сочинський Тимур Русланович</t>
  </si>
  <si>
    <t>Скулинець Матвій Михайлович</t>
  </si>
  <si>
    <t>EMQ_su_sk_1300</t>
  </si>
  <si>
    <t>Ніколова Ярослава Анатоліївна</t>
  </si>
  <si>
    <t>Орловська Ксенія Григорівна</t>
  </si>
  <si>
    <t>EMQ_su_sk_1301</t>
  </si>
  <si>
    <t>Бабенко Вікторія Сергіївна</t>
  </si>
  <si>
    <t>Омельченко Єлизавета Олександрівна</t>
  </si>
  <si>
    <t>EMQ_su_sk_1302</t>
  </si>
  <si>
    <t>Фаніна Лариса Олександрівна</t>
  </si>
  <si>
    <t>Рубаха Кіра В'ячеславівна</t>
  </si>
  <si>
    <t>EMQ_su_sk_1303</t>
  </si>
  <si>
    <t>Айвозян Володимир Георгійович</t>
  </si>
  <si>
    <t>Стаматі Микита Анатолійович</t>
  </si>
  <si>
    <t>EMQ_su_sk_1304</t>
  </si>
  <si>
    <t>Кологойда Айнур Михайлівна</t>
  </si>
  <si>
    <t>Котелевський Дмитро Сергійович</t>
  </si>
  <si>
    <t>EMQ_su_sk_1305</t>
  </si>
  <si>
    <t>Стратова Софія Олександрівна</t>
  </si>
  <si>
    <t>Комарова Кіра Сергіївна</t>
  </si>
  <si>
    <t>EMQ_su_sk_1306</t>
  </si>
  <si>
    <t>Федорончук Єлизавета Пилипівна</t>
  </si>
  <si>
    <t>Томак Варвара Євгенівна</t>
  </si>
  <si>
    <t>EMQ_su_sk_1307</t>
  </si>
  <si>
    <t>Донченко Тимофій Дмитрович</t>
  </si>
  <si>
    <t>Клочков Владислав Вікторович</t>
  </si>
  <si>
    <t>EMQ_su_sk_1308</t>
  </si>
  <si>
    <t>Власенко Софія Олексіївна</t>
  </si>
  <si>
    <t>Іванов Євгеній Сергійович</t>
  </si>
  <si>
    <t>EMQ_su_sk_1309</t>
  </si>
  <si>
    <t>Карбатовська Злата Романівна</t>
  </si>
  <si>
    <t>Шкрамко Марія Олегівна</t>
  </si>
  <si>
    <t>Козак Ганна Олександрівна</t>
  </si>
  <si>
    <t>Міжнародна академічна школа Одеса</t>
  </si>
  <si>
    <t>EMQ_su_sk_1310</t>
  </si>
  <si>
    <t xml:space="preserve">Бахос Ільяс Шадійович </t>
  </si>
  <si>
    <t xml:space="preserve">Скринський Юрій Олексійович </t>
  </si>
  <si>
    <t>EMQ_su_sk_1311</t>
  </si>
  <si>
    <t xml:space="preserve">Серебрін Володимир Михайлович </t>
  </si>
  <si>
    <t>Нгуен Бао Нам</t>
  </si>
  <si>
    <t>EMQ_su_sk_1312</t>
  </si>
  <si>
    <t>Пустильнік Володимир Олександрович</t>
  </si>
  <si>
    <t xml:space="preserve">Тарасевич Георгій Володимирович   </t>
  </si>
  <si>
    <t>EMQ_su_sk_1313</t>
  </si>
  <si>
    <t>Хван Ерік Русланович</t>
  </si>
  <si>
    <t xml:space="preserve">Лупонос Юрій Володимирович </t>
  </si>
  <si>
    <t>EMQ_su_sk_1314</t>
  </si>
  <si>
    <t>Вахрушев Лука Станіславович</t>
  </si>
  <si>
    <t xml:space="preserve">Кеніг Девід Сергійович </t>
  </si>
  <si>
    <t>EMQ_su_sk_1315</t>
  </si>
  <si>
    <t xml:space="preserve">Малярчук Артемій Дмитрович </t>
  </si>
  <si>
    <t>Масленков Горан Володимирович</t>
  </si>
  <si>
    <t>EMQ_su_sk_1316</t>
  </si>
  <si>
    <t xml:space="preserve">Алабаш Амалія Сергіївна  </t>
  </si>
  <si>
    <t xml:space="preserve">Чернобай Дар`я Максимівна   </t>
  </si>
  <si>
    <t>EMQ_su_sk_1317</t>
  </si>
  <si>
    <t>Толкачов Микола Андрійович</t>
  </si>
  <si>
    <t xml:space="preserve">Завальнюк Борис Ігорович </t>
  </si>
  <si>
    <t>EMQ_su_sk_1318</t>
  </si>
  <si>
    <t>Конопацька Владислава Володимирівна</t>
  </si>
  <si>
    <t xml:space="preserve">Бевзенко Владислав Павлович  </t>
  </si>
  <si>
    <t>EMQ_su_sk_1319</t>
  </si>
  <si>
    <t>Єлькін Олександр Олексійович</t>
  </si>
  <si>
    <t xml:space="preserve">Продан Сергій Олександрович  </t>
  </si>
  <si>
    <t>EMQ_su_sk_1320</t>
  </si>
  <si>
    <t xml:space="preserve">Гурська Єва Володимирівна </t>
  </si>
  <si>
    <t xml:space="preserve">Фам Куанг Мiнь  </t>
  </si>
  <si>
    <t>EMQ_su_sk_1321</t>
  </si>
  <si>
    <t>Сівова Маргарита Миколаївна</t>
  </si>
  <si>
    <t>Опря Анна Юріївна</t>
  </si>
  <si>
    <t>Куликовська Олена Валеріївна</t>
  </si>
  <si>
    <t>Степанівський опорний ліцей Степанівської сільської ради Роздільнянського району</t>
  </si>
  <si>
    <t>EMQ_su_sk_1322</t>
  </si>
  <si>
    <t>Захаров Андрій Віталійович</t>
  </si>
  <si>
    <t>Винник В'ячеслав Андрійович</t>
  </si>
  <si>
    <t>EMQ_su_sk_1323</t>
  </si>
  <si>
    <t>Васильєв Артем Валерійович</t>
  </si>
  <si>
    <t>Бурякова Марія Сергіївна</t>
  </si>
  <si>
    <t>Бедікян Надія Іванівна</t>
  </si>
  <si>
    <t>Одеський ліцей №13 Одеської міської ради</t>
  </si>
  <si>
    <t>EMQ_su_sk_1324</t>
  </si>
  <si>
    <t xml:space="preserve">Андронік Ян Романович </t>
  </si>
  <si>
    <t xml:space="preserve">Бандиш Ольга Андріївна </t>
  </si>
  <si>
    <t>Безруков Олександр Анатолійович</t>
  </si>
  <si>
    <t>КОМУНАЛЬНИЙ ЗАКЛАД "РІШЕЛЬЄВСЬКИЙ НАУКОВИЙ ЛІЦЕЙ"</t>
  </si>
  <si>
    <t>EMQ_su_sk_1325</t>
  </si>
  <si>
    <t xml:space="preserve">Литвиненко Кирилл Андрійович </t>
  </si>
  <si>
    <t xml:space="preserve">Горегляд Ярослав Володимирович </t>
  </si>
  <si>
    <t>Пічугіна Юлія Валеріївна</t>
  </si>
  <si>
    <t>EMQ_su_sk_1326</t>
  </si>
  <si>
    <t xml:space="preserve">Волканов Дмитро Ігорович </t>
  </si>
  <si>
    <t xml:space="preserve">Ульнов Михайло Дмитрович </t>
  </si>
  <si>
    <t>EMQ_su_sk_1327</t>
  </si>
  <si>
    <t xml:space="preserve">Медвідь Артем Вадимович </t>
  </si>
  <si>
    <t xml:space="preserve">Колесник Лев Олексійович </t>
  </si>
  <si>
    <t>EMQ_su_sk_1328</t>
  </si>
  <si>
    <t xml:space="preserve">Шевченко Нікіта Ігорович </t>
  </si>
  <si>
    <t xml:space="preserve">Довгаль Ірина Юріївна </t>
  </si>
  <si>
    <t>EMQ_su_sk_1329</t>
  </si>
  <si>
    <t xml:space="preserve">Овчарова Христина Петрівна </t>
  </si>
  <si>
    <t xml:space="preserve">Аня Сніцар Дмитрівна </t>
  </si>
  <si>
    <t>EMQ_su_sk_1330</t>
  </si>
  <si>
    <t>Цудзевич Вероніка Володимирівна</t>
  </si>
  <si>
    <t>Булкіна Варвара Олександрівна</t>
  </si>
  <si>
    <t>Слівінська Ольга Олександрівна</t>
  </si>
  <si>
    <t>Одеський ліцей 22 Одеської міської ради</t>
  </si>
  <si>
    <t>EMQ_su_sk_1331</t>
  </si>
  <si>
    <t>Токаренко Анастасія Володимирівна</t>
  </si>
  <si>
    <t>Бовбалан Дар'я Андріївна</t>
  </si>
  <si>
    <t>EMQ_su_sk_1332</t>
  </si>
  <si>
    <t>Сажиєнко Каміла Дмитрівна</t>
  </si>
  <si>
    <t>Сукач Вікторія Євгенівна</t>
  </si>
  <si>
    <t>EMQ_su_sk_1333</t>
  </si>
  <si>
    <t>Буяджі Аріна Олексіївна</t>
  </si>
  <si>
    <t>Киш Ольга Василівна</t>
  </si>
  <si>
    <t>EMQ_su_sk_1334</t>
  </si>
  <si>
    <t>EMQ_su_sk_1335</t>
  </si>
  <si>
    <t>Білецька Поліна Ельдарівна</t>
  </si>
  <si>
    <t>Лупундюк Вікторія Анатоліївна</t>
  </si>
  <si>
    <t>Сакун Ганна Олександрівна</t>
  </si>
  <si>
    <t>Одеський ліцей №63</t>
  </si>
  <si>
    <t>EMQ_su_sk_1336</t>
  </si>
  <si>
    <t>Караманова Марина Сергіївна</t>
  </si>
  <si>
    <t>Кириченко Анна Володимирівна</t>
  </si>
  <si>
    <t>EMQ_su_sk_1337</t>
  </si>
  <si>
    <t>Поліщук Дар'я Володимирівна</t>
  </si>
  <si>
    <t>Чикунова Аліна Іванівна</t>
  </si>
  <si>
    <t>EMQ_su_sk_1338</t>
  </si>
  <si>
    <t>Решетнік Вероніка Костянтинівна</t>
  </si>
  <si>
    <t>Роженюк Діана Іванівна</t>
  </si>
  <si>
    <t>EMQ_su_sk_1339</t>
  </si>
  <si>
    <t>Кравченко Софія Андріївна</t>
  </si>
  <si>
    <t>Тітарук Єлізавета Євгенівна</t>
  </si>
  <si>
    <t>EMQ_su_sk_1340</t>
  </si>
  <si>
    <t>Торкаєнко Катерина Віталіївна</t>
  </si>
  <si>
    <t>Мельник Тетяна Сергіївна</t>
  </si>
  <si>
    <t>EMQ_su_sk_1341</t>
  </si>
  <si>
    <t>Перов Павло Михайлович</t>
  </si>
  <si>
    <t>Марченко Андрій Борисович</t>
  </si>
  <si>
    <t>EMQ_su_sk_1342</t>
  </si>
  <si>
    <t>Бакшанська Ольга Дмитрівна</t>
  </si>
  <si>
    <t>Хван Софія Євгенівна</t>
  </si>
  <si>
    <t>EMQ_su_sk_1343</t>
  </si>
  <si>
    <t>Коваль Ірина Василівна</t>
  </si>
  <si>
    <t>Плєшка Вікторія Володимирівна</t>
  </si>
  <si>
    <t>EMQ_su_sk_1344</t>
  </si>
  <si>
    <t>Сакун Максим Олегович</t>
  </si>
  <si>
    <t>Блонський Артем Олегович</t>
  </si>
  <si>
    <t>EMQ_su_sk_1345</t>
  </si>
  <si>
    <t>Соколович Вероніка Костянтинівна</t>
  </si>
  <si>
    <t>Арман Дмитро Костянтинович</t>
  </si>
  <si>
    <t>EMQ_su_sk_1346</t>
  </si>
  <si>
    <t>Надич Даніїл Миколайович</t>
  </si>
  <si>
    <t>Скапенко Макар Анатолійович</t>
  </si>
  <si>
    <t>EMQ_su_sk_1347</t>
  </si>
  <si>
    <t>Малюта Артем Олександрович</t>
  </si>
  <si>
    <t>Кобзаренко Андрій Сергійович</t>
  </si>
  <si>
    <t>EMQ_su_sk_1348</t>
  </si>
  <si>
    <t>Шикун Аліна Андріївна</t>
  </si>
  <si>
    <t>Іоргова Ніка Степанівна</t>
  </si>
  <si>
    <t>EMQ_su_sk_1349</t>
  </si>
  <si>
    <t>Кобальчинський Кирило Максимович</t>
  </si>
  <si>
    <t>Лозан Єва Максимівна</t>
  </si>
  <si>
    <t>EMQ_su_sk_1350</t>
  </si>
  <si>
    <t>Одарій Єлизавета Анатоліівна</t>
  </si>
  <si>
    <t>Цвіркун Ксенія В'ячеславівна</t>
  </si>
  <si>
    <t>EMQ_su_sk_1351</t>
  </si>
  <si>
    <t>Божек Дар‘я Дмитрівна</t>
  </si>
  <si>
    <t>Гулич Маргарита Вікторівна</t>
  </si>
  <si>
    <t>EMQ_su_sk_1352</t>
  </si>
  <si>
    <t>Нагорний Артем Олександрович</t>
  </si>
  <si>
    <t>Чебан Максим Володимирович</t>
  </si>
  <si>
    <t>EMQ_su_sk_1353</t>
  </si>
  <si>
    <t>Броварний Ісай Іванович</t>
  </si>
  <si>
    <t>Донець Костянтин Русланович</t>
  </si>
  <si>
    <t>EMQ_su_sk_1354</t>
  </si>
  <si>
    <t>Рунтова Дар‘я Вячеславівна</t>
  </si>
  <si>
    <t>Тарасова Марія Федорівна</t>
  </si>
  <si>
    <t>EMQ_su_sk_1355</t>
  </si>
  <si>
    <t>Васкан Тимур Ігорович</t>
  </si>
  <si>
    <t>Долинський Олександр Романович</t>
  </si>
  <si>
    <t>EMQ_su_sk_1356</t>
  </si>
  <si>
    <t>Барятинський Данііл Денисович</t>
  </si>
  <si>
    <t>Мудрак Ілля Русланович</t>
  </si>
  <si>
    <t>EMQ_su_sk_1357</t>
  </si>
  <si>
    <t>Клочанов Семен Віталійович</t>
  </si>
  <si>
    <t>Железняк Володимир Петрович</t>
  </si>
  <si>
    <t>EMQ_su_sk_1358</t>
  </si>
  <si>
    <t>Кочмар Єгор Юрійович</t>
  </si>
  <si>
    <t>Семенюк Вадим Романович</t>
  </si>
  <si>
    <t>EMQ_su_sk_1359</t>
  </si>
  <si>
    <t>Железняк Максим Володимирович</t>
  </si>
  <si>
    <t>Китайгород Ілля Павлович</t>
  </si>
  <si>
    <t>EMQ_su_sk_1360</t>
  </si>
  <si>
    <t>Мостовська Вікторія Антонівна</t>
  </si>
  <si>
    <t>Спендовська Анна Миколаївна</t>
  </si>
  <si>
    <t>EMQ_su_sk_1361</t>
  </si>
  <si>
    <t>Семенов Костянтин Ігорович</t>
  </si>
  <si>
    <t>Геращенко Єгор Віталійович</t>
  </si>
  <si>
    <t>EMQ_su_sk_1362</t>
  </si>
  <si>
    <t>Назарчук Софія Олегівна</t>
  </si>
  <si>
    <t>Фисина Георгій Володимирович</t>
  </si>
  <si>
    <t>EMQ_su_sk_1363</t>
  </si>
  <si>
    <t>Сєріков Кірілл Андрійович</t>
  </si>
  <si>
    <t>Шеін Максим Сергійович</t>
  </si>
  <si>
    <t>EMQ_su_sk_1364</t>
  </si>
  <si>
    <t>Шарандак Тимур Дмитрович</t>
  </si>
  <si>
    <t>Котов Богдан Олексійович</t>
  </si>
  <si>
    <t>EMQ_su_sk_1365</t>
  </si>
  <si>
    <t>Єрмакова Олена Костянтинівна</t>
  </si>
  <si>
    <t>Гуральник Діана Олександрівна</t>
  </si>
  <si>
    <t>EMQ_su_sk_1366</t>
  </si>
  <si>
    <t>Казіміров Кирил Олександрович</t>
  </si>
  <si>
    <t>Мельников Герман Олегович</t>
  </si>
  <si>
    <t>EMQ_su_sk_1367</t>
  </si>
  <si>
    <t>Цира Віктор Андрійович</t>
  </si>
  <si>
    <t>Чумаченко Марк Дмитрович</t>
  </si>
  <si>
    <t>EMQ_su_sk_1368</t>
  </si>
  <si>
    <t>Коваленко Софія Євгенівна</t>
  </si>
  <si>
    <t>Йовва Руслана Сергіївна</t>
  </si>
  <si>
    <t>EMQ_su_sk_1369</t>
  </si>
  <si>
    <t>Олейник Кирило Владиславович</t>
  </si>
  <si>
    <t>Гома Єгор Євгенович</t>
  </si>
  <si>
    <t>EMQ_su_sk_1370</t>
  </si>
  <si>
    <t>Ковальов В'ячеслав Віталійович</t>
  </si>
  <si>
    <t>Ржавітін Ігор Олегович</t>
  </si>
  <si>
    <t>EMQ_su_sk_1371</t>
  </si>
  <si>
    <t>Махмоод Саміра Мустафаївна</t>
  </si>
  <si>
    <t>Степкін Данило Максимович</t>
  </si>
  <si>
    <t>EMQ_su_sk_1372</t>
  </si>
  <si>
    <t>Чернєв Олексій Петрович</t>
  </si>
  <si>
    <t>Бібіков Максим Олексійович</t>
  </si>
  <si>
    <t>EMQ_su_sk_1373</t>
  </si>
  <si>
    <t>Андросенко Аліса Олександрівна</t>
  </si>
  <si>
    <t>Кучерова Валерія Миколаївна</t>
  </si>
  <si>
    <t>EMQ_su_sk_1374</t>
  </si>
  <si>
    <t>Максименко Катерина Юріївна</t>
  </si>
  <si>
    <t>Бубнова Вікторія Олегівна</t>
  </si>
  <si>
    <t>EMQ_su_sk_1375</t>
  </si>
  <si>
    <t>Комаренко Єгор Олексійович</t>
  </si>
  <si>
    <t>Мокринчук Іван Андрійович</t>
  </si>
  <si>
    <t>EMQ_su_sk_1376</t>
  </si>
  <si>
    <t>Кравченко Олександра Вячеславівна</t>
  </si>
  <si>
    <t>Сєкова Софія Христофорівна</t>
  </si>
  <si>
    <t>EMQ_su_sk_1377</t>
  </si>
  <si>
    <t>Гладченко Олександра Сергіївна</t>
  </si>
  <si>
    <t>EMQ_su_sk_1378</t>
  </si>
  <si>
    <t>Бартєнєва Дар‘я Олександрівна</t>
  </si>
  <si>
    <t>Тхорева Дар'я Андріївна</t>
  </si>
  <si>
    <t>EMQ_su_sk_1379</t>
  </si>
  <si>
    <t>Самусевич Олеся Олександрівна</t>
  </si>
  <si>
    <t>Ряба Аліна Вячеславівна</t>
  </si>
  <si>
    <t>EMQ_su_sk_1380</t>
  </si>
  <si>
    <t>Снісаренко В'ячеслав Сергійович</t>
  </si>
  <si>
    <t>Чумак Данііл Володимирович</t>
  </si>
  <si>
    <t>EMQ_su_sk_1381</t>
  </si>
  <si>
    <t>Гладкий Даніл Олександрович</t>
  </si>
  <si>
    <t>Горобець Михайло Олександрович</t>
  </si>
  <si>
    <t>EMQ_su_sk_1382</t>
  </si>
  <si>
    <t>Шаруда Олексій Олексійович</t>
  </si>
  <si>
    <t>Альохов Єгор Едуардович</t>
  </si>
  <si>
    <t>EMQ_su_sk_1383</t>
  </si>
  <si>
    <t>Карайван Вікторія Русланівна</t>
  </si>
  <si>
    <t>Шаповалова Марія Валеріївна</t>
  </si>
  <si>
    <t>EMQ_su_sk_1384</t>
  </si>
  <si>
    <t>Шинкаренко Лілія Ігорівна</t>
  </si>
  <si>
    <t>Яворська Поліна Ігорівна</t>
  </si>
  <si>
    <t>EMQ_su_sk_1385</t>
  </si>
  <si>
    <t>Богус Дмитро Миколайович</t>
  </si>
  <si>
    <t>Тараненко Дмитро Юрійович</t>
  </si>
  <si>
    <t>Степова Світлана Миколаївна</t>
  </si>
  <si>
    <t>Білгород-Дністровський фаховий коледж природокористування, будівництва та комп'ютерних технологій</t>
  </si>
  <si>
    <t>EMQ_su_sk_1386</t>
  </si>
  <si>
    <t>Волощук Діана Романівна</t>
  </si>
  <si>
    <t>Волощук Веніамін Романович</t>
  </si>
  <si>
    <t>EMQ_su_sk_1387</t>
  </si>
  <si>
    <t>Дроздов Артем Русланович</t>
  </si>
  <si>
    <t>Тарасенко Володимирович Сергійович</t>
  </si>
  <si>
    <t>EMQ_su_sk_1388</t>
  </si>
  <si>
    <t>Кравченко Владислав Дмитрович</t>
  </si>
  <si>
    <t>Брага Анастасія Віталіївна</t>
  </si>
  <si>
    <t>EMQ_su_sk_1389</t>
  </si>
  <si>
    <t>Жбанков Данило Вадимович</t>
  </si>
  <si>
    <t>Бербенець Карина Іванівна</t>
  </si>
  <si>
    <t>EMQ_su_sk_1390</t>
  </si>
  <si>
    <t>Рибак Олександра Сергіївна</t>
  </si>
  <si>
    <t>Полянська Єва Романівна</t>
  </si>
  <si>
    <t>EMQ_su_sk_1391</t>
  </si>
  <si>
    <t>Чапир Дар’я Дмитрівна</t>
  </si>
  <si>
    <t>Ряба Анна Віталіївна</t>
  </si>
  <si>
    <t>EMQ_su_sk_1392</t>
  </si>
  <si>
    <t>Чумак Андріян Юрійович</t>
  </si>
  <si>
    <t>Кірєва Олександра Миколаївна</t>
  </si>
  <si>
    <t>EMQ_su_sk_1393</t>
  </si>
  <si>
    <t>Чередниченко Марія Олександрівна</t>
  </si>
  <si>
    <t>Новикова Ольга Іванівна</t>
  </si>
  <si>
    <t>EMQ_su_sk_1394</t>
  </si>
  <si>
    <t>Попов Руслан Миколайович</t>
  </si>
  <si>
    <t>Крохмал Едуард Сергійович</t>
  </si>
  <si>
    <t>EMQ_su_sk_1395</t>
  </si>
  <si>
    <t>Опря Микита Сергійович</t>
  </si>
  <si>
    <t>Чеботаренко Юлія Миколаївна</t>
  </si>
  <si>
    <t>EMQ_su_sk_1396</t>
  </si>
  <si>
    <t>Мєдвєдєва Ірина Михайлівна</t>
  </si>
  <si>
    <t>Єлісіна Дар’я Юріївна</t>
  </si>
  <si>
    <t>EMQ_su_sk_1397</t>
  </si>
  <si>
    <t>Омелич Володимир Андрійович</t>
  </si>
  <si>
    <t>Пономарюк Катерина Олегівна</t>
  </si>
  <si>
    <t>EMQ_su_sk_1398</t>
  </si>
  <si>
    <t>Тарануха Дарина Олександрівна</t>
  </si>
  <si>
    <t>Шолудько Євгенія Олександрівна</t>
  </si>
  <si>
    <t>Кулик Юлія Едуардівна</t>
  </si>
  <si>
    <t>Українська класична гімназія Лубенської міської ради Лубенського району Полтавської області</t>
  </si>
  <si>
    <t>EMQ_su_sk_1399</t>
  </si>
  <si>
    <t>Юрченко Іван Сергійович</t>
  </si>
  <si>
    <t>Левакова Софія Русланівна</t>
  </si>
  <si>
    <t>EMQ_su_sk_1400</t>
  </si>
  <si>
    <t>Карабут Дар'я Олександрівна</t>
  </si>
  <si>
    <t>Чобітько Оксана Сергіївна</t>
  </si>
  <si>
    <t>EMQ_su_sk_1401</t>
  </si>
  <si>
    <t>Смирнова Дар'я Юріївна</t>
  </si>
  <si>
    <t>Головань Анастасія Євгеніївна</t>
  </si>
  <si>
    <t>EMQ_su_sk_1402</t>
  </si>
  <si>
    <t>Мащенко Дарина Володимирівна</t>
  </si>
  <si>
    <t>Грабко Ярослав Сергійович</t>
  </si>
  <si>
    <t>EMQ_su_sk_1403</t>
  </si>
  <si>
    <t>Ходос Ліана Юріївна</t>
  </si>
  <si>
    <t>Жданенко Вікторія Олександрівна</t>
  </si>
  <si>
    <t>Грицай Тетяна Анатоліївна</t>
  </si>
  <si>
    <t>EMQ_su_sk_1404</t>
  </si>
  <si>
    <t>Григор'єв Володимир Михайлович</t>
  </si>
  <si>
    <t>Остапенко Ярослав Володимирович</t>
  </si>
  <si>
    <t>EMQ_su_sk_1405</t>
  </si>
  <si>
    <t>Смірнова Євгенія Андріївна</t>
  </si>
  <si>
    <t>Піскун Домініка Русланівна</t>
  </si>
  <si>
    <t>EMQ_su_sk_1406</t>
  </si>
  <si>
    <t>Москаль Дарина Василівна</t>
  </si>
  <si>
    <t>Корсун Альбіна Віталіївна</t>
  </si>
  <si>
    <t>EMQ_su_sk_1407</t>
  </si>
  <si>
    <t>Крицун Єлизавета Сергіївна</t>
  </si>
  <si>
    <t>Дащенко Артем Юрійович</t>
  </si>
  <si>
    <t>EMQ_su_sk_1408</t>
  </si>
  <si>
    <t>Безносюк Любов Вячеславівна</t>
  </si>
  <si>
    <t>Гусаковська Анастасія Вікторівна</t>
  </si>
  <si>
    <t>Семенова Ірина Василівна</t>
  </si>
  <si>
    <t>Академічний ліцей імені братів Шеметів Лубенської міської ради Лубенського району Полтавської області</t>
  </si>
  <si>
    <t>EMQ_su_sk_1409</t>
  </si>
  <si>
    <t>Нечеполюк Вероніка Сергіївна</t>
  </si>
  <si>
    <t>Гладишевич Маріанна Олександрівна</t>
  </si>
  <si>
    <t>EMQ_su_sk_1410</t>
  </si>
  <si>
    <t>Зеленюк Олександр Назарович</t>
  </si>
  <si>
    <t>Ірклієнко Євген Миколайович</t>
  </si>
  <si>
    <t>EMQ_su_sk_1411</t>
  </si>
  <si>
    <t>Горкавий Давид Геннадійович</t>
  </si>
  <si>
    <t>Правник Іван Миколайович</t>
  </si>
  <si>
    <t>EMQ_su_sk_1412</t>
  </si>
  <si>
    <t>Даценко Микола Ігорович</t>
  </si>
  <si>
    <t>EMQ_su_sk_1413</t>
  </si>
  <si>
    <t>Котко Кіра Сергіївна</t>
  </si>
  <si>
    <t>Ладика Вероніка Юріївна</t>
  </si>
  <si>
    <t>EMQ_su_sk_1414</t>
  </si>
  <si>
    <t>Могила Анна Анатоліївна</t>
  </si>
  <si>
    <t>Мужчіль Анастасія Сергіївна</t>
  </si>
  <si>
    <t>EMQ_su_sk_1415</t>
  </si>
  <si>
    <t>Нестеренко Алісія Володимирівна</t>
  </si>
  <si>
    <t>Нестеренко Альона Миколаївна</t>
  </si>
  <si>
    <t>EMQ_su_sk_1416</t>
  </si>
  <si>
    <t>Рева Тимофій Олександрович</t>
  </si>
  <si>
    <t>Панченко Аліна Юріївна</t>
  </si>
  <si>
    <t>EMQ_su_sk_1417</t>
  </si>
  <si>
    <t>Жук Нікіта Андрійович</t>
  </si>
  <si>
    <t>Кучеренко Денис Андрійович</t>
  </si>
  <si>
    <t>Богданова-Портяна Марина Володимирівна</t>
  </si>
  <si>
    <t>Загальноосвітня школа І-ІІІ ступенів №6 Горішньоплавнівської міської ради Кременчуцького району Полтавської області</t>
  </si>
  <si>
    <t>EMQ_su_sk_1418</t>
  </si>
  <si>
    <t>Мохова Аліса Олександрівна</t>
  </si>
  <si>
    <t>Гекман Аріна Дмитрівна</t>
  </si>
  <si>
    <t>EMQ_su_sk_1419</t>
  </si>
  <si>
    <t>Тимченко Руслана Олегівна</t>
  </si>
  <si>
    <t>Бутенко Таїсія Олександрівна</t>
  </si>
  <si>
    <t>EMQ_su_sk_1420</t>
  </si>
  <si>
    <t>Мірошниченко Валерія Миколаївна</t>
  </si>
  <si>
    <t>Тригуб Кіра Володимірівна</t>
  </si>
  <si>
    <t xml:space="preserve">Рибіна Тетяна Андріївна </t>
  </si>
  <si>
    <t>Спеціалізована загальноосвітня школа І-ІІІ ступенів №5 з поглибленим вивченням предметів природничо-математичного циклу ім.Л.І.Бугаєвської Горішньоплавнівської міської ради Кременчуцького району Полтавської області</t>
  </si>
  <si>
    <t>EMQ_su_sk_1421</t>
  </si>
  <si>
    <t>Беркут Максим Ігорович</t>
  </si>
  <si>
    <t>Царюк Сергій Андрійович</t>
  </si>
  <si>
    <t>Сімонькіна Галина Павлівна</t>
  </si>
  <si>
    <t xml:space="preserve">Академічний ліцей «Європейський» Лубенської міської ради Лубенського району Полтавської області </t>
  </si>
  <si>
    <t>EMQ_su_sk_1422</t>
  </si>
  <si>
    <t>Несен Софія Андріївна</t>
  </si>
  <si>
    <t>Коханець Олександр Олександрович</t>
  </si>
  <si>
    <t>Колесник Людмила Анатоліївна</t>
  </si>
  <si>
    <t>EMQ_su_sk_1423</t>
  </si>
  <si>
    <t>Пелипань Назар Русланович</t>
  </si>
  <si>
    <t>Остапенко Андрій Русланович</t>
  </si>
  <si>
    <t>Яковенко Лариса Миколаївна</t>
  </si>
  <si>
    <t>EMQ_su_sk_1424</t>
  </si>
  <si>
    <t>Щербак Кирило Вікторович</t>
  </si>
  <si>
    <t>Колеснік Ілля Сергійович</t>
  </si>
  <si>
    <t>EMQ_su_sk_1425</t>
  </si>
  <si>
    <t>Усова Аліса Василівна</t>
  </si>
  <si>
    <t>Цебро Дарія Дмитрівна</t>
  </si>
  <si>
    <t>EMQ_su_sk_1426</t>
  </si>
  <si>
    <t>Гармаш Назар Олегович</t>
  </si>
  <si>
    <t>Ложечник Ангеліна Богданівна</t>
  </si>
  <si>
    <t>Сколота Леся Василівна</t>
  </si>
  <si>
    <t>Лохвицька загальноосвітня школа І-ІІІ ст #3</t>
  </si>
  <si>
    <t>EMQ_su_sk_1427</t>
  </si>
  <si>
    <t>Мізунська Анна Миколаївна</t>
  </si>
  <si>
    <t xml:space="preserve">Василенко Дар'я Олександрівна </t>
  </si>
  <si>
    <t xml:space="preserve">Довгополик Таміла Миколаївна </t>
  </si>
  <si>
    <t xml:space="preserve">Сватківський опорний ліцей Краснолуцької сільської ради Полтавської області </t>
  </si>
  <si>
    <t>EMQ_su_sk_1428</t>
  </si>
  <si>
    <t xml:space="preserve">Панова Софія Сергіївна </t>
  </si>
  <si>
    <t xml:space="preserve">Стогній Таміла Миколаївна </t>
  </si>
  <si>
    <t>EMQ_su_sk_1429</t>
  </si>
  <si>
    <t>Грипич Костянтин Сергійович</t>
  </si>
  <si>
    <t>Разумов-Фризюк Єгор Євгенійович</t>
  </si>
  <si>
    <t>Панасенко Вікторія Володимирівна</t>
  </si>
  <si>
    <t>Опішнянський ліцей Опішнянської селищної ради Полтавської області</t>
  </si>
  <si>
    <t>EMQ_su_sk_1430</t>
  </si>
  <si>
    <t>Сапсай Анастасія Олександрівна</t>
  </si>
  <si>
    <t>Стеблівська Катерина Олександрівна</t>
  </si>
  <si>
    <t>EMQ_su_sk_1431</t>
  </si>
  <si>
    <t>Федоша Марія Олександрівна</t>
  </si>
  <si>
    <t>Фіріченко Альбіна Олександрівна</t>
  </si>
  <si>
    <t>EMQ_su_sk_1432</t>
  </si>
  <si>
    <t>Матвієнко Софія Ігорівна</t>
  </si>
  <si>
    <t>Бельга Софія Русланівна</t>
  </si>
  <si>
    <t>EMQ_su_sk_1433</t>
  </si>
  <si>
    <t>Ситницька Анастасія Вадимівна</t>
  </si>
  <si>
    <t xml:space="preserve">Іпполітова Карина Сергіївна </t>
  </si>
  <si>
    <t>Чикало Володимир Михайлович</t>
  </si>
  <si>
    <t>Зіньківський опорний ліцей імені М. К. Зерова</t>
  </si>
  <si>
    <t>EMQ_su_sk_1434</t>
  </si>
  <si>
    <t>Хороших Олександр Юрійович</t>
  </si>
  <si>
    <t xml:space="preserve">Циганок Владислав Олександрович </t>
  </si>
  <si>
    <t>EMQ_su_sk_1435</t>
  </si>
  <si>
    <t>Бершацька Альбіна Олександрівна</t>
  </si>
  <si>
    <t xml:space="preserve">Сохацька Камалія Володимирівна </t>
  </si>
  <si>
    <t>EMQ_su_sk_1436</t>
  </si>
  <si>
    <t>Білоцерківець Вікторія Володимирівна</t>
  </si>
  <si>
    <t xml:space="preserve">Яненко Аріна Максимівна </t>
  </si>
  <si>
    <t>EMQ_su_sk_1437</t>
  </si>
  <si>
    <t>Блажко Софія Володимирівна</t>
  </si>
  <si>
    <t xml:space="preserve">Нагайник Вікторія Юріївна  </t>
  </si>
  <si>
    <t>EMQ_su_sk_1438</t>
  </si>
  <si>
    <t>Козаченко Марія Миколаївна</t>
  </si>
  <si>
    <t xml:space="preserve">Харченко Дарія Миколаївна </t>
  </si>
  <si>
    <t>EMQ_su_sk_1439</t>
  </si>
  <si>
    <t>Храпач Дмитро Володимирович</t>
  </si>
  <si>
    <t xml:space="preserve">Рябець Михайло Васильович </t>
  </si>
  <si>
    <t>EMQ_su_sk_1440</t>
  </si>
  <si>
    <t>Вербицький Станіслав Володимирович</t>
  </si>
  <si>
    <t>Стрілець Віталій Юрійович</t>
  </si>
  <si>
    <t>EMQ_su_sk_1441</t>
  </si>
  <si>
    <t>Івченко Іван Олександрович</t>
  </si>
  <si>
    <t>Сухорада Денис Вадимович</t>
  </si>
  <si>
    <t>EMQ_su_sk_1442</t>
  </si>
  <si>
    <t>Негода Злата Андріївна</t>
  </si>
  <si>
    <t>Шкарупа Вікторія Володимирівна</t>
  </si>
  <si>
    <t>EMQ_su_sk_1443</t>
  </si>
  <si>
    <t>Попович Назар Романович</t>
  </si>
  <si>
    <t xml:space="preserve">Ярошенко Микола Володимирович </t>
  </si>
  <si>
    <t>EMQ_su_sk_1444</t>
  </si>
  <si>
    <t>Ткачик Аліса Сергіївна</t>
  </si>
  <si>
    <t xml:space="preserve">Твердохліб Катерина Олексіївна </t>
  </si>
  <si>
    <t>EMQ_su_sk_1445</t>
  </si>
  <si>
    <t>Кунцевич Дмитро Валерійович</t>
  </si>
  <si>
    <t xml:space="preserve">Сохацький Денис Русланович </t>
  </si>
  <si>
    <t>EMQ_su_sk_1446</t>
  </si>
  <si>
    <t>Жолоб Максим Олексійович</t>
  </si>
  <si>
    <t xml:space="preserve">Іщенко Кирило Володимирович </t>
  </si>
  <si>
    <t>EMQ_su_sk_1447</t>
  </si>
  <si>
    <t>Бутко Віталій Євгенійович</t>
  </si>
  <si>
    <t xml:space="preserve">Кузнецов Єгор Олександрович </t>
  </si>
  <si>
    <t>EMQ_su_sk_1448</t>
  </si>
  <si>
    <t>Чорногор Сергій Юрійович</t>
  </si>
  <si>
    <t xml:space="preserve">Залужна Вікторія Анатоліївна </t>
  </si>
  <si>
    <t>EMQ_su_sk_1449</t>
  </si>
  <si>
    <t>Маргошвілі Аслан Ібраімович</t>
  </si>
  <si>
    <t xml:space="preserve">Білоусько Ростислав Віталійович  </t>
  </si>
  <si>
    <t>Гудзь Ірина Миколаївна</t>
  </si>
  <si>
    <t>Вільнотерешківська гімназія ім. І. М. Волочая Піщанської сільської ради</t>
  </si>
  <si>
    <t>EMQ_su_sk_1450</t>
  </si>
  <si>
    <t>Кузьменко Марія Володимирівна</t>
  </si>
  <si>
    <t>Левкович Маргарита Богданівна</t>
  </si>
  <si>
    <t>EMQ_su_sk_1451</t>
  </si>
  <si>
    <t>Швайко Вадим Олегович</t>
  </si>
  <si>
    <t xml:space="preserve">Крупа Олександр Романович </t>
  </si>
  <si>
    <t>EMQ_su_sk_1452</t>
  </si>
  <si>
    <t xml:space="preserve">Корнієнко Анастасія Сергіївна </t>
  </si>
  <si>
    <t xml:space="preserve">Крупа Катерина Сергіївна  </t>
  </si>
  <si>
    <t>EMQ_su_sk_1453</t>
  </si>
  <si>
    <t xml:space="preserve">Запорожець Єгор Олександрович </t>
  </si>
  <si>
    <t>Германчук Кіріл Антонович</t>
  </si>
  <si>
    <t>EMQ_su_sk_1454</t>
  </si>
  <si>
    <t>Лаврінець Марія Романівна</t>
  </si>
  <si>
    <t xml:space="preserve">Волочай Карина Геннадіївна  </t>
  </si>
  <si>
    <t>EMQ_su_sk_1455</t>
  </si>
  <si>
    <t>Михайлик Макар Олександрович</t>
  </si>
  <si>
    <t xml:space="preserve">Погорілець Олександр Олексійович </t>
  </si>
  <si>
    <t>EMQ_su_sk_1456</t>
  </si>
  <si>
    <t>Паламарчук Богдан Миколайович</t>
  </si>
  <si>
    <t xml:space="preserve">Паламарчук Богдана Миколаївна  </t>
  </si>
  <si>
    <t>EMQ_su_sk_1457</t>
  </si>
  <si>
    <t>Ярина Артем Миколайович</t>
  </si>
  <si>
    <t>Руцький Станіслав Сергійович</t>
  </si>
  <si>
    <t>EMQ_su_sk_1458</t>
  </si>
  <si>
    <t xml:space="preserve">Гребеник Анна Олександрівна </t>
  </si>
  <si>
    <t xml:space="preserve">Вовк Дарія Богданівна </t>
  </si>
  <si>
    <t>Чиркова Оксана Іванівна</t>
  </si>
  <si>
    <t>Краснолуцька гімназія Краснолуцької сільської ради Полтавської області</t>
  </si>
  <si>
    <t>EMQ_su_sk_1459</t>
  </si>
  <si>
    <t xml:space="preserve">Кулеба Анастасія Анатоліївна </t>
  </si>
  <si>
    <t xml:space="preserve">Зінов'єв Артем Юрійович </t>
  </si>
  <si>
    <t>EMQ_su_sk_1460</t>
  </si>
  <si>
    <t xml:space="preserve">Бойко Валерія Валеріївна </t>
  </si>
  <si>
    <t>Колос Вікторія Сергіївна</t>
  </si>
  <si>
    <t>Ющенко Ірина Володимирівна</t>
  </si>
  <si>
    <t>Заводський ліцей №1 Заводської міської ради Миргородського району Полтавської області</t>
  </si>
  <si>
    <t>EMQ_su_sk_1461</t>
  </si>
  <si>
    <t>Жогло Аліна Петрівна</t>
  </si>
  <si>
    <t>Пучка Оксана Олександрівна</t>
  </si>
  <si>
    <t>EMQ_su_sk_1462</t>
  </si>
  <si>
    <t xml:space="preserve">Байрак Ярослава Юріївна </t>
  </si>
  <si>
    <t xml:space="preserve">Менгель Ніколь Валентинівна  </t>
  </si>
  <si>
    <t>EMQ_su_sk_1463</t>
  </si>
  <si>
    <t xml:space="preserve">Шегута Михайло Анатолійович </t>
  </si>
  <si>
    <t>Білюк Максим Русланович</t>
  </si>
  <si>
    <t>EMQ_su_sk_1464</t>
  </si>
  <si>
    <t>Бака Богдана Романівна</t>
  </si>
  <si>
    <t>Катіба Ольга Сергіївна</t>
  </si>
  <si>
    <t>EMQ_su_sk_1465</t>
  </si>
  <si>
    <t>Кузьменко Артем Сергійович</t>
  </si>
  <si>
    <t>Кузьменко Марія Сергіївна</t>
  </si>
  <si>
    <t>EMQ_su_sk_1466</t>
  </si>
  <si>
    <t>Чернявська Дар’я Олегівна</t>
  </si>
  <si>
    <t>Попович Ілона Богданівна</t>
  </si>
  <si>
    <t>EMQ_su_sk_1467</t>
  </si>
  <si>
    <t>Ковтун Анна Михайлівна</t>
  </si>
  <si>
    <t>Кулик Ольга Володимирівна</t>
  </si>
  <si>
    <t>EMQ_su_sk_1468</t>
  </si>
  <si>
    <t xml:space="preserve">Петрюк Карина Олександрівна </t>
  </si>
  <si>
    <t>Бега Анна Олександрівна</t>
  </si>
  <si>
    <t>EMQ_su_sk_1469</t>
  </si>
  <si>
    <t>Нетульчак Ростислав Сергійович</t>
  </si>
  <si>
    <t>Ляшко Назар Сергійович</t>
  </si>
  <si>
    <t>EMQ_su_sk_1470</t>
  </si>
  <si>
    <t xml:space="preserve">Кайстренко Дарія Євгеніївна </t>
  </si>
  <si>
    <t>Онищенко Вікторія Миколаївна</t>
  </si>
  <si>
    <t>EMQ_su_sk_1471</t>
  </si>
  <si>
    <t>Веремеєнко Ілля Ігорович</t>
  </si>
  <si>
    <t>Харченко Анастасія Іванівна</t>
  </si>
  <si>
    <t xml:space="preserve">Пустовіт Марина Василівна </t>
  </si>
  <si>
    <t xml:space="preserve">Білоцерківський ліцей </t>
  </si>
  <si>
    <t>EMQ_su_sk_1472</t>
  </si>
  <si>
    <t>Верещака Дмитро Сергійович</t>
  </si>
  <si>
    <t>Гнідаш Владислав Віталійович</t>
  </si>
  <si>
    <t>EMQ_su_sk_1473</t>
  </si>
  <si>
    <t>Заєць Марія Сергіївна</t>
  </si>
  <si>
    <t>Кириченко Валерія Сергіївна</t>
  </si>
  <si>
    <t>Гарнага Світлана Іванівна</t>
  </si>
  <si>
    <t>Гадяцький ліцей №1 імені Олени Пчілки Гадяцької міської ради</t>
  </si>
  <si>
    <t>EMQ_su_sk_1474</t>
  </si>
  <si>
    <t>Стеблянко Родіон Олегович</t>
  </si>
  <si>
    <t>Мінченкова Марія Андріївна</t>
  </si>
  <si>
    <t>EMQ_su_sk_1475</t>
  </si>
  <si>
    <t xml:space="preserve">Карпович Анна Вікторівна </t>
  </si>
  <si>
    <t xml:space="preserve">Максюк Анастасія Олегівна </t>
  </si>
  <si>
    <t>Радченко Наталія Олександрівна</t>
  </si>
  <si>
    <t>Здолбунівський ліцей №4</t>
  </si>
  <si>
    <t>EMQ_su_sk_1476</t>
  </si>
  <si>
    <t>Михалко Єлизавета Леонідівна</t>
  </si>
  <si>
    <t>Ференц Олександра Олегівна</t>
  </si>
  <si>
    <t>EMQ_su_sk_1477</t>
  </si>
  <si>
    <t>Парфіло Єва Олексіївна</t>
  </si>
  <si>
    <t>Романюк Анна Олегівна</t>
  </si>
  <si>
    <t>EMQ_su_sk_1478</t>
  </si>
  <si>
    <t>Занько Софія Іванівна</t>
  </si>
  <si>
    <t>Лащук Олександра Сергіївна</t>
  </si>
  <si>
    <t>Харченко Любов Володимирівна</t>
  </si>
  <si>
    <t>Гощанський ліцей</t>
  </si>
  <si>
    <t>EMQ_su_sk_1479</t>
  </si>
  <si>
    <t>Попчук Варвара Миколаївна</t>
  </si>
  <si>
    <t>Лукащук Іванна Романівна</t>
  </si>
  <si>
    <t>EMQ_su_sk_1480</t>
  </si>
  <si>
    <t>Нікулаєш Захар Геннадійович</t>
  </si>
  <si>
    <t>Аввакумов Владислав Романович</t>
  </si>
  <si>
    <t>EMQ_su_sk_1481</t>
  </si>
  <si>
    <t>Ханєєва Ельвіра Віталіївна</t>
  </si>
  <si>
    <t>Довгалець Софія Віталіївна</t>
  </si>
  <si>
    <t>EMQ_su_sk_1482</t>
  </si>
  <si>
    <t>Гомон Антон Віталійович</t>
  </si>
  <si>
    <t>Оніщук Єгор Олександрович</t>
  </si>
  <si>
    <t>EMQ_su_sk_1483</t>
  </si>
  <si>
    <t>Бабич Анна Григорівна</t>
  </si>
  <si>
    <t>Гапончук Тетяна Юріївна</t>
  </si>
  <si>
    <t>EMQ_su_sk_1484</t>
  </si>
  <si>
    <t>Мамончук Руслан Романович</t>
  </si>
  <si>
    <t>Гасюк Павло Степанович</t>
  </si>
  <si>
    <t>EMQ_su_sk_1485</t>
  </si>
  <si>
    <t>Данилюк Іван Володимирович</t>
  </si>
  <si>
    <t>Мясніков Артем Ігорович</t>
  </si>
  <si>
    <t>EMQ_su_sk_1486</t>
  </si>
  <si>
    <t>Хиноцький Владислав Юрійович</t>
  </si>
  <si>
    <t>Шналь Кирил Ярославович</t>
  </si>
  <si>
    <t>EMQ_su_sk_1487</t>
  </si>
  <si>
    <t>Малімон Арсен Олександрович</t>
  </si>
  <si>
    <t>Шакура Костянтин Борисович</t>
  </si>
  <si>
    <t>EMQ_su_sk_1488</t>
  </si>
  <si>
    <t>Козачок Артем Володимирович</t>
  </si>
  <si>
    <t>Климчук Ілля Романович</t>
  </si>
  <si>
    <t>EMQ_su_sk_1489</t>
  </si>
  <si>
    <t>Сульжук Тимофій Сергійович</t>
  </si>
  <si>
    <t>Бойко Давид Богданович</t>
  </si>
  <si>
    <t>EMQ_su_sk_1490</t>
  </si>
  <si>
    <t>Назарянський Давид Олександрович</t>
  </si>
  <si>
    <t>Ярощук Артур Андрійович</t>
  </si>
  <si>
    <t>EMQ_su_sk_1491</t>
  </si>
  <si>
    <t>Потапчук Анна Сергіївна</t>
  </si>
  <si>
    <t>Штиба Вікторія Леонідівна</t>
  </si>
  <si>
    <t>EMQ_su_sk_1492</t>
  </si>
  <si>
    <t>Навозняк Ірина Олександрівна</t>
  </si>
  <si>
    <t>Вахер Артемій Олександрович</t>
  </si>
  <si>
    <t>EMQ_su_sk_1493</t>
  </si>
  <si>
    <t>Забокрицька Каріна Олександрівна</t>
  </si>
  <si>
    <t>Шанько Анна В'ячеславівна</t>
  </si>
  <si>
    <t>Рарата Лариса Євгеніївна</t>
  </si>
  <si>
    <t>Рівненська гімназія №6 Рівненської міської ради</t>
  </si>
  <si>
    <t>EMQ_su_sk_1494</t>
  </si>
  <si>
    <t>Боришкевич Валерія Ігорівна</t>
  </si>
  <si>
    <t>Мельник Мирослава Олегівна</t>
  </si>
  <si>
    <t>EMQ_su_sk_1495</t>
  </si>
  <si>
    <t>Марчук Яна Володимирівна</t>
  </si>
  <si>
    <t>Овсієнко Іванна Валеріївна</t>
  </si>
  <si>
    <t>EMQ_su_sk_1496</t>
  </si>
  <si>
    <t>Чижевська Софія Сергіївна</t>
  </si>
  <si>
    <t>Коваль Тетяна Миколаївна</t>
  </si>
  <si>
    <t>EMQ_su_sk_1497</t>
  </si>
  <si>
    <t>Іванишина Ангеліна Олександрівна</t>
  </si>
  <si>
    <t>Тарасова Наталія Тарасівна</t>
  </si>
  <si>
    <t>Гаврилюк Юлія Володимирівна</t>
  </si>
  <si>
    <t>Оженинський ліцей №2</t>
  </si>
  <si>
    <t>EMQ_su_sk_1498</t>
  </si>
  <si>
    <t>Бугай Іванна Іванівна</t>
  </si>
  <si>
    <t>Слобода Ангеліна Вадимівна</t>
  </si>
  <si>
    <t>EMQ_su_sk_1499</t>
  </si>
  <si>
    <t>Слобода Ангеліна Леонідівна</t>
  </si>
  <si>
    <t>Ружанська Анна Вадимівна</t>
  </si>
  <si>
    <t>EMQ_su_sk_1500</t>
  </si>
  <si>
    <t>Шаламай Альбіна Юріївна</t>
  </si>
  <si>
    <t>Ковальчук Дмитро Андрійович</t>
  </si>
  <si>
    <t>EMQ_su_sk_1501</t>
  </si>
  <si>
    <t>Форсюк Катерина Павлівна</t>
  </si>
  <si>
    <t>Прудиус Вероніка Олегівна</t>
  </si>
  <si>
    <t>EMQ_su_sk_1502</t>
  </si>
  <si>
    <t>Гаврилюк Кирило Сергійович</t>
  </si>
  <si>
    <t>Міркевич Анастасія Петрівна</t>
  </si>
  <si>
    <t>Боднарюк Ірина Леонідівна</t>
  </si>
  <si>
    <t>Відокремлений структурний підрозділ «Рівненський технічний фаховий коледж Національного університету водного господарства та природокористування»</t>
  </si>
  <si>
    <t>EMQ_su_sk_1503</t>
  </si>
  <si>
    <t>Гричка Артем Васильович</t>
  </si>
  <si>
    <t>Зейда Юлія Станіславівна</t>
  </si>
  <si>
    <t>Стрілець Віра Андріївна</t>
  </si>
  <si>
    <t>Яцьковицька філія опорного закладу Балашівський ліцей</t>
  </si>
  <si>
    <t>EMQ_su_sk_1504</t>
  </si>
  <si>
    <t>Стеблюк Вікторія Сергіївна</t>
  </si>
  <si>
    <t>Ромашук Ірина Андріївна</t>
  </si>
  <si>
    <t>Яцьковицьув філія опорного закладу Балашівський ліцей</t>
  </si>
  <si>
    <t>EMQ_su_sk_1505</t>
  </si>
  <si>
    <t>Стрілець Юлія Андріївна</t>
  </si>
  <si>
    <t>Лескова Вероніка Василівна</t>
  </si>
  <si>
    <t>EMQ_su_sk_1506</t>
  </si>
  <si>
    <t xml:space="preserve">Форсюк Анастасія Михайлівна </t>
  </si>
  <si>
    <t xml:space="preserve">Соломчук Соломія Олександрівна </t>
  </si>
  <si>
    <t>Вашай Юлія Володимирівна</t>
  </si>
  <si>
    <t>Обласний науковий ліцей в м. Рівне Рівненської обласної ради</t>
  </si>
  <si>
    <t>EMQ_su_sk_1507</t>
  </si>
  <si>
    <t xml:space="preserve">Паладійчук Михайло Сергійович </t>
  </si>
  <si>
    <t>Рудеч Ілля Юрійович</t>
  </si>
  <si>
    <t>EMQ_su_sk_1508</t>
  </si>
  <si>
    <t xml:space="preserve">Кудрицький Даніїл Олегович </t>
  </si>
  <si>
    <t>Троханенко Даніїл Олегович</t>
  </si>
  <si>
    <t>EMQ_su_sk_1509</t>
  </si>
  <si>
    <t>Сичик Марія Юріївна</t>
  </si>
  <si>
    <t>Коваль Анна Володимирівна</t>
  </si>
  <si>
    <t>EMQ_su_sk_1510</t>
  </si>
  <si>
    <t>Луцик Варвара Петрівна</t>
  </si>
  <si>
    <t>Вишнева Аріна Вадимівна</t>
  </si>
  <si>
    <t>EMQ_su_sk_1511</t>
  </si>
  <si>
    <t xml:space="preserve">Бородейко Богдана </t>
  </si>
  <si>
    <t xml:space="preserve">Павленко Злата </t>
  </si>
  <si>
    <t>Аксютова Наталія Миколаївна</t>
  </si>
  <si>
    <t>EMQ_su_sk_1512</t>
  </si>
  <si>
    <t>Кричильська Аріна</t>
  </si>
  <si>
    <t>Прокопчук Олександра</t>
  </si>
  <si>
    <t>EMQ_su_sk_1513</t>
  </si>
  <si>
    <t xml:space="preserve">Трофимчук Анастасія </t>
  </si>
  <si>
    <t xml:space="preserve">Яцук Діана </t>
  </si>
  <si>
    <t>EMQ_su_sk_1514</t>
  </si>
  <si>
    <t>Рябий Михайло Євгенович</t>
  </si>
  <si>
    <t xml:space="preserve">Миронець Матвій Миколайович </t>
  </si>
  <si>
    <t>EMQ_su_sk_1515</t>
  </si>
  <si>
    <t xml:space="preserve">Адамчук Єва Дмитрівна </t>
  </si>
  <si>
    <t xml:space="preserve">Коханевич Анна Віталіївна </t>
  </si>
  <si>
    <t>EMQ_su_sk_1516</t>
  </si>
  <si>
    <t>Шакотько Ліда</t>
  </si>
  <si>
    <t>Пушкар Іван</t>
  </si>
  <si>
    <t>Лук'янова Катерина Юріївна</t>
  </si>
  <si>
    <t>Глухівська загальноосвітня школа І-ІІІ ступенів №1</t>
  </si>
  <si>
    <t>EMQ_su_sk_1517</t>
  </si>
  <si>
    <t>Левченко Анна Сергіївна</t>
  </si>
  <si>
    <t>Янкова Тетяна Олегівна</t>
  </si>
  <si>
    <t>Рудоман Ольга Іванівна</t>
  </si>
  <si>
    <t>Краснопільський ліцей №1, Краснопільської селищної ради</t>
  </si>
  <si>
    <t>EMQ_su_sk_1518</t>
  </si>
  <si>
    <t>Колодка Ангеліна Сергіївна</t>
  </si>
  <si>
    <t>Вакар Софія Миколаївна</t>
  </si>
  <si>
    <t>EMQ_su_sk_1519</t>
  </si>
  <si>
    <t>Тєлєгіна Євгенія Олександрівна</t>
  </si>
  <si>
    <t>Герман Владислав Олександрович</t>
  </si>
  <si>
    <t>EMQ_su_sk_1520</t>
  </si>
  <si>
    <t>Балак Варвара Ігорівна</t>
  </si>
  <si>
    <t>Кругляк Іван Віталійович</t>
  </si>
  <si>
    <t>EMQ_su_sk_1521</t>
  </si>
  <si>
    <t>Жаботинська Аріна Віталіївна</t>
  </si>
  <si>
    <t>Шкиря Ілона Юріївна</t>
  </si>
  <si>
    <t>EMQ_su_sk_1522</t>
  </si>
  <si>
    <t>Хоруженко Крістіна Віталіївна</t>
  </si>
  <si>
    <t>Хоруженко Анастасія Віталіївна</t>
  </si>
  <si>
    <t>Бердіна Інна Олексіївна</t>
  </si>
  <si>
    <t>Ямненський заклад загальної середньої освіти  імені І.О.Мусієнка Великописарівської  селищної ради Сумської області</t>
  </si>
  <si>
    <t>EMQ_su_sk_1523</t>
  </si>
  <si>
    <t>Кальченко Артем Сергійович</t>
  </si>
  <si>
    <t>Зінченко Артем Сергійович</t>
  </si>
  <si>
    <t>EMQ_su_sk_1524</t>
  </si>
  <si>
    <t>Бережна Олександра Юріївна</t>
  </si>
  <si>
    <t>Сухоставець Вікторія Сергіївна</t>
  </si>
  <si>
    <t>Лелякова Тетяна Петрівна</t>
  </si>
  <si>
    <t>Боровик Галина Олександрівна</t>
  </si>
  <si>
    <t>Комунальна установа Сумська загальноосвітня школа І-ІІІ ступенів №24, м. Суми, Сумської області</t>
  </si>
  <si>
    <t>EMQ_su_sk_1525</t>
  </si>
  <si>
    <t xml:space="preserve">Пономарьова Марія Юріївна </t>
  </si>
  <si>
    <t xml:space="preserve">Рибець Марія Володимирівна  </t>
  </si>
  <si>
    <t>EMQ_su_sk_1526</t>
  </si>
  <si>
    <t xml:space="preserve">Кас'ян Максим Олександрович </t>
  </si>
  <si>
    <t xml:space="preserve">Павлун Святослав  Сергійович </t>
  </si>
  <si>
    <t>EMQ_su_sk_1527</t>
  </si>
  <si>
    <t xml:space="preserve">Козлова Анна Андріївна </t>
  </si>
  <si>
    <t>Єкименко Софія Олександрівна</t>
  </si>
  <si>
    <t>EMQ_su_sk_1528</t>
  </si>
  <si>
    <t xml:space="preserve">Буяло Васіліса Сергіївна </t>
  </si>
  <si>
    <t>Рибакова Ольга Валеріївна</t>
  </si>
  <si>
    <t>EMQ_su_sk_1529</t>
  </si>
  <si>
    <t>Тараніна Єлізавєта Русланівна</t>
  </si>
  <si>
    <t>Сизоненко Богдан Ярославович</t>
  </si>
  <si>
    <t>EMQ_su_sk_1530</t>
  </si>
  <si>
    <t>Скрипченко Артур Сергійович</t>
  </si>
  <si>
    <t>Авдалян Артур Арменович</t>
  </si>
  <si>
    <t>EMQ_su_sk_1531</t>
  </si>
  <si>
    <t xml:space="preserve">Градобаєв Матвій Максимович </t>
  </si>
  <si>
    <t>Міщенко Максим Костянтинович</t>
  </si>
  <si>
    <t>EMQ_su_sk_1532</t>
  </si>
  <si>
    <t xml:space="preserve">Шурхно Аліна Дмитрівна  </t>
  </si>
  <si>
    <t>Вольвач Анна Олександрівна</t>
  </si>
  <si>
    <t>EMQ_su_sk_1533</t>
  </si>
  <si>
    <t>Гордієнко Назар Сергійович</t>
  </si>
  <si>
    <t>Маніш Данііл Олексійович</t>
  </si>
  <si>
    <t>Прокопенко Оксана Андріївна</t>
  </si>
  <si>
    <t>Ямпільський ліцей №2 Ямпільської селищної ради Сумської області</t>
  </si>
  <si>
    <t>EMQ_su_sk_1534</t>
  </si>
  <si>
    <t>Куліш Поліна Андріївна</t>
  </si>
  <si>
    <t>Сорока Єва Максимівна</t>
  </si>
  <si>
    <t>EMQ_su_sk_1535</t>
  </si>
  <si>
    <t>Прохорова Софія Олександрівна</t>
  </si>
  <si>
    <t>Ткаченко Аліса Ярославівна</t>
  </si>
  <si>
    <t>EMQ_su_sk_1536</t>
  </si>
  <si>
    <t>Краснобай Анастасія Ігорівна</t>
  </si>
  <si>
    <t>Чумак Єлизавета Романівна</t>
  </si>
  <si>
    <t>EMQ_su_sk_1537</t>
  </si>
  <si>
    <t>Ланіна Анастасія Олександрівна</t>
  </si>
  <si>
    <t>Федченко Ангеліна Вікторівна</t>
  </si>
  <si>
    <t>EMQ_su_sk_1538</t>
  </si>
  <si>
    <t>Павшок Іван Артемович</t>
  </si>
  <si>
    <t>Пирогов Святослав Андрійович</t>
  </si>
  <si>
    <t>EMQ_su_sk_1539</t>
  </si>
  <si>
    <t>Ходченков Ярослав Олегович</t>
  </si>
  <si>
    <t>Хромалюк Анастасія Денисівна</t>
  </si>
  <si>
    <t>EMQ_su_sk_1540</t>
  </si>
  <si>
    <t>Демич Богдан Володимирович</t>
  </si>
  <si>
    <t>Сарана Володимир Юрійович</t>
  </si>
  <si>
    <t>EMQ_su_sk_1541</t>
  </si>
  <si>
    <t>Денісенко Дар'я Сергіївна</t>
  </si>
  <si>
    <t>Рубан Анастасія Олександрівна</t>
  </si>
  <si>
    <t>EMQ_su_sk_1542</t>
  </si>
  <si>
    <t>Заяць Валерія Олексіївна</t>
  </si>
  <si>
    <t>Лагодієнко Ярослав Олександрович</t>
  </si>
  <si>
    <t>EMQ_su_sk_1543</t>
  </si>
  <si>
    <t>Давиденко Віталій Олександрович</t>
  </si>
  <si>
    <t>Пнівчук Даніїл Ігорович</t>
  </si>
  <si>
    <t>EMQ_su_sk_1544</t>
  </si>
  <si>
    <t>Мазур Іванна Андріївна</t>
  </si>
  <si>
    <t>Ігнащенко Валерія Сергіївна</t>
  </si>
  <si>
    <t>EMQ_su_sk_1545</t>
  </si>
  <si>
    <t>Кравченко Денис</t>
  </si>
  <si>
    <t>Захарченко Данііл</t>
  </si>
  <si>
    <t>Кас'ян Наталія Іванівна</t>
  </si>
  <si>
    <t>Роменська ЗОШ № 6 Роменської міської ради Сумської області</t>
  </si>
  <si>
    <t>EMQ_su_sk_1546</t>
  </si>
  <si>
    <t>Лагута Руслан</t>
  </si>
  <si>
    <t>Павлов Рустам</t>
  </si>
  <si>
    <t>EMQ_su_sk_1547</t>
  </si>
  <si>
    <t>Зінченко Кіріл</t>
  </si>
  <si>
    <t>Лисак Єва</t>
  </si>
  <si>
    <t>EMQ_su_sk_1548</t>
  </si>
  <si>
    <t>Кравченко Маргарита</t>
  </si>
  <si>
    <t>Снєжко Єгор</t>
  </si>
  <si>
    <t>EMQ_su_sk_1549</t>
  </si>
  <si>
    <t>Кіях Дмитро</t>
  </si>
  <si>
    <t>Подкур В'ячеслав</t>
  </si>
  <si>
    <t>EMQ_su_sk_1550</t>
  </si>
  <si>
    <t>Корнєєв Денис</t>
  </si>
  <si>
    <t>Бойко Артур</t>
  </si>
  <si>
    <t>EMQ_su_sk_1551</t>
  </si>
  <si>
    <t>Шеденко Єва Юріївна</t>
  </si>
  <si>
    <t>Мацак Марія Андріївна</t>
  </si>
  <si>
    <t>Швачко Віта Володимирівна</t>
  </si>
  <si>
    <t>Сумський ЗЗСО І - ІІІ ступенів №15 СМР</t>
  </si>
  <si>
    <t>EMQ_su_sk_1552</t>
  </si>
  <si>
    <t>Тараненко Єва Петрівна</t>
  </si>
  <si>
    <t>Бородіна Катерина Романівна</t>
  </si>
  <si>
    <t>EMQ_su_sk_1553</t>
  </si>
  <si>
    <t>Гуринець Максим Русланович</t>
  </si>
  <si>
    <t>Філоненко Олександр Артемович</t>
  </si>
  <si>
    <t>EMQ_su_sk_1554</t>
  </si>
  <si>
    <t>Приходько Еліза Сергіївна</t>
  </si>
  <si>
    <t>Дзюба Уляна Володимирівна</t>
  </si>
  <si>
    <t>EMQ_su_sk_1555</t>
  </si>
  <si>
    <t>Здєльнік Єгор Андрійович</t>
  </si>
  <si>
    <t>Кукса Микита Олександрович</t>
  </si>
  <si>
    <t>EMQ_su_sk_1556</t>
  </si>
  <si>
    <t>Наумов Ілля Сергійович</t>
  </si>
  <si>
    <t>Прийменко Олександр Олександрович</t>
  </si>
  <si>
    <t>EMQ_su_sk_1557</t>
  </si>
  <si>
    <t>Копаниця Поліна Сергіївна</t>
  </si>
  <si>
    <t>Сапанкевич Маргарита Дмитрівна</t>
  </si>
  <si>
    <t>EMQ_su_sk_1558</t>
  </si>
  <si>
    <t>Опалєва Вікторія Борисівна</t>
  </si>
  <si>
    <t>Горбась Тарас Володимирович</t>
  </si>
  <si>
    <t>EMQ_su_sk_1559</t>
  </si>
  <si>
    <t>Зайцева Анна Романівна</t>
  </si>
  <si>
    <t>Онищенко Юлія Ігорівна</t>
  </si>
  <si>
    <t>EMQ_su_sk_1560</t>
  </si>
  <si>
    <t>Наталуха Єлизавета Дмитрівна</t>
  </si>
  <si>
    <t>Шевченко Анна Сергіївна</t>
  </si>
  <si>
    <t>EMQ_su_sk_1561</t>
  </si>
  <si>
    <t>Шкромада Ростислав Владиславович</t>
  </si>
  <si>
    <t>Костян Богдан Анатолійович</t>
  </si>
  <si>
    <t>EMQ_su_sk_1562</t>
  </si>
  <si>
    <t>Мостова Олександра Ігорівна</t>
  </si>
  <si>
    <t>Зінов'єва Діана В'ячеславівна</t>
  </si>
  <si>
    <t>EMQ_su_sk_1563</t>
  </si>
  <si>
    <t>Янковський Ярослав Миколайович</t>
  </si>
  <si>
    <t>Давидов Дмитрій Олександрович</t>
  </si>
  <si>
    <t>EMQ_su_sk_1564</t>
  </si>
  <si>
    <t>Герасименко Богдан Олегович</t>
  </si>
  <si>
    <t>Пупченко Денис Юрійович</t>
  </si>
  <si>
    <t>EMQ_su_sk_1565</t>
  </si>
  <si>
    <t>Зварич Сніжана</t>
  </si>
  <si>
    <t>Кайнара Гліб</t>
  </si>
  <si>
    <t>Забайрачна Альона Анатоліївна</t>
  </si>
  <si>
    <t>Роменська загальноосвітня школа І-ІІІ ступенів № 11 Роменської міської ради</t>
  </si>
  <si>
    <t>EMQ_su_sk_1566</t>
  </si>
  <si>
    <t>Геря Вікторія</t>
  </si>
  <si>
    <t>Мусінзова Ілона</t>
  </si>
  <si>
    <t>EMQ_su_sk_1567</t>
  </si>
  <si>
    <t>Момот Володимир</t>
  </si>
  <si>
    <t>Шевченко Олександр</t>
  </si>
  <si>
    <t>EMQ_su_sk_1568</t>
  </si>
  <si>
    <t>Курило Валерія Сергіївна</t>
  </si>
  <si>
    <t>Хілько Світлана Олександрівна</t>
  </si>
  <si>
    <t>Гиренко Наталія Сергіїввна</t>
  </si>
  <si>
    <t>Нижньосироватський ліцей імені Бориса Грінченка Нижньосироватської сільської ради Сумського району Сумської області</t>
  </si>
  <si>
    <t>EMQ_su_sk_1569</t>
  </si>
  <si>
    <t>Михайлик Вікторія Олександрівна</t>
  </si>
  <si>
    <t>Драник Дарина Андріївна</t>
  </si>
  <si>
    <t>EMQ_su_sk_1570</t>
  </si>
  <si>
    <t>Котельницький Ілля  Андрійович</t>
  </si>
  <si>
    <t>Відмідера Костянтин Ігорович</t>
  </si>
  <si>
    <t>EMQ_su_sk_1571</t>
  </si>
  <si>
    <t>Лаврик Володимир Олександрович</t>
  </si>
  <si>
    <t>Хоменко Владислав Віталійович</t>
  </si>
  <si>
    <t>EMQ_su_sk_1572</t>
  </si>
  <si>
    <t>Гмір Мілана Олександрівна</t>
  </si>
  <si>
    <t>Живолуп Дарія Вікторівна</t>
  </si>
  <si>
    <t xml:space="preserve">Мартинішина Юлія Юріївна </t>
  </si>
  <si>
    <t xml:space="preserve">Роменська загальноосвітня школа 10 Роменськоі територіальної громади Сумської області </t>
  </si>
  <si>
    <t>EMQ_su_sk_1573</t>
  </si>
  <si>
    <t>Клюкова Анна Володимирівна</t>
  </si>
  <si>
    <t>Кривогуз Софія Анатоліївна</t>
  </si>
  <si>
    <t>EMQ_su_sk_1574</t>
  </si>
  <si>
    <t xml:space="preserve">Гагенко Анастасія Андріївна  </t>
  </si>
  <si>
    <t>Чичикало Оксана Романівна</t>
  </si>
  <si>
    <t>Крамінська Галина Володимирівна</t>
  </si>
  <si>
    <t>Линець Валентина Петрівна</t>
  </si>
  <si>
    <t>ВСП Машинобудівний фаховий коледж СумДУ</t>
  </si>
  <si>
    <t>EMQ_su_sk_1575</t>
  </si>
  <si>
    <t xml:space="preserve">Колесніченко Денис Олександрович  </t>
  </si>
  <si>
    <t>Мостепаненко Ярослав Олександрович</t>
  </si>
  <si>
    <t>EMQ_su_sk_1576</t>
  </si>
  <si>
    <t xml:space="preserve">Сумцов Максим Андрійович </t>
  </si>
  <si>
    <t>Чечель Данило Олександрович</t>
  </si>
  <si>
    <t>EMQ_su_sk_1577</t>
  </si>
  <si>
    <t>Стрекмет Анастасія Валеріївна</t>
  </si>
  <si>
    <t>Лісова Ірина Сергіївна</t>
  </si>
  <si>
    <t>Власенко Анна Олександрівна</t>
  </si>
  <si>
    <t>Недригайлівський ліцей Недригайлівської селищної ради</t>
  </si>
  <si>
    <t>EMQ_su_sk_1578</t>
  </si>
  <si>
    <t>Ролдухіна Анна Романівна</t>
  </si>
  <si>
    <t>Єлькіна Владислава Володимирівна</t>
  </si>
  <si>
    <t xml:space="preserve">Єлькіна Світлана Володимировна </t>
  </si>
  <si>
    <t xml:space="preserve">Путивльський ліцей №1 ім.Р.Руднєва  Путивльської міської ради </t>
  </si>
  <si>
    <t>EMQ_su_sk_1579</t>
  </si>
  <si>
    <t>Турчин Даніїл</t>
  </si>
  <si>
    <t>Горбунова Олександра</t>
  </si>
  <si>
    <t>Пильчук Мирослава Вікторівна</t>
  </si>
  <si>
    <t>Комунальна установа Сумська загальноосвітня школа І-ІІІ ступенів № 27, м. Суми, Сумської області</t>
  </si>
  <si>
    <t>EMQ_su_sk_1580</t>
  </si>
  <si>
    <t>Захарова Емілія</t>
  </si>
  <si>
    <t>Язиков Владислав</t>
  </si>
  <si>
    <t>EMQ_su_sk_1581</t>
  </si>
  <si>
    <t>Назарова Карина</t>
  </si>
  <si>
    <t>Павліченко Максим</t>
  </si>
  <si>
    <t>EMQ_su_sk_1582</t>
  </si>
  <si>
    <t>Бунзя Максим</t>
  </si>
  <si>
    <t>Гончаренко Софія</t>
  </si>
  <si>
    <t>EMQ_su_sk_1583</t>
  </si>
  <si>
    <t>Горошко Олександра Олегівна</t>
  </si>
  <si>
    <t>Град Ульяна Сергіївна</t>
  </si>
  <si>
    <t>Волинський Валерій Миколайович</t>
  </si>
  <si>
    <t>Вишнівецький ліцей Вишнівецької селищної ради Кременецького району Тернопільської області</t>
  </si>
  <si>
    <t>EMQ_su_sk_1584</t>
  </si>
  <si>
    <t>Рейтерович Анастасія Вікторівна</t>
  </si>
  <si>
    <t>Степанюк Вікторія Олександрівна</t>
  </si>
  <si>
    <t>EMQ_su_sk_1585</t>
  </si>
  <si>
    <t>Жук Аліна Ігорівна</t>
  </si>
  <si>
    <t>Стус Анастасія Іванівна</t>
  </si>
  <si>
    <t>Шепетюк Лариса Володимирівна</t>
  </si>
  <si>
    <t>ВСП " Гусятинський фаховий коледж ТНТУ імені Івана Пулюя"</t>
  </si>
  <si>
    <t>EMQ_su_sk_1586</t>
  </si>
  <si>
    <t xml:space="preserve">Стецько Тарас Іванович </t>
  </si>
  <si>
    <t>Прокопенко Костянтин Андрійович</t>
  </si>
  <si>
    <t>EMQ_su_sk_1587</t>
  </si>
  <si>
    <t>Мисько Дарина Володимирівна</t>
  </si>
  <si>
    <t>Лисак Соломія Ігорівна</t>
  </si>
  <si>
    <t>EMQ_su_sk_1588</t>
  </si>
  <si>
    <t>Кізний Юрій Тарасович</t>
  </si>
  <si>
    <t>Латюк Іван Назарійович</t>
  </si>
  <si>
    <t xml:space="preserve">Стодола Інна Вікторівна </t>
  </si>
  <si>
    <t xml:space="preserve">Комунальний заклад Великоберезовицький ліцей Великоберезовицькоі селищної ради Тернопільської області </t>
  </si>
  <si>
    <t>EMQ_su_sk_1589</t>
  </si>
  <si>
    <t>Буштинська Софія Андріївна</t>
  </si>
  <si>
    <t>Становов Олександр Віталійович</t>
  </si>
  <si>
    <t>EMQ_su_sk_1590</t>
  </si>
  <si>
    <t>Кунька Дарина Русланівна</t>
  </si>
  <si>
    <t>Цинайко Яна Тарасівна</t>
  </si>
  <si>
    <t>Бурдаш Уляна Євгенівна</t>
  </si>
  <si>
    <t>ВСП "Бережанський фаховий коледж НУБіП України"</t>
  </si>
  <si>
    <t>EMQ_su_sk_1591</t>
  </si>
  <si>
    <t>Феник Юлія Богданівна</t>
  </si>
  <si>
    <t>Гутник Вікторія Вікторівна</t>
  </si>
  <si>
    <t>EMQ_su_sk_1592</t>
  </si>
  <si>
    <t>Мартинюк Арсен Ігорович</t>
  </si>
  <si>
    <t>Дуткевич Іван Ярославович</t>
  </si>
  <si>
    <t>EMQ_su_sk_1593</t>
  </si>
  <si>
    <t>Веремеєнко Дмитро Ігорович</t>
  </si>
  <si>
    <t>Ткач Діана Вікторівна</t>
  </si>
  <si>
    <t>EMQ_su_sk_1594</t>
  </si>
  <si>
    <t xml:space="preserve">Соколовська Діана Андріївна </t>
  </si>
  <si>
    <t xml:space="preserve">Парубоча Софія Тарасівна </t>
  </si>
  <si>
    <t xml:space="preserve">Мякуш Христина Степанівна </t>
  </si>
  <si>
    <t>Тернопільський ліцей 21 - спеціалізована мистецька школа імені Ігоря Герети</t>
  </si>
  <si>
    <t>EMQ_su_sk_1595</t>
  </si>
  <si>
    <t xml:space="preserve">Кухта Вадим Володимирович </t>
  </si>
  <si>
    <t xml:space="preserve">Маківничук Владислав Володимирович </t>
  </si>
  <si>
    <t>EMQ_su_sk_1596</t>
  </si>
  <si>
    <t xml:space="preserve">Булавська Оксана Вікторівна </t>
  </si>
  <si>
    <t xml:space="preserve">Братунь Максим Васильович </t>
  </si>
  <si>
    <t>EMQ_su_sk_1597</t>
  </si>
  <si>
    <t>Гнатюк Єлизавета Михайлівна</t>
  </si>
  <si>
    <t>Худецька Ганна Юріївна</t>
  </si>
  <si>
    <t>Процик Марія Миколаївна</t>
  </si>
  <si>
    <t>Тернопільський кооперативний фаховий коледж</t>
  </si>
  <si>
    <t>EMQ_su_sk_1598</t>
  </si>
  <si>
    <t>Дяків Назар Олегович</t>
  </si>
  <si>
    <t>Мороз Дмитро Богданович</t>
  </si>
  <si>
    <t>EMQ_su_sk_1599</t>
  </si>
  <si>
    <t>Лук'янська Вікторія Олегівна</t>
  </si>
  <si>
    <t>Ковальчук Денис Віталійович</t>
  </si>
  <si>
    <t>Водовіз Анна-Вікторія Іванівна</t>
  </si>
  <si>
    <t xml:space="preserve">Тернопільський навчально-виховний комплекс "Загальноосвітня школа І-ІІІ ступенів-економічний ліцей №9 імені Іванни Блажкевич" </t>
  </si>
  <si>
    <t>EMQ_su_sk_1600</t>
  </si>
  <si>
    <t>Янушевська Вікторія Миколаївна</t>
  </si>
  <si>
    <t>Купар Каріна Миколаївна</t>
  </si>
  <si>
    <t>EMQ_su_sk_1601</t>
  </si>
  <si>
    <t>Здреник Каріна Василівна</t>
  </si>
  <si>
    <t>Вінницька Христина Вікторівна</t>
  </si>
  <si>
    <t>Царик Леся Василівна</t>
  </si>
  <si>
    <t>EMQ_su_sk_1602</t>
  </si>
  <si>
    <t>Малік Каріна Богданівна</t>
  </si>
  <si>
    <t>Осадчук Вероніка Миколаївна</t>
  </si>
  <si>
    <t>EMQ_su_sk_1603</t>
  </si>
  <si>
    <t>Дебера Артем Сергійович</t>
  </si>
  <si>
    <t>Голуб Ярослав Сергійович</t>
  </si>
  <si>
    <t>EMQ_su_sk_1604</t>
  </si>
  <si>
    <t>Підгайна Юлія Володимирівна</t>
  </si>
  <si>
    <t>Ваврух Мар'яна Романівна</t>
  </si>
  <si>
    <t>EMQ_su_sk_1605</t>
  </si>
  <si>
    <t>Свинчак Роксолана Василівна</t>
  </si>
  <si>
    <t>Манич Вероніка Василівна</t>
  </si>
  <si>
    <t>EMQ_su_sk_1606</t>
  </si>
  <si>
    <t>Судома Софія Василівна</t>
  </si>
  <si>
    <t>Шаповал Софія Вадимівна</t>
  </si>
  <si>
    <t>EMQ_su_sk_1607</t>
  </si>
  <si>
    <t>Тихоліз Ангеліна Ярославівна</t>
  </si>
  <si>
    <t>Касененко Олександр Олександрович</t>
  </si>
  <si>
    <t>EMQ_su_sk_1608</t>
  </si>
  <si>
    <t>Шпирук Костянтин Ігорович</t>
  </si>
  <si>
    <t>Гевко Аліна Романівна</t>
  </si>
  <si>
    <t>Водовіз Ольга Володимирівна</t>
  </si>
  <si>
    <t>EMQ_su_sk_1609</t>
  </si>
  <si>
    <t>Держецький Євген Дмитрович</t>
  </si>
  <si>
    <t>Шукшин Дмитро Сергійович</t>
  </si>
  <si>
    <t>EMQ_su_sk_1610</t>
  </si>
  <si>
    <t>Шендирук Кирило Романович</t>
  </si>
  <si>
    <t>Шендирук Наталія Мирославівна</t>
  </si>
  <si>
    <t>Відокремлений структурний підрозділ «Гімназія «Гармонія» Галицького фахового коледжу імені В’ячеслава Чорновола»</t>
  </si>
  <si>
    <t>EMQ_su_sk_1611</t>
  </si>
  <si>
    <t>Саган Лілія Русланівна</t>
  </si>
  <si>
    <t>Осадчук Злата Сергіївна</t>
  </si>
  <si>
    <t>EMQ_su_sk_1612</t>
  </si>
  <si>
    <t>Драбчук Маргарита Володимирівна</t>
  </si>
  <si>
    <t>Мельник Марія Віталіївна</t>
  </si>
  <si>
    <t xml:space="preserve">Вавричук Оксана Степанівна </t>
  </si>
  <si>
    <t xml:space="preserve">Галицький фаховий коледж імені В'ячеслава Чорновола </t>
  </si>
  <si>
    <t>EMQ_su_sk_1613</t>
  </si>
  <si>
    <t>Добрянський Богдан Андрійович</t>
  </si>
  <si>
    <t>Трофимчук Ілля Євгенович</t>
  </si>
  <si>
    <t>EMQ_su_sk_1614</t>
  </si>
  <si>
    <t>Гач Аліна Юріївна</t>
  </si>
  <si>
    <t>Мудрик Денис Ярославович</t>
  </si>
  <si>
    <t>Романишин Ольга Миколаївна</t>
  </si>
  <si>
    <t>Тернопільський класичний ліцей Тернопільської міської ради</t>
  </si>
  <si>
    <t>EMQ_su_sk_1615</t>
  </si>
  <si>
    <t>Яворська Ольга</t>
  </si>
  <si>
    <t xml:space="preserve">Сандій Анастасія </t>
  </si>
  <si>
    <t>EMQ_su_sk_1616</t>
  </si>
  <si>
    <t>Шулик Емануела Юріївна</t>
  </si>
  <si>
    <t>Кривоніс Софія Сергіївна</t>
  </si>
  <si>
    <t>EMQ_su_sk_1617</t>
  </si>
  <si>
    <t>Кельбель Олег Романович</t>
  </si>
  <si>
    <t xml:space="preserve">Бартошів Дмитро Андрійович </t>
  </si>
  <si>
    <t>EMQ_su_sk_1618</t>
  </si>
  <si>
    <t>Горніцький Ян Володимирович</t>
  </si>
  <si>
    <t>Лавро Максим Миколайович</t>
  </si>
  <si>
    <t>EMQ_su_sk_1619</t>
  </si>
  <si>
    <t>Чоловська Соломія</t>
  </si>
  <si>
    <t xml:space="preserve">Козак Юлія </t>
  </si>
  <si>
    <t>EMQ_su_sk_1620</t>
  </si>
  <si>
    <t>Камара Мілана</t>
  </si>
  <si>
    <t xml:space="preserve">Ігнатюк Артем </t>
  </si>
  <si>
    <t>EMQ_su_sk_1621</t>
  </si>
  <si>
    <t>Карел Артур Олегович</t>
  </si>
  <si>
    <t>Антохів Тарас Володимирович</t>
  </si>
  <si>
    <t>EMQ_su_sk_1622</t>
  </si>
  <si>
    <t>Демчук Максим Вікторович</t>
  </si>
  <si>
    <t>Сампара Олександр Вікторович</t>
  </si>
  <si>
    <t>EMQ_su_sk_1623</t>
  </si>
  <si>
    <t>Задорожна Наталія</t>
  </si>
  <si>
    <t>Герасименко Анастасія</t>
  </si>
  <si>
    <t>EMQ_su_sk_1624</t>
  </si>
  <si>
    <t>Дрозд Вероніка Віталіївна</t>
  </si>
  <si>
    <t>Кафтан Вероніка Михайлівна</t>
  </si>
  <si>
    <t>EMQ_su_sk_1625</t>
  </si>
  <si>
    <t>Стареправа Вітана Володимирівна</t>
  </si>
  <si>
    <t>Чорна Вікторія Андріївна</t>
  </si>
  <si>
    <t>EMQ_su_sk_1626</t>
  </si>
  <si>
    <t>Шкільняк Ілля Борисович</t>
  </si>
  <si>
    <t>Кримець Андрій Степанович</t>
  </si>
  <si>
    <t>EMQ_su_sk_1627</t>
  </si>
  <si>
    <t>Сотник Костянтин Михайлович</t>
  </si>
  <si>
    <t>Ребрина Матвій Валерійович</t>
  </si>
  <si>
    <t>EMQ_su_sk_1628</t>
  </si>
  <si>
    <t>Трійчук Олександр Олександрович</t>
  </si>
  <si>
    <t>Загнойко Максим Денисович</t>
  </si>
  <si>
    <t>EMQ_su_sk_1629</t>
  </si>
  <si>
    <t>Панчишин Максим Павлович</t>
  </si>
  <si>
    <t>Цюприк Матвій Андрійович</t>
  </si>
  <si>
    <t>EMQ_su_sk_1630</t>
  </si>
  <si>
    <t>Олешній Максим Віталійович</t>
  </si>
  <si>
    <t>Петрик Юрій Володимирович</t>
  </si>
  <si>
    <t>EMQ_su_sk_1631</t>
  </si>
  <si>
    <t>Загазей Тарас Васильович</t>
  </si>
  <si>
    <t>Барладин Роман Павлович</t>
  </si>
  <si>
    <t>EMQ_su_sk_1632</t>
  </si>
  <si>
    <t>Кузь Владислав Михайлович</t>
  </si>
  <si>
    <t>Богданов Олексій Володимирович</t>
  </si>
  <si>
    <t>EMQ_su_sk_1633</t>
  </si>
  <si>
    <t>Гречин Катерина</t>
  </si>
  <si>
    <t>Вінярський Максим</t>
  </si>
  <si>
    <t>EMQ_su_sk_1634</t>
  </si>
  <si>
    <t>Злочевський Артем</t>
  </si>
  <si>
    <t>Кадлец Денис</t>
  </si>
  <si>
    <t>EMQ_su_sk_1635</t>
  </si>
  <si>
    <t>Сидорко Софія</t>
  </si>
  <si>
    <t>Сокіл Вікторія</t>
  </si>
  <si>
    <t>EMQ_su_sk_1636</t>
  </si>
  <si>
    <t>Чорна Ангеліна</t>
  </si>
  <si>
    <t>Свергун Олександра</t>
  </si>
  <si>
    <t>EMQ_su_sk_1637</t>
  </si>
  <si>
    <t>Половинко Святослав</t>
  </si>
  <si>
    <t>Чабан Ілля</t>
  </si>
  <si>
    <t>EMQ_su_sk_1638</t>
  </si>
  <si>
    <t>Гичка Ніна Юріївна</t>
  </si>
  <si>
    <t>Рожик Марк Андрійович</t>
  </si>
  <si>
    <t>Козак Людмила Миколаївна</t>
  </si>
  <si>
    <t>Опорний заклад Почаївська ЗОШ І-ІІІ ступенів</t>
  </si>
  <si>
    <t>EMQ_su_sk_1639</t>
  </si>
  <si>
    <t>Кравчук Соломія Валеріївна</t>
  </si>
  <si>
    <t>Кошак Єлисей Анатолійович</t>
  </si>
  <si>
    <t>Романюк Тетяна Іванівна</t>
  </si>
  <si>
    <t>EMQ_su_sk_1640</t>
  </si>
  <si>
    <t>Бовт Надія Василівна</t>
  </si>
  <si>
    <t>Корчевна Яна Сергіївна</t>
  </si>
  <si>
    <t>Мудрик Людмила Степанівна</t>
  </si>
  <si>
    <t>EMQ_su_sk_1641</t>
  </si>
  <si>
    <t>Ярмусь Юлія Олегівна</t>
  </si>
  <si>
    <t>Іващук Уляна Сергіївна</t>
  </si>
  <si>
    <t>EMQ_su_sk_1642</t>
  </si>
  <si>
    <t>Петрик Аріадна Русланівна</t>
  </si>
  <si>
    <t>Турчинська Маргарита Сергіївна</t>
  </si>
  <si>
    <t>EMQ_su_sk_1643</t>
  </si>
  <si>
    <t xml:space="preserve">Черпалюк Вікторія </t>
  </si>
  <si>
    <t>Обезюк Назарій</t>
  </si>
  <si>
    <t>EMQ_su_sk_1644</t>
  </si>
  <si>
    <t>Гоць Матвій Андрійович</t>
  </si>
  <si>
    <t>Ярошевський Денис Павлович</t>
  </si>
  <si>
    <t>Синовець Олег Олександрович</t>
  </si>
  <si>
    <t>Тернопільська загальноосвітня школа №24</t>
  </si>
  <si>
    <t>EMQ_su_sk_1645</t>
  </si>
  <si>
    <t>Колцуняк Данило Віталійович</t>
  </si>
  <si>
    <t>Сулік Тарас Юрійович</t>
  </si>
  <si>
    <t>EMQ_su_sk_1646</t>
  </si>
  <si>
    <t>Балицький Станіслав Романович</t>
  </si>
  <si>
    <t>Болібрух Антон Іванович</t>
  </si>
  <si>
    <t>Дудка Володимир Зіновійович</t>
  </si>
  <si>
    <t>Ліцей №1 м.Копичинці Копичинецької міської ради Чортківського району Тернопільської області</t>
  </si>
  <si>
    <t>EMQ_su_sk_1647</t>
  </si>
  <si>
    <t>Бойчук Богдан Степанович</t>
  </si>
  <si>
    <t>Шастків Іван Іванович</t>
  </si>
  <si>
    <t>EMQ_su_sk_1648</t>
  </si>
  <si>
    <t>Гребенюк Назарій Ігорович</t>
  </si>
  <si>
    <t>Колягін Даніїл Васильович</t>
  </si>
  <si>
    <t>EMQ_su_sk_1649</t>
  </si>
  <si>
    <t>Ковальова Ангеліна Миколаївна</t>
  </si>
  <si>
    <t>Гуцал Єва Павлівна</t>
  </si>
  <si>
    <t>EMQ_su_sk_1650</t>
  </si>
  <si>
    <t>Багрій Матвій Григорович</t>
  </si>
  <si>
    <t>Бойчук Іван Степанович</t>
  </si>
  <si>
    <t>EMQ_su_sk_1651</t>
  </si>
  <si>
    <t>Лисий Денис Сергійович</t>
  </si>
  <si>
    <t>Лотоцький Остап Вікторович</t>
  </si>
  <si>
    <t>Антонюк Сергій Миколайович</t>
  </si>
  <si>
    <t>Тернопільська загальноосвітня школа І-ІІІ ступенів №19</t>
  </si>
  <si>
    <t>EMQ_su_sk_1652</t>
  </si>
  <si>
    <t>Чаріков Ярослав Петрович</t>
  </si>
  <si>
    <t>Цілінська Мар'яна Павлівна</t>
  </si>
  <si>
    <t>EMQ_su_sk_1653</t>
  </si>
  <si>
    <t>Лихач Тимофій Олександрович</t>
  </si>
  <si>
    <t>Савчук Андрій Віталійович</t>
  </si>
  <si>
    <t>EMQ_su_sk_1654</t>
  </si>
  <si>
    <t>Капічовський Матвій Іванович</t>
  </si>
  <si>
    <t>Левченко Евеліна Сергіївна</t>
  </si>
  <si>
    <t>EMQ_su_sk_1655</t>
  </si>
  <si>
    <t>Польова Ангеліна Сергіївна</t>
  </si>
  <si>
    <t>Черепака Аліна Дмитрівна</t>
  </si>
  <si>
    <t>EMQ_su_sk_1656</t>
  </si>
  <si>
    <t>Кушіль Єва Олегівна</t>
  </si>
  <si>
    <t>Мельник Каміла Романівна</t>
  </si>
  <si>
    <t>EMQ_su_sk_1657</t>
  </si>
  <si>
    <t>Сачик Дар'я Олегівна</t>
  </si>
  <si>
    <t>Репак Таміла Василівна</t>
  </si>
  <si>
    <t>EMQ_su_sk_1658</t>
  </si>
  <si>
    <t>Поручинський Юрій Ігорович</t>
  </si>
  <si>
    <t>Маціборка Дмитро Павлович</t>
  </si>
  <si>
    <t>EMQ_su_sk_1659</t>
  </si>
  <si>
    <t>Явний Михайло Володимирович</t>
  </si>
  <si>
    <t>Ляхович Назар Володимирович</t>
  </si>
  <si>
    <t>EMQ_su_sk_1660</t>
  </si>
  <si>
    <t>Котенко Назар Павлович</t>
  </si>
  <si>
    <t>Коба Костянтин Андрійович</t>
  </si>
  <si>
    <t>EMQ_su_sk_1661</t>
  </si>
  <si>
    <t>Волик Софія Володимирівна</t>
  </si>
  <si>
    <t>Труба Вікторія Богданівна</t>
  </si>
  <si>
    <t>EMQ_su_sk_1662</t>
  </si>
  <si>
    <t>Покора Максим Тарасович</t>
  </si>
  <si>
    <t>Свідерський Михайло Юрійович</t>
  </si>
  <si>
    <t>EMQ_su_sk_1663</t>
  </si>
  <si>
    <t>Лехан Роксолана Мирославівна</t>
  </si>
  <si>
    <t>Цісар Софія Олександрівна</t>
  </si>
  <si>
    <t>EMQ_su_sk_1664</t>
  </si>
  <si>
    <t>Бучава Анастасія Андріївна</t>
  </si>
  <si>
    <t>Татарчук Арсен Романович</t>
  </si>
  <si>
    <t>EMQ_su_sk_1665</t>
  </si>
  <si>
    <t>Дедів Максим Леонідович</t>
  </si>
  <si>
    <t>Друзяка Максим Володимирович</t>
  </si>
  <si>
    <t>EMQ_su_sk_1666</t>
  </si>
  <si>
    <t>Ковальська Вероніа Тарасівна</t>
  </si>
  <si>
    <t>Пида Тетяна Стеанівна</t>
  </si>
  <si>
    <t>EMQ_su_sk_1667</t>
  </si>
  <si>
    <t>Семенова Аріна Миколаївна</t>
  </si>
  <si>
    <t>Ступінська Ангеліна Віталіївна</t>
  </si>
  <si>
    <t>EMQ_su_sk_1668</t>
  </si>
  <si>
    <t>Шкрибайло Олександр Андрійович</t>
  </si>
  <si>
    <t>Шостак Максим Миколайович</t>
  </si>
  <si>
    <t>EMQ_su_sk_1669</t>
  </si>
  <si>
    <t>Шевчук Анастасія Василівна</t>
  </si>
  <si>
    <t>Кочій Яна Віталіївна</t>
  </si>
  <si>
    <t>EMQ_su_sk_1670</t>
  </si>
  <si>
    <t>Петрик Ілля Михайлович</t>
  </si>
  <si>
    <t>Зозулін Святослав Олександрович</t>
  </si>
  <si>
    <t>EMQ_su_sk_1671</t>
  </si>
  <si>
    <t>Ольховенко Олексій Володимирович</t>
  </si>
  <si>
    <t>Римарь Артем Дмитрович</t>
  </si>
  <si>
    <t>EMQ_su_sk_1672</t>
  </si>
  <si>
    <t>Смачило Назар Богданович</t>
  </si>
  <si>
    <t>Жеграй Ілля Володимирович</t>
  </si>
  <si>
    <t>EMQ_su_sk_1673</t>
  </si>
  <si>
    <t>Зазуля Олександр Васильович</t>
  </si>
  <si>
    <t>Кусяк Святослав Андрійович</t>
  </si>
  <si>
    <t>EMQ_su_sk_1674</t>
  </si>
  <si>
    <t>Карпухіна Марія Олексіївна</t>
  </si>
  <si>
    <t>Ящук Вадим Степанович</t>
  </si>
  <si>
    <t>EMQ_su_sk_1675</t>
  </si>
  <si>
    <t>Черкас Євген Русланович</t>
  </si>
  <si>
    <t>Черкас Андрій Русланович</t>
  </si>
  <si>
    <t>EMQ_su_sk_1676</t>
  </si>
  <si>
    <t>Коновальчук Евеліна Олегівна</t>
  </si>
  <si>
    <t>Стахів Ангеліна Андріївна</t>
  </si>
  <si>
    <t>EMQ_su_sk_1677</t>
  </si>
  <si>
    <t>Луків Злата Ростиславівна</t>
  </si>
  <si>
    <t>Петрук Яна Віталіївна</t>
  </si>
  <si>
    <t>EMQ_su_sk_1678</t>
  </si>
  <si>
    <t>Старуселець Яна Володимирівна</t>
  </si>
  <si>
    <t>Вегера Маргарита Олегівна</t>
  </si>
  <si>
    <t>EMQ_su_sk_1679</t>
  </si>
  <si>
    <t>Морозова Вікторія Анатоліївна</t>
  </si>
  <si>
    <t>Григорків Валерія Валентинівна</t>
  </si>
  <si>
    <t>EMQ_su_sk_1680</t>
  </si>
  <si>
    <t>Явний Олексій Юрійович</t>
  </si>
  <si>
    <t>Боднарчук Євгеній Сергійович</t>
  </si>
  <si>
    <t>EMQ_su_sk_1681</t>
  </si>
  <si>
    <t>Андреєва Аліна Анатоліївна</t>
  </si>
  <si>
    <t>Самагала Христина Вікторівна</t>
  </si>
  <si>
    <t>EMQ_su_sk_1682</t>
  </si>
  <si>
    <t>Захаренко Олександр Володимирович</t>
  </si>
  <si>
    <t>П'єцух Михайло Ігорович</t>
  </si>
  <si>
    <t>EMQ_su_sk_1683</t>
  </si>
  <si>
    <t>Чорній Дарина Володимирівна</t>
  </si>
  <si>
    <t>Солонинка Марія Русланівна</t>
  </si>
  <si>
    <t>EMQ_su_sk_1684</t>
  </si>
  <si>
    <t>Костельний Павло Васильович</t>
  </si>
  <si>
    <t>Пиндус Станіслав Іванович</t>
  </si>
  <si>
    <t>EMQ_su_sk_1685</t>
  </si>
  <si>
    <t>Грушецький Матвій Віталійович</t>
  </si>
  <si>
    <t>В'юк Матвій Миколайович</t>
  </si>
  <si>
    <t>EMQ_su_sk_1686</t>
  </si>
  <si>
    <t>Михалків Олег Русланович</t>
  </si>
  <si>
    <t>Грушко Максим Юрійович</t>
  </si>
  <si>
    <t>EMQ_su_sk_1687</t>
  </si>
  <si>
    <t>Росіян Александер Миколайович</t>
  </si>
  <si>
    <t>Довгань Назар Петрович</t>
  </si>
  <si>
    <t>EMQ_su_sk_1688</t>
  </si>
  <si>
    <t>Кушлак Каріна Сергіївна</t>
  </si>
  <si>
    <t>Макогонський Назар Миколайович</t>
  </si>
  <si>
    <t>EMQ_su_sk_1689</t>
  </si>
  <si>
    <t>Романишин Олеся Ігорівна</t>
  </si>
  <si>
    <t>Нікотра Софія Сантівна</t>
  </si>
  <si>
    <t>EMQ_su_sk_1690</t>
  </si>
  <si>
    <t>Моспаненко Платон Сергійович</t>
  </si>
  <si>
    <t>Гнатишин Олександр Миколайович</t>
  </si>
  <si>
    <t>Бридун Оксана Григорівна</t>
  </si>
  <si>
    <t>Бережанський ліцей ім. Б. Лепкого Тернопільської обласної ради</t>
  </si>
  <si>
    <t>EMQ_su_sk_1691</t>
  </si>
  <si>
    <t>Романів Соломія</t>
  </si>
  <si>
    <t>Михайлишин Марта Василівна</t>
  </si>
  <si>
    <t>EMQ_su_sk_1692</t>
  </si>
  <si>
    <t>Полюга Діана Миколаївна</t>
  </si>
  <si>
    <t>Юськів Юлія Віталіївна</t>
  </si>
  <si>
    <t>EMQ_su_sk_1693</t>
  </si>
  <si>
    <t>Іваськів Ірина Михайлівна</t>
  </si>
  <si>
    <t>Громосяк Каріна Олегівна</t>
  </si>
  <si>
    <t>EMQ_su_sk_1694</t>
  </si>
  <si>
    <t>Носик Юліана Максимівна</t>
  </si>
  <si>
    <t>Гузій Олександр Олегович</t>
  </si>
  <si>
    <t>EMQ_su_sk_1695</t>
  </si>
  <si>
    <t>Крамар Мирослав Васильович</t>
  </si>
  <si>
    <t>Прийдун Марта Ігорівна</t>
  </si>
  <si>
    <t>EMQ_su_sk_1696</t>
  </si>
  <si>
    <t>Гайдук Ірина Олегівна</t>
  </si>
  <si>
    <t>Хаба Діана Ярославівна</t>
  </si>
  <si>
    <t>EMQ_su_sk_1697</t>
  </si>
  <si>
    <t>Зайчук Святослав Володимирович</t>
  </si>
  <si>
    <t>Чвартацький Станіслав Романович</t>
  </si>
  <si>
    <t>EMQ_su_sk_1698</t>
  </si>
  <si>
    <t>Гриб Петро Ростиславович</t>
  </si>
  <si>
    <t>Грицковський Владислав Володимирович</t>
  </si>
  <si>
    <t>EMQ_su_sk_1699</t>
  </si>
  <si>
    <t>Цімерман Юрій Романович</t>
  </si>
  <si>
    <t>Луговий Олександр Олегович</t>
  </si>
  <si>
    <t>EMQ_su_sk_1700</t>
  </si>
  <si>
    <t>Білак Оксана Михайлівна</t>
  </si>
  <si>
    <t>Сенишин Вікторія Олегівна</t>
  </si>
  <si>
    <t>EMQ_su_sk_1701</t>
  </si>
  <si>
    <t>Юзефик Олена Михайлівна</t>
  </si>
  <si>
    <t>Дзінора Вероніка Ігорівна</t>
  </si>
  <si>
    <t>EMQ_su_sk_1702</t>
  </si>
  <si>
    <t>Гук Дем'ян Володимирович</t>
  </si>
  <si>
    <t>Королюк Анастасія Віталіївна</t>
  </si>
  <si>
    <t>EMQ_su_sk_1703</t>
  </si>
  <si>
    <t>Матвійчук Дарина Іванівна</t>
  </si>
  <si>
    <t>Стрілець Мар'яна Володимирівна</t>
  </si>
  <si>
    <t>EMQ_su_sk_1704</t>
  </si>
  <si>
    <t>Вітковська Валерія Володимирівна</t>
  </si>
  <si>
    <t>Матвійчук Тамара Іванівна</t>
  </si>
  <si>
    <t>EMQ_su_sk_1705</t>
  </si>
  <si>
    <t>Юзефик Христина Михайлівна</t>
  </si>
  <si>
    <t>Юхнович Яніна Ігорівна</t>
  </si>
  <si>
    <t>EMQ_su_sk_1706</t>
  </si>
  <si>
    <t>Гутор Станіслав Зіновійович</t>
  </si>
  <si>
    <t>Лесів Павло Іванович</t>
  </si>
  <si>
    <t>EMQ_su_sk_1707</t>
  </si>
  <si>
    <t>Цімерман Денис Володимирович</t>
  </si>
  <si>
    <t>Блищак Дем'ян Сергійович</t>
  </si>
  <si>
    <t>EMQ_su_sk_1708</t>
  </si>
  <si>
    <t xml:space="preserve">Гирун Святослав Олегович </t>
  </si>
  <si>
    <t>Гороховський Ярема Валентинович</t>
  </si>
  <si>
    <t>EMQ_su_sk_1709</t>
  </si>
  <si>
    <t>Возняк Катерина Олександрівна</t>
  </si>
  <si>
    <t>Корчинська Анастасія Андріївна</t>
  </si>
  <si>
    <t>EMQ_su_sk_1710</t>
  </si>
  <si>
    <t xml:space="preserve">Подлєсний Павло Олегович </t>
  </si>
  <si>
    <t xml:space="preserve">Наконечний Кирило Володимирович </t>
  </si>
  <si>
    <t xml:space="preserve">Біловол Оксана Іванівна </t>
  </si>
  <si>
    <t>комунальний заклад "Харківська гімназія №42 Харківської міської ради"</t>
  </si>
  <si>
    <t>EMQ_su_sk_1711</t>
  </si>
  <si>
    <t>Антіпова Вікторія Анатоліївна</t>
  </si>
  <si>
    <t>Волокітіна Сніжана Вадимівна</t>
  </si>
  <si>
    <t>Репринцев Дмитро Ігорович</t>
  </si>
  <si>
    <t>Комунальний заклад "Малинівський опорний ліцей №1" Малинівської селищної ради Чугуївського району Харківської області</t>
  </si>
  <si>
    <t>EMQ_su_sk_1712</t>
  </si>
  <si>
    <t>Матвієнко Ксенія Сергіївна</t>
  </si>
  <si>
    <t>Пчельнікова Аліна Романівна</t>
  </si>
  <si>
    <t>EMQ_su_sk_1713</t>
  </si>
  <si>
    <t>Голубцов Захар Андрійович</t>
  </si>
  <si>
    <t xml:space="preserve">Маковецька Юліана Сергіївна </t>
  </si>
  <si>
    <t>Ткаченко Тамара Петрівна</t>
  </si>
  <si>
    <t>Комунальний заклад "Харківська спеціальна школа № 12" Харківської обласної ради"</t>
  </si>
  <si>
    <t>EMQ_su_sk_1714</t>
  </si>
  <si>
    <t>Пабат Артем Олегович</t>
  </si>
  <si>
    <t xml:space="preserve">Пелевін Ігор Олегович </t>
  </si>
  <si>
    <t>EMQ_su_sk_1715</t>
  </si>
  <si>
    <t xml:space="preserve">Думбрава Іван Олександрович </t>
  </si>
  <si>
    <t>Шаповаленко Софія Олексіївна</t>
  </si>
  <si>
    <t xml:space="preserve">Крилов Павло Сергійович </t>
  </si>
  <si>
    <t>EMQ_su_sk_1716</t>
  </si>
  <si>
    <t xml:space="preserve">Калінін Олексій Владиславович </t>
  </si>
  <si>
    <t>Ткач Максим Андрійович</t>
  </si>
  <si>
    <t>EMQ_su_sk_1717</t>
  </si>
  <si>
    <t>Галанов Єгор Вячеславович</t>
  </si>
  <si>
    <t>Палій Аміна Максимівна</t>
  </si>
  <si>
    <t>Каменєва Наталія іванівна</t>
  </si>
  <si>
    <t>КЗ "Харківський ліцей №114 Харківської міської ради"</t>
  </si>
  <si>
    <t>EMQ_su_sk_1718</t>
  </si>
  <si>
    <t>Пєтріщева Віолетта Андріївна</t>
  </si>
  <si>
    <t>Тесленко Євгенія Юріївна</t>
  </si>
  <si>
    <t>EMQ_su_sk_1719</t>
  </si>
  <si>
    <t>Ул'янов Олексій Олександрович</t>
  </si>
  <si>
    <t>Шконда Нікіта Андрійович</t>
  </si>
  <si>
    <t>EMQ_su_sk_1720</t>
  </si>
  <si>
    <t>Яценко Владислав Володимирович</t>
  </si>
  <si>
    <t>Гонтар Макар Валентинович</t>
  </si>
  <si>
    <t>EMQ_su_sk_1721</t>
  </si>
  <si>
    <t>Амірагова Анна Дмитрівна</t>
  </si>
  <si>
    <t>Баранова Софія Вікторівна</t>
  </si>
  <si>
    <t>EMQ_su_sk_1722</t>
  </si>
  <si>
    <t>Савченко Вероніка Олегівна</t>
  </si>
  <si>
    <t>Комнацька Катерина Станіславівна</t>
  </si>
  <si>
    <t>EMQ_su_sk_1723</t>
  </si>
  <si>
    <t>Савич Володимир Антонович</t>
  </si>
  <si>
    <t>Савченко Вікторія Володимирівна</t>
  </si>
  <si>
    <t>EMQ_su_sk_1724</t>
  </si>
  <si>
    <t>Полуектова Дар'я Ігорівна</t>
  </si>
  <si>
    <t xml:space="preserve">Шкафенко Вероніка Віталіївна </t>
  </si>
  <si>
    <t>EMQ_su_sk_1725</t>
  </si>
  <si>
    <t>Цвіркун Віолетта Артемівна</t>
  </si>
  <si>
    <t>Євглевська Емілія Олександрівна</t>
  </si>
  <si>
    <t>EMQ_su_sk_1726</t>
  </si>
  <si>
    <t>Жолус Артем Олександрович</t>
  </si>
  <si>
    <t>Логозяк Денис Сергійович</t>
  </si>
  <si>
    <t>Коноваленко Ігор Вікторович</t>
  </si>
  <si>
    <t>Комунальний заклад "Харківський ліцей № 156 Харківської міської ради"</t>
  </si>
  <si>
    <t>EMQ_su_sk_1727</t>
  </si>
  <si>
    <t>Кулішко Марина Борисівна</t>
  </si>
  <si>
    <t>Павлюк Владислава Олександрівна</t>
  </si>
  <si>
    <t>EMQ_su_sk_1728</t>
  </si>
  <si>
    <t>Максаков Олександр Євгенійович</t>
  </si>
  <si>
    <t>Лавров Михайло Іванович</t>
  </si>
  <si>
    <t>EMQ_su_sk_1729</t>
  </si>
  <si>
    <t>Пінкевич Марія Геннадіївна</t>
  </si>
  <si>
    <t>Тур Денис Сергійович</t>
  </si>
  <si>
    <t>EMQ_su_sk_1730</t>
  </si>
  <si>
    <t>Синиця Тимур Ігорович</t>
  </si>
  <si>
    <t>Точоний Іван Павлович</t>
  </si>
  <si>
    <t>EMQ_su_sk_1731</t>
  </si>
  <si>
    <t>Бєсєдін Максим Олексійович</t>
  </si>
  <si>
    <t>Щербак Кірілл Віталійович</t>
  </si>
  <si>
    <t>Нартова Тетяна Олександрівна</t>
  </si>
  <si>
    <t>Комунальний заклад "Харківська гімназія №52 Харківської міської ради"</t>
  </si>
  <si>
    <t>EMQ_su_sk_1732</t>
  </si>
  <si>
    <t>Мойсеєнко Денис Олександрович</t>
  </si>
  <si>
    <t>Семенюк Артем Денисович</t>
  </si>
  <si>
    <t>EMQ_su_sk_1733</t>
  </si>
  <si>
    <t>Мойсеєнко Діана Олександрівна</t>
  </si>
  <si>
    <t>Запара Кіра Євгенівна</t>
  </si>
  <si>
    <t>EMQ_su_sk_1734</t>
  </si>
  <si>
    <t>Литвиченко Іван Вячеславович</t>
  </si>
  <si>
    <t>Логвиненко Микита Андрійович</t>
  </si>
  <si>
    <t>EMQ_su_sk_1735</t>
  </si>
  <si>
    <t>Пахуча Вероніка Юріївна</t>
  </si>
  <si>
    <t>Зіненко Поліна Павлівна</t>
  </si>
  <si>
    <t>Пономаренко Оксана Миколаївна</t>
  </si>
  <si>
    <t>Колонтаївський ліцей краснокутської селищної ради Богодухівського району Харківської області</t>
  </si>
  <si>
    <t>EMQ_su_sk_1736</t>
  </si>
  <si>
    <t>Ковалевська Каріна Віталіївна</t>
  </si>
  <si>
    <t>Савченко Данило Павлович</t>
  </si>
  <si>
    <t>EMQ_su_sk_1737</t>
  </si>
  <si>
    <t>Зіненко Каріна В`ячеславівна</t>
  </si>
  <si>
    <t>Литвиненко Анна Олексіївна</t>
  </si>
  <si>
    <t>EMQ_su_sk_1738</t>
  </si>
  <si>
    <t>Берченко Діана Юріївна</t>
  </si>
  <si>
    <t>Гришко Анна Вікторівна</t>
  </si>
  <si>
    <t>EMQ_su_sk_1739</t>
  </si>
  <si>
    <t>Писарук Марія Сергіївна</t>
  </si>
  <si>
    <t>Кучеренко Микита Олексійович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</si>
  <si>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</si>
  <si>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</si>
  <si>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EMQ_su_sk_1740</t>
  </si>
  <si>
    <t>Кінаш Данііл Євгенович</t>
  </si>
  <si>
    <t>Липовий Ілля Євгенович</t>
  </si>
  <si>
    <t>EMQ_su_sk_1741</t>
  </si>
  <si>
    <t>Іванченко Кирило Денисович</t>
  </si>
  <si>
    <t>Каплієнко Гліб Валерійович</t>
  </si>
  <si>
    <t>EMQ_su_sk_1742</t>
  </si>
  <si>
    <t>Селюкова Альона Олександрівна</t>
  </si>
  <si>
    <t>Місіков Савелій Денисович</t>
  </si>
  <si>
    <t>EMQ_su_sk_1743</t>
  </si>
  <si>
    <t>Морозов Денис Русланович</t>
  </si>
  <si>
    <t>Ткачова Поліна Олександрівна</t>
  </si>
  <si>
    <t>Іванова Алла Дмитрівна</t>
  </si>
  <si>
    <t>Комунальний заклад "Харківський ліцей №87 Харківської міської ради"</t>
  </si>
  <si>
    <t>EMQ_su_sk_1744</t>
  </si>
  <si>
    <t>Агеєнкова Марія Сергіївна</t>
  </si>
  <si>
    <t>Казбан Єгор Вікторович</t>
  </si>
  <si>
    <t>Хмелевська Наталія Геннадіївна</t>
  </si>
  <si>
    <t>П'ятигірський ліцей Лонецької селищної ради Ізюмського району Харківської області</t>
  </si>
  <si>
    <t>EMQ_su_sk_1745</t>
  </si>
  <si>
    <t>Волобуєв Костянтин Павлович</t>
  </si>
  <si>
    <t>Степаненко Ірина Сергіївна</t>
  </si>
  <si>
    <t>Буднік Наталія Миколаївна</t>
  </si>
  <si>
    <t>EMQ_su_sk_1746</t>
  </si>
  <si>
    <t>Мельніченко Аріна Євгенівна</t>
  </si>
  <si>
    <t>Ісайкова Серафима Юріївна</t>
  </si>
  <si>
    <t>Сакунова Наталя Олександрівна</t>
  </si>
  <si>
    <t>Херсонська загальноосвітня школа  I-III ступенів №55 Херсонської міської ради</t>
  </si>
  <si>
    <t>EMQ_su_sk_1747</t>
  </si>
  <si>
    <t>Долинський Данило Миколайович</t>
  </si>
  <si>
    <t>Мізь Артем Андрійович</t>
  </si>
  <si>
    <t>EMQ_su_sk_1748</t>
  </si>
  <si>
    <t>Білоус Даніл Павлович</t>
  </si>
  <si>
    <t>Алексєєнко Дмитро Євгенович</t>
  </si>
  <si>
    <t>EMQ_su_sk_1749</t>
  </si>
  <si>
    <t>Каменєва Аліна Ігорівна</t>
  </si>
  <si>
    <t>Мігуля Маргарита Михайлівна</t>
  </si>
  <si>
    <t>EMQ_su_sk_1750</t>
  </si>
  <si>
    <t>Білецький Тимофій Андрійович</t>
  </si>
  <si>
    <t>Радько Артем Ігорович</t>
  </si>
  <si>
    <t>Ковалець Євгенія Іванівна</t>
  </si>
  <si>
    <t>Херсонська загальноосвітня школа І-ІІІ ступенів №46 Херсонської міської ради</t>
  </si>
  <si>
    <t>EMQ_su_sk_1751</t>
  </si>
  <si>
    <t>Заворотний Іван Дмитрович</t>
  </si>
  <si>
    <t>Ластовляк Ярослав Андрійович</t>
  </si>
  <si>
    <t>EMQ_su_sk_1752</t>
  </si>
  <si>
    <t>Пігіда Каріна Віталіївна</t>
  </si>
  <si>
    <t>Ільницька Софія Ігорівна</t>
  </si>
  <si>
    <t>EMQ_su_sk_1753</t>
  </si>
  <si>
    <t>Данул Анна Геннадіївна</t>
  </si>
  <si>
    <t>Шапошнікова Дар'я Володимирівна</t>
  </si>
  <si>
    <t>EMQ_su_sk_1754</t>
  </si>
  <si>
    <t>Мерончук Юрій Валерійович</t>
  </si>
  <si>
    <t>Шкіль Анатолій Миколайович</t>
  </si>
  <si>
    <t>EMQ_su_sk_1755</t>
  </si>
  <si>
    <t>Літвін Тимур Артемович</t>
  </si>
  <si>
    <t>Перевозчиков Даніл Дмитрович</t>
  </si>
  <si>
    <t>EMQ_su_sk_1756</t>
  </si>
  <si>
    <t>Козлов Максим Сергійович</t>
  </si>
  <si>
    <t>Федоренко Давид Миколайович</t>
  </si>
  <si>
    <t>EMQ_su_sk_1757</t>
  </si>
  <si>
    <t>Акопян Каріна Юріївна</t>
  </si>
  <si>
    <t>Прилуцька Аліна Дмитрівна</t>
  </si>
  <si>
    <t>EMQ_su_sk_1758</t>
  </si>
  <si>
    <t>Пожаєва Софія Сергіївна</t>
  </si>
  <si>
    <t>Березюк Софія Олександрівна</t>
  </si>
  <si>
    <t>EMQ_su_sk_1759</t>
  </si>
  <si>
    <t>Войтович Марія Євгенівна</t>
  </si>
  <si>
    <t xml:space="preserve">Брумар Даніїл Семенович, </t>
  </si>
  <si>
    <t>Маркова Людмила Іванівна</t>
  </si>
  <si>
    <t>Ліцей "Школа гуманітарної праці" Херсонської обласної ради</t>
  </si>
  <si>
    <t>EMQ_su_sk_1760</t>
  </si>
  <si>
    <t>Гончарук Крістіна Олександрівна</t>
  </si>
  <si>
    <t>Лященко Софія Андріївна</t>
  </si>
  <si>
    <t>EMQ_su_sk_1761</t>
  </si>
  <si>
    <t>Ніколаєва Ярослава Артемівна</t>
  </si>
  <si>
    <t>Онищенко Мілена Олександрівна</t>
  </si>
  <si>
    <t>EMQ_su_sk_1762</t>
  </si>
  <si>
    <t>Стариченко  Вікторія Сергіївна</t>
  </si>
  <si>
    <t>Тулаєва Аліна Олегівна</t>
  </si>
  <si>
    <t>EMQ_su_sk_1763</t>
  </si>
  <si>
    <t>Шишкун Радіон Константинович</t>
  </si>
  <si>
    <t>Шостак Ксенія Борисівна</t>
  </si>
  <si>
    <t>EMQ_su_sk_1764</t>
  </si>
  <si>
    <t>Ластовка Гліб</t>
  </si>
  <si>
    <t xml:space="preserve">Гольдфельд Тимофій </t>
  </si>
  <si>
    <t>Бондар Катерина Олексіївна</t>
  </si>
  <si>
    <t>Ліцей 33 Новокаховської міської ради</t>
  </si>
  <si>
    <t>EMQ_su_sk_1765</t>
  </si>
  <si>
    <t>Ірза Анастасія</t>
  </si>
  <si>
    <t>Пецов Влад</t>
  </si>
  <si>
    <t>EMQ_su_sk_1766</t>
  </si>
  <si>
    <t>Ференс Ольга Сергіївна</t>
  </si>
  <si>
    <t>Колесніченко Віра Василівна</t>
  </si>
  <si>
    <t>Шматко Юлія Олегівна</t>
  </si>
  <si>
    <t>Херсонська загальноосвітня школа І-ІІІ ступенів №47 Херсонської міської ради</t>
  </si>
  <si>
    <t>EMQ_su_sk_1767</t>
  </si>
  <si>
    <t>Озарко Володимир Святославович</t>
  </si>
  <si>
    <t>Шаповалова Дар'я Сергіївна</t>
  </si>
  <si>
    <t>Хоменко Олена Анатоліївна</t>
  </si>
  <si>
    <t>Великокопанівський ліцей Великокопанівської сільської ради Херсонського району Херсонської області</t>
  </si>
  <si>
    <t>EMQ_su_sk_1768</t>
  </si>
  <si>
    <t>Гуляєва Ангеліна Миколаївна</t>
  </si>
  <si>
    <t>Сокольченко Артем Юрійович</t>
  </si>
  <si>
    <t>Баляс Ірина Миколаївна</t>
  </si>
  <si>
    <t>EMQ_su_sk_1769</t>
  </si>
  <si>
    <t>Кузнецов Євгеній Дмитрович</t>
  </si>
  <si>
    <t>Мартинов Гліб Сергійович</t>
  </si>
  <si>
    <t>EMQ_su_sk_1770</t>
  </si>
  <si>
    <t>Бабюк Ярослав Юрійович</t>
  </si>
  <si>
    <t>Кравчук Владислав Володимирович</t>
  </si>
  <si>
    <t>Івасюнько Майя Юріївна</t>
  </si>
  <si>
    <t>КЗЗСО ліцей №1 імені Володимира Красицького Хмельницької міської ради</t>
  </si>
  <si>
    <t>EMQ_su_sk_1771</t>
  </si>
  <si>
    <t>Бондар Ірина Олександрівна</t>
  </si>
  <si>
    <t>Філіпчук Ніколь Олексіївна</t>
  </si>
  <si>
    <t>EMQ_su_sk_1772</t>
  </si>
  <si>
    <t>Цинік Анатолій Костянтинович</t>
  </si>
  <si>
    <t>Підлісний Назар Віталійович</t>
  </si>
  <si>
    <t>EMQ_su_sk_1773</t>
  </si>
  <si>
    <t>Міщенко Дмитро Олександрович</t>
  </si>
  <si>
    <t>Гарбар Павло Андрійович</t>
  </si>
  <si>
    <t>EMQ_su_sk_1774</t>
  </si>
  <si>
    <t>Козосвист Станіслав Андрійович</t>
  </si>
  <si>
    <t>Добренький Назарій Сергійович</t>
  </si>
  <si>
    <t>EMQ_su_sk_1775</t>
  </si>
  <si>
    <t>Лісовий Іван Олегович</t>
  </si>
  <si>
    <t>Лук'янець Єгор Олексійович</t>
  </si>
  <si>
    <t>EMQ_su_sk_1776</t>
  </si>
  <si>
    <t>Марчук Матвій Петрович</t>
  </si>
  <si>
    <t>Долгов Данило Вікторович</t>
  </si>
  <si>
    <t>EMQ_su_sk_1777</t>
  </si>
  <si>
    <t>Ціпко Роман Андрійович</t>
  </si>
  <si>
    <t>Яковишин Іван Тарасович</t>
  </si>
  <si>
    <t>EMQ_su_sk_1778</t>
  </si>
  <si>
    <t>Карпець Софія Валеріївна</t>
  </si>
  <si>
    <t>Вербова Соломія Олегівна</t>
  </si>
  <si>
    <t>EMQ_su_sk_1779</t>
  </si>
  <si>
    <t>Мороз Вікторія Вадимівна</t>
  </si>
  <si>
    <t>Буковська Поліна Сергіївна</t>
  </si>
  <si>
    <t>EMQ_su_sk_1780</t>
  </si>
  <si>
    <t>Марценюк Олександр Степанович</t>
  </si>
  <si>
    <t>Сас Матвій Юрійович</t>
  </si>
  <si>
    <t>EMQ_su_sk_1781</t>
  </si>
  <si>
    <t>Сабій Яромир Ігорович</t>
  </si>
  <si>
    <t>Райко Олександра Сергіївна</t>
  </si>
  <si>
    <t>EMQ_su_sk_1782</t>
  </si>
  <si>
    <t>Сокальська Маріна Андріївна</t>
  </si>
  <si>
    <t>Сердюк Ксенія Олександрівна</t>
  </si>
  <si>
    <t>EMQ_su_sk_1783</t>
  </si>
  <si>
    <t>Гуменюк Анастасія Василівна</t>
  </si>
  <si>
    <t>Горященко Вікторія Костянтинівна</t>
  </si>
  <si>
    <t>EMQ_su_sk_1784</t>
  </si>
  <si>
    <t>Павлуцька Вероніка Андріївна</t>
  </si>
  <si>
    <t>Філіпов Самуїл Олександрович</t>
  </si>
  <si>
    <t>EMQ_su_sk_1785</t>
  </si>
  <si>
    <t>Сівак Варвара Олександрівна</t>
  </si>
  <si>
    <t>Смішко Анастасія Олександрівна</t>
  </si>
  <si>
    <t>Ратушняк Оксана Григорівна</t>
  </si>
  <si>
    <t>EMQ_su_sk_1786</t>
  </si>
  <si>
    <t>Сарело Ірина Володимирівна</t>
  </si>
  <si>
    <t>Косс Єлена Андріївна</t>
  </si>
  <si>
    <t>EMQ_su_sk_1787</t>
  </si>
  <si>
    <t>Воляник Сергій Сергійович</t>
  </si>
  <si>
    <t>Заболотний Максим Антонович</t>
  </si>
  <si>
    <t>EMQ_su_sk_1788</t>
  </si>
  <si>
    <t>Марцинкевич Анастасія Сергіївна</t>
  </si>
  <si>
    <t>Авдєєва Анна Іванівна</t>
  </si>
  <si>
    <t>EMQ_su_sk_1789</t>
  </si>
  <si>
    <t>Пасєка Вікторія Олександрівна</t>
  </si>
  <si>
    <t>Харевіч Ольга Олександрівна</t>
  </si>
  <si>
    <t>EMQ_su_sk_1790</t>
  </si>
  <si>
    <t>Сакін Іван Сергійович</t>
  </si>
  <si>
    <t>Шпак Максим Павлович</t>
  </si>
  <si>
    <t>EMQ_su_sk_1791</t>
  </si>
  <si>
    <t>Кохан Уляна Юріївна</t>
  </si>
  <si>
    <t>Довгалюк Маргарита Андріївна</t>
  </si>
  <si>
    <t>EMQ_su_sk_1792</t>
  </si>
  <si>
    <t>Гик Ярослав Олегович</t>
  </si>
  <si>
    <t>Король Володимир Вадимович</t>
  </si>
  <si>
    <t>EMQ_su_sk_1793</t>
  </si>
  <si>
    <t>Данилюк Володимир Валентинович</t>
  </si>
  <si>
    <t>Циганюк Ярослав Ігорович</t>
  </si>
  <si>
    <t>EMQ_su_sk_1794</t>
  </si>
  <si>
    <t>Попов Олександр Сергійович</t>
  </si>
  <si>
    <t>Тимошенко Тимофій Віталійович</t>
  </si>
  <si>
    <t>EMQ_su_sk_1795</t>
  </si>
  <si>
    <t>Бельська Злата Павлівна</t>
  </si>
  <si>
    <t>Кисельова Софія Сергіївна</t>
  </si>
  <si>
    <t>EMQ_su_sk_1796</t>
  </si>
  <si>
    <t>Бендер Остап Павлович</t>
  </si>
  <si>
    <t>Пшеничний Давід Олександрович</t>
  </si>
  <si>
    <t>EMQ_su_sk_1797</t>
  </si>
  <si>
    <t>Бахтій Даніїл Олександрович</t>
  </si>
  <si>
    <t>Кухар Володимир Олегович</t>
  </si>
  <si>
    <t>Блінова Катерина Сергіївна</t>
  </si>
  <si>
    <t>EMQ_su_sk_1798</t>
  </si>
  <si>
    <t>Борболюк Кирил Дмитрович</t>
  </si>
  <si>
    <t>Могильницький Валентин Сергійович</t>
  </si>
  <si>
    <t>EMQ_su_sk_1799</t>
  </si>
  <si>
    <t>Здоровецька Ольга Віталіївна</t>
  </si>
  <si>
    <t>Папаш Марія Дмитрівна</t>
  </si>
  <si>
    <t>EMQ_su_sk_1800</t>
  </si>
  <si>
    <t>Затворніцька Софія Сергіївна</t>
  </si>
  <si>
    <t>Чернецька Аріна Віталіївна</t>
  </si>
  <si>
    <t>EMQ_su_sk_1801</t>
  </si>
  <si>
    <t>Гаврилюк Анастасія Максимівна</t>
  </si>
  <si>
    <t>Зибіна Ніколєтта Артемівна</t>
  </si>
  <si>
    <t>EMQ_su_sk_1802</t>
  </si>
  <si>
    <t>Плюшко Владислава Валеріївна</t>
  </si>
  <si>
    <t>Хропун Марія Валентинівна</t>
  </si>
  <si>
    <t>EMQ_su_sk_1803</t>
  </si>
  <si>
    <t>Акаєвич Ілля Сергійович</t>
  </si>
  <si>
    <t>Герасимюк Дамір Аркадійович</t>
  </si>
  <si>
    <t>EMQ_su_sk_1804</t>
  </si>
  <si>
    <t>Погоржельський Олександр Віталійович</t>
  </si>
  <si>
    <t>Голобородько Іван Іванович</t>
  </si>
  <si>
    <t>EMQ_su_sk_1805</t>
  </si>
  <si>
    <t>Марченкова Анна Михайлівна</t>
  </si>
  <si>
    <t>Огородня Мар'яна Володимирівна</t>
  </si>
  <si>
    <t>EMQ_su_sk_1806</t>
  </si>
  <si>
    <t>Козюк Даніїл Богданович</t>
  </si>
  <si>
    <t>Краєвський Михайло Олегович</t>
  </si>
  <si>
    <t>EMQ_su_sk_1807</t>
  </si>
  <si>
    <t>Возна Аліна Сергіївна</t>
  </si>
  <si>
    <t>Грицина Катерина Анатоліївна</t>
  </si>
  <si>
    <t>EMQ_su_sk_1808</t>
  </si>
  <si>
    <t>Козакова Марія Сергіївна</t>
  </si>
  <si>
    <t>Забурмеха Ірина Сергіївна</t>
  </si>
  <si>
    <t>EMQ_su_sk_1809</t>
  </si>
  <si>
    <t>Мельник Артем Володимирович</t>
  </si>
  <si>
    <t>Ткачук Денис Петрович</t>
  </si>
  <si>
    <t>EMQ_su_sk_1810</t>
  </si>
  <si>
    <t>Білоконь Анна Олегівна</t>
  </si>
  <si>
    <t>Бабій Єлизавета Дмитрівна</t>
  </si>
  <si>
    <t>EMQ_su_sk_1811</t>
  </si>
  <si>
    <t>Тарасенко Ілля Євгенійович</t>
  </si>
  <si>
    <t>Паштепа Мирон Вікторович</t>
  </si>
  <si>
    <t>EMQ_su_sk_1812</t>
  </si>
  <si>
    <t>Заславський Марк Андрійович</t>
  </si>
  <si>
    <t>Жолобок Анна Олександрівна</t>
  </si>
  <si>
    <t>EMQ_su_sk_1813</t>
  </si>
  <si>
    <t>Думарецький Дмитрій Олександрович</t>
  </si>
  <si>
    <t>Попик Дзвенислава Андріївна</t>
  </si>
  <si>
    <t>Надобко Оксана Григорівна</t>
  </si>
  <si>
    <t>EMQ_su_sk_1814</t>
  </si>
  <si>
    <t>Чернишенко Аделіна Олександрівна</t>
  </si>
  <si>
    <t>Ткач Іван Сергійович</t>
  </si>
  <si>
    <t>EMQ_su_sk_1815</t>
  </si>
  <si>
    <t>Трач Злата Вадимівна</t>
  </si>
  <si>
    <t>Луцишина Елеонора Владиславівна</t>
  </si>
  <si>
    <t>EMQ_su_sk_1816</t>
  </si>
  <si>
    <t>Муковоз Ігор Сергійович</t>
  </si>
  <si>
    <t>Микитюк Артемій Володимирович</t>
  </si>
  <si>
    <t>EMQ_su_sk_1817</t>
  </si>
  <si>
    <t>Синчук Олексій Васильович</t>
  </si>
  <si>
    <t>Польгун Каріна Дмитрівна</t>
  </si>
  <si>
    <t>EMQ_su_sk_1818</t>
  </si>
  <si>
    <t>Гончарук Марія Олегівна</t>
  </si>
  <si>
    <t>Бевз Іванна Вадимівна</t>
  </si>
  <si>
    <t>EMQ_su_sk_1819</t>
  </si>
  <si>
    <t>Соловей Микола Володимирович</t>
  </si>
  <si>
    <t>Собчинська Катерина Вікторівна</t>
  </si>
  <si>
    <t>EMQ_su_sk_1820</t>
  </si>
  <si>
    <t>Худняк Вікторія Вікторівна</t>
  </si>
  <si>
    <t>Довгалюк Владислава Сергіївна</t>
  </si>
  <si>
    <t>EMQ_su_sk_1821</t>
  </si>
  <si>
    <t>Литвинюк Тимур Андрійович</t>
  </si>
  <si>
    <t>Приходченко Ольга Максимівна</t>
  </si>
  <si>
    <t>EMQ_su_sk_1822</t>
  </si>
  <si>
    <t>Куницький Олег Віталійович</t>
  </si>
  <si>
    <t>Руй Сергій Сергійович</t>
  </si>
  <si>
    <t>Злобін Ірина Богданівна</t>
  </si>
  <si>
    <t>Славутська гімназія №1 Славутської міської ради</t>
  </si>
  <si>
    <t>EMQ_su_sk_1823</t>
  </si>
  <si>
    <t>Власюк Софія Ігорівна</t>
  </si>
  <si>
    <t>Задворна Діана Сергіївна</t>
  </si>
  <si>
    <t>EMQ_su_sk_1824</t>
  </si>
  <si>
    <t>Піголь Олена Юріївна</t>
  </si>
  <si>
    <t>Семенюк Єва Віталіївна</t>
  </si>
  <si>
    <t>EMQ_su_sk_1825</t>
  </si>
  <si>
    <t>Власюк Дмитро Вікторович</t>
  </si>
  <si>
    <t>Бережний Мирослав Володимирович</t>
  </si>
  <si>
    <t>EMQ_su_sk_1826</t>
  </si>
  <si>
    <t>Жирун Анастасія Миколаївна</t>
  </si>
  <si>
    <t>Дупляк-Мага Ангеліна Андріївна</t>
  </si>
  <si>
    <t>Лопатовська Оксана Олександрівна</t>
  </si>
  <si>
    <t>Хмельницький кооперативний фаховий коледж Хмельницького кооперативного торговельно-економічного інституту</t>
  </si>
  <si>
    <t>EMQ_su_sk_1827</t>
  </si>
  <si>
    <t>Атаманчук Катерина Вікторівна</t>
  </si>
  <si>
    <t>Лівшун Анна Олександрівна</t>
  </si>
  <si>
    <t>EMQ_su_sk_1828</t>
  </si>
  <si>
    <t>Дика Маргарита Василівна</t>
  </si>
  <si>
    <t>Щигельська Каріна Сергіївна</t>
  </si>
  <si>
    <t>EMQ_su_sk_1829</t>
  </si>
  <si>
    <t>Стецюк Ярослав Віталійович</t>
  </si>
  <si>
    <t>Селегененко Матвій Олександрович</t>
  </si>
  <si>
    <t>EMQ_su_sk_1830</t>
  </si>
  <si>
    <t>Мельничук Вікторія Віталіївна</t>
  </si>
  <si>
    <t>Карачун Анастасія Миколаївна</t>
  </si>
  <si>
    <t>EMQ_su_sk_1831</t>
  </si>
  <si>
    <t>Поперечна Діана Андріївна</t>
  </si>
  <si>
    <t>Корнієнко Олександра Олександрівна</t>
  </si>
  <si>
    <t>EMQ_su_sk_1832</t>
  </si>
  <si>
    <t>Гаврилова Ольга Олександрівна</t>
  </si>
  <si>
    <t>Довгань Андрій Вікторович</t>
  </si>
  <si>
    <t>Шевченко Людмила Василівна</t>
  </si>
  <si>
    <t>Шполянський ліцей №2 Шполянської міської ради об'єднаної територіальної громади Черкаської області</t>
  </si>
  <si>
    <t>EMQ_su_sk_1833</t>
  </si>
  <si>
    <t>Іщенко Антон Олександрович</t>
  </si>
  <si>
    <t>Колісник Катерина Петрівна</t>
  </si>
  <si>
    <t>EMQ_su_sk_1834</t>
  </si>
  <si>
    <t>Березенко Софія Віталіївна</t>
  </si>
  <si>
    <t>Музика Софія Олегівна</t>
  </si>
  <si>
    <t>EMQ_su_sk_1835</t>
  </si>
  <si>
    <t>Лебідь Михайло Олегович</t>
  </si>
  <si>
    <t>Чорний Максим Володимирович</t>
  </si>
  <si>
    <t>EMQ_su_sk_1836</t>
  </si>
  <si>
    <t>Бойко Злата Юріївна</t>
  </si>
  <si>
    <t>Фоменко Артем Олегович</t>
  </si>
  <si>
    <t>EMQ_su_sk_1837</t>
  </si>
  <si>
    <t>Тертична Валерія Олександрівна</t>
  </si>
  <si>
    <t>Плохута Дарина Віталіївна</t>
  </si>
  <si>
    <t>EMQ_su_sk_1838</t>
  </si>
  <si>
    <t>Павленко Дар'я Русланівна</t>
  </si>
  <si>
    <t>Залісський Віталій Дмитрович</t>
  </si>
  <si>
    <t>EMQ_su_sk_1839</t>
  </si>
  <si>
    <t>Рекунков Тимофій</t>
  </si>
  <si>
    <t>Гурінович Данііл</t>
  </si>
  <si>
    <t>Руденко Оксана Анатоліївна</t>
  </si>
  <si>
    <t>Черкаська гімназія №9 ім. О.М.Луценка Черкаської міської ради Черкаської області</t>
  </si>
  <si>
    <t>EMQ_su_sk_1840</t>
  </si>
  <si>
    <t>Тищенко Катерина</t>
  </si>
  <si>
    <t>Раковська Анна</t>
  </si>
  <si>
    <t>EMQ_su_sk_1841</t>
  </si>
  <si>
    <t>Цяпута Софія</t>
  </si>
  <si>
    <t>Якименко Кіра</t>
  </si>
  <si>
    <t>EMQ_su_sk_1842</t>
  </si>
  <si>
    <t>Чернобелька Аліна</t>
  </si>
  <si>
    <t>Агасімова Олеся</t>
  </si>
  <si>
    <t>EMQ_su_sk_1843</t>
  </si>
  <si>
    <t>Цвященко Вероніка</t>
  </si>
  <si>
    <t>Салипчук Вероніка</t>
  </si>
  <si>
    <t>EMQ_su_sk_1844</t>
  </si>
  <si>
    <t>Щербатюк Роман</t>
  </si>
  <si>
    <t>Сікорський Дмитро</t>
  </si>
  <si>
    <t>EMQ_su_sk_1845</t>
  </si>
  <si>
    <t>Архангельський Артем</t>
  </si>
  <si>
    <t>Бондаренко Валерія</t>
  </si>
  <si>
    <t>EMQ_su_sk_1846</t>
  </si>
  <si>
    <t>Стадник Владислав</t>
  </si>
  <si>
    <t>Хоменко Микола</t>
  </si>
  <si>
    <t>EMQ_su_sk_1847</t>
  </si>
  <si>
    <t>Лавренко Олександра Олександрівна</t>
  </si>
  <si>
    <t>Руденко Поліна Сергіївна</t>
  </si>
  <si>
    <t>Чорна Тетяна Василівна</t>
  </si>
  <si>
    <t xml:space="preserve">Городищенський економічний ліцей Городищенської міської ради Черкаськоїобласті </t>
  </si>
  <si>
    <t>EMQ_su_sk_1848</t>
  </si>
  <si>
    <t>Гордієнко Дарина Сергіївна</t>
  </si>
  <si>
    <t>Мельник Анна Ярославівна</t>
  </si>
  <si>
    <t>EMQ_su_sk_1849</t>
  </si>
  <si>
    <t>Срібняк Вадим Олегович</t>
  </si>
  <si>
    <t xml:space="preserve">Багач Ростислав Сергійович </t>
  </si>
  <si>
    <t>EMQ_su_sk_1850</t>
  </si>
  <si>
    <t>Баб’як Андрій Андрійович</t>
  </si>
  <si>
    <t>Малий Назар Олександрович</t>
  </si>
  <si>
    <t>EMQ_su_sk_1851</t>
  </si>
  <si>
    <t>Бабич Вікторія Миколаївна</t>
  </si>
  <si>
    <t>Бур’ян Юліана Русланівна</t>
  </si>
  <si>
    <t>EMQ_su_sk_1852</t>
  </si>
  <si>
    <t xml:space="preserve">Русол Марія  </t>
  </si>
  <si>
    <t>Щербатюк Яна</t>
  </si>
  <si>
    <t>Подрушняк Любов Івнавна</t>
  </si>
  <si>
    <t>Смілянська загальноосвітня школа І -ІІІ ступенів №1 Смілянської міської ради Черкаської області</t>
  </si>
  <si>
    <t>EMQ_su_sk_1853</t>
  </si>
  <si>
    <t xml:space="preserve">Плужник Софія  </t>
  </si>
  <si>
    <t>Авраменко Софія</t>
  </si>
  <si>
    <t>EMQ_su_sk_1854</t>
  </si>
  <si>
    <t>Мамедова Мар'ям</t>
  </si>
  <si>
    <t>Яган Артем</t>
  </si>
  <si>
    <t>Наталія Володимирівна Мазур</t>
  </si>
  <si>
    <t>Смілянська спеціалізована школа І-ІІІ ступенів № 12 Смілянської міської ради Черкаської області</t>
  </si>
  <si>
    <t>EMQ_su_sk_1855</t>
  </si>
  <si>
    <t>Церковний Данило</t>
  </si>
  <si>
    <t>Німченко Олександр</t>
  </si>
  <si>
    <t>EMQ_su_sk_1856</t>
  </si>
  <si>
    <t>Борисенко Кароліна</t>
  </si>
  <si>
    <t>Тіхонович Дарина</t>
  </si>
  <si>
    <t>EMQ_su_sk_1857</t>
  </si>
  <si>
    <t>Рахманчук Єльвіра</t>
  </si>
  <si>
    <t>Ярославцева Анна</t>
  </si>
  <si>
    <t>EMQ_su_sk_1858</t>
  </si>
  <si>
    <t>Завгородній Микола</t>
  </si>
  <si>
    <t>Гавега Олександр</t>
  </si>
  <si>
    <t>EMQ_su_sk_1859</t>
  </si>
  <si>
    <t>Деркач Сергій Костянтинович</t>
  </si>
  <si>
    <t>Кичко Тимофій Андрійович</t>
  </si>
  <si>
    <t xml:space="preserve">Шацило Марія Василівна </t>
  </si>
  <si>
    <t xml:space="preserve">Коробівський НВК "ЗОШ І-ІІІ ступенів - заклад дошкільної освіти" Золотоніської міської ради Черкаської області </t>
  </si>
  <si>
    <t>EMQ_su_sk_1860</t>
  </si>
  <si>
    <t>Бодрий Ярослав Олегович</t>
  </si>
  <si>
    <t>Кива Анна Сергіївна</t>
  </si>
  <si>
    <t>EMQ_su_sk_1861</t>
  </si>
  <si>
    <t>Жук Яна Ростиславівна</t>
  </si>
  <si>
    <t>Фуштей Анна Миколаївна</t>
  </si>
  <si>
    <t>EMQ_su_sk_1862</t>
  </si>
  <si>
    <t>Донець Антон</t>
  </si>
  <si>
    <t>Довгун Артем</t>
  </si>
  <si>
    <t>EMQ_su_sk_1863</t>
  </si>
  <si>
    <t xml:space="preserve">Ярошенко Анастасія Олексіївна </t>
  </si>
  <si>
    <t xml:space="preserve">Демченко Марія Юріївна </t>
  </si>
  <si>
    <t>Літвінова Олеся Миколаївна</t>
  </si>
  <si>
    <t>Черкаська спеціалізована школа І-ІІІ ступенів №33 імені Василя Симоненка Черкаської міської ради Черкаської області</t>
  </si>
  <si>
    <t>EMQ_su_sk_1864</t>
  </si>
  <si>
    <t xml:space="preserve">Гаркуша Вероніка Антонівна  </t>
  </si>
  <si>
    <t xml:space="preserve">Рогова Анна Вячеславівна </t>
  </si>
  <si>
    <t>EMQ_su_sk_1865</t>
  </si>
  <si>
    <t xml:space="preserve">Козленко Анна Антонівна  </t>
  </si>
  <si>
    <t xml:space="preserve">Пушенко Анастасія Миколаївна </t>
  </si>
  <si>
    <t>EMQ_su_sk_1866</t>
  </si>
  <si>
    <t xml:space="preserve">Недогарок Вероніка Романівна </t>
  </si>
  <si>
    <t xml:space="preserve">Задорожня Анастасія Олексіївна </t>
  </si>
  <si>
    <t>Максюта Людмила Василівна</t>
  </si>
  <si>
    <t>EMQ_su_sk_1867</t>
  </si>
  <si>
    <t xml:space="preserve">Бондаренко Каріна Сергіївна  </t>
  </si>
  <si>
    <t xml:space="preserve">Дребенцова Марія Василівна </t>
  </si>
  <si>
    <t>EMQ_su_sk_1868</t>
  </si>
  <si>
    <t xml:space="preserve">Сабадаш Гліб Павлович  </t>
  </si>
  <si>
    <t>Сидорець Ілля Олександрович</t>
  </si>
  <si>
    <t>EMQ_su_sk_1869</t>
  </si>
  <si>
    <t xml:space="preserve">Коляда Анна Сергіївна  </t>
  </si>
  <si>
    <t xml:space="preserve">Прудова Катерина Анатоліївна  </t>
  </si>
  <si>
    <t>EMQ_su_sk_1870</t>
  </si>
  <si>
    <t>Стадник Кіра Андріївна</t>
  </si>
  <si>
    <t xml:space="preserve">Соляник Єлизавета Олександрівна </t>
  </si>
  <si>
    <t>EMQ_su_sk_1871</t>
  </si>
  <si>
    <t>Кривенко Максим Олександрович</t>
  </si>
  <si>
    <t xml:space="preserve">Юшкевич Денис Валерійович </t>
  </si>
  <si>
    <t>EMQ_su_sk_1872</t>
  </si>
  <si>
    <t xml:space="preserve">Зеленько Матвій Володимирович </t>
  </si>
  <si>
    <t xml:space="preserve">Дроненко Єгор Олександрович </t>
  </si>
  <si>
    <t>EMQ_su_sk_1873</t>
  </si>
  <si>
    <t>Коломієць Анна Валеріївна</t>
  </si>
  <si>
    <t xml:space="preserve">Удовиченко Поліна В'ячеславівна  </t>
  </si>
  <si>
    <t>EMQ_su_sk_1874</t>
  </si>
  <si>
    <t>Джерепа Матвій Олегович</t>
  </si>
  <si>
    <t>Серебряков Ринат Сергійович</t>
  </si>
  <si>
    <t>EMQ_su_sk_1875</t>
  </si>
  <si>
    <t xml:space="preserve">Хелетій Ярослав Олегович </t>
  </si>
  <si>
    <t>Величко Максим Євгенович</t>
  </si>
  <si>
    <t>EMQ_su_sk_1876</t>
  </si>
  <si>
    <t xml:space="preserve">Задніпряна Софія Павлівна </t>
  </si>
  <si>
    <t xml:space="preserve">Сторчова Софія Андріївна </t>
  </si>
  <si>
    <t>EMQ_su_sk_1877</t>
  </si>
  <si>
    <t>Орєхов Олександр Володимирович</t>
  </si>
  <si>
    <t xml:space="preserve">Іщенко Андрій Дмитрович </t>
  </si>
  <si>
    <t>EMQ_su_sk_1878</t>
  </si>
  <si>
    <t xml:space="preserve">Свинарчук Микита Сергійович  </t>
  </si>
  <si>
    <t xml:space="preserve">Нікітенко Олександр Олександрович  </t>
  </si>
  <si>
    <t>EMQ_su_sk_1879</t>
  </si>
  <si>
    <t xml:space="preserve">Кодола Костянтин Юрійович </t>
  </si>
  <si>
    <t xml:space="preserve">Фурасенко Максим Віталійович </t>
  </si>
  <si>
    <t>EMQ_su_sk_1880</t>
  </si>
  <si>
    <t>Попович Софія Олександрівна</t>
  </si>
  <si>
    <t>Черниш Софія Ігорівна</t>
  </si>
  <si>
    <t>EMQ_su_sk_1881</t>
  </si>
  <si>
    <t>Микитюк Ірина Павлівна</t>
  </si>
  <si>
    <t>Пацьора Дар'я Богданівна</t>
  </si>
  <si>
    <t>Манько Карина Сергіївна</t>
  </si>
  <si>
    <t>КЗ "Смілянський мистецький ліцей "Успіх" Черкаської обласної ради"</t>
  </si>
  <si>
    <t>EMQ_su_sk_1882</t>
  </si>
  <si>
    <t>Бондаренко Антон Володимирович</t>
  </si>
  <si>
    <t>Цвєтов Максим Ігорович</t>
  </si>
  <si>
    <t xml:space="preserve">Ніколаєва Тетяна Василівна </t>
  </si>
  <si>
    <t xml:space="preserve">Комунальний заклад "Мартинівський ліцей" Степанецької сільської ради Черкаської області </t>
  </si>
  <si>
    <t>EMQ_su_sk_1883</t>
  </si>
  <si>
    <t>Бовшик Софія Олександрівна</t>
  </si>
  <si>
    <t>Котляр Єлизавета Іванівна</t>
  </si>
  <si>
    <t>EMQ_su_sk_1884</t>
  </si>
  <si>
    <t>Гаманець Дарія</t>
  </si>
  <si>
    <t>Лист Єлизавета</t>
  </si>
  <si>
    <t>EMQ_su_sk_1885</t>
  </si>
  <si>
    <t>Туркевич Вадім Юрійович</t>
  </si>
  <si>
    <t>Хіжняк Вероніка</t>
  </si>
  <si>
    <t>Битько Юлія Вікторівна</t>
  </si>
  <si>
    <t>Навчально-виховний комплекс "Ліцей-загальноосвітня школа І-ІІІ ступенів "Лідер" Смілянської міської ради Черкаської області</t>
  </si>
  <si>
    <t>EMQ_su_sk_1886</t>
  </si>
  <si>
    <t>Грицик Поліна Іванівна</t>
  </si>
  <si>
    <t>Скоробагатько Аделіна Михайлівна</t>
  </si>
  <si>
    <t>Дікалов Іван Олексійович</t>
  </si>
  <si>
    <t>Черкаська загальноосвітня школа І-ІІІ ступенів №2 Черкаської міської ради Черкаської області</t>
  </si>
  <si>
    <t>EMQ_su_sk_1887</t>
  </si>
  <si>
    <t>Коваль Анна Сергіївна</t>
  </si>
  <si>
    <t>Калітка Анна Віталіївна</t>
  </si>
  <si>
    <t>EMQ_su_sk_1888</t>
  </si>
  <si>
    <t>Свірідов Олексій Андрійович</t>
  </si>
  <si>
    <t>Тишецький Єгор Дмитрович</t>
  </si>
  <si>
    <t>EMQ_su_sk_1889</t>
  </si>
  <si>
    <t>Гага Ярослав Олегович</t>
  </si>
  <si>
    <t>Холостой Євгеній Борисович</t>
  </si>
  <si>
    <t>EMQ_su_sk_1890</t>
  </si>
  <si>
    <t>Плеханова Аріанна Ігорівна</t>
  </si>
  <si>
    <t>Ятченко Дмітрій Сергійович</t>
  </si>
  <si>
    <t>EMQ_su_sk_1891</t>
  </si>
  <si>
    <t>Власенко Мирослава</t>
  </si>
  <si>
    <t>Кадука Софія</t>
  </si>
  <si>
    <t>Гриліцька Анжела Вікторівна</t>
  </si>
  <si>
    <t>Черкаський ліцей з посиленою військово-фізичною підготовкою імені Захисників України</t>
  </si>
  <si>
    <t>EMQ_su_sk_1892</t>
  </si>
  <si>
    <t>Амінова Ясміна</t>
  </si>
  <si>
    <t>Лущ Ірина</t>
  </si>
  <si>
    <t>EMQ_su_sk_1893</t>
  </si>
  <si>
    <t>Сидоренко Тимур</t>
  </si>
  <si>
    <t>Бандурка Богдан</t>
  </si>
  <si>
    <t>EMQ_su_sk_1894</t>
  </si>
  <si>
    <t>Кружилін Давід</t>
  </si>
  <si>
    <t>Бондаренко Єва</t>
  </si>
  <si>
    <t>EMQ_su_sk_1895</t>
  </si>
  <si>
    <t>Кравченко Богдан</t>
  </si>
  <si>
    <t>Матеюк Олексій</t>
  </si>
  <si>
    <t>EMQ_su_sk_1896</t>
  </si>
  <si>
    <t>Валіцький Ростислав</t>
  </si>
  <si>
    <t>Дзис Дмитро</t>
  </si>
  <si>
    <t>EMQ_su_sk_1897</t>
  </si>
  <si>
    <t>Міняйло Каріна</t>
  </si>
  <si>
    <t>Брегеда Марія</t>
  </si>
  <si>
    <t>EMQ_su_sk_1898</t>
  </si>
  <si>
    <t>Суган Максим</t>
  </si>
  <si>
    <t>Горбенко Миколай</t>
  </si>
  <si>
    <t>EMQ_su_sk_1899</t>
  </si>
  <si>
    <t>Приходько Анна</t>
  </si>
  <si>
    <t>Батюк Олександра</t>
  </si>
  <si>
    <t>EMQ_su_sk_1900</t>
  </si>
  <si>
    <t>Бараненко Єлизавета</t>
  </si>
  <si>
    <t>EMQ_su_sk_1901</t>
  </si>
  <si>
    <t>Барінова Єлизавета</t>
  </si>
  <si>
    <t>Водолазський Ілля</t>
  </si>
  <si>
    <t>EMQ_su_sk_1902</t>
  </si>
  <si>
    <t>Шаповалов Іван</t>
  </si>
  <si>
    <t>Крикля Богдан</t>
  </si>
  <si>
    <t>EMQ_su_sk_1903</t>
  </si>
  <si>
    <t>Кожа Вероніка</t>
  </si>
  <si>
    <t>Харченко Надія</t>
  </si>
  <si>
    <t>EMQ_su_sk_1904</t>
  </si>
  <si>
    <t>Маліновська Діана</t>
  </si>
  <si>
    <t>Мироненко Назар</t>
  </si>
  <si>
    <t>EMQ_su_sk_1905</t>
  </si>
  <si>
    <t>Блощаневич Михайло</t>
  </si>
  <si>
    <t>Садловська Марія</t>
  </si>
  <si>
    <t>EMQ_su_sk_1906</t>
  </si>
  <si>
    <t>Бордюг Арсен</t>
  </si>
  <si>
    <t>Варгалий Захар</t>
  </si>
  <si>
    <t>EMQ_su_sk_1907</t>
  </si>
  <si>
    <t>Гордій Макар</t>
  </si>
  <si>
    <t>Роговой Олексій</t>
  </si>
  <si>
    <t>EMQ_su_sk_1908</t>
  </si>
  <si>
    <t>Сіденко Маргарита</t>
  </si>
  <si>
    <t>Єрмакова Анастасія</t>
  </si>
  <si>
    <t>EMQ_su_sk_1909</t>
  </si>
  <si>
    <t>Шпара Поліна</t>
  </si>
  <si>
    <t>Полікаренко Поліна</t>
  </si>
  <si>
    <t>EMQ_su_sk_1910</t>
  </si>
  <si>
    <t>Пивовар Артем</t>
  </si>
  <si>
    <t>Щербатюк Олег</t>
  </si>
  <si>
    <t>EMQ_su_sk_1911</t>
  </si>
  <si>
    <t>Шпара Іван</t>
  </si>
  <si>
    <t>Шевченко Марина</t>
  </si>
  <si>
    <t>EMQ_su_sk_1912</t>
  </si>
  <si>
    <t>Купрійчук Вікторія</t>
  </si>
  <si>
    <t>Гурін Матвій</t>
  </si>
  <si>
    <t>EMQ_su_sk_1913</t>
  </si>
  <si>
    <t>Лут Олександр</t>
  </si>
  <si>
    <t>Дьомін Артем</t>
  </si>
  <si>
    <t>EMQ_su_sk_1914</t>
  </si>
  <si>
    <t>Боднар Олександр</t>
  </si>
  <si>
    <t>Шпильовий Максим</t>
  </si>
  <si>
    <t>EMQ_su_sk_1915</t>
  </si>
  <si>
    <t>Грекало Даніїл</t>
  </si>
  <si>
    <t>Комаров Захар</t>
  </si>
  <si>
    <t>EMQ_su_sk_1916</t>
  </si>
  <si>
    <t>Радько Даниїл Андрійович</t>
  </si>
  <si>
    <t>Джулай Денис Дмитрович</t>
  </si>
  <si>
    <t>Рудь Оксана Василівна</t>
  </si>
  <si>
    <t>Комунальний заклад "Черкаський академічний ліцей "Перспектива" Черкаської обласної ради"</t>
  </si>
  <si>
    <t>EMQ_su_sk_1917</t>
  </si>
  <si>
    <t>Гузик Аріна Олександрівна</t>
  </si>
  <si>
    <t>Масюк Катерина Анатоліївна</t>
  </si>
  <si>
    <t>EMQ_su_sk_1918</t>
  </si>
  <si>
    <t>Задорожня Софія Леонідівна</t>
  </si>
  <si>
    <t>Костріцький Павло Семенович</t>
  </si>
  <si>
    <t>EMQ_su_sk_1919</t>
  </si>
  <si>
    <t>Гайджієв Даніель Заурович</t>
  </si>
  <si>
    <t>Лукашук Артем Дмитрович</t>
  </si>
  <si>
    <t>EMQ_su_sk_1920</t>
  </si>
  <si>
    <t>Хайоніна Саміра Денисівна</t>
  </si>
  <si>
    <t>Бойко Інна Олександрівна</t>
  </si>
  <si>
    <t>EMQ_su_sk_1921</t>
  </si>
  <si>
    <t>Семенько Іван Олександрович</t>
  </si>
  <si>
    <t>Душка Ярослав Юрійович</t>
  </si>
  <si>
    <t>EMQ_su_sk_1922</t>
  </si>
  <si>
    <t>Кучеренко Юрій Юрійович</t>
  </si>
  <si>
    <t>Ромодан Артем Олександрович</t>
  </si>
  <si>
    <t>EMQ_su_sk_1923</t>
  </si>
  <si>
    <t>Віштал Софія Андріївна</t>
  </si>
  <si>
    <t>Жученко Вікторія Сергіївна</t>
  </si>
  <si>
    <t>EMQ_su_sk_1924</t>
  </si>
  <si>
    <t>Неграш Мілана Сергіївна</t>
  </si>
  <si>
    <t>Штепа Марія Олександрівна</t>
  </si>
  <si>
    <t>EMQ_su_sk_1925</t>
  </si>
  <si>
    <t>Любарський Максим Олексійович</t>
  </si>
  <si>
    <t>Славінський Іван Вячеславович</t>
  </si>
  <si>
    <t>EMQ_su_sk_1926</t>
  </si>
  <si>
    <t>Нехаєва Варвара Юріївна</t>
  </si>
  <si>
    <t>Зей Валерія Олегівна</t>
  </si>
  <si>
    <t>EMQ_su_sk_1927</t>
  </si>
  <si>
    <t>Ценова Кристина Володимирівна</t>
  </si>
  <si>
    <t>Ющенко Злата Андріївна</t>
  </si>
  <si>
    <t>EMQ_su_sk_1928</t>
  </si>
  <si>
    <t>Свинарьова Весна Євгенівна</t>
  </si>
  <si>
    <t>Йорж Мілана Олегівна</t>
  </si>
  <si>
    <t>EMQ_su_sk_1929</t>
  </si>
  <si>
    <t>Дарінський Богдан Миколайович</t>
  </si>
  <si>
    <t>Кілімніченко Андрій Романович</t>
  </si>
  <si>
    <t>EMQ_su_sk_1930</t>
  </si>
  <si>
    <t>Гребенюк Арсен Олександрович</t>
  </si>
  <si>
    <t>Мельник Іван Володимирович</t>
  </si>
  <si>
    <t>EMQ_su_sk_1931</t>
  </si>
  <si>
    <t>Василенко Маргарита Сергіївна</t>
  </si>
  <si>
    <t>Клименко Марія Артемівна</t>
  </si>
  <si>
    <t>EMQ_su_sk_1932</t>
  </si>
  <si>
    <t>Безуглий Андрій Олександрович</t>
  </si>
  <si>
    <t>Білоніг Алексія Дмитрівна</t>
  </si>
  <si>
    <t>EMQ_su_sk_1933</t>
  </si>
  <si>
    <t>Момот Анастасія Сергіївна</t>
  </si>
  <si>
    <t>Жила Назар Борисович</t>
  </si>
  <si>
    <t>EMQ_su_sk_1934</t>
  </si>
  <si>
    <t>Белясник Данило Сергійович</t>
  </si>
  <si>
    <t>Заболотній Макар Євгенійович</t>
  </si>
  <si>
    <t>EMQ_su_sk_1935</t>
  </si>
  <si>
    <t>Корнєєва Аліна Євгеніївна</t>
  </si>
  <si>
    <t>Деліцой Олександра Дмитрівна</t>
  </si>
  <si>
    <t>EMQ_su_sk_1936</t>
  </si>
  <si>
    <t>Гончар Назар Сергійович</t>
  </si>
  <si>
    <t>Лук'яненко Даніла Денисович</t>
  </si>
  <si>
    <t>EMQ_su_sk_1937</t>
  </si>
  <si>
    <t>Данилевська Евеліна Романівна</t>
  </si>
  <si>
    <t>Михальченко Марина Юріївна</t>
  </si>
  <si>
    <t>EMQ_su_sk_1938</t>
  </si>
  <si>
    <t>Привалова Марія Сергіївна</t>
  </si>
  <si>
    <t>Скороход Анна Сергіївна</t>
  </si>
  <si>
    <t>EMQ_su_sk_1939</t>
  </si>
  <si>
    <t>Зайченко Аліса Олександрівна</t>
  </si>
  <si>
    <t>Соловйова Анна Андріївна</t>
  </si>
  <si>
    <t>EMQ_su_sk_1940</t>
  </si>
  <si>
    <t>Булаткіна Катерина Сергіївна</t>
  </si>
  <si>
    <t>Кравченко Анна Дмитрівна</t>
  </si>
  <si>
    <t>EMQ_su_sk_1941</t>
  </si>
  <si>
    <t>Галієва Кіра Зейнівна</t>
  </si>
  <si>
    <t>Глізова Анастасія Юріївна</t>
  </si>
  <si>
    <t>EMQ_su_sk_1942</t>
  </si>
  <si>
    <t>Козилян Анастасія Віталіївна</t>
  </si>
  <si>
    <t>Климчук Мілана Сергіївна</t>
  </si>
  <si>
    <t>Потаніна Анастасія Тарасівна</t>
  </si>
  <si>
    <t>Чернівецький фаховий коледж технологій та дизайну</t>
  </si>
  <si>
    <t>EMQ_su_sk_1943</t>
  </si>
  <si>
    <t>Чернишова Анастасія Максимівна</t>
  </si>
  <si>
    <t>Ткачук Ольга Святославівна</t>
  </si>
  <si>
    <t>Лаготюк Вікторія Олександрівна</t>
  </si>
  <si>
    <t>EMQ_su_sk_1944</t>
  </si>
  <si>
    <t>Шевчук Вікторія Валентинівна</t>
  </si>
  <si>
    <t>Никоряк Михайло Володимирович</t>
  </si>
  <si>
    <t>EMQ_su_sk_1945</t>
  </si>
  <si>
    <t>Баркібаєва Валерія Арманівна</t>
  </si>
  <si>
    <t>Жебчук Олекандра Анатоліївна</t>
  </si>
  <si>
    <t>Олянич Олена Миколаївна</t>
  </si>
  <si>
    <t>Чернівецька гімназія №19 Чернівецької міської ради</t>
  </si>
  <si>
    <t>EMQ_su_sk_1946</t>
  </si>
  <si>
    <t>Коропецька   Юля Дмитрівна</t>
  </si>
  <si>
    <t>Боштега  Микола Георгійович</t>
  </si>
  <si>
    <t>EMQ_su_sk_1947</t>
  </si>
  <si>
    <t>Гребенюк Анна В'ячеславівна</t>
  </si>
  <si>
    <t>Герц Єва Степанівна</t>
  </si>
  <si>
    <t>EMQ_su_sk_1948</t>
  </si>
  <si>
    <t>Давиденко Ян Ярославович</t>
  </si>
  <si>
    <t>Жужа Юрій Олександрович</t>
  </si>
  <si>
    <t>EMQ_su_sk_1949</t>
  </si>
  <si>
    <t xml:space="preserve">Бойко Андрій Олександрович </t>
  </si>
  <si>
    <t>Журик Даніель Віталійович</t>
  </si>
  <si>
    <t>EMQ_su_sk_1950</t>
  </si>
  <si>
    <t xml:space="preserve">Бензар Владислав Васильовича </t>
  </si>
  <si>
    <t>Гуцул Іван Вікторович</t>
  </si>
  <si>
    <t>EMQ_su_sk_1951</t>
  </si>
  <si>
    <t>Баб'юк Андрій Сергійович</t>
  </si>
  <si>
    <t>Гаврилець Олег Ігорович</t>
  </si>
  <si>
    <t>EMQ_su_sk_1952</t>
  </si>
  <si>
    <t>Давиденко Саміра Євгенівна</t>
  </si>
  <si>
    <t>Куруоглу Еліф Юмітівна</t>
  </si>
  <si>
    <t>EMQ_su_sk_1953</t>
  </si>
  <si>
    <t>Жаворонков Акім Євгенійович</t>
  </si>
  <si>
    <t>Костащук Богдан Сергійович</t>
  </si>
  <si>
    <t>EMQ_su_sk_1954</t>
  </si>
  <si>
    <t>Колесник Анна Петрівна</t>
  </si>
  <si>
    <t>Кузьменко Ксенія Віталіївна</t>
  </si>
  <si>
    <t>EMQ_su_sk_1955</t>
  </si>
  <si>
    <t>Кульпінська Ніколь Вікторівна</t>
  </si>
  <si>
    <t>Дідичук Ганна Дмитрівна</t>
  </si>
  <si>
    <t>EMQ_su_sk_1956</t>
  </si>
  <si>
    <t>Мак Анастасія Миколаївна</t>
  </si>
  <si>
    <t xml:space="preserve">Репушинська Романна Романівна </t>
  </si>
  <si>
    <t>EMQ_su_sk_1957</t>
  </si>
  <si>
    <t>Хабайло Андреа Віталійович</t>
  </si>
  <si>
    <t>Мишковський Богдан Тарасович</t>
  </si>
  <si>
    <t>EMQ_su_sk_1958</t>
  </si>
  <si>
    <t>Заяц Ніколь Сергіївна</t>
  </si>
  <si>
    <t>Мігалуш Микола Віталійович</t>
  </si>
  <si>
    <t>EMQ_su_sk_1959</t>
  </si>
  <si>
    <t>Ткач Сергій Борисович</t>
  </si>
  <si>
    <t>Шестаковський Марк Олександрович</t>
  </si>
  <si>
    <t>EMQ_su_sk_1960</t>
  </si>
  <si>
    <t>Павлович Кірілл Сергійович</t>
  </si>
  <si>
    <t>Кермач Дар'я Олексіївна</t>
  </si>
  <si>
    <t>EMQ_su_sk_1961</t>
  </si>
  <si>
    <t>Кунченко Ангеліна Денисівна</t>
  </si>
  <si>
    <t>EMQ_su_sk_1962</t>
  </si>
  <si>
    <t>Гамаль Дмитро Миколайович</t>
  </si>
  <si>
    <t>Лєшуков Павло Степанович</t>
  </si>
  <si>
    <t>EMQ_su_sk_1963</t>
  </si>
  <si>
    <t>Мамчур Надія Вячеславівна</t>
  </si>
  <si>
    <t>Гукасян Олександр Сергійович</t>
  </si>
  <si>
    <t>EMQ_su_sk_1964</t>
  </si>
  <si>
    <t>Вирнов Дмитро Юрійович</t>
  </si>
  <si>
    <t>Андрунати Андрея Марінівна</t>
  </si>
  <si>
    <t>Безушка Лариса Сергіївна</t>
  </si>
  <si>
    <t>Тарасовецький ліцей Ванчиковецької сільської ради</t>
  </si>
  <si>
    <t>EMQ_su_sk_1965</t>
  </si>
  <si>
    <t>Коцюба Лія Ігорівна</t>
  </si>
  <si>
    <t xml:space="preserve">Пасат Алекс Васильович </t>
  </si>
  <si>
    <t>Ністрян Людмила Міколаївна</t>
  </si>
  <si>
    <t>EMQ_su_sk_1966</t>
  </si>
  <si>
    <t xml:space="preserve">Корлотян Лукас Едуардович </t>
  </si>
  <si>
    <t xml:space="preserve">Шкьопу Веніамін Анатолійович </t>
  </si>
  <si>
    <t>Мойсей Марин Васильович</t>
  </si>
  <si>
    <t>EMQ_su_sk_1967</t>
  </si>
  <si>
    <t xml:space="preserve">Кіореску Регіна Олегівна </t>
  </si>
  <si>
    <t>Савічук Емілі Іванівна</t>
  </si>
  <si>
    <t>EMQ_su_sk_1968</t>
  </si>
  <si>
    <t xml:space="preserve">Мойсей Анастасія Маринівна </t>
  </si>
  <si>
    <t xml:space="preserve">Фирфа Ксенія Славівна   </t>
  </si>
  <si>
    <t>EMQ_su_sk_1969</t>
  </si>
  <si>
    <t xml:space="preserve">Мойсей Міхаєла Михайлівна </t>
  </si>
  <si>
    <t xml:space="preserve">Топорівська Адіна Дмитрівна  </t>
  </si>
  <si>
    <t>Довганюк Анжела Василівна</t>
  </si>
  <si>
    <t>EMQ_su_sk_1970</t>
  </si>
  <si>
    <t xml:space="preserve">Кучурян Маргарита Михайлівна </t>
  </si>
  <si>
    <t>Топала Анастасія Сергіївна</t>
  </si>
  <si>
    <t xml:space="preserve">Лазареску Зіна Прокопівна </t>
  </si>
  <si>
    <t>Комунальний заклад "Багринівський ліцей Кам'янецької сільської ради Чернівецького району Чернівецької області"</t>
  </si>
  <si>
    <t>EMQ_su_sk_1971</t>
  </si>
  <si>
    <t>Тофан Тімотей Романович</t>
  </si>
  <si>
    <t>Гнатюк Тімотей Діомідович</t>
  </si>
  <si>
    <t>EMQ_su_sk_1972</t>
  </si>
  <si>
    <t>Топала Марта Костянтинівна</t>
  </si>
  <si>
    <t>Унгурян Даміан Андрійович</t>
  </si>
  <si>
    <t>EMQ_su_sk_1973</t>
  </si>
  <si>
    <t>Лазареску Давід Михайлович</t>
  </si>
  <si>
    <t>Лазарь Михайло Васильович</t>
  </si>
  <si>
    <t>EMQ_su_sk_1974</t>
  </si>
  <si>
    <t>Тофан Емануела Романівна</t>
  </si>
  <si>
    <t>Чеука Марія - Луіза Михайлівна</t>
  </si>
  <si>
    <t>EMQ_su_sk_1975</t>
  </si>
  <si>
    <t xml:space="preserve">Абрамова Олександра Олександрівна </t>
  </si>
  <si>
    <t>Бессмертна Анастасія Миколаївна</t>
  </si>
  <si>
    <t>EMQ_su_sk_1976</t>
  </si>
  <si>
    <t>Патраш Максим Марчелович</t>
  </si>
  <si>
    <t>Гавдуш Ілля Костянтинович</t>
  </si>
  <si>
    <t>EMQ_su_sk_1977</t>
  </si>
  <si>
    <t>Дурдук Віктор Іванович</t>
  </si>
  <si>
    <t>Туняк Василь Якимович</t>
  </si>
  <si>
    <t>EMQ_su_sk_1978</t>
  </si>
  <si>
    <t>Мошуля Софія Василівна</t>
  </si>
  <si>
    <t>Шербул Максим Віталійович</t>
  </si>
  <si>
    <t xml:space="preserve">Кіфяк Галина Олександрівна </t>
  </si>
  <si>
    <t xml:space="preserve">Чернівецький політехнічний фаховий коледж </t>
  </si>
  <si>
    <t>EMQ_su_sk_1979</t>
  </si>
  <si>
    <t>Заплітна Анастасія</t>
  </si>
  <si>
    <t>Гаврилюк Катерина</t>
  </si>
  <si>
    <t xml:space="preserve">Якуніна Юлія Василівна </t>
  </si>
  <si>
    <t>Чернівецький ліцей N13</t>
  </si>
  <si>
    <t>EMQ_su_sk_1980</t>
  </si>
  <si>
    <t>Рознай Роман</t>
  </si>
  <si>
    <t>Митринюк Тимофій</t>
  </si>
  <si>
    <t>EMQ_su_sk_1981</t>
  </si>
  <si>
    <t>Мушин Яна</t>
  </si>
  <si>
    <t>Ситникова Христина</t>
  </si>
  <si>
    <t>EMQ_su_sk_1982</t>
  </si>
  <si>
    <t>Шевченко Єва Андріївна</t>
  </si>
  <si>
    <t>Міщенко Стефанія Анатоліївна</t>
  </si>
  <si>
    <t>Миколенко Олена Михайлівна</t>
  </si>
  <si>
    <t>Прилуцький заклад загальної середньої освіти І-ІІІ ступенів №7(ліцей№7)</t>
  </si>
  <si>
    <t>EMQ_su_sk_1983</t>
  </si>
  <si>
    <t>Ткаченко Дарія Михайлівна</t>
  </si>
  <si>
    <t>Ступак Каріна Андріївна</t>
  </si>
  <si>
    <t>Кривенко Оксана Іванівна</t>
  </si>
  <si>
    <t>Ніжинський будинок дітей та юнацтва</t>
  </si>
  <si>
    <t>EMQ_su_sk_1984</t>
  </si>
  <si>
    <t>Щітка Мар'яна</t>
  </si>
  <si>
    <t>Горбунова Владислава</t>
  </si>
  <si>
    <t>EMQ_su_sk_1985</t>
  </si>
  <si>
    <t>Костюк Руслана</t>
  </si>
  <si>
    <t>Цинковська Карін</t>
  </si>
  <si>
    <t>EMQ_su_sk_1986</t>
  </si>
  <si>
    <t>Безлюдний Данило</t>
  </si>
  <si>
    <t>Куликівський Олександр</t>
  </si>
  <si>
    <t>Ніжинська гімназія №10</t>
  </si>
  <si>
    <t>EMQ_su_sk_1987</t>
  </si>
  <si>
    <t>Красновид Олександра</t>
  </si>
  <si>
    <t>Бойко Марія</t>
  </si>
  <si>
    <t>EMQ_su_sk_1988</t>
  </si>
  <si>
    <t>Коваленко Богдан Миколайович</t>
  </si>
  <si>
    <t>Сіренко Роман Сергійович</t>
  </si>
  <si>
    <t>Проценко Інна Вікторівна</t>
  </si>
  <si>
    <t>Чернігівська гімназія №11 Чернігівської міської ради</t>
  </si>
  <si>
    <t>EMQ_su_sk_1989</t>
  </si>
  <si>
    <t>Хоменко-Сопінський Лев Ілліч</t>
  </si>
  <si>
    <t>Сошилова Аліна Сергіївна</t>
  </si>
  <si>
    <t>EMQ_su_sk_1990</t>
  </si>
  <si>
    <t>Підлісний Володимир Анатолійович</t>
  </si>
  <si>
    <t>Медвідь Антон Олександрович</t>
  </si>
  <si>
    <t>EMQ_su_sk_1991</t>
  </si>
  <si>
    <t>Река Анна Володимирівна</t>
  </si>
  <si>
    <t>Орищенко Діана Сергіївна</t>
  </si>
  <si>
    <t>Дейкун Інна Олексіївна</t>
  </si>
  <si>
    <t>Ніжинська гімназія 15 "Основа"</t>
  </si>
  <si>
    <t>EMQ_su_sk_1992</t>
  </si>
  <si>
    <t>Рожкова Олена Олександрівна</t>
  </si>
  <si>
    <t>Рожкова Владислава Олександрівна</t>
  </si>
  <si>
    <t xml:space="preserve">Малежик Григорій Ігорович </t>
  </si>
  <si>
    <t>Чернігівська гімназія № 5 Чернігівської міської ради</t>
  </si>
  <si>
    <t>EMQ_su_sk_1993</t>
  </si>
  <si>
    <t>Кононенко Тетяна Олексіївна</t>
  </si>
  <si>
    <t>Мила Софія Дмитрівна</t>
  </si>
  <si>
    <t>Мищенко Катерина Миколаївна</t>
  </si>
  <si>
    <t>ПП "Приватний заклад освіти "МудрАнгелики"</t>
  </si>
  <si>
    <t>EMQ_su_sk_1994</t>
  </si>
  <si>
    <t xml:space="preserve">Чуйко Гліб Сергійович </t>
  </si>
  <si>
    <t>Тимофєєв Михайло Євгенович</t>
  </si>
  <si>
    <t>EMQ_su_sk_1995</t>
  </si>
  <si>
    <t>Могильна Поліна Богданівна</t>
  </si>
  <si>
    <t>Часник Христина Романівна</t>
  </si>
  <si>
    <t>EMQ_su_sk_1996</t>
  </si>
  <si>
    <t>Вовк Іван Павлович</t>
  </si>
  <si>
    <t>Орда Олексій Денисович</t>
  </si>
  <si>
    <t>EMQ_su_sk_1997</t>
  </si>
  <si>
    <t>Ріпко Марія Олександрівна</t>
  </si>
  <si>
    <t>Шоман Аліса Володимирівна</t>
  </si>
  <si>
    <t>EMQ_su_sk_1998</t>
  </si>
  <si>
    <t>Шостак Поліна Антонівна</t>
  </si>
  <si>
    <t>Дем'яненко Варвара Юріївна</t>
  </si>
  <si>
    <t>EMQ_su_sk_1999</t>
  </si>
  <si>
    <t>Кривда Алєксандра Денисівна</t>
  </si>
  <si>
    <t>Пчелінцев Максим Дмитрович</t>
  </si>
  <si>
    <t>EMQ_su_sk_2000</t>
  </si>
  <si>
    <t>Цимбал Семен Вікторович</t>
  </si>
  <si>
    <t>Ткачов Нікіта Миколайович</t>
  </si>
  <si>
    <t>EMQ_su_sk_2001</t>
  </si>
  <si>
    <t>Вакуленко Софія Олександрівна</t>
  </si>
  <si>
    <t>Колесник Єгор Денисович</t>
  </si>
  <si>
    <t>EMQ_su_sk_2002</t>
  </si>
  <si>
    <t>Купрієнко Олександр Олексійович</t>
  </si>
  <si>
    <t>Лолашвілі Тимур Павлович</t>
  </si>
  <si>
    <t>EMQ_su_sk_2003</t>
  </si>
  <si>
    <t>Склярук Юрій Юрійович</t>
  </si>
  <si>
    <t>Семисал Єлисей Максимович</t>
  </si>
  <si>
    <t>назва закладу освіти</t>
  </si>
  <si>
    <t>EMQ_s_sk_014</t>
  </si>
  <si>
    <t>EMQ_s_sk_013</t>
  </si>
  <si>
    <t>EMQ_s_sk_012</t>
  </si>
  <si>
    <t>EMQ_s_sk_011</t>
  </si>
  <si>
    <t>EMQ_s_sk_010</t>
  </si>
  <si>
    <t>EMQ_s_sk_009</t>
  </si>
  <si>
    <t>EMQ_s_sk_008</t>
  </si>
  <si>
    <t>EMQ_s_sk_007</t>
  </si>
  <si>
    <t>EMQ_s_sk_006</t>
  </si>
  <si>
    <t>EMQ_s_sk_005</t>
  </si>
  <si>
    <t>EMQ_s_sk_004</t>
  </si>
  <si>
    <t>EMQ_s_sk_003</t>
  </si>
  <si>
    <t>EMQ_s_sk_002</t>
  </si>
  <si>
    <t>EMQ_s_sk_001</t>
  </si>
  <si>
    <t>Потапенко Іван Володимирович</t>
  </si>
  <si>
    <t>Дергачов Олександр</t>
  </si>
  <si>
    <t>Гонгало Дмитро Сергійович</t>
  </si>
  <si>
    <t>Беба Володимир Анатолійович</t>
  </si>
  <si>
    <t>Бушуєв Олексій Івановчич</t>
  </si>
  <si>
    <t>Сірий Артем Дмитрович</t>
  </si>
  <si>
    <t>Опанасенко Вероніка Миколаївна</t>
  </si>
  <si>
    <t>Теплюк Гліб</t>
  </si>
  <si>
    <t>Бабенко Даниіл</t>
  </si>
  <si>
    <t>Пунько Дар`я Сергіівна</t>
  </si>
  <si>
    <t xml:space="preserve">Брезицький Дмитро Олегович </t>
  </si>
  <si>
    <t>Мішина Анастасія Юріївна</t>
  </si>
  <si>
    <t>Богдан Ірина Олександрівна</t>
  </si>
  <si>
    <t>Халимон Ольга Олександрівна</t>
  </si>
  <si>
    <t>Журавель Ольга Володимирівна</t>
  </si>
  <si>
    <t xml:space="preserve">Ляхівненко Людмила Володимирівна </t>
  </si>
  <si>
    <t>Лобойківський ліцей Петриківської селищної ради</t>
  </si>
  <si>
    <t>Комунальний заклад " Харківський ліцей #147 Харківської міської ради "</t>
  </si>
  <si>
    <t>Савенок Поліна Олексіївна</t>
  </si>
  <si>
    <t>Деркач Марія Василівна</t>
  </si>
  <si>
    <t>Гавришків Остап Васильович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</si>
</sst>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1WkYTNG3r6TVBXpcHMpv" TargetMode="External"/><Relationship Id="rId1827" Type="http://schemas.openxmlformats.org/officeDocument/2006/relationships/hyperlink" Target="https://talan.bank.gov.ua/get-user-certificate/1WkYTMwoiS9Jgrbtkizr" TargetMode="External"/><Relationship Id="rId21" Type="http://schemas.openxmlformats.org/officeDocument/2006/relationships/hyperlink" Target="https://talan.bank.gov.ua/get-user-certificate/1WkYTvKMrsZ_WMxnOnOL" TargetMode="External"/><Relationship Id="rId170" Type="http://schemas.openxmlformats.org/officeDocument/2006/relationships/hyperlink" Target="https://talan.bank.gov.ua/get-user-certificate/1WkYTpsfUA2i4a7sSRu_" TargetMode="External"/><Relationship Id="rId268" Type="http://schemas.openxmlformats.org/officeDocument/2006/relationships/hyperlink" Target="https://talan.bank.gov.ua/get-user-certificate/1WkYTEQBZnQf8nUTryxT" TargetMode="External"/><Relationship Id="rId475" Type="http://schemas.openxmlformats.org/officeDocument/2006/relationships/hyperlink" Target="https://talan.bank.gov.ua/get-user-certificate/1WkYTJiQ85sUWp60RaiW" TargetMode="External"/><Relationship Id="rId682" Type="http://schemas.openxmlformats.org/officeDocument/2006/relationships/hyperlink" Target="https://talan.bank.gov.ua/get-user-certificate/1WkYT_JNaqhSk2dsNwI5" TargetMode="External"/><Relationship Id="rId128" Type="http://schemas.openxmlformats.org/officeDocument/2006/relationships/hyperlink" Target="https://talan.bank.gov.ua/get-user-certificate/1WkYT68l3WFCJcAqgsUZ" TargetMode="External"/><Relationship Id="rId335" Type="http://schemas.openxmlformats.org/officeDocument/2006/relationships/hyperlink" Target="https://talan.bank.gov.ua/get-user-certificate/1WkYTjUw_egVf7M4LTRX" TargetMode="External"/><Relationship Id="rId542" Type="http://schemas.openxmlformats.org/officeDocument/2006/relationships/hyperlink" Target="https://talan.bank.gov.ua/get-user-certificate/1WkYTDIR0_Dh0rb5L1UZ" TargetMode="External"/><Relationship Id="rId987" Type="http://schemas.openxmlformats.org/officeDocument/2006/relationships/hyperlink" Target="https://talan.bank.gov.ua/get-user-certificate/1WkYTnNIPTToa6WmjVRg" TargetMode="External"/><Relationship Id="rId1172" Type="http://schemas.openxmlformats.org/officeDocument/2006/relationships/hyperlink" Target="https://talan.bank.gov.ua/get-user-certificate/1WkYTcowF_UeKeo98IxX" TargetMode="External"/><Relationship Id="rId2016" Type="http://schemas.openxmlformats.org/officeDocument/2006/relationships/hyperlink" Target="https://talan.bank.gov.ua/get-user-certificate/PLxxghzjZrvJA1jSqZM2" TargetMode="External"/><Relationship Id="rId402" Type="http://schemas.openxmlformats.org/officeDocument/2006/relationships/hyperlink" Target="https://talan.bank.gov.ua/get-user-certificate/1WkYTSP_35SSC7OdfuYa" TargetMode="External"/><Relationship Id="rId847" Type="http://schemas.openxmlformats.org/officeDocument/2006/relationships/hyperlink" Target="https://talan.bank.gov.ua/get-user-certificate/1WkYTYcckB8bQikGAnIF" TargetMode="External"/><Relationship Id="rId1032" Type="http://schemas.openxmlformats.org/officeDocument/2006/relationships/hyperlink" Target="https://talan.bank.gov.ua/get-user-certificate/1WkYTTYdSAY1y9wrEBOx" TargetMode="External"/><Relationship Id="rId1477" Type="http://schemas.openxmlformats.org/officeDocument/2006/relationships/hyperlink" Target="https://talan.bank.gov.ua/get-user-certificate/1WkYTgvXiCoxRC3f6UVo" TargetMode="External"/><Relationship Id="rId1684" Type="http://schemas.openxmlformats.org/officeDocument/2006/relationships/hyperlink" Target="https://talan.bank.gov.ua/get-user-certificate/1WkYT5bhy9NT1wOqBVuf" TargetMode="External"/><Relationship Id="rId1891" Type="http://schemas.openxmlformats.org/officeDocument/2006/relationships/hyperlink" Target="https://talan.bank.gov.ua/get-user-certificate/1WkYTOkvtOPeu-im38fv" TargetMode="External"/><Relationship Id="rId707" Type="http://schemas.openxmlformats.org/officeDocument/2006/relationships/hyperlink" Target="https://talan.bank.gov.ua/get-user-certificate/1WkYTl4tMjUnV1JS9XWD" TargetMode="External"/><Relationship Id="rId914" Type="http://schemas.openxmlformats.org/officeDocument/2006/relationships/hyperlink" Target="https://talan.bank.gov.ua/get-user-certificate/1WkYTWGVTcSiUZUsPXhX" TargetMode="External"/><Relationship Id="rId1337" Type="http://schemas.openxmlformats.org/officeDocument/2006/relationships/hyperlink" Target="https://talan.bank.gov.ua/get-user-certificate/1WkYTfk2F2_crIWTtwa8" TargetMode="External"/><Relationship Id="rId1544" Type="http://schemas.openxmlformats.org/officeDocument/2006/relationships/hyperlink" Target="https://talan.bank.gov.ua/get-user-certificate/1WkYTsMuVnrKMP8MTI2q" TargetMode="External"/><Relationship Id="rId1751" Type="http://schemas.openxmlformats.org/officeDocument/2006/relationships/hyperlink" Target="https://talan.bank.gov.ua/get-user-certificate/1WkYTY9fJtLbvlqLRewY" TargetMode="External"/><Relationship Id="rId1989" Type="http://schemas.openxmlformats.org/officeDocument/2006/relationships/hyperlink" Target="https://talan.bank.gov.ua/get-user-certificate/1WkYTgQ0MY6q7j_6bw0L" TargetMode="External"/><Relationship Id="rId43" Type="http://schemas.openxmlformats.org/officeDocument/2006/relationships/hyperlink" Target="https://talan.bank.gov.ua/get-user-certificate/1WkYTeJlFoxoDZ9VYqFG" TargetMode="External"/><Relationship Id="rId1404" Type="http://schemas.openxmlformats.org/officeDocument/2006/relationships/hyperlink" Target="https://talan.bank.gov.ua/get-user-certificate/1WkYT1gQC9f7OG0Zs1Sv" TargetMode="External"/><Relationship Id="rId1611" Type="http://schemas.openxmlformats.org/officeDocument/2006/relationships/hyperlink" Target="https://talan.bank.gov.ua/get-user-certificate/1WkYT960vxskK8BQ8FkI" TargetMode="External"/><Relationship Id="rId1849" Type="http://schemas.openxmlformats.org/officeDocument/2006/relationships/hyperlink" Target="https://talan.bank.gov.ua/get-user-certificate/1WkYTtVLdyCEMbGaR8iR" TargetMode="External"/><Relationship Id="rId192" Type="http://schemas.openxmlformats.org/officeDocument/2006/relationships/hyperlink" Target="https://talan.bank.gov.ua/get-user-certificate/1WkYTwQ6tiwTTgtSdN8l" TargetMode="External"/><Relationship Id="rId1709" Type="http://schemas.openxmlformats.org/officeDocument/2006/relationships/hyperlink" Target="https://talan.bank.gov.ua/get-user-certificate/1WkYT2x9BIBmmhuupclm" TargetMode="External"/><Relationship Id="rId1916" Type="http://schemas.openxmlformats.org/officeDocument/2006/relationships/hyperlink" Target="https://talan.bank.gov.ua/get-user-certificate/1WkYTov0x_IFMeFvOorA" TargetMode="External"/><Relationship Id="rId497" Type="http://schemas.openxmlformats.org/officeDocument/2006/relationships/hyperlink" Target="https://talan.bank.gov.ua/get-user-certificate/1WkYTkm3n7IVmgnzndgi" TargetMode="External"/><Relationship Id="rId357" Type="http://schemas.openxmlformats.org/officeDocument/2006/relationships/hyperlink" Target="https://talan.bank.gov.ua/get-user-certificate/1WkYTrdt7MMzYvVpvgRY" TargetMode="External"/><Relationship Id="rId1194" Type="http://schemas.openxmlformats.org/officeDocument/2006/relationships/hyperlink" Target="https://talan.bank.gov.ua/get-user-certificate/1WkYTb8YHg0jCar2YdPE" TargetMode="External"/><Relationship Id="rId217" Type="http://schemas.openxmlformats.org/officeDocument/2006/relationships/hyperlink" Target="https://talan.bank.gov.ua/get-user-certificate/1WkYTgYuaSkyoCW036fB" TargetMode="External"/><Relationship Id="rId564" Type="http://schemas.openxmlformats.org/officeDocument/2006/relationships/hyperlink" Target="https://talan.bank.gov.ua/get-user-certificate/1WkYTG0G5Tn-yCxZ1VI8" TargetMode="External"/><Relationship Id="rId771" Type="http://schemas.openxmlformats.org/officeDocument/2006/relationships/hyperlink" Target="https://talan.bank.gov.ua/get-user-certificate/1WkYTFDFXwpNRXwW5sut" TargetMode="External"/><Relationship Id="rId869" Type="http://schemas.openxmlformats.org/officeDocument/2006/relationships/hyperlink" Target="https://talan.bank.gov.ua/get-user-certificate/1WkYTL7VBOQoXHVS6g7D" TargetMode="External"/><Relationship Id="rId1499" Type="http://schemas.openxmlformats.org/officeDocument/2006/relationships/hyperlink" Target="https://talan.bank.gov.ua/get-user-certificate/1WkYTN6CjaNaD-BiFAAf" TargetMode="External"/><Relationship Id="rId424" Type="http://schemas.openxmlformats.org/officeDocument/2006/relationships/hyperlink" Target="https://talan.bank.gov.ua/get-user-certificate/1WkYTGzqhPkTUQ0t0Iwz" TargetMode="External"/><Relationship Id="rId631" Type="http://schemas.openxmlformats.org/officeDocument/2006/relationships/hyperlink" Target="https://talan.bank.gov.ua/get-user-certificate/1WkYT1c0mHqA-46paZxL" TargetMode="External"/><Relationship Id="rId729" Type="http://schemas.openxmlformats.org/officeDocument/2006/relationships/hyperlink" Target="https://talan.bank.gov.ua/get-user-certificate/1WkYTVyvpiw5vRFdd4v0" TargetMode="External"/><Relationship Id="rId1054" Type="http://schemas.openxmlformats.org/officeDocument/2006/relationships/hyperlink" Target="https://talan.bank.gov.ua/get-user-certificate/1WkYThyfe-CmJz2Cf6rv" TargetMode="External"/><Relationship Id="rId1261" Type="http://schemas.openxmlformats.org/officeDocument/2006/relationships/hyperlink" Target="https://talan.bank.gov.ua/get-user-certificate/1WkYTwPhFDmw_XOvo_cv" TargetMode="External"/><Relationship Id="rId1359" Type="http://schemas.openxmlformats.org/officeDocument/2006/relationships/hyperlink" Target="https://talan.bank.gov.ua/get-user-certificate/1WkYTAdZe70Br-LEbcr5" TargetMode="External"/><Relationship Id="rId936" Type="http://schemas.openxmlformats.org/officeDocument/2006/relationships/hyperlink" Target="https://talan.bank.gov.ua/get-user-certificate/1WkYTztI47cEPsi2fGIG" TargetMode="External"/><Relationship Id="rId1121" Type="http://schemas.openxmlformats.org/officeDocument/2006/relationships/hyperlink" Target="https://talan.bank.gov.ua/get-user-certificate/1WkYThiJiQgs7xucWBb2" TargetMode="External"/><Relationship Id="rId1219" Type="http://schemas.openxmlformats.org/officeDocument/2006/relationships/hyperlink" Target="https://talan.bank.gov.ua/get-user-certificate/1WkYTM-0az4jOgiEvwB0" TargetMode="External"/><Relationship Id="rId1566" Type="http://schemas.openxmlformats.org/officeDocument/2006/relationships/hyperlink" Target="https://talan.bank.gov.ua/get-user-certificate/1WkYTkPPLQWuvMCAJayu" TargetMode="External"/><Relationship Id="rId1773" Type="http://schemas.openxmlformats.org/officeDocument/2006/relationships/hyperlink" Target="https://talan.bank.gov.ua/get-user-certificate/1WkYTf2H0HTuDpqDYfe_" TargetMode="External"/><Relationship Id="rId1980" Type="http://schemas.openxmlformats.org/officeDocument/2006/relationships/hyperlink" Target="https://talan.bank.gov.ua/get-user-certificate/1WkYTQG8Kp7zMrF_KlhS" TargetMode="External"/><Relationship Id="rId65" Type="http://schemas.openxmlformats.org/officeDocument/2006/relationships/hyperlink" Target="https://talan.bank.gov.ua/get-user-certificate/1WkYTUOqsbXh_rvtjmat" TargetMode="External"/><Relationship Id="rId1426" Type="http://schemas.openxmlformats.org/officeDocument/2006/relationships/hyperlink" Target="https://talan.bank.gov.ua/get-user-certificate/1WkYTLfcqyFcNEaU9ZGl" TargetMode="External"/><Relationship Id="rId1633" Type="http://schemas.openxmlformats.org/officeDocument/2006/relationships/hyperlink" Target="https://talan.bank.gov.ua/get-user-certificate/1WkYTg03K9V5WQmxmfau" TargetMode="External"/><Relationship Id="rId1840" Type="http://schemas.openxmlformats.org/officeDocument/2006/relationships/hyperlink" Target="https://talan.bank.gov.ua/get-user-certificate/1WkYTypfxalHudCSkyBY" TargetMode="External"/><Relationship Id="rId1700" Type="http://schemas.openxmlformats.org/officeDocument/2006/relationships/hyperlink" Target="https://talan.bank.gov.ua/get-user-certificate/1WkYT3yIYk2YjIMwIASC" TargetMode="External"/><Relationship Id="rId1938" Type="http://schemas.openxmlformats.org/officeDocument/2006/relationships/hyperlink" Target="https://talan.bank.gov.ua/get-user-certificate/1WkYTVk8IqR8-XEaqM_-" TargetMode="External"/><Relationship Id="rId281" Type="http://schemas.openxmlformats.org/officeDocument/2006/relationships/hyperlink" Target="https://talan.bank.gov.ua/get-user-certificate/1WkYTu2FrPqp6BrbMoCa" TargetMode="External"/><Relationship Id="rId141" Type="http://schemas.openxmlformats.org/officeDocument/2006/relationships/hyperlink" Target="https://talan.bank.gov.ua/get-user-certificate/1WkYTpVffLIFtYohQus6" TargetMode="External"/><Relationship Id="rId379" Type="http://schemas.openxmlformats.org/officeDocument/2006/relationships/hyperlink" Target="https://talan.bank.gov.ua/get-user-certificate/1WkYTeRE7iQEeqlcOfoV" TargetMode="External"/><Relationship Id="rId586" Type="http://schemas.openxmlformats.org/officeDocument/2006/relationships/hyperlink" Target="https://talan.bank.gov.ua/get-user-certificate/1WkYTtT1J6vHflo5jF6l" TargetMode="External"/><Relationship Id="rId793" Type="http://schemas.openxmlformats.org/officeDocument/2006/relationships/hyperlink" Target="https://talan.bank.gov.ua/get-user-certificate/1WkYTC7fchdT1bYXt0Yd" TargetMode="External"/><Relationship Id="rId7" Type="http://schemas.openxmlformats.org/officeDocument/2006/relationships/hyperlink" Target="https://talan.bank.gov.ua/get-user-certificate/1WkYT3S2SqBIR9TLjy2w" TargetMode="External"/><Relationship Id="rId239" Type="http://schemas.openxmlformats.org/officeDocument/2006/relationships/hyperlink" Target="https://talan.bank.gov.ua/get-user-certificate/1WkYTdh_HXTbHAmlQqBn" TargetMode="External"/><Relationship Id="rId446" Type="http://schemas.openxmlformats.org/officeDocument/2006/relationships/hyperlink" Target="https://talan.bank.gov.ua/get-user-certificate/1WkYT1cyPzhq9bz9S4cI" TargetMode="External"/><Relationship Id="rId653" Type="http://schemas.openxmlformats.org/officeDocument/2006/relationships/hyperlink" Target="https://talan.bank.gov.ua/get-user-certificate/1WkYT5NcRywzlpkRkLy7" TargetMode="External"/><Relationship Id="rId1076" Type="http://schemas.openxmlformats.org/officeDocument/2006/relationships/hyperlink" Target="https://talan.bank.gov.ua/get-user-certificate/1WkYT4EyzfKIkjRlqDRf" TargetMode="External"/><Relationship Id="rId1283" Type="http://schemas.openxmlformats.org/officeDocument/2006/relationships/hyperlink" Target="https://talan.bank.gov.ua/get-user-certificate/1WkYTVwq6OGXast4whhd" TargetMode="External"/><Relationship Id="rId1490" Type="http://schemas.openxmlformats.org/officeDocument/2006/relationships/hyperlink" Target="https://talan.bank.gov.ua/get-user-certificate/1WkYTzff9cjwqlUZJ1Po" TargetMode="External"/><Relationship Id="rId306" Type="http://schemas.openxmlformats.org/officeDocument/2006/relationships/hyperlink" Target="https://talan.bank.gov.ua/get-user-certificate/1WkYTHJUVZFRub9XtXAh" TargetMode="External"/><Relationship Id="rId860" Type="http://schemas.openxmlformats.org/officeDocument/2006/relationships/hyperlink" Target="https://talan.bank.gov.ua/get-user-certificate/1WkYTRqQ3jxVwnFF0H2H" TargetMode="External"/><Relationship Id="rId958" Type="http://schemas.openxmlformats.org/officeDocument/2006/relationships/hyperlink" Target="https://talan.bank.gov.ua/get-user-certificate/1WkYTuKFUo1uJQXXgArT" TargetMode="External"/><Relationship Id="rId1143" Type="http://schemas.openxmlformats.org/officeDocument/2006/relationships/hyperlink" Target="https://talan.bank.gov.ua/get-user-certificate/1WkYTJQw6fgSto-xo5eD" TargetMode="External"/><Relationship Id="rId1588" Type="http://schemas.openxmlformats.org/officeDocument/2006/relationships/hyperlink" Target="https://talan.bank.gov.ua/get-user-certificate/1WkYTO_maLLI83ffC7Jw" TargetMode="External"/><Relationship Id="rId1795" Type="http://schemas.openxmlformats.org/officeDocument/2006/relationships/hyperlink" Target="https://talan.bank.gov.ua/get-user-certificate/1WkYTKoHs1OeugcQ25k1" TargetMode="External"/><Relationship Id="rId87" Type="http://schemas.openxmlformats.org/officeDocument/2006/relationships/hyperlink" Target="https://talan.bank.gov.ua/get-user-certificate/1WkYT4UVf1YPCPjL7oRa" TargetMode="External"/><Relationship Id="rId513" Type="http://schemas.openxmlformats.org/officeDocument/2006/relationships/hyperlink" Target="https://talan.bank.gov.ua/get-user-certificate/1WkYT0BWZdEoYQ06xocQ" TargetMode="External"/><Relationship Id="rId720" Type="http://schemas.openxmlformats.org/officeDocument/2006/relationships/hyperlink" Target="https://talan.bank.gov.ua/get-user-certificate/1WkYTVhB3B7gHO8dIcgC" TargetMode="External"/><Relationship Id="rId818" Type="http://schemas.openxmlformats.org/officeDocument/2006/relationships/hyperlink" Target="https://talan.bank.gov.ua/get-user-certificate/1WkYTmImQ_ShbBqlll37" TargetMode="External"/><Relationship Id="rId1350" Type="http://schemas.openxmlformats.org/officeDocument/2006/relationships/hyperlink" Target="https://talan.bank.gov.ua/get-user-certificate/1WkYTudCe5c5ddpwHy6Z" TargetMode="External"/><Relationship Id="rId1448" Type="http://schemas.openxmlformats.org/officeDocument/2006/relationships/hyperlink" Target="https://talan.bank.gov.ua/get-user-certificate/1WkYTHSEwK8BN02IDOlx" TargetMode="External"/><Relationship Id="rId1655" Type="http://schemas.openxmlformats.org/officeDocument/2006/relationships/hyperlink" Target="https://talan.bank.gov.ua/get-user-certificate/1WkYTmu6Yr0lEcHq4ibq" TargetMode="External"/><Relationship Id="rId1003" Type="http://schemas.openxmlformats.org/officeDocument/2006/relationships/hyperlink" Target="https://talan.bank.gov.ua/get-user-certificate/1WkYTOTB0NS6RYNxPcqf" TargetMode="External"/><Relationship Id="rId1210" Type="http://schemas.openxmlformats.org/officeDocument/2006/relationships/hyperlink" Target="https://talan.bank.gov.ua/get-user-certificate/1WkYTpRk14MPpgca5eRq" TargetMode="External"/><Relationship Id="rId1308" Type="http://schemas.openxmlformats.org/officeDocument/2006/relationships/hyperlink" Target="https://talan.bank.gov.ua/get-user-certificate/1WkYTqfU92G9xZNgqgJc" TargetMode="External"/><Relationship Id="rId1862" Type="http://schemas.openxmlformats.org/officeDocument/2006/relationships/hyperlink" Target="https://talan.bank.gov.ua/get-user-certificate/1WkYT2xF-cWVss556O0W" TargetMode="External"/><Relationship Id="rId1515" Type="http://schemas.openxmlformats.org/officeDocument/2006/relationships/hyperlink" Target="https://talan.bank.gov.ua/get-user-certificate/1WkYTQdKvYE_zRYUGj2J" TargetMode="External"/><Relationship Id="rId1722" Type="http://schemas.openxmlformats.org/officeDocument/2006/relationships/hyperlink" Target="https://talan.bank.gov.ua/get-user-certificate/1WkYTVj2axY1K5qPdnmv" TargetMode="External"/><Relationship Id="rId14" Type="http://schemas.openxmlformats.org/officeDocument/2006/relationships/hyperlink" Target="https://talan.bank.gov.ua/get-user-certificate/1WkYTFLIQIOnDqg22_Re" TargetMode="External"/><Relationship Id="rId163" Type="http://schemas.openxmlformats.org/officeDocument/2006/relationships/hyperlink" Target="https://talan.bank.gov.ua/get-user-certificate/1WkYTI81LAmUUUaCLsxI" TargetMode="External"/><Relationship Id="rId370" Type="http://schemas.openxmlformats.org/officeDocument/2006/relationships/hyperlink" Target="https://talan.bank.gov.ua/get-user-certificate/1WkYTZGUIJnHxEr6EQW4" TargetMode="External"/><Relationship Id="rId230" Type="http://schemas.openxmlformats.org/officeDocument/2006/relationships/hyperlink" Target="https://talan.bank.gov.ua/get-user-certificate/1WkYTMErdgy0CixkJMof" TargetMode="External"/><Relationship Id="rId468" Type="http://schemas.openxmlformats.org/officeDocument/2006/relationships/hyperlink" Target="https://talan.bank.gov.ua/get-user-certificate/1WkYTfWJWqVzjthf4QzO" TargetMode="External"/><Relationship Id="rId675" Type="http://schemas.openxmlformats.org/officeDocument/2006/relationships/hyperlink" Target="https://talan.bank.gov.ua/get-user-certificate/1WkYTF8GO7xNISrlhULw" TargetMode="External"/><Relationship Id="rId882" Type="http://schemas.openxmlformats.org/officeDocument/2006/relationships/hyperlink" Target="https://talan.bank.gov.ua/get-user-certificate/1WkYTKfj0iT_PNo72WAv" TargetMode="External"/><Relationship Id="rId1098" Type="http://schemas.openxmlformats.org/officeDocument/2006/relationships/hyperlink" Target="https://talan.bank.gov.ua/get-user-certificate/1WkYTYn4zHIzUeEVKPFA" TargetMode="External"/><Relationship Id="rId328" Type="http://schemas.openxmlformats.org/officeDocument/2006/relationships/hyperlink" Target="https://talan.bank.gov.ua/get-user-certificate/1WkYT7PktWFDcN8fPnRJ" TargetMode="External"/><Relationship Id="rId535" Type="http://schemas.openxmlformats.org/officeDocument/2006/relationships/hyperlink" Target="https://talan.bank.gov.ua/get-user-certificate/1WkYTotKnPU8Q59V4Vcj" TargetMode="External"/><Relationship Id="rId742" Type="http://schemas.openxmlformats.org/officeDocument/2006/relationships/hyperlink" Target="https://talan.bank.gov.ua/get-user-certificate/1WkYTswvEiJqhaYexcmt" TargetMode="External"/><Relationship Id="rId1165" Type="http://schemas.openxmlformats.org/officeDocument/2006/relationships/hyperlink" Target="https://talan.bank.gov.ua/get-user-certificate/1WkYTYJ7_DQk5U5FtkUs" TargetMode="External"/><Relationship Id="rId1372" Type="http://schemas.openxmlformats.org/officeDocument/2006/relationships/hyperlink" Target="https://talan.bank.gov.ua/get-user-certificate/1WkYTXyYF6fD5yBEFpJU" TargetMode="External"/><Relationship Id="rId2009" Type="http://schemas.openxmlformats.org/officeDocument/2006/relationships/hyperlink" Target="https://talan.bank.gov.ua/get-user-certificate/EeLkDmRGATXYnR7amfLb" TargetMode="External"/><Relationship Id="rId602" Type="http://schemas.openxmlformats.org/officeDocument/2006/relationships/hyperlink" Target="https://talan.bank.gov.ua/get-user-certificate/1WkYTkNscPpTpaBKhGx5" TargetMode="External"/><Relationship Id="rId1025" Type="http://schemas.openxmlformats.org/officeDocument/2006/relationships/hyperlink" Target="https://talan.bank.gov.ua/get-user-certificate/1WkYT_BkdMh-zQLiE6A9" TargetMode="External"/><Relationship Id="rId1232" Type="http://schemas.openxmlformats.org/officeDocument/2006/relationships/hyperlink" Target="https://talan.bank.gov.ua/get-user-certificate/1WkYT8aLpMx06ZBA6oLm" TargetMode="External"/><Relationship Id="rId1677" Type="http://schemas.openxmlformats.org/officeDocument/2006/relationships/hyperlink" Target="https://talan.bank.gov.ua/get-user-certificate/1WkYTZ2zNvmUAPxz_d5b" TargetMode="External"/><Relationship Id="rId1884" Type="http://schemas.openxmlformats.org/officeDocument/2006/relationships/hyperlink" Target="https://talan.bank.gov.ua/get-user-certificate/1WkYTXwfR7lv4tiCQEi9" TargetMode="External"/><Relationship Id="rId907" Type="http://schemas.openxmlformats.org/officeDocument/2006/relationships/hyperlink" Target="https://talan.bank.gov.ua/get-user-certificate/1WkYTH2afCgzc1Nm_BWB" TargetMode="External"/><Relationship Id="rId1537" Type="http://schemas.openxmlformats.org/officeDocument/2006/relationships/hyperlink" Target="https://talan.bank.gov.ua/get-user-certificate/1WkYT-yYNzBbnPA7djc3" TargetMode="External"/><Relationship Id="rId1744" Type="http://schemas.openxmlformats.org/officeDocument/2006/relationships/hyperlink" Target="https://talan.bank.gov.ua/get-user-certificate/1WkYTtV-732YCxLhfS6X" TargetMode="External"/><Relationship Id="rId1951" Type="http://schemas.openxmlformats.org/officeDocument/2006/relationships/hyperlink" Target="https://talan.bank.gov.ua/get-user-certificate/1WkYTtHspcz-BgV9eIhJ" TargetMode="External"/><Relationship Id="rId36" Type="http://schemas.openxmlformats.org/officeDocument/2006/relationships/hyperlink" Target="https://talan.bank.gov.ua/get-user-certificate/1WkYT5jD9JpwDrkPnBNa" TargetMode="External"/><Relationship Id="rId1604" Type="http://schemas.openxmlformats.org/officeDocument/2006/relationships/hyperlink" Target="https://talan.bank.gov.ua/get-user-certificate/1WkYT6IyoCqJwocrpG_-" TargetMode="External"/><Relationship Id="rId185" Type="http://schemas.openxmlformats.org/officeDocument/2006/relationships/hyperlink" Target="https://talan.bank.gov.ua/get-user-certificate/1WkYT2_PryZ_0_iqayb1" TargetMode="External"/><Relationship Id="rId1811" Type="http://schemas.openxmlformats.org/officeDocument/2006/relationships/hyperlink" Target="https://talan.bank.gov.ua/get-user-certificate/1WkYTaAPZWzdSlu7wJbk" TargetMode="External"/><Relationship Id="rId1909" Type="http://schemas.openxmlformats.org/officeDocument/2006/relationships/hyperlink" Target="https://talan.bank.gov.ua/get-user-certificate/1WkYTEGlXeuJY9gYihvl" TargetMode="External"/><Relationship Id="rId392" Type="http://schemas.openxmlformats.org/officeDocument/2006/relationships/hyperlink" Target="https://talan.bank.gov.ua/get-user-certificate/1WkYT5MzUWxTGurwyIh6" TargetMode="External"/><Relationship Id="rId697" Type="http://schemas.openxmlformats.org/officeDocument/2006/relationships/hyperlink" Target="https://talan.bank.gov.ua/get-user-certificate/1WkYTBqpuhdtDPB1Qyup" TargetMode="External"/><Relationship Id="rId252" Type="http://schemas.openxmlformats.org/officeDocument/2006/relationships/hyperlink" Target="https://talan.bank.gov.ua/get-user-certificate/1WkYTdIpzWhIKhA7y3PD" TargetMode="External"/><Relationship Id="rId1187" Type="http://schemas.openxmlformats.org/officeDocument/2006/relationships/hyperlink" Target="https://talan.bank.gov.ua/get-user-certificate/1WkYT72wye20qm3-NjyX" TargetMode="External"/><Relationship Id="rId112" Type="http://schemas.openxmlformats.org/officeDocument/2006/relationships/hyperlink" Target="https://talan.bank.gov.ua/get-user-certificate/1WkYTdXufYGvmVULSFOF" TargetMode="External"/><Relationship Id="rId557" Type="http://schemas.openxmlformats.org/officeDocument/2006/relationships/hyperlink" Target="https://talan.bank.gov.ua/get-user-certificate/1WkYTSlE1lHJ0WiNYcO3" TargetMode="External"/><Relationship Id="rId764" Type="http://schemas.openxmlformats.org/officeDocument/2006/relationships/hyperlink" Target="https://talan.bank.gov.ua/get-user-certificate/1WkYTRzH5O5dskMKLK0J" TargetMode="External"/><Relationship Id="rId971" Type="http://schemas.openxmlformats.org/officeDocument/2006/relationships/hyperlink" Target="https://talan.bank.gov.ua/get-user-certificate/1WkYTWiw4o4o1OaOUgST" TargetMode="External"/><Relationship Id="rId1394" Type="http://schemas.openxmlformats.org/officeDocument/2006/relationships/hyperlink" Target="https://talan.bank.gov.ua/get-user-certificate/1WkYTgWpWUuVvufkwoAp" TargetMode="External"/><Relationship Id="rId1699" Type="http://schemas.openxmlformats.org/officeDocument/2006/relationships/hyperlink" Target="https://talan.bank.gov.ua/get-user-certificate/1WkYT18MJjjNuF8Ch1wf" TargetMode="External"/><Relationship Id="rId2000" Type="http://schemas.openxmlformats.org/officeDocument/2006/relationships/hyperlink" Target="https://talan.bank.gov.ua/get-user-certificate/1WkYTbZXla9blr-tylCu" TargetMode="External"/><Relationship Id="rId417" Type="http://schemas.openxmlformats.org/officeDocument/2006/relationships/hyperlink" Target="https://talan.bank.gov.ua/get-user-certificate/1WkYTQz9jcFr3zFkUoe8" TargetMode="External"/><Relationship Id="rId624" Type="http://schemas.openxmlformats.org/officeDocument/2006/relationships/hyperlink" Target="https://talan.bank.gov.ua/get-user-certificate/1WkYTijBAvB3POIj0WKf" TargetMode="External"/><Relationship Id="rId831" Type="http://schemas.openxmlformats.org/officeDocument/2006/relationships/hyperlink" Target="https://talan.bank.gov.ua/get-user-certificate/1WkYT7JJezEH5bpvLFt-" TargetMode="External"/><Relationship Id="rId1047" Type="http://schemas.openxmlformats.org/officeDocument/2006/relationships/hyperlink" Target="https://talan.bank.gov.ua/get-user-certificate/1WkYT88Y4ErzhxEVt5Vq" TargetMode="External"/><Relationship Id="rId1254" Type="http://schemas.openxmlformats.org/officeDocument/2006/relationships/hyperlink" Target="https://talan.bank.gov.ua/get-user-certificate/1WkYTbzI9AyNFEetzBPs" TargetMode="External"/><Relationship Id="rId1461" Type="http://schemas.openxmlformats.org/officeDocument/2006/relationships/hyperlink" Target="https://talan.bank.gov.ua/get-user-certificate/1WkYTcPeeRnrJLzkpIu1" TargetMode="External"/><Relationship Id="rId929" Type="http://schemas.openxmlformats.org/officeDocument/2006/relationships/hyperlink" Target="https://talan.bank.gov.ua/get-user-certificate/1WkYTJJ2PWw9xk48bmYr" TargetMode="External"/><Relationship Id="rId1114" Type="http://schemas.openxmlformats.org/officeDocument/2006/relationships/hyperlink" Target="https://talan.bank.gov.ua/get-user-certificate/1WkYTNMDuB-eMi4vAeEH" TargetMode="External"/><Relationship Id="rId1321" Type="http://schemas.openxmlformats.org/officeDocument/2006/relationships/hyperlink" Target="https://talan.bank.gov.ua/get-user-certificate/1WkYTkR6NaN8LWGxfL-z" TargetMode="External"/><Relationship Id="rId1559" Type="http://schemas.openxmlformats.org/officeDocument/2006/relationships/hyperlink" Target="https://talan.bank.gov.ua/get-user-certificate/1WkYT0udj4R1Dp-moZTq" TargetMode="External"/><Relationship Id="rId1766" Type="http://schemas.openxmlformats.org/officeDocument/2006/relationships/hyperlink" Target="https://talan.bank.gov.ua/get-user-certificate/1WkYTCXI053JcCiubDYV" TargetMode="External"/><Relationship Id="rId1973" Type="http://schemas.openxmlformats.org/officeDocument/2006/relationships/hyperlink" Target="https://talan.bank.gov.ua/get-user-certificate/1WkYTj2VqYiNXSPz-5x2" TargetMode="External"/><Relationship Id="rId58" Type="http://schemas.openxmlformats.org/officeDocument/2006/relationships/hyperlink" Target="https://talan.bank.gov.ua/get-user-certificate/1WkYTMWeQ_Qldv3-w6DK" TargetMode="External"/><Relationship Id="rId1419" Type="http://schemas.openxmlformats.org/officeDocument/2006/relationships/hyperlink" Target="https://talan.bank.gov.ua/get-user-certificate/1WkYTrlirzxa-6Oc7Lm1" TargetMode="External"/><Relationship Id="rId1626" Type="http://schemas.openxmlformats.org/officeDocument/2006/relationships/hyperlink" Target="https://talan.bank.gov.ua/get-user-certificate/1WkYTnTaL5YeUcZhZaDU" TargetMode="External"/><Relationship Id="rId1833" Type="http://schemas.openxmlformats.org/officeDocument/2006/relationships/hyperlink" Target="https://talan.bank.gov.ua/get-user-certificate/1WkYTlJW2x4e4z5LZdV1" TargetMode="External"/><Relationship Id="rId1900" Type="http://schemas.openxmlformats.org/officeDocument/2006/relationships/hyperlink" Target="https://talan.bank.gov.ua/get-user-certificate/1WkYTNA39pZwD_Cast0H" TargetMode="External"/><Relationship Id="rId274" Type="http://schemas.openxmlformats.org/officeDocument/2006/relationships/hyperlink" Target="https://talan.bank.gov.ua/get-user-certificate/1WkYTRm2YoIA6Im4iSq1" TargetMode="External"/><Relationship Id="rId481" Type="http://schemas.openxmlformats.org/officeDocument/2006/relationships/hyperlink" Target="https://talan.bank.gov.ua/get-user-certificate/1WkYTFYLJqtBHvKHEdZg" TargetMode="External"/><Relationship Id="rId134" Type="http://schemas.openxmlformats.org/officeDocument/2006/relationships/hyperlink" Target="https://talan.bank.gov.ua/get-user-certificate/1WkYTPbn9JL6LEY1JU_k" TargetMode="External"/><Relationship Id="rId579" Type="http://schemas.openxmlformats.org/officeDocument/2006/relationships/hyperlink" Target="https://talan.bank.gov.ua/get-user-certificate/1WkYTE-7VE20CzI8XaJn" TargetMode="External"/><Relationship Id="rId786" Type="http://schemas.openxmlformats.org/officeDocument/2006/relationships/hyperlink" Target="https://talan.bank.gov.ua/get-user-certificate/1WkYTwMKh4VLkbzoJqhR" TargetMode="External"/><Relationship Id="rId993" Type="http://schemas.openxmlformats.org/officeDocument/2006/relationships/hyperlink" Target="https://talan.bank.gov.ua/get-user-certificate/1WkYT_Rt4G0ZBMznW-RC" TargetMode="External"/><Relationship Id="rId341" Type="http://schemas.openxmlformats.org/officeDocument/2006/relationships/hyperlink" Target="https://talan.bank.gov.ua/get-user-certificate/1WkYTd1nJxVHCJfhzWA9" TargetMode="External"/><Relationship Id="rId439" Type="http://schemas.openxmlformats.org/officeDocument/2006/relationships/hyperlink" Target="https://talan.bank.gov.ua/get-user-certificate/1WkYTyGhGUjKoy7u-shK" TargetMode="External"/><Relationship Id="rId646" Type="http://schemas.openxmlformats.org/officeDocument/2006/relationships/hyperlink" Target="https://talan.bank.gov.ua/get-user-certificate/1WkYTj29a1tPlh_8TJYI" TargetMode="External"/><Relationship Id="rId1069" Type="http://schemas.openxmlformats.org/officeDocument/2006/relationships/hyperlink" Target="https://talan.bank.gov.ua/get-user-certificate/1WkYTG5JAQ7F-JxENg-p" TargetMode="External"/><Relationship Id="rId1276" Type="http://schemas.openxmlformats.org/officeDocument/2006/relationships/hyperlink" Target="https://talan.bank.gov.ua/get-user-certificate/1WkYTe-nkYkL0I8JxzLy" TargetMode="External"/><Relationship Id="rId1483" Type="http://schemas.openxmlformats.org/officeDocument/2006/relationships/hyperlink" Target="https://talan.bank.gov.ua/get-user-certificate/1WkYTriz0JqMMpMjvI2a" TargetMode="External"/><Relationship Id="rId201" Type="http://schemas.openxmlformats.org/officeDocument/2006/relationships/hyperlink" Target="https://talan.bank.gov.ua/get-user-certificate/1WkYTLnXZIAX_jAy1CqA" TargetMode="External"/><Relationship Id="rId506" Type="http://schemas.openxmlformats.org/officeDocument/2006/relationships/hyperlink" Target="https://talan.bank.gov.ua/get-user-certificate/1WkYTQqxgqVkexO_2Ba4" TargetMode="External"/><Relationship Id="rId853" Type="http://schemas.openxmlformats.org/officeDocument/2006/relationships/hyperlink" Target="https://talan.bank.gov.ua/get-user-certificate/1WkYTI4Fpaai0zBNSBVb" TargetMode="External"/><Relationship Id="rId1136" Type="http://schemas.openxmlformats.org/officeDocument/2006/relationships/hyperlink" Target="https://talan.bank.gov.ua/get-user-certificate/1WkYTrWhhsjOgfG-yImd" TargetMode="External"/><Relationship Id="rId1690" Type="http://schemas.openxmlformats.org/officeDocument/2006/relationships/hyperlink" Target="https://talan.bank.gov.ua/get-user-certificate/1WkYTRsotzfZWp0bYSwx" TargetMode="External"/><Relationship Id="rId1788" Type="http://schemas.openxmlformats.org/officeDocument/2006/relationships/hyperlink" Target="https://talan.bank.gov.ua/get-user-certificate/1WkYTJxVXX8YBSeMz7wo" TargetMode="External"/><Relationship Id="rId1995" Type="http://schemas.openxmlformats.org/officeDocument/2006/relationships/hyperlink" Target="https://talan.bank.gov.ua/get-user-certificate/1WkYTww7q5Qz10PXL1ue" TargetMode="External"/><Relationship Id="rId713" Type="http://schemas.openxmlformats.org/officeDocument/2006/relationships/hyperlink" Target="https://talan.bank.gov.ua/get-user-certificate/1WkYTXYY0xMMzr9QxC_d" TargetMode="External"/><Relationship Id="rId920" Type="http://schemas.openxmlformats.org/officeDocument/2006/relationships/hyperlink" Target="https://talan.bank.gov.ua/get-user-certificate/1WkYTMwiNAyDoia8-TtB" TargetMode="External"/><Relationship Id="rId1343" Type="http://schemas.openxmlformats.org/officeDocument/2006/relationships/hyperlink" Target="https://talan.bank.gov.ua/get-user-certificate/1WkYTgd_7DG8TEqxTqGF" TargetMode="External"/><Relationship Id="rId1550" Type="http://schemas.openxmlformats.org/officeDocument/2006/relationships/hyperlink" Target="https://talan.bank.gov.ua/get-user-certificate/1WkYTSX4BSp7g4wJu7rr" TargetMode="External"/><Relationship Id="rId1648" Type="http://schemas.openxmlformats.org/officeDocument/2006/relationships/hyperlink" Target="https://talan.bank.gov.ua/get-user-certificate/1WkYTazpiVnlnGQArMkk" TargetMode="External"/><Relationship Id="rId1203" Type="http://schemas.openxmlformats.org/officeDocument/2006/relationships/hyperlink" Target="https://talan.bank.gov.ua/get-user-certificate/1WkYTZt2GU7U_AVJNa2q" TargetMode="External"/><Relationship Id="rId1410" Type="http://schemas.openxmlformats.org/officeDocument/2006/relationships/hyperlink" Target="https://talan.bank.gov.ua/get-user-certificate/1WkYTEum2lxwPHzQqIdX" TargetMode="External"/><Relationship Id="rId1508" Type="http://schemas.openxmlformats.org/officeDocument/2006/relationships/hyperlink" Target="https://talan.bank.gov.ua/get-user-certificate/1WkYT3oSAWXii_dgsVG_" TargetMode="External"/><Relationship Id="rId1855" Type="http://schemas.openxmlformats.org/officeDocument/2006/relationships/hyperlink" Target="https://talan.bank.gov.ua/get-user-certificate/1WkYTJjn2gmhiBRLzh3a" TargetMode="External"/><Relationship Id="rId1715" Type="http://schemas.openxmlformats.org/officeDocument/2006/relationships/hyperlink" Target="https://talan.bank.gov.ua/get-user-certificate/1WkYTypDWuOc1doeFNB3" TargetMode="External"/><Relationship Id="rId1922" Type="http://schemas.openxmlformats.org/officeDocument/2006/relationships/hyperlink" Target="https://talan.bank.gov.ua/get-user-certificate/1WkYTA9RA4QS2wxBoI4r" TargetMode="External"/><Relationship Id="rId296" Type="http://schemas.openxmlformats.org/officeDocument/2006/relationships/hyperlink" Target="https://talan.bank.gov.ua/get-user-certificate/1WkYT18J82bAfsQPOYA6" TargetMode="External"/><Relationship Id="rId156" Type="http://schemas.openxmlformats.org/officeDocument/2006/relationships/hyperlink" Target="https://talan.bank.gov.ua/get-user-certificate/1WkYT0zTlIO0AT1zSCOq" TargetMode="External"/><Relationship Id="rId363" Type="http://schemas.openxmlformats.org/officeDocument/2006/relationships/hyperlink" Target="https://talan.bank.gov.ua/get-user-certificate/1WkYTxzJnyL9FQEe6W2j" TargetMode="External"/><Relationship Id="rId570" Type="http://schemas.openxmlformats.org/officeDocument/2006/relationships/hyperlink" Target="https://talan.bank.gov.ua/get-user-certificate/1WkYTLVv3JgkBTI1Q5m7" TargetMode="External"/><Relationship Id="rId223" Type="http://schemas.openxmlformats.org/officeDocument/2006/relationships/hyperlink" Target="https://talan.bank.gov.ua/get-user-certificate/1WkYTpRQ2Wqyfj9JWI18" TargetMode="External"/><Relationship Id="rId430" Type="http://schemas.openxmlformats.org/officeDocument/2006/relationships/hyperlink" Target="https://talan.bank.gov.ua/get-user-certificate/1WkYTaNVGfXybwEQOKMp" TargetMode="External"/><Relationship Id="rId668" Type="http://schemas.openxmlformats.org/officeDocument/2006/relationships/hyperlink" Target="https://talan.bank.gov.ua/get-user-certificate/1WkYTaW9LkVU822Tsa75" TargetMode="External"/><Relationship Id="rId875" Type="http://schemas.openxmlformats.org/officeDocument/2006/relationships/hyperlink" Target="https://talan.bank.gov.ua/get-user-certificate/1WkYTCBeyKicCG5IuLvI" TargetMode="External"/><Relationship Id="rId1060" Type="http://schemas.openxmlformats.org/officeDocument/2006/relationships/hyperlink" Target="https://talan.bank.gov.ua/get-user-certificate/1WkYT6zJWF28F6ysc1He" TargetMode="External"/><Relationship Id="rId1298" Type="http://schemas.openxmlformats.org/officeDocument/2006/relationships/hyperlink" Target="https://talan.bank.gov.ua/get-user-certificate/1WkYTjFWjjiaYJDuYxc9" TargetMode="External"/><Relationship Id="rId528" Type="http://schemas.openxmlformats.org/officeDocument/2006/relationships/hyperlink" Target="https://talan.bank.gov.ua/get-user-certificate/1WkYTEDqcwbqCfksV3tV" TargetMode="External"/><Relationship Id="rId735" Type="http://schemas.openxmlformats.org/officeDocument/2006/relationships/hyperlink" Target="https://talan.bank.gov.ua/get-user-certificate/1WkYT_ucuFp0-wsxAgLM" TargetMode="External"/><Relationship Id="rId942" Type="http://schemas.openxmlformats.org/officeDocument/2006/relationships/hyperlink" Target="https://talan.bank.gov.ua/get-user-certificate/1WkYTSTJzGbYb7dtJvVw" TargetMode="External"/><Relationship Id="rId1158" Type="http://schemas.openxmlformats.org/officeDocument/2006/relationships/hyperlink" Target="https://talan.bank.gov.ua/get-user-certificate/1WkYTHtDUE1yR0-flRp-" TargetMode="External"/><Relationship Id="rId1365" Type="http://schemas.openxmlformats.org/officeDocument/2006/relationships/hyperlink" Target="https://talan.bank.gov.ua/get-user-certificate/1WkYTuZIwQ8CvEcyGXl5" TargetMode="External"/><Relationship Id="rId1572" Type="http://schemas.openxmlformats.org/officeDocument/2006/relationships/hyperlink" Target="https://talan.bank.gov.ua/get-user-certificate/1WkYTA3NpdInizAgteiX" TargetMode="External"/><Relationship Id="rId1018" Type="http://schemas.openxmlformats.org/officeDocument/2006/relationships/hyperlink" Target="https://talan.bank.gov.ua/get-user-certificate/1WkYTAlkYe3P3cRrAL7N" TargetMode="External"/><Relationship Id="rId1225" Type="http://schemas.openxmlformats.org/officeDocument/2006/relationships/hyperlink" Target="https://talan.bank.gov.ua/get-user-certificate/1WkYTmVeVRKhEDigsIFv" TargetMode="External"/><Relationship Id="rId1432" Type="http://schemas.openxmlformats.org/officeDocument/2006/relationships/hyperlink" Target="https://talan.bank.gov.ua/get-user-certificate/1WkYTwhLIO54d6VfpStF" TargetMode="External"/><Relationship Id="rId1877" Type="http://schemas.openxmlformats.org/officeDocument/2006/relationships/hyperlink" Target="https://talan.bank.gov.ua/get-user-certificate/1WkYTEeK2f4TNH4Pksuz" TargetMode="External"/><Relationship Id="rId71" Type="http://schemas.openxmlformats.org/officeDocument/2006/relationships/hyperlink" Target="https://talan.bank.gov.ua/get-user-certificate/1WkYTjZc5OiSCNLvGWDx" TargetMode="External"/><Relationship Id="rId802" Type="http://schemas.openxmlformats.org/officeDocument/2006/relationships/hyperlink" Target="https://talan.bank.gov.ua/get-user-certificate/1WkYTvqJw-irSNaQJW4R" TargetMode="External"/><Relationship Id="rId1737" Type="http://schemas.openxmlformats.org/officeDocument/2006/relationships/hyperlink" Target="https://talan.bank.gov.ua/get-user-certificate/1WkYTyDy-lNBCG4MIGsx" TargetMode="External"/><Relationship Id="rId1944" Type="http://schemas.openxmlformats.org/officeDocument/2006/relationships/hyperlink" Target="https://talan.bank.gov.ua/get-user-certificate/1WkYTwF8BwIJXbqDt5Ng" TargetMode="External"/><Relationship Id="rId29" Type="http://schemas.openxmlformats.org/officeDocument/2006/relationships/hyperlink" Target="https://talan.bank.gov.ua/get-user-certificate/1WkYTmZEhtJn0Miqxck9" TargetMode="External"/><Relationship Id="rId178" Type="http://schemas.openxmlformats.org/officeDocument/2006/relationships/hyperlink" Target="https://talan.bank.gov.ua/get-user-certificate/1WkYT8pc_h3WyJg_QA6q" TargetMode="External"/><Relationship Id="rId1804" Type="http://schemas.openxmlformats.org/officeDocument/2006/relationships/hyperlink" Target="https://talan.bank.gov.ua/get-user-certificate/1WkYTYWdfHJfjPYs5rnY" TargetMode="External"/><Relationship Id="rId385" Type="http://schemas.openxmlformats.org/officeDocument/2006/relationships/hyperlink" Target="https://talan.bank.gov.ua/get-user-certificate/1WkYTEnDyHWU4bcAOCHo" TargetMode="External"/><Relationship Id="rId592" Type="http://schemas.openxmlformats.org/officeDocument/2006/relationships/hyperlink" Target="https://talan.bank.gov.ua/get-user-certificate/1WkYTXrWMyu_nnjGiYdG" TargetMode="External"/><Relationship Id="rId245" Type="http://schemas.openxmlformats.org/officeDocument/2006/relationships/hyperlink" Target="https://talan.bank.gov.ua/get-user-certificate/1WkYTksQTI3Cbf7tmawG" TargetMode="External"/><Relationship Id="rId452" Type="http://schemas.openxmlformats.org/officeDocument/2006/relationships/hyperlink" Target="https://talan.bank.gov.ua/get-user-certificate/1WkYTfADRD_DQUAX4NiA" TargetMode="External"/><Relationship Id="rId897" Type="http://schemas.openxmlformats.org/officeDocument/2006/relationships/hyperlink" Target="https://talan.bank.gov.ua/get-user-certificate/1WkYTbg3ses3IEyQlzWx" TargetMode="External"/><Relationship Id="rId1082" Type="http://schemas.openxmlformats.org/officeDocument/2006/relationships/hyperlink" Target="https://talan.bank.gov.ua/get-user-certificate/1WkYT_HsO7b2QcKciEU2" TargetMode="External"/><Relationship Id="rId105" Type="http://schemas.openxmlformats.org/officeDocument/2006/relationships/hyperlink" Target="https://talan.bank.gov.ua/get-user-certificate/1WkYTYID1QV4DZM4nJUX" TargetMode="External"/><Relationship Id="rId312" Type="http://schemas.openxmlformats.org/officeDocument/2006/relationships/hyperlink" Target="https://talan.bank.gov.ua/get-user-certificate/1WkYTRZymbnmHoAyi_Lr" TargetMode="External"/><Relationship Id="rId757" Type="http://schemas.openxmlformats.org/officeDocument/2006/relationships/hyperlink" Target="https://talan.bank.gov.ua/get-user-certificate/1WkYTya53NfCDz-2N3hb" TargetMode="External"/><Relationship Id="rId964" Type="http://schemas.openxmlformats.org/officeDocument/2006/relationships/hyperlink" Target="https://talan.bank.gov.ua/get-user-certificate/1WkYTJl7phLwJB0ogvhC" TargetMode="External"/><Relationship Id="rId1387" Type="http://schemas.openxmlformats.org/officeDocument/2006/relationships/hyperlink" Target="https://talan.bank.gov.ua/get-user-certificate/1WkYTTjccvxvNOZRY8dz" TargetMode="External"/><Relationship Id="rId1594" Type="http://schemas.openxmlformats.org/officeDocument/2006/relationships/hyperlink" Target="https://talan.bank.gov.ua/get-user-certificate/1WkYTb3mLJu-XsPv4MGF" TargetMode="External"/><Relationship Id="rId93" Type="http://schemas.openxmlformats.org/officeDocument/2006/relationships/hyperlink" Target="https://talan.bank.gov.ua/get-user-certificate/1WkYTLd3FBwWnRVxVimC" TargetMode="External"/><Relationship Id="rId617" Type="http://schemas.openxmlformats.org/officeDocument/2006/relationships/hyperlink" Target="https://talan.bank.gov.ua/get-user-certificate/1WkYTJsdDGeth198Q179" TargetMode="External"/><Relationship Id="rId824" Type="http://schemas.openxmlformats.org/officeDocument/2006/relationships/hyperlink" Target="https://talan.bank.gov.ua/get-user-certificate/1WkYTYJUTmOag8UsuhVo" TargetMode="External"/><Relationship Id="rId1247" Type="http://schemas.openxmlformats.org/officeDocument/2006/relationships/hyperlink" Target="https://talan.bank.gov.ua/get-user-certificate/1WkYTVdUhd-RP6Ht0vHu" TargetMode="External"/><Relationship Id="rId1454" Type="http://schemas.openxmlformats.org/officeDocument/2006/relationships/hyperlink" Target="https://talan.bank.gov.ua/get-user-certificate/1WkYTTQ0tOzrt0iuIPkp" TargetMode="External"/><Relationship Id="rId1661" Type="http://schemas.openxmlformats.org/officeDocument/2006/relationships/hyperlink" Target="https://talan.bank.gov.ua/get-user-certificate/1WkYTqPCA6CRP7tQTS_Y" TargetMode="External"/><Relationship Id="rId1899" Type="http://schemas.openxmlformats.org/officeDocument/2006/relationships/hyperlink" Target="https://talan.bank.gov.ua/get-user-certificate/1WkYTeJ3RjQSmSUd1TGD" TargetMode="External"/><Relationship Id="rId1107" Type="http://schemas.openxmlformats.org/officeDocument/2006/relationships/hyperlink" Target="https://talan.bank.gov.ua/get-user-certificate/1WkYT1-ZQ7HjpDGU1roG" TargetMode="External"/><Relationship Id="rId1314" Type="http://schemas.openxmlformats.org/officeDocument/2006/relationships/hyperlink" Target="https://talan.bank.gov.ua/get-user-certificate/1WkYT51ciFkTtZE0yFa_" TargetMode="External"/><Relationship Id="rId1521" Type="http://schemas.openxmlformats.org/officeDocument/2006/relationships/hyperlink" Target="https://talan.bank.gov.ua/get-user-certificate/1WkYTAa7QnoQmVbMt4Za" TargetMode="External"/><Relationship Id="rId1759" Type="http://schemas.openxmlformats.org/officeDocument/2006/relationships/hyperlink" Target="https://talan.bank.gov.ua/get-user-certificate/1WkYTXlWr4oggLCOk_qt" TargetMode="External"/><Relationship Id="rId1966" Type="http://schemas.openxmlformats.org/officeDocument/2006/relationships/hyperlink" Target="https://talan.bank.gov.ua/get-user-certificate/1WkYTfBfB5ugkNmArTPI" TargetMode="External"/><Relationship Id="rId1619" Type="http://schemas.openxmlformats.org/officeDocument/2006/relationships/hyperlink" Target="https://talan.bank.gov.ua/get-user-certificate/1WkYTElUFygZX_cQgO1g" TargetMode="External"/><Relationship Id="rId1826" Type="http://schemas.openxmlformats.org/officeDocument/2006/relationships/hyperlink" Target="https://talan.bank.gov.ua/get-user-certificate/1WkYT_PjUwk_dWLFYCoo" TargetMode="External"/><Relationship Id="rId20" Type="http://schemas.openxmlformats.org/officeDocument/2006/relationships/hyperlink" Target="https://talan.bank.gov.ua/get-user-certificate/1WkYTYw1snol8fJh0GY0" TargetMode="External"/><Relationship Id="rId267" Type="http://schemas.openxmlformats.org/officeDocument/2006/relationships/hyperlink" Target="https://talan.bank.gov.ua/get-user-certificate/1WkYTOmr9jG1cFlXD7K3" TargetMode="External"/><Relationship Id="rId474" Type="http://schemas.openxmlformats.org/officeDocument/2006/relationships/hyperlink" Target="https://talan.bank.gov.ua/get-user-certificate/1WkYTAyAhuLlxBzAY4eK" TargetMode="External"/><Relationship Id="rId127" Type="http://schemas.openxmlformats.org/officeDocument/2006/relationships/hyperlink" Target="https://talan.bank.gov.ua/get-user-certificate/1WkYTt1ARJc0k8ulk24L" TargetMode="External"/><Relationship Id="rId681" Type="http://schemas.openxmlformats.org/officeDocument/2006/relationships/hyperlink" Target="https://talan.bank.gov.ua/get-user-certificate/1WkYTQ_08iys5hZOaJVF" TargetMode="External"/><Relationship Id="rId779" Type="http://schemas.openxmlformats.org/officeDocument/2006/relationships/hyperlink" Target="https://talan.bank.gov.ua/get-user-certificate/1WkYTDiW8w8JnHR21M3b" TargetMode="External"/><Relationship Id="rId986" Type="http://schemas.openxmlformats.org/officeDocument/2006/relationships/hyperlink" Target="https://talan.bank.gov.ua/get-user-certificate/1WkYTkX1DpJUlJqMKAPJ" TargetMode="External"/><Relationship Id="rId334" Type="http://schemas.openxmlformats.org/officeDocument/2006/relationships/hyperlink" Target="https://talan.bank.gov.ua/get-user-certificate/1WkYTljG2ViqpBbalJ02" TargetMode="External"/><Relationship Id="rId541" Type="http://schemas.openxmlformats.org/officeDocument/2006/relationships/hyperlink" Target="https://talan.bank.gov.ua/get-user-certificate/1WkYT4z7_X8tsR4aT37u" TargetMode="External"/><Relationship Id="rId639" Type="http://schemas.openxmlformats.org/officeDocument/2006/relationships/hyperlink" Target="https://talan.bank.gov.ua/get-user-certificate/1WkYT1GG9NrDNFTQxAv6" TargetMode="External"/><Relationship Id="rId1171" Type="http://schemas.openxmlformats.org/officeDocument/2006/relationships/hyperlink" Target="https://talan.bank.gov.ua/get-user-certificate/1WkYTCsNjXD7GFc-X4Xd" TargetMode="External"/><Relationship Id="rId1269" Type="http://schemas.openxmlformats.org/officeDocument/2006/relationships/hyperlink" Target="https://talan.bank.gov.ua/get-user-certificate/1WkYTgDTILGlddyliKtO" TargetMode="External"/><Relationship Id="rId1476" Type="http://schemas.openxmlformats.org/officeDocument/2006/relationships/hyperlink" Target="https://talan.bank.gov.ua/get-user-certificate/1WkYTfGhO_mmuWM5q3-D" TargetMode="External"/><Relationship Id="rId2015" Type="http://schemas.openxmlformats.org/officeDocument/2006/relationships/hyperlink" Target="https://talan.bank.gov.ua/get-user-certificate/PLxxg2l8yN4ce-6qxxSt" TargetMode="External"/><Relationship Id="rId401" Type="http://schemas.openxmlformats.org/officeDocument/2006/relationships/hyperlink" Target="https://talan.bank.gov.ua/get-user-certificate/1WkYTZbmqhiRAgviImQF" TargetMode="External"/><Relationship Id="rId846" Type="http://schemas.openxmlformats.org/officeDocument/2006/relationships/hyperlink" Target="https://talan.bank.gov.ua/get-user-certificate/1WkYTqmp1HqUhl-gtzRo" TargetMode="External"/><Relationship Id="rId1031" Type="http://schemas.openxmlformats.org/officeDocument/2006/relationships/hyperlink" Target="https://talan.bank.gov.ua/get-user-certificate/1WkYTItqS2tfXFPJ2Ack" TargetMode="External"/><Relationship Id="rId1129" Type="http://schemas.openxmlformats.org/officeDocument/2006/relationships/hyperlink" Target="https://talan.bank.gov.ua/get-user-certificate/1WkYTUJbV3AJhSSe30HZ" TargetMode="External"/><Relationship Id="rId1683" Type="http://schemas.openxmlformats.org/officeDocument/2006/relationships/hyperlink" Target="https://talan.bank.gov.ua/get-user-certificate/1WkYTpbZuORlkrd6bSUc" TargetMode="External"/><Relationship Id="rId1890" Type="http://schemas.openxmlformats.org/officeDocument/2006/relationships/hyperlink" Target="https://talan.bank.gov.ua/get-user-certificate/1WkYTpJTx5j7Xq1YY1vZ" TargetMode="External"/><Relationship Id="rId1988" Type="http://schemas.openxmlformats.org/officeDocument/2006/relationships/hyperlink" Target="https://talan.bank.gov.ua/get-user-certificate/1WkYTCOf-r6NP2jhelax" TargetMode="External"/><Relationship Id="rId706" Type="http://schemas.openxmlformats.org/officeDocument/2006/relationships/hyperlink" Target="https://talan.bank.gov.ua/get-user-certificate/1WkYT_0BiQiP8H6vllAa" TargetMode="External"/><Relationship Id="rId913" Type="http://schemas.openxmlformats.org/officeDocument/2006/relationships/hyperlink" Target="https://talan.bank.gov.ua/get-user-certificate/1WkYTlhppssNUXIQ5J6a" TargetMode="External"/><Relationship Id="rId1336" Type="http://schemas.openxmlformats.org/officeDocument/2006/relationships/hyperlink" Target="https://talan.bank.gov.ua/get-user-certificate/1WkYTfUa8Dj7ynTY3qm8" TargetMode="External"/><Relationship Id="rId1543" Type="http://schemas.openxmlformats.org/officeDocument/2006/relationships/hyperlink" Target="https://talan.bank.gov.ua/get-user-certificate/1WkYTAEtrb6eXl033zky" TargetMode="External"/><Relationship Id="rId1750" Type="http://schemas.openxmlformats.org/officeDocument/2006/relationships/hyperlink" Target="https://talan.bank.gov.ua/get-user-certificate/1WkYT3m_1TKE742cF-6y" TargetMode="External"/><Relationship Id="rId42" Type="http://schemas.openxmlformats.org/officeDocument/2006/relationships/hyperlink" Target="https://talan.bank.gov.ua/get-user-certificate/1WkYTwkqX-ByaAZUhQM9" TargetMode="External"/><Relationship Id="rId1403" Type="http://schemas.openxmlformats.org/officeDocument/2006/relationships/hyperlink" Target="https://talan.bank.gov.ua/get-user-certificate/1WkYTbqyaLCmCVreZIT3" TargetMode="External"/><Relationship Id="rId1610" Type="http://schemas.openxmlformats.org/officeDocument/2006/relationships/hyperlink" Target="https://talan.bank.gov.ua/get-user-certificate/1WkYTcwHdlmLqMDKBADe" TargetMode="External"/><Relationship Id="rId1848" Type="http://schemas.openxmlformats.org/officeDocument/2006/relationships/hyperlink" Target="https://talan.bank.gov.ua/get-user-certificate/1WkYTn6Kl2XAhR256eGm" TargetMode="External"/><Relationship Id="rId191" Type="http://schemas.openxmlformats.org/officeDocument/2006/relationships/hyperlink" Target="https://talan.bank.gov.ua/get-user-certificate/1WkYTVzm9syPN80Y_mS5" TargetMode="External"/><Relationship Id="rId1708" Type="http://schemas.openxmlformats.org/officeDocument/2006/relationships/hyperlink" Target="https://talan.bank.gov.ua/get-user-certificate/1WkYTG5lh2GfT_VGyf_Z" TargetMode="External"/><Relationship Id="rId1915" Type="http://schemas.openxmlformats.org/officeDocument/2006/relationships/hyperlink" Target="https://talan.bank.gov.ua/get-user-certificate/1WkYTEYyoxHXnY4oUCxr" TargetMode="External"/><Relationship Id="rId289" Type="http://schemas.openxmlformats.org/officeDocument/2006/relationships/hyperlink" Target="https://talan.bank.gov.ua/get-user-certificate/1WkYTvlmI_QI3dyznvq9" TargetMode="External"/><Relationship Id="rId496" Type="http://schemas.openxmlformats.org/officeDocument/2006/relationships/hyperlink" Target="https://talan.bank.gov.ua/get-user-certificate/1WkYTHCExA80jn8pOMRW" TargetMode="External"/><Relationship Id="rId149" Type="http://schemas.openxmlformats.org/officeDocument/2006/relationships/hyperlink" Target="https://talan.bank.gov.ua/get-user-certificate/1WkYTCUOO7AlJebZWd2m" TargetMode="External"/><Relationship Id="rId356" Type="http://schemas.openxmlformats.org/officeDocument/2006/relationships/hyperlink" Target="https://talan.bank.gov.ua/get-user-certificate/1WkYTFLmeMYT3p1OH-oR" TargetMode="External"/><Relationship Id="rId563" Type="http://schemas.openxmlformats.org/officeDocument/2006/relationships/hyperlink" Target="https://talan.bank.gov.ua/get-user-certificate/1WkYTZ9PPoPAA6zmr1N9" TargetMode="External"/><Relationship Id="rId770" Type="http://schemas.openxmlformats.org/officeDocument/2006/relationships/hyperlink" Target="https://talan.bank.gov.ua/get-user-certificate/1WkYT6pksn1JIovaavmu" TargetMode="External"/><Relationship Id="rId1193" Type="http://schemas.openxmlformats.org/officeDocument/2006/relationships/hyperlink" Target="https://talan.bank.gov.ua/get-user-certificate/1WkYTvLEw_2OErihYoMr" TargetMode="External"/><Relationship Id="rId216" Type="http://schemas.openxmlformats.org/officeDocument/2006/relationships/hyperlink" Target="https://talan.bank.gov.ua/get-user-certificate/1WkYTFvwk12fJfQ88GXr" TargetMode="External"/><Relationship Id="rId423" Type="http://schemas.openxmlformats.org/officeDocument/2006/relationships/hyperlink" Target="https://talan.bank.gov.ua/get-user-certificate/1WkYTRL2LQZ6Z3VmjDic" TargetMode="External"/><Relationship Id="rId868" Type="http://schemas.openxmlformats.org/officeDocument/2006/relationships/hyperlink" Target="https://talan.bank.gov.ua/get-user-certificate/1WkYTyDfM88k7p8JNoqK" TargetMode="External"/><Relationship Id="rId1053" Type="http://schemas.openxmlformats.org/officeDocument/2006/relationships/hyperlink" Target="https://talan.bank.gov.ua/get-user-certificate/1WkYTsW4ofY0iMz3Pbsz" TargetMode="External"/><Relationship Id="rId1260" Type="http://schemas.openxmlformats.org/officeDocument/2006/relationships/hyperlink" Target="https://talan.bank.gov.ua/get-user-certificate/1WkYTNvcobmU35fk59sQ" TargetMode="External"/><Relationship Id="rId1498" Type="http://schemas.openxmlformats.org/officeDocument/2006/relationships/hyperlink" Target="https://talan.bank.gov.ua/get-user-certificate/1WkYTq7ivHWpEgDzNxAR" TargetMode="External"/><Relationship Id="rId630" Type="http://schemas.openxmlformats.org/officeDocument/2006/relationships/hyperlink" Target="https://talan.bank.gov.ua/get-user-certificate/1WkYTXv-cu-f2k2lNjeD" TargetMode="External"/><Relationship Id="rId728" Type="http://schemas.openxmlformats.org/officeDocument/2006/relationships/hyperlink" Target="https://talan.bank.gov.ua/get-user-certificate/1WkYTIMAMJ1s5ZIDGAGt" TargetMode="External"/><Relationship Id="rId935" Type="http://schemas.openxmlformats.org/officeDocument/2006/relationships/hyperlink" Target="https://talan.bank.gov.ua/get-user-certificate/1WkYTdUlC9a2NT00aUB_" TargetMode="External"/><Relationship Id="rId1358" Type="http://schemas.openxmlformats.org/officeDocument/2006/relationships/hyperlink" Target="https://talan.bank.gov.ua/get-user-certificate/1WkYTWJ5SY77nVSqtAOT" TargetMode="External"/><Relationship Id="rId1565" Type="http://schemas.openxmlformats.org/officeDocument/2006/relationships/hyperlink" Target="https://talan.bank.gov.ua/get-user-certificate/1WkYTT5QTl31gSt1GQOb" TargetMode="External"/><Relationship Id="rId1772" Type="http://schemas.openxmlformats.org/officeDocument/2006/relationships/hyperlink" Target="https://talan.bank.gov.ua/get-user-certificate/1WkYTkH14DGsGRLQfVb8" TargetMode="External"/><Relationship Id="rId64" Type="http://schemas.openxmlformats.org/officeDocument/2006/relationships/hyperlink" Target="https://talan.bank.gov.ua/get-user-certificate/1WkYTL2d0fvgtW9X2Uch" TargetMode="External"/><Relationship Id="rId1120" Type="http://schemas.openxmlformats.org/officeDocument/2006/relationships/hyperlink" Target="https://talan.bank.gov.ua/get-user-certificate/1WkYTeQnoQQh4XG2nZqC" TargetMode="External"/><Relationship Id="rId1218" Type="http://schemas.openxmlformats.org/officeDocument/2006/relationships/hyperlink" Target="https://talan.bank.gov.ua/get-user-certificate/1WkYTw7uY-MHFgyxs4sR" TargetMode="External"/><Relationship Id="rId1425" Type="http://schemas.openxmlformats.org/officeDocument/2006/relationships/hyperlink" Target="https://talan.bank.gov.ua/get-user-certificate/1WkYT7EP8MCzPxSi9jBW" TargetMode="External"/><Relationship Id="rId1632" Type="http://schemas.openxmlformats.org/officeDocument/2006/relationships/hyperlink" Target="https://talan.bank.gov.ua/get-user-certificate/1WkYTOF5KoOcsdI9jHzD" TargetMode="External"/><Relationship Id="rId1937" Type="http://schemas.openxmlformats.org/officeDocument/2006/relationships/hyperlink" Target="https://talan.bank.gov.ua/get-user-certificate/1WkYTtnpNpvc8rRXzqOS" TargetMode="External"/><Relationship Id="rId280" Type="http://schemas.openxmlformats.org/officeDocument/2006/relationships/hyperlink" Target="https://talan.bank.gov.ua/get-user-certificate/1WkYTd5Sk6vwK063s-lt" TargetMode="External"/><Relationship Id="rId140" Type="http://schemas.openxmlformats.org/officeDocument/2006/relationships/hyperlink" Target="https://talan.bank.gov.ua/get-user-certificate/1WkYTrq4xZDuBt-PyOu8" TargetMode="External"/><Relationship Id="rId378" Type="http://schemas.openxmlformats.org/officeDocument/2006/relationships/hyperlink" Target="https://talan.bank.gov.ua/get-user-certificate/1WkYTzYkwtsfCU9dy6jE" TargetMode="External"/><Relationship Id="rId585" Type="http://schemas.openxmlformats.org/officeDocument/2006/relationships/hyperlink" Target="https://talan.bank.gov.ua/get-user-certificate/1WkYTPWPOQrJ_SJhIp_8" TargetMode="External"/><Relationship Id="rId792" Type="http://schemas.openxmlformats.org/officeDocument/2006/relationships/hyperlink" Target="https://talan.bank.gov.ua/get-user-certificate/1WkYTJklsGcAKoxqCRVP" TargetMode="External"/><Relationship Id="rId6" Type="http://schemas.openxmlformats.org/officeDocument/2006/relationships/hyperlink" Target="https://talan.bank.gov.ua/get-user-certificate/1WkYTziC0Bz21FdZTWCc" TargetMode="External"/><Relationship Id="rId238" Type="http://schemas.openxmlformats.org/officeDocument/2006/relationships/hyperlink" Target="https://talan.bank.gov.ua/get-user-certificate/1WkYT3igvQfcnNoy_VOK" TargetMode="External"/><Relationship Id="rId445" Type="http://schemas.openxmlformats.org/officeDocument/2006/relationships/hyperlink" Target="https://talan.bank.gov.ua/get-user-certificate/1WkYT301btDVlYG5-O5_" TargetMode="External"/><Relationship Id="rId652" Type="http://schemas.openxmlformats.org/officeDocument/2006/relationships/hyperlink" Target="https://talan.bank.gov.ua/get-user-certificate/1WkYT3AwH8o1gNDZio8s" TargetMode="External"/><Relationship Id="rId1075" Type="http://schemas.openxmlformats.org/officeDocument/2006/relationships/hyperlink" Target="https://talan.bank.gov.ua/get-user-certificate/1WkYTpQy45om60kjQZH8" TargetMode="External"/><Relationship Id="rId1282" Type="http://schemas.openxmlformats.org/officeDocument/2006/relationships/hyperlink" Target="https://talan.bank.gov.ua/get-user-certificate/1WkYTH6hVZoKPbawGsaH" TargetMode="External"/><Relationship Id="rId305" Type="http://schemas.openxmlformats.org/officeDocument/2006/relationships/hyperlink" Target="https://talan.bank.gov.ua/get-user-certificate/1WkYTxr5BaO5z5FW1juC" TargetMode="External"/><Relationship Id="rId512" Type="http://schemas.openxmlformats.org/officeDocument/2006/relationships/hyperlink" Target="https://talan.bank.gov.ua/get-user-certificate/1WkYTbLFUI4-CqOIykvb" TargetMode="External"/><Relationship Id="rId957" Type="http://schemas.openxmlformats.org/officeDocument/2006/relationships/hyperlink" Target="https://talan.bank.gov.ua/get-user-certificate/1WkYT7ckCg3LGUbwvT86" TargetMode="External"/><Relationship Id="rId1142" Type="http://schemas.openxmlformats.org/officeDocument/2006/relationships/hyperlink" Target="https://talan.bank.gov.ua/get-user-certificate/1WkYTU-Gp0MSdBQTc4Ge" TargetMode="External"/><Relationship Id="rId1587" Type="http://schemas.openxmlformats.org/officeDocument/2006/relationships/hyperlink" Target="https://talan.bank.gov.ua/get-user-certificate/1WkYTEh3twgmsKk-Favt" TargetMode="External"/><Relationship Id="rId1794" Type="http://schemas.openxmlformats.org/officeDocument/2006/relationships/hyperlink" Target="https://talan.bank.gov.ua/get-user-certificate/1WkYT0V_ru3cdnahhrll" TargetMode="External"/><Relationship Id="rId86" Type="http://schemas.openxmlformats.org/officeDocument/2006/relationships/hyperlink" Target="https://talan.bank.gov.ua/get-user-certificate/1WkYTmBPHH_20-V_0yeB" TargetMode="External"/><Relationship Id="rId817" Type="http://schemas.openxmlformats.org/officeDocument/2006/relationships/hyperlink" Target="https://talan.bank.gov.ua/get-user-certificate/1WkYT_TAaJ-oCVGJbIh7" TargetMode="External"/><Relationship Id="rId1002" Type="http://schemas.openxmlformats.org/officeDocument/2006/relationships/hyperlink" Target="https://talan.bank.gov.ua/get-user-certificate/1WkYToUXTVoghq5S2lEj" TargetMode="External"/><Relationship Id="rId1447" Type="http://schemas.openxmlformats.org/officeDocument/2006/relationships/hyperlink" Target="https://talan.bank.gov.ua/get-user-certificate/1WkYTYW0X8PtfglS3zIw" TargetMode="External"/><Relationship Id="rId1654" Type="http://schemas.openxmlformats.org/officeDocument/2006/relationships/hyperlink" Target="https://talan.bank.gov.ua/get-user-certificate/1WkYTqPyP5UWKwe_wBHT" TargetMode="External"/><Relationship Id="rId1861" Type="http://schemas.openxmlformats.org/officeDocument/2006/relationships/hyperlink" Target="https://talan.bank.gov.ua/get-user-certificate/1WkYTVQLsPbFSswTBMvH" TargetMode="External"/><Relationship Id="rId1307" Type="http://schemas.openxmlformats.org/officeDocument/2006/relationships/hyperlink" Target="https://talan.bank.gov.ua/get-user-certificate/1WkYTcuNpNi5cYTZyU-n" TargetMode="External"/><Relationship Id="rId1514" Type="http://schemas.openxmlformats.org/officeDocument/2006/relationships/hyperlink" Target="https://talan.bank.gov.ua/get-user-certificate/1WkYTxRpF5Nm1f9h_RCk" TargetMode="External"/><Relationship Id="rId1721" Type="http://schemas.openxmlformats.org/officeDocument/2006/relationships/hyperlink" Target="https://talan.bank.gov.ua/get-user-certificate/1WkYTOznWpYykylhvVZH" TargetMode="External"/><Relationship Id="rId1959" Type="http://schemas.openxmlformats.org/officeDocument/2006/relationships/hyperlink" Target="https://talan.bank.gov.ua/get-user-certificate/1WkYThiQBHb-SRqPJ0nZ" TargetMode="External"/><Relationship Id="rId13" Type="http://schemas.openxmlformats.org/officeDocument/2006/relationships/hyperlink" Target="https://talan.bank.gov.ua/get-user-certificate/1WkYTDVh4gIn-nj9H6BF" TargetMode="External"/><Relationship Id="rId1819" Type="http://schemas.openxmlformats.org/officeDocument/2006/relationships/hyperlink" Target="https://talan.bank.gov.ua/get-user-certificate/1WkYTR8REsu9IUq7Ibuq" TargetMode="External"/><Relationship Id="rId162" Type="http://schemas.openxmlformats.org/officeDocument/2006/relationships/hyperlink" Target="https://talan.bank.gov.ua/get-user-certificate/1WkYTJTDKqd_vlgaYF3r" TargetMode="External"/><Relationship Id="rId467" Type="http://schemas.openxmlformats.org/officeDocument/2006/relationships/hyperlink" Target="https://talan.bank.gov.ua/get-user-certificate/1WkYTenkS1NhSpwXjHk4" TargetMode="External"/><Relationship Id="rId1097" Type="http://schemas.openxmlformats.org/officeDocument/2006/relationships/hyperlink" Target="https://talan.bank.gov.ua/get-user-certificate/1WkYTHL3XRH4rhvVB25D" TargetMode="External"/><Relationship Id="rId674" Type="http://schemas.openxmlformats.org/officeDocument/2006/relationships/hyperlink" Target="https://talan.bank.gov.ua/get-user-certificate/1WkYTdXCu7ojzRt8Z16w" TargetMode="External"/><Relationship Id="rId881" Type="http://schemas.openxmlformats.org/officeDocument/2006/relationships/hyperlink" Target="https://talan.bank.gov.ua/get-user-certificate/1WkYTLLWNAsQffskj-fn" TargetMode="External"/><Relationship Id="rId979" Type="http://schemas.openxmlformats.org/officeDocument/2006/relationships/hyperlink" Target="https://talan.bank.gov.ua/get-user-certificate/1WkYTspv2AJdqKb6ZP2E" TargetMode="External"/><Relationship Id="rId327" Type="http://schemas.openxmlformats.org/officeDocument/2006/relationships/hyperlink" Target="https://talan.bank.gov.ua/get-user-certificate/1WkYTfmWsbLm3c_vEeiQ" TargetMode="External"/><Relationship Id="rId534" Type="http://schemas.openxmlformats.org/officeDocument/2006/relationships/hyperlink" Target="https://talan.bank.gov.ua/get-user-certificate/1WkYTJ07pjFQzwhZ6t4O" TargetMode="External"/><Relationship Id="rId741" Type="http://schemas.openxmlformats.org/officeDocument/2006/relationships/hyperlink" Target="https://talan.bank.gov.ua/get-user-certificate/1WkYTc9v7SFQ8FyNWTa5" TargetMode="External"/><Relationship Id="rId839" Type="http://schemas.openxmlformats.org/officeDocument/2006/relationships/hyperlink" Target="https://talan.bank.gov.ua/get-user-certificate/1WkYTfwtfOxtifenDg5W" TargetMode="External"/><Relationship Id="rId1164" Type="http://schemas.openxmlformats.org/officeDocument/2006/relationships/hyperlink" Target="https://talan.bank.gov.ua/get-user-certificate/1WkYT5Yk952WBh5WMBJj" TargetMode="External"/><Relationship Id="rId1371" Type="http://schemas.openxmlformats.org/officeDocument/2006/relationships/hyperlink" Target="https://talan.bank.gov.ua/get-user-certificate/1WkYTO-deSDxFG5B3iy1" TargetMode="External"/><Relationship Id="rId1469" Type="http://schemas.openxmlformats.org/officeDocument/2006/relationships/hyperlink" Target="https://talan.bank.gov.ua/get-user-certificate/1WkYTm7t2-CPAaArfv5V" TargetMode="External"/><Relationship Id="rId2008" Type="http://schemas.openxmlformats.org/officeDocument/2006/relationships/hyperlink" Target="https://talan.bank.gov.ua/get-user-certificate/EeLkDH_eoPH-gt8Y8PkJ" TargetMode="External"/><Relationship Id="rId601" Type="http://schemas.openxmlformats.org/officeDocument/2006/relationships/hyperlink" Target="https://talan.bank.gov.ua/get-user-certificate/1WkYTDF8fUw1J3ifHfqY" TargetMode="External"/><Relationship Id="rId1024" Type="http://schemas.openxmlformats.org/officeDocument/2006/relationships/hyperlink" Target="https://talan.bank.gov.ua/get-user-certificate/1WkYTLq80XfcOV_K0fY4" TargetMode="External"/><Relationship Id="rId1231" Type="http://schemas.openxmlformats.org/officeDocument/2006/relationships/hyperlink" Target="https://talan.bank.gov.ua/get-user-certificate/1WkYT59oQNkgpMTfXVj-" TargetMode="External"/><Relationship Id="rId1676" Type="http://schemas.openxmlformats.org/officeDocument/2006/relationships/hyperlink" Target="https://talan.bank.gov.ua/get-user-certificate/1WkYT-mzt-fhESxlYZ6y" TargetMode="External"/><Relationship Id="rId1883" Type="http://schemas.openxmlformats.org/officeDocument/2006/relationships/hyperlink" Target="https://talan.bank.gov.ua/get-user-certificate/1WkYTV1v4T698jXlQqI9" TargetMode="External"/><Relationship Id="rId906" Type="http://schemas.openxmlformats.org/officeDocument/2006/relationships/hyperlink" Target="https://talan.bank.gov.ua/get-user-certificate/1WkYTOQXIPHS5F8_b-uf" TargetMode="External"/><Relationship Id="rId1329" Type="http://schemas.openxmlformats.org/officeDocument/2006/relationships/hyperlink" Target="https://talan.bank.gov.ua/get-user-certificate/1WkYTam8elllAz-Fz7bJ" TargetMode="External"/><Relationship Id="rId1536" Type="http://schemas.openxmlformats.org/officeDocument/2006/relationships/hyperlink" Target="https://talan.bank.gov.ua/get-user-certificate/1WkYT4DHSh91O8zktfUj" TargetMode="External"/><Relationship Id="rId1743" Type="http://schemas.openxmlformats.org/officeDocument/2006/relationships/hyperlink" Target="https://talan.bank.gov.ua/get-user-certificate/1WkYTjZUFewZSEA0gioU" TargetMode="External"/><Relationship Id="rId1950" Type="http://schemas.openxmlformats.org/officeDocument/2006/relationships/hyperlink" Target="https://talan.bank.gov.ua/get-user-certificate/1WkYTwc5u19PEx3UPiH0" TargetMode="External"/><Relationship Id="rId35" Type="http://schemas.openxmlformats.org/officeDocument/2006/relationships/hyperlink" Target="https://talan.bank.gov.ua/get-user-certificate/1WkYTx4VYZCbSytuBuz-" TargetMode="External"/><Relationship Id="rId1603" Type="http://schemas.openxmlformats.org/officeDocument/2006/relationships/hyperlink" Target="https://talan.bank.gov.ua/get-user-certificate/1WkYToCDzv-nfVUQ4qIo" TargetMode="External"/><Relationship Id="rId1810" Type="http://schemas.openxmlformats.org/officeDocument/2006/relationships/hyperlink" Target="https://talan.bank.gov.ua/get-user-certificate/1WkYTVpmVw2bvCoshGnz" TargetMode="External"/><Relationship Id="rId184" Type="http://schemas.openxmlformats.org/officeDocument/2006/relationships/hyperlink" Target="https://talan.bank.gov.ua/get-user-certificate/1WkYToMpyqHfL68ePE1O" TargetMode="External"/><Relationship Id="rId391" Type="http://schemas.openxmlformats.org/officeDocument/2006/relationships/hyperlink" Target="https://talan.bank.gov.ua/get-user-certificate/1WkYTv-yw9dBF4RNRqW-" TargetMode="External"/><Relationship Id="rId1908" Type="http://schemas.openxmlformats.org/officeDocument/2006/relationships/hyperlink" Target="https://talan.bank.gov.ua/get-user-certificate/1WkYTwACxxB9dC72y2-u" TargetMode="External"/><Relationship Id="rId251" Type="http://schemas.openxmlformats.org/officeDocument/2006/relationships/hyperlink" Target="https://talan.bank.gov.ua/get-user-certificate/1WkYTAM5-yxjqeNUEywr" TargetMode="External"/><Relationship Id="rId489" Type="http://schemas.openxmlformats.org/officeDocument/2006/relationships/hyperlink" Target="https://talan.bank.gov.ua/get-user-certificate/1WkYT-xSpc5xcbnBWNIU" TargetMode="External"/><Relationship Id="rId696" Type="http://schemas.openxmlformats.org/officeDocument/2006/relationships/hyperlink" Target="https://talan.bank.gov.ua/get-user-certificate/1WkYTAtab48Lkw-JR1R3" TargetMode="External"/><Relationship Id="rId349" Type="http://schemas.openxmlformats.org/officeDocument/2006/relationships/hyperlink" Target="https://talan.bank.gov.ua/get-user-certificate/1WkYTEaJXWRmyHb7nCgG" TargetMode="External"/><Relationship Id="rId556" Type="http://schemas.openxmlformats.org/officeDocument/2006/relationships/hyperlink" Target="https://talan.bank.gov.ua/get-user-certificate/1WkYTNqp_Qt43OpJ_WXY" TargetMode="External"/><Relationship Id="rId763" Type="http://schemas.openxmlformats.org/officeDocument/2006/relationships/hyperlink" Target="https://talan.bank.gov.ua/get-user-certificate/1WkYTYmmMCEKaVb00BCr" TargetMode="External"/><Relationship Id="rId1186" Type="http://schemas.openxmlformats.org/officeDocument/2006/relationships/hyperlink" Target="https://talan.bank.gov.ua/get-user-certificate/1WkYTzTMl_6QZ7YZM5ZX" TargetMode="External"/><Relationship Id="rId1393" Type="http://schemas.openxmlformats.org/officeDocument/2006/relationships/hyperlink" Target="https://talan.bank.gov.ua/get-user-certificate/1WkYThVb9HhpcC6V9axl" TargetMode="External"/><Relationship Id="rId111" Type="http://schemas.openxmlformats.org/officeDocument/2006/relationships/hyperlink" Target="https://talan.bank.gov.ua/get-user-certificate/1WkYTpUqIOTsEfAXyPxl" TargetMode="External"/><Relationship Id="rId209" Type="http://schemas.openxmlformats.org/officeDocument/2006/relationships/hyperlink" Target="https://talan.bank.gov.ua/get-user-certificate/1WkYTuZ5VrbHpTBkQOyc" TargetMode="External"/><Relationship Id="rId416" Type="http://schemas.openxmlformats.org/officeDocument/2006/relationships/hyperlink" Target="https://talan.bank.gov.ua/get-user-certificate/1WkYTquPlygcZDF3vsv_" TargetMode="External"/><Relationship Id="rId970" Type="http://schemas.openxmlformats.org/officeDocument/2006/relationships/hyperlink" Target="https://talan.bank.gov.ua/get-user-certificate/1WkYTMDaoMEncb5hbfMX" TargetMode="External"/><Relationship Id="rId1046" Type="http://schemas.openxmlformats.org/officeDocument/2006/relationships/hyperlink" Target="https://talan.bank.gov.ua/get-user-certificate/1WkYTGZ_ZqYqJe0gFGeM" TargetMode="External"/><Relationship Id="rId1253" Type="http://schemas.openxmlformats.org/officeDocument/2006/relationships/hyperlink" Target="https://talan.bank.gov.ua/get-user-certificate/1WkYTCXoT5OMZXhNC51f" TargetMode="External"/><Relationship Id="rId1698" Type="http://schemas.openxmlformats.org/officeDocument/2006/relationships/hyperlink" Target="https://talan.bank.gov.ua/get-user-certificate/1WkYTo2ex_etbbB0rclb" TargetMode="External"/><Relationship Id="rId623" Type="http://schemas.openxmlformats.org/officeDocument/2006/relationships/hyperlink" Target="https://talan.bank.gov.ua/get-user-certificate/1WkYTZEjm43Vld9QvUyf" TargetMode="External"/><Relationship Id="rId830" Type="http://schemas.openxmlformats.org/officeDocument/2006/relationships/hyperlink" Target="https://talan.bank.gov.ua/get-user-certificate/1WkYT57jO5xxa3DIFwbP" TargetMode="External"/><Relationship Id="rId928" Type="http://schemas.openxmlformats.org/officeDocument/2006/relationships/hyperlink" Target="https://talan.bank.gov.ua/get-user-certificate/1WkYTpHt7UCDGT_tXUBK" TargetMode="External"/><Relationship Id="rId1460" Type="http://schemas.openxmlformats.org/officeDocument/2006/relationships/hyperlink" Target="https://talan.bank.gov.ua/get-user-certificate/1WkYTOQ96GkNjkXPw1us" TargetMode="External"/><Relationship Id="rId1558" Type="http://schemas.openxmlformats.org/officeDocument/2006/relationships/hyperlink" Target="https://talan.bank.gov.ua/get-user-certificate/1WkYTu3F56_Cr_3XPwen" TargetMode="External"/><Relationship Id="rId1765" Type="http://schemas.openxmlformats.org/officeDocument/2006/relationships/hyperlink" Target="https://talan.bank.gov.ua/get-user-certificate/1WkYTWjSBeyP93Zvsqgu" TargetMode="External"/><Relationship Id="rId57" Type="http://schemas.openxmlformats.org/officeDocument/2006/relationships/hyperlink" Target="https://talan.bank.gov.ua/get-user-certificate/1WkYTe_X4c2hLNiQYIEd" TargetMode="External"/><Relationship Id="rId1113" Type="http://schemas.openxmlformats.org/officeDocument/2006/relationships/hyperlink" Target="https://talan.bank.gov.ua/get-user-certificate/1WkYThMJUDv1X3kzMWcd" TargetMode="External"/><Relationship Id="rId1320" Type="http://schemas.openxmlformats.org/officeDocument/2006/relationships/hyperlink" Target="https://talan.bank.gov.ua/get-user-certificate/1WkYTbmYsVUh0P5wo7Mm" TargetMode="External"/><Relationship Id="rId1418" Type="http://schemas.openxmlformats.org/officeDocument/2006/relationships/hyperlink" Target="https://talan.bank.gov.ua/get-user-certificate/1WkYTyXnoUhFZ55AI4Ab" TargetMode="External"/><Relationship Id="rId1972" Type="http://schemas.openxmlformats.org/officeDocument/2006/relationships/hyperlink" Target="https://talan.bank.gov.ua/get-user-certificate/1WkYTNlZNZ7iwFlkiIYN" TargetMode="External"/><Relationship Id="rId1625" Type="http://schemas.openxmlformats.org/officeDocument/2006/relationships/hyperlink" Target="https://talan.bank.gov.ua/get-user-certificate/1WkYTkkugnheajO7r1tX" TargetMode="External"/><Relationship Id="rId1832" Type="http://schemas.openxmlformats.org/officeDocument/2006/relationships/hyperlink" Target="https://talan.bank.gov.ua/get-user-certificate/1WkYTyQ42DBTjwikLdPW" TargetMode="External"/><Relationship Id="rId273" Type="http://schemas.openxmlformats.org/officeDocument/2006/relationships/hyperlink" Target="https://talan.bank.gov.ua/get-user-certificate/1WkYTkxtSIGbUk19CgFz" TargetMode="External"/><Relationship Id="rId480" Type="http://schemas.openxmlformats.org/officeDocument/2006/relationships/hyperlink" Target="https://talan.bank.gov.ua/get-user-certificate/1WkYTDHI5PCVU7DwM_ii" TargetMode="External"/><Relationship Id="rId133" Type="http://schemas.openxmlformats.org/officeDocument/2006/relationships/hyperlink" Target="https://talan.bank.gov.ua/get-user-certificate/1WkYTBEAH5WsRuVF-vxE" TargetMode="External"/><Relationship Id="rId340" Type="http://schemas.openxmlformats.org/officeDocument/2006/relationships/hyperlink" Target="https://talan.bank.gov.ua/get-user-certificate/1WkYTFOpT76dm7PODZfU" TargetMode="External"/><Relationship Id="rId578" Type="http://schemas.openxmlformats.org/officeDocument/2006/relationships/hyperlink" Target="https://talan.bank.gov.ua/get-user-certificate/1WkYT9wryq2V9Bm7cUjt" TargetMode="External"/><Relationship Id="rId785" Type="http://schemas.openxmlformats.org/officeDocument/2006/relationships/hyperlink" Target="https://talan.bank.gov.ua/get-user-certificate/1WkYTJi0dHsv_SbeHJW4" TargetMode="External"/><Relationship Id="rId992" Type="http://schemas.openxmlformats.org/officeDocument/2006/relationships/hyperlink" Target="https://talan.bank.gov.ua/get-user-certificate/1WkYTkLCVwg92aqj63pP" TargetMode="External"/><Relationship Id="rId200" Type="http://schemas.openxmlformats.org/officeDocument/2006/relationships/hyperlink" Target="https://talan.bank.gov.ua/get-user-certificate/1WkYTl-KSjm3JAzftvsE" TargetMode="External"/><Relationship Id="rId438" Type="http://schemas.openxmlformats.org/officeDocument/2006/relationships/hyperlink" Target="https://talan.bank.gov.ua/get-user-certificate/1WkYTBOn0K-jyei-WKNX" TargetMode="External"/><Relationship Id="rId645" Type="http://schemas.openxmlformats.org/officeDocument/2006/relationships/hyperlink" Target="https://talan.bank.gov.ua/get-user-certificate/1WkYTAeB5dvbdvZuk1eq" TargetMode="External"/><Relationship Id="rId852" Type="http://schemas.openxmlformats.org/officeDocument/2006/relationships/hyperlink" Target="https://talan.bank.gov.ua/get-user-certificate/1WkYTIebtxeUrzCdeSkx" TargetMode="External"/><Relationship Id="rId1068" Type="http://schemas.openxmlformats.org/officeDocument/2006/relationships/hyperlink" Target="https://talan.bank.gov.ua/get-user-certificate/1WkYTgpZr-72GRsMg--q" TargetMode="External"/><Relationship Id="rId1275" Type="http://schemas.openxmlformats.org/officeDocument/2006/relationships/hyperlink" Target="https://talan.bank.gov.ua/get-user-certificate/1WkYTOF9wIXKYrstedYY" TargetMode="External"/><Relationship Id="rId1482" Type="http://schemas.openxmlformats.org/officeDocument/2006/relationships/hyperlink" Target="https://talan.bank.gov.ua/get-user-certificate/1WkYT1Y3mOVx2bpMWRQ-" TargetMode="External"/><Relationship Id="rId505" Type="http://schemas.openxmlformats.org/officeDocument/2006/relationships/hyperlink" Target="https://talan.bank.gov.ua/get-user-certificate/1WkYTdfK6Lm22Ajx9cUh" TargetMode="External"/><Relationship Id="rId712" Type="http://schemas.openxmlformats.org/officeDocument/2006/relationships/hyperlink" Target="https://talan.bank.gov.ua/get-user-certificate/1WkYT4HPrPyUNLhYQVTY" TargetMode="External"/><Relationship Id="rId1135" Type="http://schemas.openxmlformats.org/officeDocument/2006/relationships/hyperlink" Target="https://talan.bank.gov.ua/get-user-certificate/1WkYTh8uwYRtsaBUP_JB" TargetMode="External"/><Relationship Id="rId1342" Type="http://schemas.openxmlformats.org/officeDocument/2006/relationships/hyperlink" Target="https://talan.bank.gov.ua/get-user-certificate/1WkYTMMK3Qlt2kkCTe6B" TargetMode="External"/><Relationship Id="rId1787" Type="http://schemas.openxmlformats.org/officeDocument/2006/relationships/hyperlink" Target="https://talan.bank.gov.ua/get-user-certificate/1WkYTgdpJ5frjBV0gjkr" TargetMode="External"/><Relationship Id="rId1994" Type="http://schemas.openxmlformats.org/officeDocument/2006/relationships/hyperlink" Target="https://talan.bank.gov.ua/get-user-certificate/1WkYT7ShmfExb0vJivDu" TargetMode="External"/><Relationship Id="rId79" Type="http://schemas.openxmlformats.org/officeDocument/2006/relationships/hyperlink" Target="https://talan.bank.gov.ua/get-user-certificate/1WkYT3DGB3cXAFiy8IC4" TargetMode="External"/><Relationship Id="rId1202" Type="http://schemas.openxmlformats.org/officeDocument/2006/relationships/hyperlink" Target="https://talan.bank.gov.ua/get-user-certificate/1WkYTFLPiAlGGzSz_arR" TargetMode="External"/><Relationship Id="rId1647" Type="http://schemas.openxmlformats.org/officeDocument/2006/relationships/hyperlink" Target="https://talan.bank.gov.ua/get-user-certificate/1WkYTLg_pHY9xNZlId8k" TargetMode="External"/><Relationship Id="rId1854" Type="http://schemas.openxmlformats.org/officeDocument/2006/relationships/hyperlink" Target="https://talan.bank.gov.ua/get-user-certificate/1WkYTnrkJAg4D1r5KECo" TargetMode="External"/><Relationship Id="rId1507" Type="http://schemas.openxmlformats.org/officeDocument/2006/relationships/hyperlink" Target="https://talan.bank.gov.ua/get-user-certificate/1WkYTg0cUbgf4TFJ5LRj" TargetMode="External"/><Relationship Id="rId1714" Type="http://schemas.openxmlformats.org/officeDocument/2006/relationships/hyperlink" Target="https://talan.bank.gov.ua/get-user-certificate/1WkYTJXywrfzqVzYzTmK" TargetMode="External"/><Relationship Id="rId295" Type="http://schemas.openxmlformats.org/officeDocument/2006/relationships/hyperlink" Target="https://talan.bank.gov.ua/get-user-certificate/1WkYTcy_a1iaRUkDsdVw" TargetMode="External"/><Relationship Id="rId1921" Type="http://schemas.openxmlformats.org/officeDocument/2006/relationships/hyperlink" Target="https://talan.bank.gov.ua/get-user-certificate/1WkYTq0rqn5NpGTkFHHV" TargetMode="External"/><Relationship Id="rId155" Type="http://schemas.openxmlformats.org/officeDocument/2006/relationships/hyperlink" Target="https://talan.bank.gov.ua/get-user-certificate/1WkYTkj3KCd9KkFuRCcE" TargetMode="External"/><Relationship Id="rId362" Type="http://schemas.openxmlformats.org/officeDocument/2006/relationships/hyperlink" Target="https://talan.bank.gov.ua/get-user-certificate/1WkYTPvbJoq2btOvYi5V" TargetMode="External"/><Relationship Id="rId1297" Type="http://schemas.openxmlformats.org/officeDocument/2006/relationships/hyperlink" Target="https://talan.bank.gov.ua/get-user-certificate/1WkYTHFjUZlZfI_x8rkd" TargetMode="External"/><Relationship Id="rId222" Type="http://schemas.openxmlformats.org/officeDocument/2006/relationships/hyperlink" Target="https://talan.bank.gov.ua/get-user-certificate/1WkYTjoJCGP6L7CHPa7h" TargetMode="External"/><Relationship Id="rId667" Type="http://schemas.openxmlformats.org/officeDocument/2006/relationships/hyperlink" Target="https://talan.bank.gov.ua/get-user-certificate/1WkYTfrlTndK7A-YoCoR" TargetMode="External"/><Relationship Id="rId874" Type="http://schemas.openxmlformats.org/officeDocument/2006/relationships/hyperlink" Target="https://talan.bank.gov.ua/get-user-certificate/1WkYTQ-n_sj23yP4UfUl" TargetMode="External"/><Relationship Id="rId527" Type="http://schemas.openxmlformats.org/officeDocument/2006/relationships/hyperlink" Target="https://talan.bank.gov.ua/get-user-certificate/1WkYTadhm8mqULh_m3JI" TargetMode="External"/><Relationship Id="rId734" Type="http://schemas.openxmlformats.org/officeDocument/2006/relationships/hyperlink" Target="https://talan.bank.gov.ua/get-user-certificate/1WkYTbGS81X4_S3uhbSj" TargetMode="External"/><Relationship Id="rId941" Type="http://schemas.openxmlformats.org/officeDocument/2006/relationships/hyperlink" Target="https://talan.bank.gov.ua/get-user-certificate/1WkYT9tPhPii3g8tjo9l" TargetMode="External"/><Relationship Id="rId1157" Type="http://schemas.openxmlformats.org/officeDocument/2006/relationships/hyperlink" Target="https://talan.bank.gov.ua/get-user-certificate/1WkYTs3Jl7FImgwl7ZlA" TargetMode="External"/><Relationship Id="rId1364" Type="http://schemas.openxmlformats.org/officeDocument/2006/relationships/hyperlink" Target="https://talan.bank.gov.ua/get-user-certificate/1WkYTgIebXMHzuS_yg16" TargetMode="External"/><Relationship Id="rId1571" Type="http://schemas.openxmlformats.org/officeDocument/2006/relationships/hyperlink" Target="https://talan.bank.gov.ua/get-user-certificate/1WkYTcCeOjAE5QrVXYdu" TargetMode="External"/><Relationship Id="rId70" Type="http://schemas.openxmlformats.org/officeDocument/2006/relationships/hyperlink" Target="https://talan.bank.gov.ua/get-user-certificate/1WkYT7hkkWnE8waHqIXo" TargetMode="External"/><Relationship Id="rId801" Type="http://schemas.openxmlformats.org/officeDocument/2006/relationships/hyperlink" Target="https://talan.bank.gov.ua/get-user-certificate/1WkYTwG-45WthLqDn40L" TargetMode="External"/><Relationship Id="rId1017" Type="http://schemas.openxmlformats.org/officeDocument/2006/relationships/hyperlink" Target="https://talan.bank.gov.ua/get-user-certificate/1WkYTTb4O_hMtT2N4WON" TargetMode="External"/><Relationship Id="rId1224" Type="http://schemas.openxmlformats.org/officeDocument/2006/relationships/hyperlink" Target="https://talan.bank.gov.ua/get-user-certificate/1WkYTOPjVcBTjgY5Y-0B" TargetMode="External"/><Relationship Id="rId1431" Type="http://schemas.openxmlformats.org/officeDocument/2006/relationships/hyperlink" Target="https://talan.bank.gov.ua/get-user-certificate/1WkYT6JorNQxIphHcKld" TargetMode="External"/><Relationship Id="rId1669" Type="http://schemas.openxmlformats.org/officeDocument/2006/relationships/hyperlink" Target="https://talan.bank.gov.ua/get-user-certificate/1WkYT8u--c-vc_Sr1RrG" TargetMode="External"/><Relationship Id="rId1876" Type="http://schemas.openxmlformats.org/officeDocument/2006/relationships/hyperlink" Target="https://talan.bank.gov.ua/get-user-certificate/1WkYTTueu2h8Uyg1r82N" TargetMode="External"/><Relationship Id="rId1529" Type="http://schemas.openxmlformats.org/officeDocument/2006/relationships/hyperlink" Target="https://talan.bank.gov.ua/get-user-certificate/1WkYTDxSkwk6MI6SNnnc" TargetMode="External"/><Relationship Id="rId1736" Type="http://schemas.openxmlformats.org/officeDocument/2006/relationships/hyperlink" Target="https://talan.bank.gov.ua/get-user-certificate/1WkYTSifD0NG_hl3TpTo" TargetMode="External"/><Relationship Id="rId1943" Type="http://schemas.openxmlformats.org/officeDocument/2006/relationships/hyperlink" Target="https://talan.bank.gov.ua/get-user-certificate/1WkYTqjZFCjyArMPska-" TargetMode="External"/><Relationship Id="rId28" Type="http://schemas.openxmlformats.org/officeDocument/2006/relationships/hyperlink" Target="https://talan.bank.gov.ua/get-user-certificate/1WkYTEck2HQxcfM8r24m" TargetMode="External"/><Relationship Id="rId1803" Type="http://schemas.openxmlformats.org/officeDocument/2006/relationships/hyperlink" Target="https://talan.bank.gov.ua/get-user-certificate/1WkYTp7v7hxfjhik8lbI" TargetMode="External"/><Relationship Id="rId177" Type="http://schemas.openxmlformats.org/officeDocument/2006/relationships/hyperlink" Target="https://talan.bank.gov.ua/get-user-certificate/1WkYTKdoP67y4vMtkYcH" TargetMode="External"/><Relationship Id="rId384" Type="http://schemas.openxmlformats.org/officeDocument/2006/relationships/hyperlink" Target="https://talan.bank.gov.ua/get-user-certificate/1WkYTDx4eB18KOVHhImq" TargetMode="External"/><Relationship Id="rId591" Type="http://schemas.openxmlformats.org/officeDocument/2006/relationships/hyperlink" Target="https://talan.bank.gov.ua/get-user-certificate/1WkYTG31-Igv8Nh63uWu" TargetMode="External"/><Relationship Id="rId244" Type="http://schemas.openxmlformats.org/officeDocument/2006/relationships/hyperlink" Target="https://talan.bank.gov.ua/get-user-certificate/1WkYTimeV-eplrCbqLDQ" TargetMode="External"/><Relationship Id="rId689" Type="http://schemas.openxmlformats.org/officeDocument/2006/relationships/hyperlink" Target="https://talan.bank.gov.ua/get-user-certificate/1WkYTzM_X8GzXIh8s2TP" TargetMode="External"/><Relationship Id="rId896" Type="http://schemas.openxmlformats.org/officeDocument/2006/relationships/hyperlink" Target="https://talan.bank.gov.ua/get-user-certificate/1WkYTmxC7SfLh_o8Q_Cc" TargetMode="External"/><Relationship Id="rId1081" Type="http://schemas.openxmlformats.org/officeDocument/2006/relationships/hyperlink" Target="https://talan.bank.gov.ua/get-user-certificate/1WkYT3Ez_X8uPn1Xl8j6" TargetMode="External"/><Relationship Id="rId451" Type="http://schemas.openxmlformats.org/officeDocument/2006/relationships/hyperlink" Target="https://talan.bank.gov.ua/get-user-certificate/1WkYTpGFJv29ZfJaoq4m" TargetMode="External"/><Relationship Id="rId549" Type="http://schemas.openxmlformats.org/officeDocument/2006/relationships/hyperlink" Target="https://talan.bank.gov.ua/get-user-certificate/1WkYTycEbjqW9phF2nLd" TargetMode="External"/><Relationship Id="rId756" Type="http://schemas.openxmlformats.org/officeDocument/2006/relationships/hyperlink" Target="https://talan.bank.gov.ua/get-user-certificate/1WkYTZ8fSDpxAZEUkfDX" TargetMode="External"/><Relationship Id="rId1179" Type="http://schemas.openxmlformats.org/officeDocument/2006/relationships/hyperlink" Target="https://talan.bank.gov.ua/get-user-certificate/1WkYTUqeWx_UTlEgNg84" TargetMode="External"/><Relationship Id="rId1386" Type="http://schemas.openxmlformats.org/officeDocument/2006/relationships/hyperlink" Target="https://talan.bank.gov.ua/get-user-certificate/1WkYTDgTSPTYXlToEu12" TargetMode="External"/><Relationship Id="rId1593" Type="http://schemas.openxmlformats.org/officeDocument/2006/relationships/hyperlink" Target="https://talan.bank.gov.ua/get-user-certificate/1WkYTCz78fdX5fQ4LD6-" TargetMode="External"/><Relationship Id="rId104" Type="http://schemas.openxmlformats.org/officeDocument/2006/relationships/hyperlink" Target="https://talan.bank.gov.ua/get-user-certificate/1WkYTvP8vtvvGVkrlEsx" TargetMode="External"/><Relationship Id="rId311" Type="http://schemas.openxmlformats.org/officeDocument/2006/relationships/hyperlink" Target="https://talan.bank.gov.ua/get-user-certificate/1WkYTNuWQraVUXUUWwhb" TargetMode="External"/><Relationship Id="rId409" Type="http://schemas.openxmlformats.org/officeDocument/2006/relationships/hyperlink" Target="https://talan.bank.gov.ua/get-user-certificate/1WkYT_RzdVFoCf9LcqWs" TargetMode="External"/><Relationship Id="rId963" Type="http://schemas.openxmlformats.org/officeDocument/2006/relationships/hyperlink" Target="https://talan.bank.gov.ua/get-user-certificate/1WkYTO4GAC_gofWE3171" TargetMode="External"/><Relationship Id="rId1039" Type="http://schemas.openxmlformats.org/officeDocument/2006/relationships/hyperlink" Target="https://talan.bank.gov.ua/get-user-certificate/1WkYTQR42rhd_UnElf6y" TargetMode="External"/><Relationship Id="rId1246" Type="http://schemas.openxmlformats.org/officeDocument/2006/relationships/hyperlink" Target="https://talan.bank.gov.ua/get-user-certificate/1WkYT1weFwcl36yDJMsO" TargetMode="External"/><Relationship Id="rId1898" Type="http://schemas.openxmlformats.org/officeDocument/2006/relationships/hyperlink" Target="https://talan.bank.gov.ua/get-user-certificate/1WkYTEZ1ucMsvlfaxGmW" TargetMode="External"/><Relationship Id="rId92" Type="http://schemas.openxmlformats.org/officeDocument/2006/relationships/hyperlink" Target="https://talan.bank.gov.ua/get-user-certificate/1WkYTB39muPBCI1CF-eD" TargetMode="External"/><Relationship Id="rId616" Type="http://schemas.openxmlformats.org/officeDocument/2006/relationships/hyperlink" Target="https://talan.bank.gov.ua/get-user-certificate/1WkYTrTZp905f8PSkEqS" TargetMode="External"/><Relationship Id="rId823" Type="http://schemas.openxmlformats.org/officeDocument/2006/relationships/hyperlink" Target="https://talan.bank.gov.ua/get-user-certificate/1WkYTP1Fku9cvYcBzchL" TargetMode="External"/><Relationship Id="rId1453" Type="http://schemas.openxmlformats.org/officeDocument/2006/relationships/hyperlink" Target="https://talan.bank.gov.ua/get-user-certificate/1WkYTib4s2cPxz3subRp" TargetMode="External"/><Relationship Id="rId1660" Type="http://schemas.openxmlformats.org/officeDocument/2006/relationships/hyperlink" Target="https://talan.bank.gov.ua/get-user-certificate/1WkYTjKUtX9pElkScvva" TargetMode="External"/><Relationship Id="rId1758" Type="http://schemas.openxmlformats.org/officeDocument/2006/relationships/hyperlink" Target="https://talan.bank.gov.ua/get-user-certificate/1WkYT1AnCwb_FLZqGe4R" TargetMode="External"/><Relationship Id="rId1106" Type="http://schemas.openxmlformats.org/officeDocument/2006/relationships/hyperlink" Target="https://talan.bank.gov.ua/get-user-certificate/1WkYTtns649djvWB9RY9" TargetMode="External"/><Relationship Id="rId1313" Type="http://schemas.openxmlformats.org/officeDocument/2006/relationships/hyperlink" Target="https://talan.bank.gov.ua/get-user-certificate/1WkYTRDwUlgnbNGWdrHQ" TargetMode="External"/><Relationship Id="rId1520" Type="http://schemas.openxmlformats.org/officeDocument/2006/relationships/hyperlink" Target="https://talan.bank.gov.ua/get-user-certificate/1WkYTj59U_OoHK1bv38U" TargetMode="External"/><Relationship Id="rId1965" Type="http://schemas.openxmlformats.org/officeDocument/2006/relationships/hyperlink" Target="https://talan.bank.gov.ua/get-user-certificate/1WkYTZsgc6uhh1NKx0ai" TargetMode="External"/><Relationship Id="rId1618" Type="http://schemas.openxmlformats.org/officeDocument/2006/relationships/hyperlink" Target="https://talan.bank.gov.ua/get-user-certificate/1WkYTtoGx_rd1GSEC87N" TargetMode="External"/><Relationship Id="rId1825" Type="http://schemas.openxmlformats.org/officeDocument/2006/relationships/hyperlink" Target="https://talan.bank.gov.ua/get-user-certificate/1WkYTvWb-jSd_1iX_tYk" TargetMode="External"/><Relationship Id="rId199" Type="http://schemas.openxmlformats.org/officeDocument/2006/relationships/hyperlink" Target="https://talan.bank.gov.ua/get-user-certificate/1WkYTNsjOnaYsY7pY9Cz" TargetMode="External"/><Relationship Id="rId266" Type="http://schemas.openxmlformats.org/officeDocument/2006/relationships/hyperlink" Target="https://talan.bank.gov.ua/get-user-certificate/1WkYTM0vLjWcindserCc" TargetMode="External"/><Relationship Id="rId473" Type="http://schemas.openxmlformats.org/officeDocument/2006/relationships/hyperlink" Target="https://talan.bank.gov.ua/get-user-certificate/1WkYTfOiTQeu1WccIzXy" TargetMode="External"/><Relationship Id="rId680" Type="http://schemas.openxmlformats.org/officeDocument/2006/relationships/hyperlink" Target="https://talan.bank.gov.ua/get-user-certificate/1WkYTX9FtSgCDtTZsYGV" TargetMode="External"/><Relationship Id="rId126" Type="http://schemas.openxmlformats.org/officeDocument/2006/relationships/hyperlink" Target="https://talan.bank.gov.ua/get-user-certificate/1WkYT3YMoq70D_G_xGYP" TargetMode="External"/><Relationship Id="rId333" Type="http://schemas.openxmlformats.org/officeDocument/2006/relationships/hyperlink" Target="https://talan.bank.gov.ua/get-user-certificate/1WkYT8aYA5Jb5Vo3y9mb" TargetMode="External"/><Relationship Id="rId540" Type="http://schemas.openxmlformats.org/officeDocument/2006/relationships/hyperlink" Target="https://talan.bank.gov.ua/get-user-certificate/1WkYTLFzqxKqnb8zBkyE" TargetMode="External"/><Relationship Id="rId778" Type="http://schemas.openxmlformats.org/officeDocument/2006/relationships/hyperlink" Target="https://talan.bank.gov.ua/get-user-certificate/1WkYTCrUP-altsqn2xQe" TargetMode="External"/><Relationship Id="rId985" Type="http://schemas.openxmlformats.org/officeDocument/2006/relationships/hyperlink" Target="https://talan.bank.gov.ua/get-user-certificate/1WkYTkGVkhykV1JCbQ2n" TargetMode="External"/><Relationship Id="rId1170" Type="http://schemas.openxmlformats.org/officeDocument/2006/relationships/hyperlink" Target="https://talan.bank.gov.ua/get-user-certificate/1WkYTfG_rZ4Q30R87Eu5" TargetMode="External"/><Relationship Id="rId2014" Type="http://schemas.openxmlformats.org/officeDocument/2006/relationships/hyperlink" Target="https://talan.bank.gov.ua/get-user-certificate/EeLkD2H2KeSGy5MGJRnI" TargetMode="External"/><Relationship Id="rId638" Type="http://schemas.openxmlformats.org/officeDocument/2006/relationships/hyperlink" Target="https://talan.bank.gov.ua/get-user-certificate/1WkYT1MaXQTZ7Q31vzLX" TargetMode="External"/><Relationship Id="rId845" Type="http://schemas.openxmlformats.org/officeDocument/2006/relationships/hyperlink" Target="https://talan.bank.gov.ua/get-user-certificate/1WkYTt_mHSK2BGVzzGNX" TargetMode="External"/><Relationship Id="rId1030" Type="http://schemas.openxmlformats.org/officeDocument/2006/relationships/hyperlink" Target="https://talan.bank.gov.ua/get-user-certificate/1WkYTqPDaMIQExFYYlM6" TargetMode="External"/><Relationship Id="rId1268" Type="http://schemas.openxmlformats.org/officeDocument/2006/relationships/hyperlink" Target="https://talan.bank.gov.ua/get-user-certificate/1WkYTG7ajqiqmAExfiyl" TargetMode="External"/><Relationship Id="rId1475" Type="http://schemas.openxmlformats.org/officeDocument/2006/relationships/hyperlink" Target="https://talan.bank.gov.ua/get-user-certificate/1WkYTmcOZPEJ84e7H9e0" TargetMode="External"/><Relationship Id="rId1682" Type="http://schemas.openxmlformats.org/officeDocument/2006/relationships/hyperlink" Target="https://talan.bank.gov.ua/get-user-certificate/1WkYTVb4ADafKiMVFi1-" TargetMode="External"/><Relationship Id="rId400" Type="http://schemas.openxmlformats.org/officeDocument/2006/relationships/hyperlink" Target="https://talan.bank.gov.ua/get-user-certificate/1WkYT72TDpqsOzVVkpam" TargetMode="External"/><Relationship Id="rId705" Type="http://schemas.openxmlformats.org/officeDocument/2006/relationships/hyperlink" Target="https://talan.bank.gov.ua/get-user-certificate/1WkYTRwRS6WjRnyqoook" TargetMode="External"/><Relationship Id="rId1128" Type="http://schemas.openxmlformats.org/officeDocument/2006/relationships/hyperlink" Target="https://talan.bank.gov.ua/get-user-certificate/1WkYTgslXu4XcCClKKMz" TargetMode="External"/><Relationship Id="rId1335" Type="http://schemas.openxmlformats.org/officeDocument/2006/relationships/hyperlink" Target="https://talan.bank.gov.ua/get-user-certificate/1WkYTYtnQZbw3bG2_iHQ" TargetMode="External"/><Relationship Id="rId1542" Type="http://schemas.openxmlformats.org/officeDocument/2006/relationships/hyperlink" Target="https://talan.bank.gov.ua/get-user-certificate/1WkYTPsH3OfoypPPdpek" TargetMode="External"/><Relationship Id="rId1987" Type="http://schemas.openxmlformats.org/officeDocument/2006/relationships/hyperlink" Target="https://talan.bank.gov.ua/get-user-certificate/1WkYTeEYmldGY_HPY0tk" TargetMode="External"/><Relationship Id="rId912" Type="http://schemas.openxmlformats.org/officeDocument/2006/relationships/hyperlink" Target="https://talan.bank.gov.ua/get-user-certificate/1WkYT7PA6FaLV30rQo5H" TargetMode="External"/><Relationship Id="rId1847" Type="http://schemas.openxmlformats.org/officeDocument/2006/relationships/hyperlink" Target="https://talan.bank.gov.ua/get-user-certificate/1WkYTIBtejW9Sbw8iAds" TargetMode="External"/><Relationship Id="rId41" Type="http://schemas.openxmlformats.org/officeDocument/2006/relationships/hyperlink" Target="https://talan.bank.gov.ua/get-user-certificate/1WkYTSaGBwp4syzIyZjh" TargetMode="External"/><Relationship Id="rId1402" Type="http://schemas.openxmlformats.org/officeDocument/2006/relationships/hyperlink" Target="https://talan.bank.gov.ua/get-user-certificate/1WkYTGaJIBi4mqjr1FcL" TargetMode="External"/><Relationship Id="rId1707" Type="http://schemas.openxmlformats.org/officeDocument/2006/relationships/hyperlink" Target="https://talan.bank.gov.ua/get-user-certificate/1WkYTS-JwuKMZmTDyP-i" TargetMode="External"/><Relationship Id="rId190" Type="http://schemas.openxmlformats.org/officeDocument/2006/relationships/hyperlink" Target="https://talan.bank.gov.ua/get-user-certificate/1WkYTSY57p99NWRT3oxA" TargetMode="External"/><Relationship Id="rId288" Type="http://schemas.openxmlformats.org/officeDocument/2006/relationships/hyperlink" Target="https://talan.bank.gov.ua/get-user-certificate/1WkYTvjuUvvkdsCWECAJ" TargetMode="External"/><Relationship Id="rId1914" Type="http://schemas.openxmlformats.org/officeDocument/2006/relationships/hyperlink" Target="https://talan.bank.gov.ua/get-user-certificate/1WkYTqj2BrFm9kroT6kH" TargetMode="External"/><Relationship Id="rId495" Type="http://schemas.openxmlformats.org/officeDocument/2006/relationships/hyperlink" Target="https://talan.bank.gov.ua/get-user-certificate/1WkYT6t7oDn_cc_lqNRe" TargetMode="External"/><Relationship Id="rId148" Type="http://schemas.openxmlformats.org/officeDocument/2006/relationships/hyperlink" Target="https://talan.bank.gov.ua/get-user-certificate/1WkYTTrOyaEZ_rc7YALY" TargetMode="External"/><Relationship Id="rId355" Type="http://schemas.openxmlformats.org/officeDocument/2006/relationships/hyperlink" Target="https://talan.bank.gov.ua/get-user-certificate/1WkYT2v3a6Be9IqNJEJ1" TargetMode="External"/><Relationship Id="rId562" Type="http://schemas.openxmlformats.org/officeDocument/2006/relationships/hyperlink" Target="https://talan.bank.gov.ua/get-user-certificate/1WkYTyldmHBWlDCHoxh4" TargetMode="External"/><Relationship Id="rId1192" Type="http://schemas.openxmlformats.org/officeDocument/2006/relationships/hyperlink" Target="https://talan.bank.gov.ua/get-user-certificate/1WkYTtxwkbet3FGwxrJs" TargetMode="External"/><Relationship Id="rId215" Type="http://schemas.openxmlformats.org/officeDocument/2006/relationships/hyperlink" Target="https://talan.bank.gov.ua/get-user-certificate/1WkYTojWxFktyh2T-AoF" TargetMode="External"/><Relationship Id="rId422" Type="http://schemas.openxmlformats.org/officeDocument/2006/relationships/hyperlink" Target="https://talan.bank.gov.ua/get-user-certificate/1WkYT_sfhUQ0j1Ynb5nQ" TargetMode="External"/><Relationship Id="rId867" Type="http://schemas.openxmlformats.org/officeDocument/2006/relationships/hyperlink" Target="https://talan.bank.gov.ua/get-user-certificate/1WkYTUcJKa7mXUC91XHo" TargetMode="External"/><Relationship Id="rId1052" Type="http://schemas.openxmlformats.org/officeDocument/2006/relationships/hyperlink" Target="https://talan.bank.gov.ua/get-user-certificate/1WkYTbu3GNeyErzHgonr" TargetMode="External"/><Relationship Id="rId1497" Type="http://schemas.openxmlformats.org/officeDocument/2006/relationships/hyperlink" Target="https://talan.bank.gov.ua/get-user-certificate/1WkYTYkkGidIWgj7QE5A" TargetMode="External"/><Relationship Id="rId727" Type="http://schemas.openxmlformats.org/officeDocument/2006/relationships/hyperlink" Target="https://talan.bank.gov.ua/get-user-certificate/1WkYTn4lO0rKw-TAC95z" TargetMode="External"/><Relationship Id="rId934" Type="http://schemas.openxmlformats.org/officeDocument/2006/relationships/hyperlink" Target="https://talan.bank.gov.ua/get-user-certificate/1WkYTTM7Zu4ylAIfykYy" TargetMode="External"/><Relationship Id="rId1357" Type="http://schemas.openxmlformats.org/officeDocument/2006/relationships/hyperlink" Target="https://talan.bank.gov.ua/get-user-certificate/1WkYT4UcmQlMC9m_iWqP" TargetMode="External"/><Relationship Id="rId1564" Type="http://schemas.openxmlformats.org/officeDocument/2006/relationships/hyperlink" Target="https://talan.bank.gov.ua/get-user-certificate/1WkYT9Pa9DyMqyA-Mpo1" TargetMode="External"/><Relationship Id="rId1771" Type="http://schemas.openxmlformats.org/officeDocument/2006/relationships/hyperlink" Target="https://talan.bank.gov.ua/get-user-certificate/1WkYT1uPNSM-dIYw22A4" TargetMode="External"/><Relationship Id="rId63" Type="http://schemas.openxmlformats.org/officeDocument/2006/relationships/hyperlink" Target="https://talan.bank.gov.ua/get-user-certificate/1WkYThuvaOkSTwJ3_uac" TargetMode="External"/><Relationship Id="rId1217" Type="http://schemas.openxmlformats.org/officeDocument/2006/relationships/hyperlink" Target="https://talan.bank.gov.ua/get-user-certificate/1WkYT4MauSI1a4Q_9eO8" TargetMode="External"/><Relationship Id="rId1424" Type="http://schemas.openxmlformats.org/officeDocument/2006/relationships/hyperlink" Target="https://talan.bank.gov.ua/get-user-certificate/1WkYT6V0PjPNsa9_LQ2T" TargetMode="External"/><Relationship Id="rId1631" Type="http://schemas.openxmlformats.org/officeDocument/2006/relationships/hyperlink" Target="https://talan.bank.gov.ua/get-user-certificate/1WkYTvndiUdxuN032wtx" TargetMode="External"/><Relationship Id="rId1869" Type="http://schemas.openxmlformats.org/officeDocument/2006/relationships/hyperlink" Target="https://talan.bank.gov.ua/get-user-certificate/1WkYTIm3TeJHeSsi1d9s" TargetMode="External"/><Relationship Id="rId1729" Type="http://schemas.openxmlformats.org/officeDocument/2006/relationships/hyperlink" Target="https://talan.bank.gov.ua/get-user-certificate/1WkYTmofkCqoBjlQNbLv" TargetMode="External"/><Relationship Id="rId1936" Type="http://schemas.openxmlformats.org/officeDocument/2006/relationships/hyperlink" Target="https://talan.bank.gov.ua/get-user-certificate/1WkYTWJ21u2ygP_H7x9e" TargetMode="External"/><Relationship Id="rId377" Type="http://schemas.openxmlformats.org/officeDocument/2006/relationships/hyperlink" Target="https://talan.bank.gov.ua/get-user-certificate/1WkYTJFTJZ_zClInocwg" TargetMode="External"/><Relationship Id="rId584" Type="http://schemas.openxmlformats.org/officeDocument/2006/relationships/hyperlink" Target="https://talan.bank.gov.ua/get-user-certificate/1WkYTrxDDTxWKVxX5A4O" TargetMode="External"/><Relationship Id="rId5" Type="http://schemas.openxmlformats.org/officeDocument/2006/relationships/hyperlink" Target="https://talan.bank.gov.ua/get-user-certificate/1WkYT5Q34-i9amvm02C6" TargetMode="External"/><Relationship Id="rId237" Type="http://schemas.openxmlformats.org/officeDocument/2006/relationships/hyperlink" Target="https://talan.bank.gov.ua/get-user-certificate/1WkYTFgb2vimK3lgayrh" TargetMode="External"/><Relationship Id="rId791" Type="http://schemas.openxmlformats.org/officeDocument/2006/relationships/hyperlink" Target="https://talan.bank.gov.ua/get-user-certificate/1WkYTplaNsbjP8C9iWAG" TargetMode="External"/><Relationship Id="rId889" Type="http://schemas.openxmlformats.org/officeDocument/2006/relationships/hyperlink" Target="https://talan.bank.gov.ua/get-user-certificate/1WkYTtyqrkqE6B0kLTcD" TargetMode="External"/><Relationship Id="rId1074" Type="http://schemas.openxmlformats.org/officeDocument/2006/relationships/hyperlink" Target="https://talan.bank.gov.ua/get-user-certificate/1WkYTbd7aH5O_R5qh0WD" TargetMode="External"/><Relationship Id="rId444" Type="http://schemas.openxmlformats.org/officeDocument/2006/relationships/hyperlink" Target="https://talan.bank.gov.ua/get-user-certificate/1WkYTqPhU4yh38isLkha" TargetMode="External"/><Relationship Id="rId651" Type="http://schemas.openxmlformats.org/officeDocument/2006/relationships/hyperlink" Target="https://talan.bank.gov.ua/get-user-certificate/1WkYTPL9D1nkXcOSt8s-" TargetMode="External"/><Relationship Id="rId749" Type="http://schemas.openxmlformats.org/officeDocument/2006/relationships/hyperlink" Target="https://talan.bank.gov.ua/get-user-certificate/1WkYTaG-FtSNI91h2uab" TargetMode="External"/><Relationship Id="rId1281" Type="http://schemas.openxmlformats.org/officeDocument/2006/relationships/hyperlink" Target="https://talan.bank.gov.ua/get-user-certificate/1WkYTZDBDHAKq6An4sky" TargetMode="External"/><Relationship Id="rId1379" Type="http://schemas.openxmlformats.org/officeDocument/2006/relationships/hyperlink" Target="https://talan.bank.gov.ua/get-user-certificate/1WkYTYiKV6l3sZlpSkQb" TargetMode="External"/><Relationship Id="rId1586" Type="http://schemas.openxmlformats.org/officeDocument/2006/relationships/hyperlink" Target="https://talan.bank.gov.ua/get-user-certificate/1WkYTzQtAQ1mlDcx11nE" TargetMode="External"/><Relationship Id="rId304" Type="http://schemas.openxmlformats.org/officeDocument/2006/relationships/hyperlink" Target="https://talan.bank.gov.ua/get-user-certificate/1WkYTWsPCZo9zySz7T1B" TargetMode="External"/><Relationship Id="rId511" Type="http://schemas.openxmlformats.org/officeDocument/2006/relationships/hyperlink" Target="https://talan.bank.gov.ua/get-user-certificate/1WkYT6djSeyJADpzHzZi" TargetMode="External"/><Relationship Id="rId609" Type="http://schemas.openxmlformats.org/officeDocument/2006/relationships/hyperlink" Target="https://talan.bank.gov.ua/get-user-certificate/1WkYT8kHMjfE5-FzkxLq" TargetMode="External"/><Relationship Id="rId956" Type="http://schemas.openxmlformats.org/officeDocument/2006/relationships/hyperlink" Target="https://talan.bank.gov.ua/get-user-certificate/1WkYTWbiXUJS1zUWW5SS" TargetMode="External"/><Relationship Id="rId1141" Type="http://schemas.openxmlformats.org/officeDocument/2006/relationships/hyperlink" Target="https://talan.bank.gov.ua/get-user-certificate/1WkYTumxuXsyiIU8RWsY" TargetMode="External"/><Relationship Id="rId1239" Type="http://schemas.openxmlformats.org/officeDocument/2006/relationships/hyperlink" Target="https://talan.bank.gov.ua/get-user-certificate/1WkYTwKsWc9q4TYxHQI-" TargetMode="External"/><Relationship Id="rId1793" Type="http://schemas.openxmlformats.org/officeDocument/2006/relationships/hyperlink" Target="https://talan.bank.gov.ua/get-user-certificate/1WkYThzjYXRsamIRU2SS" TargetMode="External"/><Relationship Id="rId85" Type="http://schemas.openxmlformats.org/officeDocument/2006/relationships/hyperlink" Target="https://talan.bank.gov.ua/get-user-certificate/1WkYTTENBeStgtqchA0T" TargetMode="External"/><Relationship Id="rId816" Type="http://schemas.openxmlformats.org/officeDocument/2006/relationships/hyperlink" Target="https://talan.bank.gov.ua/get-user-certificate/1WkYT0ZhXLt-Fl9TR3DJ" TargetMode="External"/><Relationship Id="rId1001" Type="http://schemas.openxmlformats.org/officeDocument/2006/relationships/hyperlink" Target="https://talan.bank.gov.ua/get-user-certificate/1WkYTwtFyelO96hkcAs-" TargetMode="External"/><Relationship Id="rId1446" Type="http://schemas.openxmlformats.org/officeDocument/2006/relationships/hyperlink" Target="https://talan.bank.gov.ua/get-user-certificate/1WkYTQS158_G4ST3iR0s" TargetMode="External"/><Relationship Id="rId1653" Type="http://schemas.openxmlformats.org/officeDocument/2006/relationships/hyperlink" Target="https://talan.bank.gov.ua/get-user-certificate/1WkYTVIIYSt0sc16fkiC" TargetMode="External"/><Relationship Id="rId1860" Type="http://schemas.openxmlformats.org/officeDocument/2006/relationships/hyperlink" Target="https://talan.bank.gov.ua/get-user-certificate/1WkYTkHWMFUbrWUUAhVz" TargetMode="External"/><Relationship Id="rId1306" Type="http://schemas.openxmlformats.org/officeDocument/2006/relationships/hyperlink" Target="https://talan.bank.gov.ua/get-user-certificate/1WkYTjHWeTFv7gFXGgFz" TargetMode="External"/><Relationship Id="rId1513" Type="http://schemas.openxmlformats.org/officeDocument/2006/relationships/hyperlink" Target="https://talan.bank.gov.ua/get-user-certificate/1WkYTdSaIXFzDLMfT5GW" TargetMode="External"/><Relationship Id="rId1720" Type="http://schemas.openxmlformats.org/officeDocument/2006/relationships/hyperlink" Target="https://talan.bank.gov.ua/get-user-certificate/1WkYTxnFb_wYniZAqy0h" TargetMode="External"/><Relationship Id="rId1958" Type="http://schemas.openxmlformats.org/officeDocument/2006/relationships/hyperlink" Target="https://talan.bank.gov.ua/get-user-certificate/1WkYTzRhIpoXH_YBHrpW" TargetMode="External"/><Relationship Id="rId12" Type="http://schemas.openxmlformats.org/officeDocument/2006/relationships/hyperlink" Target="https://talan.bank.gov.ua/get-user-certificate/1WkYTTeBGqDlGXSgEaSj" TargetMode="External"/><Relationship Id="rId1818" Type="http://schemas.openxmlformats.org/officeDocument/2006/relationships/hyperlink" Target="https://talan.bank.gov.ua/get-user-certificate/1WkYTjMzsuAPXd0JPg1H" TargetMode="External"/><Relationship Id="rId161" Type="http://schemas.openxmlformats.org/officeDocument/2006/relationships/hyperlink" Target="https://talan.bank.gov.ua/get-user-certificate/1WkYTIsppxU49CHFf3of" TargetMode="External"/><Relationship Id="rId399" Type="http://schemas.openxmlformats.org/officeDocument/2006/relationships/hyperlink" Target="https://talan.bank.gov.ua/get-user-certificate/1WkYTpC05kBC34NGHTvj" TargetMode="External"/><Relationship Id="rId259" Type="http://schemas.openxmlformats.org/officeDocument/2006/relationships/hyperlink" Target="https://talan.bank.gov.ua/get-user-certificate/1WkYT5w3o4yfU9FU0OY9" TargetMode="External"/><Relationship Id="rId466" Type="http://schemas.openxmlformats.org/officeDocument/2006/relationships/hyperlink" Target="https://talan.bank.gov.ua/get-user-certificate/1WkYTBkpmsW4DfUqiWtB" TargetMode="External"/><Relationship Id="rId673" Type="http://schemas.openxmlformats.org/officeDocument/2006/relationships/hyperlink" Target="https://talan.bank.gov.ua/get-user-certificate/1WkYTIEmKQLfxiCM8J51" TargetMode="External"/><Relationship Id="rId880" Type="http://schemas.openxmlformats.org/officeDocument/2006/relationships/hyperlink" Target="https://talan.bank.gov.ua/get-user-certificate/1WkYTIFFvYzC3IKt_YxU" TargetMode="External"/><Relationship Id="rId1096" Type="http://schemas.openxmlformats.org/officeDocument/2006/relationships/hyperlink" Target="https://talan.bank.gov.ua/get-user-certificate/1WkYTdbxfhDuhEojevuF" TargetMode="External"/><Relationship Id="rId119" Type="http://schemas.openxmlformats.org/officeDocument/2006/relationships/hyperlink" Target="https://talan.bank.gov.ua/get-user-certificate/1WkYT5H0VVaNcqcKEAjR" TargetMode="External"/><Relationship Id="rId326" Type="http://schemas.openxmlformats.org/officeDocument/2006/relationships/hyperlink" Target="https://talan.bank.gov.ua/get-user-certificate/1WkYT0PsY7ffA13P03iB" TargetMode="External"/><Relationship Id="rId533" Type="http://schemas.openxmlformats.org/officeDocument/2006/relationships/hyperlink" Target="https://talan.bank.gov.ua/get-user-certificate/1WkYTVtPu7NPOgihK3u2" TargetMode="External"/><Relationship Id="rId978" Type="http://schemas.openxmlformats.org/officeDocument/2006/relationships/hyperlink" Target="https://talan.bank.gov.ua/get-user-certificate/1WkYTJbHtCpJPqkxuCUT" TargetMode="External"/><Relationship Id="rId1163" Type="http://schemas.openxmlformats.org/officeDocument/2006/relationships/hyperlink" Target="https://talan.bank.gov.ua/get-user-certificate/1WkYTWMbcTjbwydM9lG9" TargetMode="External"/><Relationship Id="rId1370" Type="http://schemas.openxmlformats.org/officeDocument/2006/relationships/hyperlink" Target="https://talan.bank.gov.ua/get-user-certificate/1WkYTpWBOrjGeOwyIMA1" TargetMode="External"/><Relationship Id="rId2007" Type="http://schemas.openxmlformats.org/officeDocument/2006/relationships/hyperlink" Target="https://talan.bank.gov.ua/get-user-certificate/EeLkDkWouZ5MPWeEZZhA" TargetMode="External"/><Relationship Id="rId740" Type="http://schemas.openxmlformats.org/officeDocument/2006/relationships/hyperlink" Target="https://talan.bank.gov.ua/get-user-certificate/1WkYTXNZ5b1m9pQY9Rud" TargetMode="External"/><Relationship Id="rId838" Type="http://schemas.openxmlformats.org/officeDocument/2006/relationships/hyperlink" Target="https://talan.bank.gov.ua/get-user-certificate/1WkYTqALdNAkUtOKOGpA" TargetMode="External"/><Relationship Id="rId1023" Type="http://schemas.openxmlformats.org/officeDocument/2006/relationships/hyperlink" Target="https://talan.bank.gov.ua/get-user-certificate/1WkYTkUFpNMNn2yspsFA" TargetMode="External"/><Relationship Id="rId1468" Type="http://schemas.openxmlformats.org/officeDocument/2006/relationships/hyperlink" Target="https://talan.bank.gov.ua/get-user-certificate/1WkYTWmg8mxu71O7Bi5S" TargetMode="External"/><Relationship Id="rId1675" Type="http://schemas.openxmlformats.org/officeDocument/2006/relationships/hyperlink" Target="https://talan.bank.gov.ua/get-user-certificate/1WkYTkwba2MFvrB7wIv0" TargetMode="External"/><Relationship Id="rId1882" Type="http://schemas.openxmlformats.org/officeDocument/2006/relationships/hyperlink" Target="https://talan.bank.gov.ua/get-user-certificate/1WkYT62ABfuSh4RWpray" TargetMode="External"/><Relationship Id="rId600" Type="http://schemas.openxmlformats.org/officeDocument/2006/relationships/hyperlink" Target="https://talan.bank.gov.ua/get-user-certificate/1WkYTW7Mm8Hu4Wok2nY9" TargetMode="External"/><Relationship Id="rId1230" Type="http://schemas.openxmlformats.org/officeDocument/2006/relationships/hyperlink" Target="https://talan.bank.gov.ua/get-user-certificate/1WkYTKZ4c2wsg0ONZ6t7" TargetMode="External"/><Relationship Id="rId1328" Type="http://schemas.openxmlformats.org/officeDocument/2006/relationships/hyperlink" Target="https://talan.bank.gov.ua/get-user-certificate/1WkYT_0F_Isk9lwo85Tp" TargetMode="External"/><Relationship Id="rId1535" Type="http://schemas.openxmlformats.org/officeDocument/2006/relationships/hyperlink" Target="https://talan.bank.gov.ua/get-user-certificate/1WkYTOk8ro7khmWBlLgs" TargetMode="External"/><Relationship Id="rId905" Type="http://schemas.openxmlformats.org/officeDocument/2006/relationships/hyperlink" Target="https://talan.bank.gov.ua/get-user-certificate/1WkYT2e9VzWM4K8bdP9w" TargetMode="External"/><Relationship Id="rId1742" Type="http://schemas.openxmlformats.org/officeDocument/2006/relationships/hyperlink" Target="https://talan.bank.gov.ua/get-user-certificate/1WkYTc28pAZTc7qfEPil" TargetMode="External"/><Relationship Id="rId34" Type="http://schemas.openxmlformats.org/officeDocument/2006/relationships/hyperlink" Target="https://talan.bank.gov.ua/get-user-certificate/1WkYT2TCIKnymC93hVux" TargetMode="External"/><Relationship Id="rId1602" Type="http://schemas.openxmlformats.org/officeDocument/2006/relationships/hyperlink" Target="https://talan.bank.gov.ua/get-user-certificate/1WkYTzxdAK3ftgDFDEm4" TargetMode="External"/><Relationship Id="rId183" Type="http://schemas.openxmlformats.org/officeDocument/2006/relationships/hyperlink" Target="https://talan.bank.gov.ua/get-user-certificate/1WkYTLxu1nrdAhh5miEf" TargetMode="External"/><Relationship Id="rId390" Type="http://schemas.openxmlformats.org/officeDocument/2006/relationships/hyperlink" Target="https://talan.bank.gov.ua/get-user-certificate/1WkYTZogbOhf8HDvckav" TargetMode="External"/><Relationship Id="rId1907" Type="http://schemas.openxmlformats.org/officeDocument/2006/relationships/hyperlink" Target="https://talan.bank.gov.ua/get-user-certificate/1WkYTi9tQ5RTUaM23Kuy" TargetMode="External"/><Relationship Id="rId250" Type="http://schemas.openxmlformats.org/officeDocument/2006/relationships/hyperlink" Target="https://talan.bank.gov.ua/get-user-certificate/1WkYTvq9Uiz4RZ3x-eWN" TargetMode="External"/><Relationship Id="rId488" Type="http://schemas.openxmlformats.org/officeDocument/2006/relationships/hyperlink" Target="https://talan.bank.gov.ua/get-user-certificate/1WkYTfUITtnu3rWDY6zR" TargetMode="External"/><Relationship Id="rId695" Type="http://schemas.openxmlformats.org/officeDocument/2006/relationships/hyperlink" Target="https://talan.bank.gov.ua/get-user-certificate/1WkYTDREW-pCA377nL2s" TargetMode="External"/><Relationship Id="rId110" Type="http://schemas.openxmlformats.org/officeDocument/2006/relationships/hyperlink" Target="https://talan.bank.gov.ua/get-user-certificate/1WkYTBE4VgjX0tC4y3CD" TargetMode="External"/><Relationship Id="rId348" Type="http://schemas.openxmlformats.org/officeDocument/2006/relationships/hyperlink" Target="https://talan.bank.gov.ua/get-user-certificate/1WkYTMVnP753uhEDlXku" TargetMode="External"/><Relationship Id="rId555" Type="http://schemas.openxmlformats.org/officeDocument/2006/relationships/hyperlink" Target="https://talan.bank.gov.ua/get-user-certificate/1WkYTKZSebYa-KVWOR7m" TargetMode="External"/><Relationship Id="rId762" Type="http://schemas.openxmlformats.org/officeDocument/2006/relationships/hyperlink" Target="https://talan.bank.gov.ua/get-user-certificate/1WkYTo0B-xzPjJ15W9kQ" TargetMode="External"/><Relationship Id="rId1185" Type="http://schemas.openxmlformats.org/officeDocument/2006/relationships/hyperlink" Target="https://talan.bank.gov.ua/get-user-certificate/1WkYTBR2_I9AlUoFC3c9" TargetMode="External"/><Relationship Id="rId1392" Type="http://schemas.openxmlformats.org/officeDocument/2006/relationships/hyperlink" Target="https://talan.bank.gov.ua/get-user-certificate/1WkYThWGBPa3l9qgrl6k" TargetMode="External"/><Relationship Id="rId208" Type="http://schemas.openxmlformats.org/officeDocument/2006/relationships/hyperlink" Target="https://talan.bank.gov.ua/get-user-certificate/1WkYT-3xXWaPzxmrQ2hR" TargetMode="External"/><Relationship Id="rId415" Type="http://schemas.openxmlformats.org/officeDocument/2006/relationships/hyperlink" Target="https://talan.bank.gov.ua/get-user-certificate/1WkYTX7JZWJAn53LgmQ_" TargetMode="External"/><Relationship Id="rId622" Type="http://schemas.openxmlformats.org/officeDocument/2006/relationships/hyperlink" Target="https://talan.bank.gov.ua/get-user-certificate/1WkYTxtugkSVrJ78qZAQ" TargetMode="External"/><Relationship Id="rId1045" Type="http://schemas.openxmlformats.org/officeDocument/2006/relationships/hyperlink" Target="https://talan.bank.gov.ua/get-user-certificate/1WkYTMjt9Mru2PRKTbpx" TargetMode="External"/><Relationship Id="rId1252" Type="http://schemas.openxmlformats.org/officeDocument/2006/relationships/hyperlink" Target="https://talan.bank.gov.ua/get-user-certificate/1WkYTxsT6PSdzY3php6J" TargetMode="External"/><Relationship Id="rId1697" Type="http://schemas.openxmlformats.org/officeDocument/2006/relationships/hyperlink" Target="https://talan.bank.gov.ua/get-user-certificate/1WkYTcCQUpOT20iAU6Yi" TargetMode="External"/><Relationship Id="rId927" Type="http://schemas.openxmlformats.org/officeDocument/2006/relationships/hyperlink" Target="https://talan.bank.gov.ua/get-user-certificate/1WkYTi2rXR5ObA3QanvQ" TargetMode="External"/><Relationship Id="rId1112" Type="http://schemas.openxmlformats.org/officeDocument/2006/relationships/hyperlink" Target="https://talan.bank.gov.ua/get-user-certificate/1WkYTsyUOPAugZcI-sjX" TargetMode="External"/><Relationship Id="rId1557" Type="http://schemas.openxmlformats.org/officeDocument/2006/relationships/hyperlink" Target="https://talan.bank.gov.ua/get-user-certificate/1WkYToQqBwyb4-gFoyY5" TargetMode="External"/><Relationship Id="rId1764" Type="http://schemas.openxmlformats.org/officeDocument/2006/relationships/hyperlink" Target="https://talan.bank.gov.ua/get-user-certificate/1WkYTeTh5EW429AzWJFv" TargetMode="External"/><Relationship Id="rId1971" Type="http://schemas.openxmlformats.org/officeDocument/2006/relationships/hyperlink" Target="https://talan.bank.gov.ua/get-user-certificate/1WkYTwTSBPWkGIoGuuow" TargetMode="External"/><Relationship Id="rId56" Type="http://schemas.openxmlformats.org/officeDocument/2006/relationships/hyperlink" Target="https://talan.bank.gov.ua/get-user-certificate/1WkYTuyLROQQU-H0mksN" TargetMode="External"/><Relationship Id="rId1417" Type="http://schemas.openxmlformats.org/officeDocument/2006/relationships/hyperlink" Target="https://talan.bank.gov.ua/get-user-certificate/1WkYTEE0WxXzabPbNAcu" TargetMode="External"/><Relationship Id="rId1624" Type="http://schemas.openxmlformats.org/officeDocument/2006/relationships/hyperlink" Target="https://talan.bank.gov.ua/get-user-certificate/1WkYTZDN4npZM3UC4JlM" TargetMode="External"/><Relationship Id="rId1831" Type="http://schemas.openxmlformats.org/officeDocument/2006/relationships/hyperlink" Target="https://talan.bank.gov.ua/get-user-certificate/1WkYTYO_MN6OehzlpmtD" TargetMode="External"/><Relationship Id="rId1929" Type="http://schemas.openxmlformats.org/officeDocument/2006/relationships/hyperlink" Target="https://talan.bank.gov.ua/get-user-certificate/1WkYT4C4dT_LXVOmKNvN" TargetMode="External"/><Relationship Id="rId272" Type="http://schemas.openxmlformats.org/officeDocument/2006/relationships/hyperlink" Target="https://talan.bank.gov.ua/get-user-certificate/1WkYTBp42iD6rgNd3L27" TargetMode="External"/><Relationship Id="rId577" Type="http://schemas.openxmlformats.org/officeDocument/2006/relationships/hyperlink" Target="https://talan.bank.gov.ua/get-user-certificate/1WkYTBhfDwYivUHLlH26" TargetMode="External"/><Relationship Id="rId132" Type="http://schemas.openxmlformats.org/officeDocument/2006/relationships/hyperlink" Target="https://talan.bank.gov.ua/get-user-certificate/1WkYT4WrK25I2Wt-5rai" TargetMode="External"/><Relationship Id="rId784" Type="http://schemas.openxmlformats.org/officeDocument/2006/relationships/hyperlink" Target="https://talan.bank.gov.ua/get-user-certificate/1WkYTnlpqQDKf6EbrvSx" TargetMode="External"/><Relationship Id="rId991" Type="http://schemas.openxmlformats.org/officeDocument/2006/relationships/hyperlink" Target="https://talan.bank.gov.ua/get-user-certificate/1WkYTpV5CS4Ugop27BR-" TargetMode="External"/><Relationship Id="rId1067" Type="http://schemas.openxmlformats.org/officeDocument/2006/relationships/hyperlink" Target="https://talan.bank.gov.ua/get-user-certificate/1WkYTYyrNQpey5d8GPdA" TargetMode="External"/><Relationship Id="rId437" Type="http://schemas.openxmlformats.org/officeDocument/2006/relationships/hyperlink" Target="https://talan.bank.gov.ua/get-user-certificate/1WkYTT4V3JULcswyvGMk" TargetMode="External"/><Relationship Id="rId644" Type="http://schemas.openxmlformats.org/officeDocument/2006/relationships/hyperlink" Target="https://talan.bank.gov.ua/get-user-certificate/1WkYT2WBOtnFUeAVSM9s" TargetMode="External"/><Relationship Id="rId851" Type="http://schemas.openxmlformats.org/officeDocument/2006/relationships/hyperlink" Target="https://talan.bank.gov.ua/get-user-certificate/1WkYT4Lq0aJ31ZuaIeOb" TargetMode="External"/><Relationship Id="rId1274" Type="http://schemas.openxmlformats.org/officeDocument/2006/relationships/hyperlink" Target="https://talan.bank.gov.ua/get-user-certificate/1WkYTI_luHV7tmq3qOFb" TargetMode="External"/><Relationship Id="rId1481" Type="http://schemas.openxmlformats.org/officeDocument/2006/relationships/hyperlink" Target="https://talan.bank.gov.ua/get-user-certificate/1WkYTOz0uzRgSfhcRRdr" TargetMode="External"/><Relationship Id="rId1579" Type="http://schemas.openxmlformats.org/officeDocument/2006/relationships/hyperlink" Target="https://talan.bank.gov.ua/get-user-certificate/1WkYTR-Hg8J8QbGOh-6a" TargetMode="External"/><Relationship Id="rId504" Type="http://schemas.openxmlformats.org/officeDocument/2006/relationships/hyperlink" Target="https://talan.bank.gov.ua/get-user-certificate/1WkYTnj0SUkm43YJq80P" TargetMode="External"/><Relationship Id="rId711" Type="http://schemas.openxmlformats.org/officeDocument/2006/relationships/hyperlink" Target="https://talan.bank.gov.ua/get-user-certificate/1WkYTglzO709YR94GSoD" TargetMode="External"/><Relationship Id="rId949" Type="http://schemas.openxmlformats.org/officeDocument/2006/relationships/hyperlink" Target="https://talan.bank.gov.ua/get-user-certificate/1WkYTBCY_f2YG3rs_gnG" TargetMode="External"/><Relationship Id="rId1134" Type="http://schemas.openxmlformats.org/officeDocument/2006/relationships/hyperlink" Target="https://talan.bank.gov.ua/get-user-certificate/1WkYT1AH9ITfsIxR7zRI" TargetMode="External"/><Relationship Id="rId1341" Type="http://schemas.openxmlformats.org/officeDocument/2006/relationships/hyperlink" Target="https://talan.bank.gov.ua/get-user-certificate/1WkYTp41KIt5WcCSoKFD" TargetMode="External"/><Relationship Id="rId1786" Type="http://schemas.openxmlformats.org/officeDocument/2006/relationships/hyperlink" Target="https://talan.bank.gov.ua/get-user-certificate/1WkYT5kBqKzyFlYguEZb" TargetMode="External"/><Relationship Id="rId1993" Type="http://schemas.openxmlformats.org/officeDocument/2006/relationships/hyperlink" Target="https://talan.bank.gov.ua/get-user-certificate/1WkYTTo_etdFg_cwNQiu" TargetMode="External"/><Relationship Id="rId78" Type="http://schemas.openxmlformats.org/officeDocument/2006/relationships/hyperlink" Target="https://talan.bank.gov.ua/get-user-certificate/1WkYT5NUKeQ4agNH148X" TargetMode="External"/><Relationship Id="rId809" Type="http://schemas.openxmlformats.org/officeDocument/2006/relationships/hyperlink" Target="https://talan.bank.gov.ua/get-user-certificate/1WkYTwK48gFhaM7b0FQe" TargetMode="External"/><Relationship Id="rId1201" Type="http://schemas.openxmlformats.org/officeDocument/2006/relationships/hyperlink" Target="https://talan.bank.gov.ua/get-user-certificate/1WkYTkATSB1AE99x_4r_" TargetMode="External"/><Relationship Id="rId1439" Type="http://schemas.openxmlformats.org/officeDocument/2006/relationships/hyperlink" Target="https://talan.bank.gov.ua/get-user-certificate/1WkYTlbsW2sap9Uh6JQ4" TargetMode="External"/><Relationship Id="rId1646" Type="http://schemas.openxmlformats.org/officeDocument/2006/relationships/hyperlink" Target="https://talan.bank.gov.ua/get-user-certificate/1WkYTq6IDkyDXMDSAuww" TargetMode="External"/><Relationship Id="rId1853" Type="http://schemas.openxmlformats.org/officeDocument/2006/relationships/hyperlink" Target="https://talan.bank.gov.ua/get-user-certificate/1WkYTcV4dD8jsmUTQqC8" TargetMode="External"/><Relationship Id="rId1506" Type="http://schemas.openxmlformats.org/officeDocument/2006/relationships/hyperlink" Target="https://talan.bank.gov.ua/get-user-certificate/1WkYTY_7dmnjABGqC-u9" TargetMode="External"/><Relationship Id="rId1713" Type="http://schemas.openxmlformats.org/officeDocument/2006/relationships/hyperlink" Target="https://talan.bank.gov.ua/get-user-certificate/1WkYTxAH1N8N7bt_RU2_" TargetMode="External"/><Relationship Id="rId1920" Type="http://schemas.openxmlformats.org/officeDocument/2006/relationships/hyperlink" Target="https://talan.bank.gov.ua/get-user-certificate/1WkYTrL8kZXNkB8-xjxK" TargetMode="External"/><Relationship Id="rId294" Type="http://schemas.openxmlformats.org/officeDocument/2006/relationships/hyperlink" Target="https://talan.bank.gov.ua/get-user-certificate/1WkYT5ZMPi7B64umXXH_" TargetMode="External"/><Relationship Id="rId154" Type="http://schemas.openxmlformats.org/officeDocument/2006/relationships/hyperlink" Target="https://talan.bank.gov.ua/get-user-certificate/1WkYTyyOjPNk94QIYINn" TargetMode="External"/><Relationship Id="rId361" Type="http://schemas.openxmlformats.org/officeDocument/2006/relationships/hyperlink" Target="https://talan.bank.gov.ua/get-user-certificate/1WkYT8ZfEn45YVK94Uwt" TargetMode="External"/><Relationship Id="rId599" Type="http://schemas.openxmlformats.org/officeDocument/2006/relationships/hyperlink" Target="https://talan.bank.gov.ua/get-user-certificate/1WkYTsfANSf7B57JkaPJ" TargetMode="External"/><Relationship Id="rId459" Type="http://schemas.openxmlformats.org/officeDocument/2006/relationships/hyperlink" Target="https://talan.bank.gov.ua/get-user-certificate/1WkYTdd2svsfURnUNcAm" TargetMode="External"/><Relationship Id="rId666" Type="http://schemas.openxmlformats.org/officeDocument/2006/relationships/hyperlink" Target="https://talan.bank.gov.ua/get-user-certificate/1WkYTw80owIpboo70xKd" TargetMode="External"/><Relationship Id="rId873" Type="http://schemas.openxmlformats.org/officeDocument/2006/relationships/hyperlink" Target="https://talan.bank.gov.ua/get-user-certificate/1WkYTGz4LENeB2JaXgL2" TargetMode="External"/><Relationship Id="rId1089" Type="http://schemas.openxmlformats.org/officeDocument/2006/relationships/hyperlink" Target="https://talan.bank.gov.ua/get-user-certificate/1WkYTu3WTVgroBmc1ORt" TargetMode="External"/><Relationship Id="rId1296" Type="http://schemas.openxmlformats.org/officeDocument/2006/relationships/hyperlink" Target="https://talan.bank.gov.ua/get-user-certificate/1WkYT14sldckIrSVz2Nn" TargetMode="External"/><Relationship Id="rId221" Type="http://schemas.openxmlformats.org/officeDocument/2006/relationships/hyperlink" Target="https://talan.bank.gov.ua/get-user-certificate/1WkYT8sIFFdNqL38xZXU" TargetMode="External"/><Relationship Id="rId319" Type="http://schemas.openxmlformats.org/officeDocument/2006/relationships/hyperlink" Target="https://talan.bank.gov.ua/get-user-certificate/1WkYTE-fz87unUCBeKwb" TargetMode="External"/><Relationship Id="rId526" Type="http://schemas.openxmlformats.org/officeDocument/2006/relationships/hyperlink" Target="https://talan.bank.gov.ua/get-user-certificate/1WkYT5N-stdqgUZ62kKn" TargetMode="External"/><Relationship Id="rId1156" Type="http://schemas.openxmlformats.org/officeDocument/2006/relationships/hyperlink" Target="https://talan.bank.gov.ua/get-user-certificate/1WkYT12lMBzaDJiUhSaV" TargetMode="External"/><Relationship Id="rId1363" Type="http://schemas.openxmlformats.org/officeDocument/2006/relationships/hyperlink" Target="https://talan.bank.gov.ua/get-user-certificate/1WkYTKeHoJiWcjhOz_iZ" TargetMode="External"/><Relationship Id="rId733" Type="http://schemas.openxmlformats.org/officeDocument/2006/relationships/hyperlink" Target="https://talan.bank.gov.ua/get-user-certificate/1WkYTjn15FwosqPNuS2E" TargetMode="External"/><Relationship Id="rId940" Type="http://schemas.openxmlformats.org/officeDocument/2006/relationships/hyperlink" Target="https://talan.bank.gov.ua/get-user-certificate/1WkYTx_0jNP3UKuvSgJ8" TargetMode="External"/><Relationship Id="rId1016" Type="http://schemas.openxmlformats.org/officeDocument/2006/relationships/hyperlink" Target="https://talan.bank.gov.ua/get-user-certificate/1WkYTeUeWoNuAVhLiJrm" TargetMode="External"/><Relationship Id="rId1570" Type="http://schemas.openxmlformats.org/officeDocument/2006/relationships/hyperlink" Target="https://talan.bank.gov.ua/get-user-certificate/1WkYT22YwfzIh3Lrijhd" TargetMode="External"/><Relationship Id="rId1668" Type="http://schemas.openxmlformats.org/officeDocument/2006/relationships/hyperlink" Target="https://talan.bank.gov.ua/get-user-certificate/1WkYTTRvE51mmvuUPVQm" TargetMode="External"/><Relationship Id="rId1875" Type="http://schemas.openxmlformats.org/officeDocument/2006/relationships/hyperlink" Target="https://talan.bank.gov.ua/get-user-certificate/1WkYT3Dr1gddI-3hCX5U" TargetMode="External"/><Relationship Id="rId800" Type="http://schemas.openxmlformats.org/officeDocument/2006/relationships/hyperlink" Target="https://talan.bank.gov.ua/get-user-certificate/1WkYTqeQJu9q7LuHM8OX" TargetMode="External"/><Relationship Id="rId1223" Type="http://schemas.openxmlformats.org/officeDocument/2006/relationships/hyperlink" Target="https://talan.bank.gov.ua/get-user-certificate/1WkYTEwpWmdKJQtAn1cq" TargetMode="External"/><Relationship Id="rId1430" Type="http://schemas.openxmlformats.org/officeDocument/2006/relationships/hyperlink" Target="https://talan.bank.gov.ua/get-user-certificate/1WkYTZYKR3sw1lznOhjF" TargetMode="External"/><Relationship Id="rId1528" Type="http://schemas.openxmlformats.org/officeDocument/2006/relationships/hyperlink" Target="https://talan.bank.gov.ua/get-user-certificate/1WkYTD-zdQkioRzdb2TS" TargetMode="External"/><Relationship Id="rId1735" Type="http://schemas.openxmlformats.org/officeDocument/2006/relationships/hyperlink" Target="https://talan.bank.gov.ua/get-user-certificate/1WkYTOccZSTZ4nFEuqEs" TargetMode="External"/><Relationship Id="rId1942" Type="http://schemas.openxmlformats.org/officeDocument/2006/relationships/hyperlink" Target="https://talan.bank.gov.ua/get-user-certificate/1WkYTztfknr0GIJ0xCk_" TargetMode="External"/><Relationship Id="rId27" Type="http://schemas.openxmlformats.org/officeDocument/2006/relationships/hyperlink" Target="https://talan.bank.gov.ua/get-user-certificate/1WkYTgWeTteW6jYYnxNi" TargetMode="External"/><Relationship Id="rId1802" Type="http://schemas.openxmlformats.org/officeDocument/2006/relationships/hyperlink" Target="https://talan.bank.gov.ua/get-user-certificate/1WkYTTuSpSYI1U84gNKe" TargetMode="External"/><Relationship Id="rId176" Type="http://schemas.openxmlformats.org/officeDocument/2006/relationships/hyperlink" Target="https://talan.bank.gov.ua/get-user-certificate/1WkYT781f3USwEMQ9LU4" TargetMode="External"/><Relationship Id="rId383" Type="http://schemas.openxmlformats.org/officeDocument/2006/relationships/hyperlink" Target="https://talan.bank.gov.ua/get-user-certificate/1WkYTWJVevo9m99_Rlzv" TargetMode="External"/><Relationship Id="rId590" Type="http://schemas.openxmlformats.org/officeDocument/2006/relationships/hyperlink" Target="https://talan.bank.gov.ua/get-user-certificate/1WkYTjYJquQAQCdmbIyk" TargetMode="External"/><Relationship Id="rId243" Type="http://schemas.openxmlformats.org/officeDocument/2006/relationships/hyperlink" Target="https://talan.bank.gov.ua/get-user-certificate/1WkYTVRgzGWuI57tWRRg" TargetMode="External"/><Relationship Id="rId450" Type="http://schemas.openxmlformats.org/officeDocument/2006/relationships/hyperlink" Target="https://talan.bank.gov.ua/get-user-certificate/1WkYTqEaNF0qe9OS5tyw" TargetMode="External"/><Relationship Id="rId688" Type="http://schemas.openxmlformats.org/officeDocument/2006/relationships/hyperlink" Target="https://talan.bank.gov.ua/get-user-certificate/1WkYTahTY9Uaho7rTZSZ" TargetMode="External"/><Relationship Id="rId895" Type="http://schemas.openxmlformats.org/officeDocument/2006/relationships/hyperlink" Target="https://talan.bank.gov.ua/get-user-certificate/1WkYThtX2FBP0Bp7ofez" TargetMode="External"/><Relationship Id="rId1080" Type="http://schemas.openxmlformats.org/officeDocument/2006/relationships/hyperlink" Target="https://talan.bank.gov.ua/get-user-certificate/1WkYTjVjqdTZFGbxqJKw" TargetMode="External"/><Relationship Id="rId103" Type="http://schemas.openxmlformats.org/officeDocument/2006/relationships/hyperlink" Target="https://talan.bank.gov.ua/get-user-certificate/1WkYTPGsS56tK_GIw_pG" TargetMode="External"/><Relationship Id="rId310" Type="http://schemas.openxmlformats.org/officeDocument/2006/relationships/hyperlink" Target="https://talan.bank.gov.ua/get-user-certificate/1WkYT_ZdZnbhzYJWVhvQ" TargetMode="External"/><Relationship Id="rId548" Type="http://schemas.openxmlformats.org/officeDocument/2006/relationships/hyperlink" Target="https://talan.bank.gov.ua/get-user-certificate/1WkYTzdYpLRADPMQcXaA" TargetMode="External"/><Relationship Id="rId755" Type="http://schemas.openxmlformats.org/officeDocument/2006/relationships/hyperlink" Target="https://talan.bank.gov.ua/get-user-certificate/1WkYTB3qH0pLIzCm2wXu" TargetMode="External"/><Relationship Id="rId962" Type="http://schemas.openxmlformats.org/officeDocument/2006/relationships/hyperlink" Target="https://talan.bank.gov.ua/get-user-certificate/1WkYTZWj0ZG42gv2FakA" TargetMode="External"/><Relationship Id="rId1178" Type="http://schemas.openxmlformats.org/officeDocument/2006/relationships/hyperlink" Target="https://talan.bank.gov.ua/get-user-certificate/1WkYTqMpftScdzS44_ta" TargetMode="External"/><Relationship Id="rId1385" Type="http://schemas.openxmlformats.org/officeDocument/2006/relationships/hyperlink" Target="https://talan.bank.gov.ua/get-user-certificate/1WkYTFNJURJz67O0cKMC" TargetMode="External"/><Relationship Id="rId1592" Type="http://schemas.openxmlformats.org/officeDocument/2006/relationships/hyperlink" Target="https://talan.bank.gov.ua/get-user-certificate/1WkYT_bhZvXVeMkz5TG-" TargetMode="External"/><Relationship Id="rId91" Type="http://schemas.openxmlformats.org/officeDocument/2006/relationships/hyperlink" Target="https://talan.bank.gov.ua/get-user-certificate/1WkYTZA8UaRGxMp4F1Tq" TargetMode="External"/><Relationship Id="rId408" Type="http://schemas.openxmlformats.org/officeDocument/2006/relationships/hyperlink" Target="https://talan.bank.gov.ua/get-user-certificate/1WkYTIhWE2N2R72SXgZL" TargetMode="External"/><Relationship Id="rId615" Type="http://schemas.openxmlformats.org/officeDocument/2006/relationships/hyperlink" Target="https://talan.bank.gov.ua/get-user-certificate/1WkYTVhSIbXCg95ZsyYC" TargetMode="External"/><Relationship Id="rId822" Type="http://schemas.openxmlformats.org/officeDocument/2006/relationships/hyperlink" Target="https://talan.bank.gov.ua/get-user-certificate/1WkYTwujn0VwwmDuT-FC" TargetMode="External"/><Relationship Id="rId1038" Type="http://schemas.openxmlformats.org/officeDocument/2006/relationships/hyperlink" Target="https://talan.bank.gov.ua/get-user-certificate/1WkYT7DhP1VQu6TfQ5nP" TargetMode="External"/><Relationship Id="rId1245" Type="http://schemas.openxmlformats.org/officeDocument/2006/relationships/hyperlink" Target="https://talan.bank.gov.ua/get-user-certificate/1WkYTwqpb1LmvTj8pmRw" TargetMode="External"/><Relationship Id="rId1452" Type="http://schemas.openxmlformats.org/officeDocument/2006/relationships/hyperlink" Target="https://talan.bank.gov.ua/get-user-certificate/1WkYTaLceUoTPiwdixCi" TargetMode="External"/><Relationship Id="rId1897" Type="http://schemas.openxmlformats.org/officeDocument/2006/relationships/hyperlink" Target="https://talan.bank.gov.ua/get-user-certificate/1WkYTxGsUDjUD125-Ahh" TargetMode="External"/><Relationship Id="rId1105" Type="http://schemas.openxmlformats.org/officeDocument/2006/relationships/hyperlink" Target="https://talan.bank.gov.ua/get-user-certificate/1WkYT2TiVjU8i1tCa3BA" TargetMode="External"/><Relationship Id="rId1312" Type="http://schemas.openxmlformats.org/officeDocument/2006/relationships/hyperlink" Target="https://talan.bank.gov.ua/get-user-certificate/1WkYT-CIj43_yGbg223E" TargetMode="External"/><Relationship Id="rId1757" Type="http://schemas.openxmlformats.org/officeDocument/2006/relationships/hyperlink" Target="https://talan.bank.gov.ua/get-user-certificate/1WkYTP6PD01kMwKQ8DZO" TargetMode="External"/><Relationship Id="rId1964" Type="http://schemas.openxmlformats.org/officeDocument/2006/relationships/hyperlink" Target="https://talan.bank.gov.ua/get-user-certificate/1WkYT-olJBdho_tu8bjR" TargetMode="External"/><Relationship Id="rId49" Type="http://schemas.openxmlformats.org/officeDocument/2006/relationships/hyperlink" Target="https://talan.bank.gov.ua/get-user-certificate/1WkYTtvO7qAPJxaTgweM" TargetMode="External"/><Relationship Id="rId1617" Type="http://schemas.openxmlformats.org/officeDocument/2006/relationships/hyperlink" Target="https://talan.bank.gov.ua/get-user-certificate/1WkYTdDhgovXPsFumCrB" TargetMode="External"/><Relationship Id="rId1824" Type="http://schemas.openxmlformats.org/officeDocument/2006/relationships/hyperlink" Target="https://talan.bank.gov.ua/get-user-certificate/1WkYT6GzzI1e_T_Ye4xg" TargetMode="External"/><Relationship Id="rId198" Type="http://schemas.openxmlformats.org/officeDocument/2006/relationships/hyperlink" Target="https://talan.bank.gov.ua/get-user-certificate/1WkYT7G5rvaTdYuPLOGT" TargetMode="External"/><Relationship Id="rId265" Type="http://schemas.openxmlformats.org/officeDocument/2006/relationships/hyperlink" Target="https://talan.bank.gov.ua/get-user-certificate/1WkYTqzPyEu-H6w_KaKc" TargetMode="External"/><Relationship Id="rId472" Type="http://schemas.openxmlformats.org/officeDocument/2006/relationships/hyperlink" Target="https://talan.bank.gov.ua/get-user-certificate/1WkYTUw2JsjZQgzrr3pM" TargetMode="External"/><Relationship Id="rId125" Type="http://schemas.openxmlformats.org/officeDocument/2006/relationships/hyperlink" Target="https://talan.bank.gov.ua/get-user-certificate/1WkYTaDj_UrJxThXpDZq" TargetMode="External"/><Relationship Id="rId332" Type="http://schemas.openxmlformats.org/officeDocument/2006/relationships/hyperlink" Target="https://talan.bank.gov.ua/get-user-certificate/1WkYTlcVtTC5jSMiiS0Z" TargetMode="External"/><Relationship Id="rId777" Type="http://schemas.openxmlformats.org/officeDocument/2006/relationships/hyperlink" Target="https://talan.bank.gov.ua/get-user-certificate/1WkYThcnCIV4sVqYNfMM" TargetMode="External"/><Relationship Id="rId984" Type="http://schemas.openxmlformats.org/officeDocument/2006/relationships/hyperlink" Target="https://talan.bank.gov.ua/get-user-certificate/1WkYT3eVvgMBMxI-SRyt" TargetMode="External"/><Relationship Id="rId2013" Type="http://schemas.openxmlformats.org/officeDocument/2006/relationships/hyperlink" Target="https://talan.bank.gov.ua/get-user-certificate/EeLkDLce58ckPYOmd-mq" TargetMode="External"/><Relationship Id="rId637" Type="http://schemas.openxmlformats.org/officeDocument/2006/relationships/hyperlink" Target="https://talan.bank.gov.ua/get-user-certificate/1WkYTqc1mievrjlb1XrA" TargetMode="External"/><Relationship Id="rId844" Type="http://schemas.openxmlformats.org/officeDocument/2006/relationships/hyperlink" Target="https://talan.bank.gov.ua/get-user-certificate/1WkYTOwvS-ZknVA8IpdZ" TargetMode="External"/><Relationship Id="rId1267" Type="http://schemas.openxmlformats.org/officeDocument/2006/relationships/hyperlink" Target="https://talan.bank.gov.ua/get-user-certificate/1WkYT11tquEaUVvML7EJ" TargetMode="External"/><Relationship Id="rId1474" Type="http://schemas.openxmlformats.org/officeDocument/2006/relationships/hyperlink" Target="https://talan.bank.gov.ua/get-user-certificate/1WkYTtuyRti_ftk5g_kF" TargetMode="External"/><Relationship Id="rId1681" Type="http://schemas.openxmlformats.org/officeDocument/2006/relationships/hyperlink" Target="https://talan.bank.gov.ua/get-user-certificate/1WkYTSmfSH9BGF1l6q5X" TargetMode="External"/><Relationship Id="rId704" Type="http://schemas.openxmlformats.org/officeDocument/2006/relationships/hyperlink" Target="https://talan.bank.gov.ua/get-user-certificate/1WkYTgMm6IiFaYKuVAbF" TargetMode="External"/><Relationship Id="rId911" Type="http://schemas.openxmlformats.org/officeDocument/2006/relationships/hyperlink" Target="https://talan.bank.gov.ua/get-user-certificate/1WkYT9BiqV5EZCCBkUqm" TargetMode="External"/><Relationship Id="rId1127" Type="http://schemas.openxmlformats.org/officeDocument/2006/relationships/hyperlink" Target="https://talan.bank.gov.ua/get-user-certificate/1WkYT8Zd429s44nhwG1K" TargetMode="External"/><Relationship Id="rId1334" Type="http://schemas.openxmlformats.org/officeDocument/2006/relationships/hyperlink" Target="https://talan.bank.gov.ua/get-user-certificate/1WkYTk9Tkm7C9AKJqmtA" TargetMode="External"/><Relationship Id="rId1541" Type="http://schemas.openxmlformats.org/officeDocument/2006/relationships/hyperlink" Target="https://talan.bank.gov.ua/get-user-certificate/1WkYTFLNuj8vu8WsrAeM" TargetMode="External"/><Relationship Id="rId1779" Type="http://schemas.openxmlformats.org/officeDocument/2006/relationships/hyperlink" Target="https://talan.bank.gov.ua/get-user-certificate/1WkYTupJWJpxkFEliuaX" TargetMode="External"/><Relationship Id="rId1986" Type="http://schemas.openxmlformats.org/officeDocument/2006/relationships/hyperlink" Target="https://talan.bank.gov.ua/get-user-certificate/1WkYTfln8Geefpzc9rQ7" TargetMode="External"/><Relationship Id="rId40" Type="http://schemas.openxmlformats.org/officeDocument/2006/relationships/hyperlink" Target="https://talan.bank.gov.ua/get-user-certificate/1WkYTz995A8wflv7vs1N" TargetMode="External"/><Relationship Id="rId1401" Type="http://schemas.openxmlformats.org/officeDocument/2006/relationships/hyperlink" Target="https://talan.bank.gov.ua/get-user-certificate/1WkYTk9kveClo0gGCKyQ" TargetMode="External"/><Relationship Id="rId1639" Type="http://schemas.openxmlformats.org/officeDocument/2006/relationships/hyperlink" Target="https://talan.bank.gov.ua/get-user-certificate/1WkYTOjijdVeo1VqGba0" TargetMode="External"/><Relationship Id="rId1846" Type="http://schemas.openxmlformats.org/officeDocument/2006/relationships/hyperlink" Target="https://talan.bank.gov.ua/get-user-certificate/1WkYTkeVW11uN8Rvq0w7" TargetMode="External"/><Relationship Id="rId1706" Type="http://schemas.openxmlformats.org/officeDocument/2006/relationships/hyperlink" Target="https://talan.bank.gov.ua/get-user-certificate/1WkYTrzyUATUhnfByuzW" TargetMode="External"/><Relationship Id="rId1913" Type="http://schemas.openxmlformats.org/officeDocument/2006/relationships/hyperlink" Target="https://talan.bank.gov.ua/get-user-certificate/1WkYTrsPx5A8pOY64E9Q" TargetMode="External"/><Relationship Id="rId287" Type="http://schemas.openxmlformats.org/officeDocument/2006/relationships/hyperlink" Target="https://talan.bank.gov.ua/get-user-certificate/1WkYTbrXpD-rZvR2JJGA" TargetMode="External"/><Relationship Id="rId494" Type="http://schemas.openxmlformats.org/officeDocument/2006/relationships/hyperlink" Target="https://talan.bank.gov.ua/get-user-certificate/1WkYTtQ0rCu4yTZxIEnG" TargetMode="External"/><Relationship Id="rId147" Type="http://schemas.openxmlformats.org/officeDocument/2006/relationships/hyperlink" Target="https://talan.bank.gov.ua/get-user-certificate/1WkYTE6_xDDmNu9NRquI" TargetMode="External"/><Relationship Id="rId354" Type="http://schemas.openxmlformats.org/officeDocument/2006/relationships/hyperlink" Target="https://talan.bank.gov.ua/get-user-certificate/1WkYTdU_dF9g5zzVnnEv" TargetMode="External"/><Relationship Id="rId799" Type="http://schemas.openxmlformats.org/officeDocument/2006/relationships/hyperlink" Target="https://talan.bank.gov.ua/get-user-certificate/1WkYT3YfML5O2IncB2tG" TargetMode="External"/><Relationship Id="rId1191" Type="http://schemas.openxmlformats.org/officeDocument/2006/relationships/hyperlink" Target="https://talan.bank.gov.ua/get-user-certificate/1WkYTR3zxFIRQCGTEzb0" TargetMode="External"/><Relationship Id="rId561" Type="http://schemas.openxmlformats.org/officeDocument/2006/relationships/hyperlink" Target="https://talan.bank.gov.ua/get-user-certificate/1WkYT5lADPkyFKIFEOHx" TargetMode="External"/><Relationship Id="rId659" Type="http://schemas.openxmlformats.org/officeDocument/2006/relationships/hyperlink" Target="https://talan.bank.gov.ua/get-user-certificate/1WkYTYIE-SaOmeNiEmh8" TargetMode="External"/><Relationship Id="rId866" Type="http://schemas.openxmlformats.org/officeDocument/2006/relationships/hyperlink" Target="https://talan.bank.gov.ua/get-user-certificate/1WkYTSJxjOeI0wXG2BHI" TargetMode="External"/><Relationship Id="rId1289" Type="http://schemas.openxmlformats.org/officeDocument/2006/relationships/hyperlink" Target="https://talan.bank.gov.ua/get-user-certificate/1WkYTK0ZsOQpdgI6a06p" TargetMode="External"/><Relationship Id="rId1496" Type="http://schemas.openxmlformats.org/officeDocument/2006/relationships/hyperlink" Target="https://talan.bank.gov.ua/get-user-certificate/1WkYT74tLNywBmCmtDPs" TargetMode="External"/><Relationship Id="rId214" Type="http://schemas.openxmlformats.org/officeDocument/2006/relationships/hyperlink" Target="https://talan.bank.gov.ua/get-user-certificate/1WkYTNta0W0No7WuqEwT" TargetMode="External"/><Relationship Id="rId421" Type="http://schemas.openxmlformats.org/officeDocument/2006/relationships/hyperlink" Target="https://talan.bank.gov.ua/get-user-certificate/1WkYTdMXidcoWzUWQxZT" TargetMode="External"/><Relationship Id="rId519" Type="http://schemas.openxmlformats.org/officeDocument/2006/relationships/hyperlink" Target="https://talan.bank.gov.ua/get-user-certificate/1WkYTAALFcooxDvHikcz" TargetMode="External"/><Relationship Id="rId1051" Type="http://schemas.openxmlformats.org/officeDocument/2006/relationships/hyperlink" Target="https://talan.bank.gov.ua/get-user-certificate/1WkYTNDijmN90yscnMqx" TargetMode="External"/><Relationship Id="rId1149" Type="http://schemas.openxmlformats.org/officeDocument/2006/relationships/hyperlink" Target="https://talan.bank.gov.ua/get-user-certificate/1WkYTpCqOy0v3T0S4iOF" TargetMode="External"/><Relationship Id="rId1356" Type="http://schemas.openxmlformats.org/officeDocument/2006/relationships/hyperlink" Target="https://talan.bank.gov.ua/get-user-certificate/1WkYTgnTucgP-V8z567L" TargetMode="External"/><Relationship Id="rId726" Type="http://schemas.openxmlformats.org/officeDocument/2006/relationships/hyperlink" Target="https://talan.bank.gov.ua/get-user-certificate/1WkYTtDlAGBM9wYcyERx" TargetMode="External"/><Relationship Id="rId933" Type="http://schemas.openxmlformats.org/officeDocument/2006/relationships/hyperlink" Target="https://talan.bank.gov.ua/get-user-certificate/1WkYTN1Y2qlP7Lt8qd8Q" TargetMode="External"/><Relationship Id="rId1009" Type="http://schemas.openxmlformats.org/officeDocument/2006/relationships/hyperlink" Target="https://talan.bank.gov.ua/get-user-certificate/1WkYTLOuApqMAp5JjRjs" TargetMode="External"/><Relationship Id="rId1563" Type="http://schemas.openxmlformats.org/officeDocument/2006/relationships/hyperlink" Target="https://talan.bank.gov.ua/get-user-certificate/1WkYTZxrVSqDoxcfvgAM" TargetMode="External"/><Relationship Id="rId1770" Type="http://schemas.openxmlformats.org/officeDocument/2006/relationships/hyperlink" Target="https://talan.bank.gov.ua/get-user-certificate/1WkYT_zdE_8iG_rvuG2f" TargetMode="External"/><Relationship Id="rId1868" Type="http://schemas.openxmlformats.org/officeDocument/2006/relationships/hyperlink" Target="https://talan.bank.gov.ua/get-user-certificate/1WkYTtZRC5CA-jbcQSRO" TargetMode="External"/><Relationship Id="rId62" Type="http://schemas.openxmlformats.org/officeDocument/2006/relationships/hyperlink" Target="https://talan.bank.gov.ua/get-user-certificate/1WkYTQ40ja4sxtYSE4dk" TargetMode="External"/><Relationship Id="rId1216" Type="http://schemas.openxmlformats.org/officeDocument/2006/relationships/hyperlink" Target="https://talan.bank.gov.ua/get-user-certificate/1WkYTF6Ix62JmXCtjcVX" TargetMode="External"/><Relationship Id="rId1423" Type="http://schemas.openxmlformats.org/officeDocument/2006/relationships/hyperlink" Target="https://talan.bank.gov.ua/get-user-certificate/1WkYTQI6BzqaZgIzYjP3" TargetMode="External"/><Relationship Id="rId1630" Type="http://schemas.openxmlformats.org/officeDocument/2006/relationships/hyperlink" Target="https://talan.bank.gov.ua/get-user-certificate/1WkYTxFt76danRr4bz9o" TargetMode="External"/><Relationship Id="rId1728" Type="http://schemas.openxmlformats.org/officeDocument/2006/relationships/hyperlink" Target="https://talan.bank.gov.ua/get-user-certificate/1WkYTq6vK7dwrGIUbCRW" TargetMode="External"/><Relationship Id="rId1935" Type="http://schemas.openxmlformats.org/officeDocument/2006/relationships/hyperlink" Target="https://talan.bank.gov.ua/get-user-certificate/1WkYTkNGm9jRfSygeyfJ" TargetMode="External"/><Relationship Id="rId169" Type="http://schemas.openxmlformats.org/officeDocument/2006/relationships/hyperlink" Target="https://talan.bank.gov.ua/get-user-certificate/1WkYTONRVY0zeg4lelF_" TargetMode="External"/><Relationship Id="rId376" Type="http://schemas.openxmlformats.org/officeDocument/2006/relationships/hyperlink" Target="https://talan.bank.gov.ua/get-user-certificate/1WkYTnGTrvR5o4PyBNwl" TargetMode="External"/><Relationship Id="rId583" Type="http://schemas.openxmlformats.org/officeDocument/2006/relationships/hyperlink" Target="https://talan.bank.gov.ua/get-user-certificate/1WkYT3HxoU7KM-Xe9qeI" TargetMode="External"/><Relationship Id="rId790" Type="http://schemas.openxmlformats.org/officeDocument/2006/relationships/hyperlink" Target="https://talan.bank.gov.ua/get-user-certificate/1WkYTmquQ8oQ9dnyF1NJ" TargetMode="External"/><Relationship Id="rId4" Type="http://schemas.openxmlformats.org/officeDocument/2006/relationships/hyperlink" Target="https://talan.bank.gov.ua/get-user-certificate/1WkYTJJ5VPSQawZlW8M6" TargetMode="External"/><Relationship Id="rId236" Type="http://schemas.openxmlformats.org/officeDocument/2006/relationships/hyperlink" Target="https://talan.bank.gov.ua/get-user-certificate/1WkYTmqX88PC1o0YlfWl" TargetMode="External"/><Relationship Id="rId443" Type="http://schemas.openxmlformats.org/officeDocument/2006/relationships/hyperlink" Target="https://talan.bank.gov.ua/get-user-certificate/1WkYTmWPAtJgG7ixgOa3" TargetMode="External"/><Relationship Id="rId650" Type="http://schemas.openxmlformats.org/officeDocument/2006/relationships/hyperlink" Target="https://talan.bank.gov.ua/get-user-certificate/1WkYTL-lXjkQ09Dwy56K" TargetMode="External"/><Relationship Id="rId888" Type="http://schemas.openxmlformats.org/officeDocument/2006/relationships/hyperlink" Target="https://talan.bank.gov.ua/get-user-certificate/1WkYT7F6ieNFNQqLNbDW" TargetMode="External"/><Relationship Id="rId1073" Type="http://schemas.openxmlformats.org/officeDocument/2006/relationships/hyperlink" Target="https://talan.bank.gov.ua/get-user-certificate/1WkYTrGvjKW84yIL9D5j" TargetMode="External"/><Relationship Id="rId1280" Type="http://schemas.openxmlformats.org/officeDocument/2006/relationships/hyperlink" Target="https://talan.bank.gov.ua/get-user-certificate/1WkYTmUufEF8VRzkKtUT" TargetMode="External"/><Relationship Id="rId303" Type="http://schemas.openxmlformats.org/officeDocument/2006/relationships/hyperlink" Target="https://talan.bank.gov.ua/get-user-certificate/1WkYTr1TwYkr3tR9ps1z" TargetMode="External"/><Relationship Id="rId748" Type="http://schemas.openxmlformats.org/officeDocument/2006/relationships/hyperlink" Target="https://talan.bank.gov.ua/get-user-certificate/1WkYTbPBFMvm2RuX94Fb" TargetMode="External"/><Relationship Id="rId955" Type="http://schemas.openxmlformats.org/officeDocument/2006/relationships/hyperlink" Target="https://talan.bank.gov.ua/get-user-certificate/1WkYTBQbZdrbvN8pqrRV" TargetMode="External"/><Relationship Id="rId1140" Type="http://schemas.openxmlformats.org/officeDocument/2006/relationships/hyperlink" Target="https://talan.bank.gov.ua/get-user-certificate/1WkYTQ1WfKZAD0Ru-bY4" TargetMode="External"/><Relationship Id="rId1378" Type="http://schemas.openxmlformats.org/officeDocument/2006/relationships/hyperlink" Target="https://talan.bank.gov.ua/get-user-certificate/1WkYTuhi8fgsTnYVm_kR" TargetMode="External"/><Relationship Id="rId1585" Type="http://schemas.openxmlformats.org/officeDocument/2006/relationships/hyperlink" Target="https://talan.bank.gov.ua/get-user-certificate/1WkYTzh0G3tZ4A2kDCNt" TargetMode="External"/><Relationship Id="rId1792" Type="http://schemas.openxmlformats.org/officeDocument/2006/relationships/hyperlink" Target="https://talan.bank.gov.ua/get-user-certificate/1WkYTqC0HkMTqcQBhm6K" TargetMode="External"/><Relationship Id="rId84" Type="http://schemas.openxmlformats.org/officeDocument/2006/relationships/hyperlink" Target="https://talan.bank.gov.ua/get-user-certificate/1WkYTkIvG7tMOL26De2g" TargetMode="External"/><Relationship Id="rId510" Type="http://schemas.openxmlformats.org/officeDocument/2006/relationships/hyperlink" Target="https://talan.bank.gov.ua/get-user-certificate/1WkYTg5g2e5cG-_v4TW8" TargetMode="External"/><Relationship Id="rId608" Type="http://schemas.openxmlformats.org/officeDocument/2006/relationships/hyperlink" Target="https://talan.bank.gov.ua/get-user-certificate/1WkYTctll4lwPBmDDtlp" TargetMode="External"/><Relationship Id="rId815" Type="http://schemas.openxmlformats.org/officeDocument/2006/relationships/hyperlink" Target="https://talan.bank.gov.ua/get-user-certificate/1WkYTocj2jjbnePA3k2o" TargetMode="External"/><Relationship Id="rId1238" Type="http://schemas.openxmlformats.org/officeDocument/2006/relationships/hyperlink" Target="https://talan.bank.gov.ua/get-user-certificate/1WkYTtirXMyO2-3e4f-a" TargetMode="External"/><Relationship Id="rId1445" Type="http://schemas.openxmlformats.org/officeDocument/2006/relationships/hyperlink" Target="https://talan.bank.gov.ua/get-user-certificate/1WkYTHxZkZXV9Swdb5w-" TargetMode="External"/><Relationship Id="rId1652" Type="http://schemas.openxmlformats.org/officeDocument/2006/relationships/hyperlink" Target="https://talan.bank.gov.ua/get-user-certificate/1WkYTxmw0p7r3CUVpGzF" TargetMode="External"/><Relationship Id="rId1000" Type="http://schemas.openxmlformats.org/officeDocument/2006/relationships/hyperlink" Target="https://talan.bank.gov.ua/get-user-certificate/1WkYTUObyz5ubVAFLrGt" TargetMode="External"/><Relationship Id="rId1305" Type="http://schemas.openxmlformats.org/officeDocument/2006/relationships/hyperlink" Target="https://talan.bank.gov.ua/get-user-certificate/1WkYThSY4c59tNhveEOO" TargetMode="External"/><Relationship Id="rId1957" Type="http://schemas.openxmlformats.org/officeDocument/2006/relationships/hyperlink" Target="https://talan.bank.gov.ua/get-user-certificate/1WkYTN0GRq6Kjl8d9stx" TargetMode="External"/><Relationship Id="rId1512" Type="http://schemas.openxmlformats.org/officeDocument/2006/relationships/hyperlink" Target="https://talan.bank.gov.ua/get-user-certificate/1WkYTQm2rsZoz1-Ip6M1" TargetMode="External"/><Relationship Id="rId1817" Type="http://schemas.openxmlformats.org/officeDocument/2006/relationships/hyperlink" Target="https://talan.bank.gov.ua/get-user-certificate/1WkYTkYs52sT-PcYkelm" TargetMode="External"/><Relationship Id="rId11" Type="http://schemas.openxmlformats.org/officeDocument/2006/relationships/hyperlink" Target="https://talan.bank.gov.ua/get-user-certificate/1WkYTxSjgcpO2WCUKJP5" TargetMode="External"/><Relationship Id="rId398" Type="http://schemas.openxmlformats.org/officeDocument/2006/relationships/hyperlink" Target="https://talan.bank.gov.ua/get-user-certificate/1WkYT3g9d-1eoZA1GInX" TargetMode="External"/><Relationship Id="rId160" Type="http://schemas.openxmlformats.org/officeDocument/2006/relationships/hyperlink" Target="https://talan.bank.gov.ua/get-user-certificate/1WkYTDa6hJoAfGT4cvCm" TargetMode="External"/><Relationship Id="rId258" Type="http://schemas.openxmlformats.org/officeDocument/2006/relationships/hyperlink" Target="https://talan.bank.gov.ua/get-user-certificate/1WkYT74kDzB2nOWJRhDd" TargetMode="External"/><Relationship Id="rId465" Type="http://schemas.openxmlformats.org/officeDocument/2006/relationships/hyperlink" Target="https://talan.bank.gov.ua/get-user-certificate/1WkYT4FM7JJb1_NCcf-g" TargetMode="External"/><Relationship Id="rId672" Type="http://schemas.openxmlformats.org/officeDocument/2006/relationships/hyperlink" Target="https://talan.bank.gov.ua/get-user-certificate/1WkYTVET5UuqDWHZossx" TargetMode="External"/><Relationship Id="rId1095" Type="http://schemas.openxmlformats.org/officeDocument/2006/relationships/hyperlink" Target="https://talan.bank.gov.ua/get-user-certificate/1WkYT8wp5JWaBLHgnpYC" TargetMode="External"/><Relationship Id="rId118" Type="http://schemas.openxmlformats.org/officeDocument/2006/relationships/hyperlink" Target="https://talan.bank.gov.ua/get-user-certificate/1WkYTWSSlOIueLordUQJ" TargetMode="External"/><Relationship Id="rId325" Type="http://schemas.openxmlformats.org/officeDocument/2006/relationships/hyperlink" Target="https://talan.bank.gov.ua/get-user-certificate/1WkYTTv9gVamIb88QVp9" TargetMode="External"/><Relationship Id="rId532" Type="http://schemas.openxmlformats.org/officeDocument/2006/relationships/hyperlink" Target="https://talan.bank.gov.ua/get-user-certificate/1WkYToVzcJQel93G7E-d" TargetMode="External"/><Relationship Id="rId977" Type="http://schemas.openxmlformats.org/officeDocument/2006/relationships/hyperlink" Target="https://talan.bank.gov.ua/get-user-certificate/1WkYTU-RUy3wd1M87Hft" TargetMode="External"/><Relationship Id="rId1162" Type="http://schemas.openxmlformats.org/officeDocument/2006/relationships/hyperlink" Target="https://talan.bank.gov.ua/get-user-certificate/1WkYTGylKjFo13bp00hl" TargetMode="External"/><Relationship Id="rId2006" Type="http://schemas.openxmlformats.org/officeDocument/2006/relationships/hyperlink" Target="https://talan.bank.gov.ua/get-user-certificate/EeLkDajKeGDn0nyti1V6" TargetMode="External"/><Relationship Id="rId837" Type="http://schemas.openxmlformats.org/officeDocument/2006/relationships/hyperlink" Target="https://talan.bank.gov.ua/get-user-certificate/1WkYT4iHxCU543XqIa6v" TargetMode="External"/><Relationship Id="rId1022" Type="http://schemas.openxmlformats.org/officeDocument/2006/relationships/hyperlink" Target="https://talan.bank.gov.ua/get-user-certificate/1WkYTAFBcgcPMj-c8mwZ" TargetMode="External"/><Relationship Id="rId1467" Type="http://schemas.openxmlformats.org/officeDocument/2006/relationships/hyperlink" Target="https://talan.bank.gov.ua/get-user-certificate/1WkYTEHVS_pAE9sIEjKn" TargetMode="External"/><Relationship Id="rId1674" Type="http://schemas.openxmlformats.org/officeDocument/2006/relationships/hyperlink" Target="https://talan.bank.gov.ua/get-user-certificate/1WkYTRMTx3cI4osyq1LM" TargetMode="External"/><Relationship Id="rId1881" Type="http://schemas.openxmlformats.org/officeDocument/2006/relationships/hyperlink" Target="https://talan.bank.gov.ua/get-user-certificate/1WkYTwwKyS_TRmdTU3Jv" TargetMode="External"/><Relationship Id="rId904" Type="http://schemas.openxmlformats.org/officeDocument/2006/relationships/hyperlink" Target="https://talan.bank.gov.ua/get-user-certificate/1WkYT3CvhBTqheAB-aXj" TargetMode="External"/><Relationship Id="rId1327" Type="http://schemas.openxmlformats.org/officeDocument/2006/relationships/hyperlink" Target="https://talan.bank.gov.ua/get-user-certificate/1WkYTd-0KIig4JybRpRc" TargetMode="External"/><Relationship Id="rId1534" Type="http://schemas.openxmlformats.org/officeDocument/2006/relationships/hyperlink" Target="https://talan.bank.gov.ua/get-user-certificate/1WkYTcqeP9968Z9YyWsq" TargetMode="External"/><Relationship Id="rId1741" Type="http://schemas.openxmlformats.org/officeDocument/2006/relationships/hyperlink" Target="https://talan.bank.gov.ua/get-user-certificate/1WkYTyHsJHES17hZsmFN" TargetMode="External"/><Relationship Id="rId1979" Type="http://schemas.openxmlformats.org/officeDocument/2006/relationships/hyperlink" Target="https://talan.bank.gov.ua/get-user-certificate/1WkYT8Ma-L3DMJ8gk--0" TargetMode="External"/><Relationship Id="rId33" Type="http://schemas.openxmlformats.org/officeDocument/2006/relationships/hyperlink" Target="https://talan.bank.gov.ua/get-user-certificate/1WkYTAlHrb5mQsw_y0Q2" TargetMode="External"/><Relationship Id="rId1601" Type="http://schemas.openxmlformats.org/officeDocument/2006/relationships/hyperlink" Target="https://talan.bank.gov.ua/get-user-certificate/1WkYTOzm-TeZhKXemAwH" TargetMode="External"/><Relationship Id="rId1839" Type="http://schemas.openxmlformats.org/officeDocument/2006/relationships/hyperlink" Target="https://talan.bank.gov.ua/get-user-certificate/1WkYT-B-6zCjj4_lyoA_" TargetMode="External"/><Relationship Id="rId182" Type="http://schemas.openxmlformats.org/officeDocument/2006/relationships/hyperlink" Target="https://talan.bank.gov.ua/get-user-certificate/1WkYTs8-sg_i3lqpM3su" TargetMode="External"/><Relationship Id="rId1906" Type="http://schemas.openxmlformats.org/officeDocument/2006/relationships/hyperlink" Target="https://talan.bank.gov.ua/get-user-certificate/1WkYTTHgwBsZsrBJLNx7" TargetMode="External"/><Relationship Id="rId487" Type="http://schemas.openxmlformats.org/officeDocument/2006/relationships/hyperlink" Target="https://talan.bank.gov.ua/get-user-certificate/1WkYT-Ikf-tpSeNVqDGC" TargetMode="External"/><Relationship Id="rId694" Type="http://schemas.openxmlformats.org/officeDocument/2006/relationships/hyperlink" Target="https://talan.bank.gov.ua/get-user-certificate/1WkYTHVPWtMnryixUJCS" TargetMode="External"/><Relationship Id="rId347" Type="http://schemas.openxmlformats.org/officeDocument/2006/relationships/hyperlink" Target="https://talan.bank.gov.ua/get-user-certificate/1WkYThry9Fa2yhxQSpD6" TargetMode="External"/><Relationship Id="rId999" Type="http://schemas.openxmlformats.org/officeDocument/2006/relationships/hyperlink" Target="https://talan.bank.gov.ua/get-user-certificate/1WkYTJlf8yOFD_yYDmXD" TargetMode="External"/><Relationship Id="rId1184" Type="http://schemas.openxmlformats.org/officeDocument/2006/relationships/hyperlink" Target="https://talan.bank.gov.ua/get-user-certificate/1WkYTodZ34xXpFJ7qwws" TargetMode="External"/><Relationship Id="rId554" Type="http://schemas.openxmlformats.org/officeDocument/2006/relationships/hyperlink" Target="https://talan.bank.gov.ua/get-user-certificate/1WkYTwvh8K0u8h75Uva0" TargetMode="External"/><Relationship Id="rId761" Type="http://schemas.openxmlformats.org/officeDocument/2006/relationships/hyperlink" Target="https://talan.bank.gov.ua/get-user-certificate/1WkYTN8BWJCkLFYgbPue" TargetMode="External"/><Relationship Id="rId859" Type="http://schemas.openxmlformats.org/officeDocument/2006/relationships/hyperlink" Target="https://talan.bank.gov.ua/get-user-certificate/1WkYT0LknGpPOEkfHRlV" TargetMode="External"/><Relationship Id="rId1391" Type="http://schemas.openxmlformats.org/officeDocument/2006/relationships/hyperlink" Target="https://talan.bank.gov.ua/get-user-certificate/1WkYT4PAzqi-eJ5ffZNN" TargetMode="External"/><Relationship Id="rId1489" Type="http://schemas.openxmlformats.org/officeDocument/2006/relationships/hyperlink" Target="https://talan.bank.gov.ua/get-user-certificate/1WkYTVV_BBIn80f_g9wc" TargetMode="External"/><Relationship Id="rId1696" Type="http://schemas.openxmlformats.org/officeDocument/2006/relationships/hyperlink" Target="https://talan.bank.gov.ua/get-user-certificate/1WkYTX1KjsDCZHBjr9Bm" TargetMode="External"/><Relationship Id="rId207" Type="http://schemas.openxmlformats.org/officeDocument/2006/relationships/hyperlink" Target="https://talan.bank.gov.ua/get-user-certificate/1WkYTOWtozS3KYlR6ATA" TargetMode="External"/><Relationship Id="rId414" Type="http://schemas.openxmlformats.org/officeDocument/2006/relationships/hyperlink" Target="https://talan.bank.gov.ua/get-user-certificate/1WkYTkmP63cyQWBJm8bE" TargetMode="External"/><Relationship Id="rId621" Type="http://schemas.openxmlformats.org/officeDocument/2006/relationships/hyperlink" Target="https://talan.bank.gov.ua/get-user-certificate/1WkYTCDjleANHD_bVu4G" TargetMode="External"/><Relationship Id="rId1044" Type="http://schemas.openxmlformats.org/officeDocument/2006/relationships/hyperlink" Target="https://talan.bank.gov.ua/get-user-certificate/1WkYTuIFIUTyLRUNfCII" TargetMode="External"/><Relationship Id="rId1251" Type="http://schemas.openxmlformats.org/officeDocument/2006/relationships/hyperlink" Target="https://talan.bank.gov.ua/get-user-certificate/1WkYTLWahVEi2CCZTnoa" TargetMode="External"/><Relationship Id="rId1349" Type="http://schemas.openxmlformats.org/officeDocument/2006/relationships/hyperlink" Target="https://talan.bank.gov.ua/get-user-certificate/1WkYTofNRuR0zY5uzR1U" TargetMode="External"/><Relationship Id="rId719" Type="http://schemas.openxmlformats.org/officeDocument/2006/relationships/hyperlink" Target="https://talan.bank.gov.ua/get-user-certificate/1WkYTcR0y528ANMY6bNb" TargetMode="External"/><Relationship Id="rId926" Type="http://schemas.openxmlformats.org/officeDocument/2006/relationships/hyperlink" Target="https://talan.bank.gov.ua/get-user-certificate/1WkYToJfc9472XUJbtl7" TargetMode="External"/><Relationship Id="rId1111" Type="http://schemas.openxmlformats.org/officeDocument/2006/relationships/hyperlink" Target="https://talan.bank.gov.ua/get-user-certificate/1WkYT4LqwLL9Dl7tIhky" TargetMode="External"/><Relationship Id="rId1556" Type="http://schemas.openxmlformats.org/officeDocument/2006/relationships/hyperlink" Target="https://talan.bank.gov.ua/get-user-certificate/1WkYTUCmd2WqGA9zuYCp" TargetMode="External"/><Relationship Id="rId1763" Type="http://schemas.openxmlformats.org/officeDocument/2006/relationships/hyperlink" Target="https://talan.bank.gov.ua/get-user-certificate/1WkYTiAUghHyAOyjv7rY" TargetMode="External"/><Relationship Id="rId1970" Type="http://schemas.openxmlformats.org/officeDocument/2006/relationships/hyperlink" Target="https://talan.bank.gov.ua/get-user-certificate/1WkYTZMhKjt9Ov-yJKQ3" TargetMode="External"/><Relationship Id="rId55" Type="http://schemas.openxmlformats.org/officeDocument/2006/relationships/hyperlink" Target="https://talan.bank.gov.ua/get-user-certificate/1WkYTnRm4uHtrnNfSDyB" TargetMode="External"/><Relationship Id="rId1209" Type="http://schemas.openxmlformats.org/officeDocument/2006/relationships/hyperlink" Target="https://talan.bank.gov.ua/get-user-certificate/1WkYTmIOpd3R0tvZSgP4" TargetMode="External"/><Relationship Id="rId1416" Type="http://schemas.openxmlformats.org/officeDocument/2006/relationships/hyperlink" Target="https://talan.bank.gov.ua/get-user-certificate/1WkYTD8uTHCjs4OyYg3J" TargetMode="External"/><Relationship Id="rId1623" Type="http://schemas.openxmlformats.org/officeDocument/2006/relationships/hyperlink" Target="https://talan.bank.gov.ua/get-user-certificate/1WkYTLp4pddlqsE8P6l0" TargetMode="External"/><Relationship Id="rId1830" Type="http://schemas.openxmlformats.org/officeDocument/2006/relationships/hyperlink" Target="https://talan.bank.gov.ua/get-user-certificate/1WkYT1xvlPGzneteNDII" TargetMode="External"/><Relationship Id="rId1928" Type="http://schemas.openxmlformats.org/officeDocument/2006/relationships/hyperlink" Target="https://talan.bank.gov.ua/get-user-certificate/1WkYTnhcfhg2rJ_48Ocz" TargetMode="External"/><Relationship Id="rId271" Type="http://schemas.openxmlformats.org/officeDocument/2006/relationships/hyperlink" Target="https://talan.bank.gov.ua/get-user-certificate/1WkYTBV9yWMhuGh6E_Dn" TargetMode="External"/><Relationship Id="rId131" Type="http://schemas.openxmlformats.org/officeDocument/2006/relationships/hyperlink" Target="https://talan.bank.gov.ua/get-user-certificate/1WkYTg4en71JrLIYnBWi" TargetMode="External"/><Relationship Id="rId369" Type="http://schemas.openxmlformats.org/officeDocument/2006/relationships/hyperlink" Target="https://talan.bank.gov.ua/get-user-certificate/1WkYTi9bMy8a-LvAS7dB" TargetMode="External"/><Relationship Id="rId576" Type="http://schemas.openxmlformats.org/officeDocument/2006/relationships/hyperlink" Target="https://talan.bank.gov.ua/get-user-certificate/1WkYTeemDq5xpbZaVyG7" TargetMode="External"/><Relationship Id="rId783" Type="http://schemas.openxmlformats.org/officeDocument/2006/relationships/hyperlink" Target="https://talan.bank.gov.ua/get-user-certificate/1WkYTxwtinjNjn0F3Hnd" TargetMode="External"/><Relationship Id="rId990" Type="http://schemas.openxmlformats.org/officeDocument/2006/relationships/hyperlink" Target="https://talan.bank.gov.ua/get-user-certificate/1WkYTrKmO-qF3Ba6Dg9d" TargetMode="External"/><Relationship Id="rId229" Type="http://schemas.openxmlformats.org/officeDocument/2006/relationships/hyperlink" Target="https://talan.bank.gov.ua/get-user-certificate/1WkYTHdgl8ZmaScbSwTH" TargetMode="External"/><Relationship Id="rId436" Type="http://schemas.openxmlformats.org/officeDocument/2006/relationships/hyperlink" Target="https://talan.bank.gov.ua/get-user-certificate/1WkYTIdKgbFzEdHhpP1Y" TargetMode="External"/><Relationship Id="rId643" Type="http://schemas.openxmlformats.org/officeDocument/2006/relationships/hyperlink" Target="https://talan.bank.gov.ua/get-user-certificate/1WkYTzQYGEtK67MeK-d5" TargetMode="External"/><Relationship Id="rId1066" Type="http://schemas.openxmlformats.org/officeDocument/2006/relationships/hyperlink" Target="https://talan.bank.gov.ua/get-user-certificate/1WkYTKVgU7zRd4l2G7Ue" TargetMode="External"/><Relationship Id="rId1273" Type="http://schemas.openxmlformats.org/officeDocument/2006/relationships/hyperlink" Target="https://talan.bank.gov.ua/get-user-certificate/1WkYTvpuUBAuY5v2JOLa" TargetMode="External"/><Relationship Id="rId1480" Type="http://schemas.openxmlformats.org/officeDocument/2006/relationships/hyperlink" Target="https://talan.bank.gov.ua/get-user-certificate/1WkYTi48oC6GZe1j_sJF" TargetMode="External"/><Relationship Id="rId850" Type="http://schemas.openxmlformats.org/officeDocument/2006/relationships/hyperlink" Target="https://talan.bank.gov.ua/get-user-certificate/1WkYTAFdF8Fu_vvwTUU6" TargetMode="External"/><Relationship Id="rId948" Type="http://schemas.openxmlformats.org/officeDocument/2006/relationships/hyperlink" Target="https://talan.bank.gov.ua/get-user-certificate/1WkYTMP6y2kmCqgkDjv8" TargetMode="External"/><Relationship Id="rId1133" Type="http://schemas.openxmlformats.org/officeDocument/2006/relationships/hyperlink" Target="https://talan.bank.gov.ua/get-user-certificate/1WkYTQXe-c64EpD8o-kc" TargetMode="External"/><Relationship Id="rId1578" Type="http://schemas.openxmlformats.org/officeDocument/2006/relationships/hyperlink" Target="https://talan.bank.gov.ua/get-user-certificate/1WkYTpbc6JLW_SNBUUKo" TargetMode="External"/><Relationship Id="rId1785" Type="http://schemas.openxmlformats.org/officeDocument/2006/relationships/hyperlink" Target="https://talan.bank.gov.ua/get-user-certificate/1WkYTRxvFxyxml4X1QAo" TargetMode="External"/><Relationship Id="rId1992" Type="http://schemas.openxmlformats.org/officeDocument/2006/relationships/hyperlink" Target="https://talan.bank.gov.ua/get-user-certificate/1WkYTs5Z1H1a5m_5Vy3I" TargetMode="External"/><Relationship Id="rId77" Type="http://schemas.openxmlformats.org/officeDocument/2006/relationships/hyperlink" Target="https://talan.bank.gov.ua/get-user-certificate/1WkYT2IzGGdTN7q4rnKe" TargetMode="External"/><Relationship Id="rId503" Type="http://schemas.openxmlformats.org/officeDocument/2006/relationships/hyperlink" Target="https://talan.bank.gov.ua/get-user-certificate/1WkYTU4vuZZtubUtbOci" TargetMode="External"/><Relationship Id="rId710" Type="http://schemas.openxmlformats.org/officeDocument/2006/relationships/hyperlink" Target="https://talan.bank.gov.ua/get-user-certificate/1WkYTfLClUkC41jS-nUb" TargetMode="External"/><Relationship Id="rId808" Type="http://schemas.openxmlformats.org/officeDocument/2006/relationships/hyperlink" Target="https://talan.bank.gov.ua/get-user-certificate/1WkYTFubZs4DjMGCJqFX" TargetMode="External"/><Relationship Id="rId1340" Type="http://schemas.openxmlformats.org/officeDocument/2006/relationships/hyperlink" Target="https://talan.bank.gov.ua/get-user-certificate/1WkYTiNW7Fkple_hb1LB" TargetMode="External"/><Relationship Id="rId1438" Type="http://schemas.openxmlformats.org/officeDocument/2006/relationships/hyperlink" Target="https://talan.bank.gov.ua/get-user-certificate/1WkYTBS6OlUFbvjVgQVh" TargetMode="External"/><Relationship Id="rId1645" Type="http://schemas.openxmlformats.org/officeDocument/2006/relationships/hyperlink" Target="https://talan.bank.gov.ua/get-user-certificate/1WkYTXA3U53vyQM0UWYk" TargetMode="External"/><Relationship Id="rId1200" Type="http://schemas.openxmlformats.org/officeDocument/2006/relationships/hyperlink" Target="https://talan.bank.gov.ua/get-user-certificate/1WkYTjFCaC15taGc81xh" TargetMode="External"/><Relationship Id="rId1852" Type="http://schemas.openxmlformats.org/officeDocument/2006/relationships/hyperlink" Target="https://talan.bank.gov.ua/get-user-certificate/1WkYTLYJ9-s_bo7hHV4f" TargetMode="External"/><Relationship Id="rId1505" Type="http://schemas.openxmlformats.org/officeDocument/2006/relationships/hyperlink" Target="https://talan.bank.gov.ua/get-user-certificate/1WkYTerfUxdPpULvAMrG" TargetMode="External"/><Relationship Id="rId1712" Type="http://schemas.openxmlformats.org/officeDocument/2006/relationships/hyperlink" Target="https://talan.bank.gov.ua/get-user-certificate/1WkYTEUpgh-EL41uWRR0" TargetMode="External"/><Relationship Id="rId293" Type="http://schemas.openxmlformats.org/officeDocument/2006/relationships/hyperlink" Target="https://talan.bank.gov.ua/get-user-certificate/1WkYTGfzNZy4vArobhhv" TargetMode="External"/><Relationship Id="rId153" Type="http://schemas.openxmlformats.org/officeDocument/2006/relationships/hyperlink" Target="https://talan.bank.gov.ua/get-user-certificate/1WkYTG1hhsgfQtcEXx9i" TargetMode="External"/><Relationship Id="rId360" Type="http://schemas.openxmlformats.org/officeDocument/2006/relationships/hyperlink" Target="https://talan.bank.gov.ua/get-user-certificate/1WkYTTjUbTzOHP6qf_MO" TargetMode="External"/><Relationship Id="rId598" Type="http://schemas.openxmlformats.org/officeDocument/2006/relationships/hyperlink" Target="https://talan.bank.gov.ua/get-user-certificate/1WkYT6n8ySPAGmSgLY2n" TargetMode="External"/><Relationship Id="rId220" Type="http://schemas.openxmlformats.org/officeDocument/2006/relationships/hyperlink" Target="https://talan.bank.gov.ua/get-user-certificate/1WkYTbOfZUrwVeKOTI-7" TargetMode="External"/><Relationship Id="rId458" Type="http://schemas.openxmlformats.org/officeDocument/2006/relationships/hyperlink" Target="https://talan.bank.gov.ua/get-user-certificate/1WkYT_AEy5N16zg1hRxT" TargetMode="External"/><Relationship Id="rId665" Type="http://schemas.openxmlformats.org/officeDocument/2006/relationships/hyperlink" Target="https://talan.bank.gov.ua/get-user-certificate/1WkYTSjpKBUkurFr7-MR" TargetMode="External"/><Relationship Id="rId872" Type="http://schemas.openxmlformats.org/officeDocument/2006/relationships/hyperlink" Target="https://talan.bank.gov.ua/get-user-certificate/1WkYTVi1-D9VxzDRbtzo" TargetMode="External"/><Relationship Id="rId1088" Type="http://schemas.openxmlformats.org/officeDocument/2006/relationships/hyperlink" Target="https://talan.bank.gov.ua/get-user-certificate/1WkYTtWBdK6RO7Vw6E4P" TargetMode="External"/><Relationship Id="rId1295" Type="http://schemas.openxmlformats.org/officeDocument/2006/relationships/hyperlink" Target="https://talan.bank.gov.ua/get-user-certificate/1WkYTBOfi_M-kR8FX365" TargetMode="External"/><Relationship Id="rId318" Type="http://schemas.openxmlformats.org/officeDocument/2006/relationships/hyperlink" Target="https://talan.bank.gov.ua/get-user-certificate/1WkYTU5RkIgEriyHnZXs" TargetMode="External"/><Relationship Id="rId525" Type="http://schemas.openxmlformats.org/officeDocument/2006/relationships/hyperlink" Target="https://talan.bank.gov.ua/get-user-certificate/1WkYThPLQKZgocqr9b4v" TargetMode="External"/><Relationship Id="rId732" Type="http://schemas.openxmlformats.org/officeDocument/2006/relationships/hyperlink" Target="https://talan.bank.gov.ua/get-user-certificate/1WkYTSecLISLC6I4f-r6" TargetMode="External"/><Relationship Id="rId1155" Type="http://schemas.openxmlformats.org/officeDocument/2006/relationships/hyperlink" Target="https://talan.bank.gov.ua/get-user-certificate/1WkYTJx_FT9oiayBrqzs" TargetMode="External"/><Relationship Id="rId1362" Type="http://schemas.openxmlformats.org/officeDocument/2006/relationships/hyperlink" Target="https://talan.bank.gov.ua/get-user-certificate/1WkYTE-0KLDuUbbXMSWB" TargetMode="External"/><Relationship Id="rId99" Type="http://schemas.openxmlformats.org/officeDocument/2006/relationships/hyperlink" Target="https://talan.bank.gov.ua/get-user-certificate/1WkYTrCKfvHSl1TBbCGy" TargetMode="External"/><Relationship Id="rId1015" Type="http://schemas.openxmlformats.org/officeDocument/2006/relationships/hyperlink" Target="https://talan.bank.gov.ua/get-user-certificate/1WkYTrxHjddaAzdf0Xer" TargetMode="External"/><Relationship Id="rId1222" Type="http://schemas.openxmlformats.org/officeDocument/2006/relationships/hyperlink" Target="https://talan.bank.gov.ua/get-user-certificate/1WkYTcGli50ptoLisgQt" TargetMode="External"/><Relationship Id="rId1667" Type="http://schemas.openxmlformats.org/officeDocument/2006/relationships/hyperlink" Target="https://talan.bank.gov.ua/get-user-certificate/1WkYTesudBM5fsM_n1XD" TargetMode="External"/><Relationship Id="rId1874" Type="http://schemas.openxmlformats.org/officeDocument/2006/relationships/hyperlink" Target="https://talan.bank.gov.ua/get-user-certificate/1WkYT5Sy7BLcEm76DFwR" TargetMode="External"/><Relationship Id="rId1527" Type="http://schemas.openxmlformats.org/officeDocument/2006/relationships/hyperlink" Target="https://talan.bank.gov.ua/get-user-certificate/1WkYT8Q5TwBBvSyHmaHs" TargetMode="External"/><Relationship Id="rId1734" Type="http://schemas.openxmlformats.org/officeDocument/2006/relationships/hyperlink" Target="https://talan.bank.gov.ua/get-user-certificate/1WkYTxzww3axSqJMWGja" TargetMode="External"/><Relationship Id="rId1941" Type="http://schemas.openxmlformats.org/officeDocument/2006/relationships/hyperlink" Target="https://talan.bank.gov.ua/get-user-certificate/1WkYTJfi-Vs196M_Zund" TargetMode="External"/><Relationship Id="rId26" Type="http://schemas.openxmlformats.org/officeDocument/2006/relationships/hyperlink" Target="https://talan.bank.gov.ua/get-user-certificate/1WkYT8cSFJ0-GH8I--y3" TargetMode="External"/><Relationship Id="rId175" Type="http://schemas.openxmlformats.org/officeDocument/2006/relationships/hyperlink" Target="https://talan.bank.gov.ua/get-user-certificate/1WkYT5izE6bp3r_qghJL" TargetMode="External"/><Relationship Id="rId1801" Type="http://schemas.openxmlformats.org/officeDocument/2006/relationships/hyperlink" Target="https://talan.bank.gov.ua/get-user-certificate/1WkYT2cY_KURvo04HyPR" TargetMode="External"/><Relationship Id="rId382" Type="http://schemas.openxmlformats.org/officeDocument/2006/relationships/hyperlink" Target="https://talan.bank.gov.ua/get-user-certificate/1WkYT5DnDGuR0qsr0JmP" TargetMode="External"/><Relationship Id="rId687" Type="http://schemas.openxmlformats.org/officeDocument/2006/relationships/hyperlink" Target="https://talan.bank.gov.ua/get-user-certificate/1WkYTzh1siiH2MQFyKWe" TargetMode="External"/><Relationship Id="rId242" Type="http://schemas.openxmlformats.org/officeDocument/2006/relationships/hyperlink" Target="https://talan.bank.gov.ua/get-user-certificate/1WkYT5-LJVtaMrx77ibe" TargetMode="External"/><Relationship Id="rId894" Type="http://schemas.openxmlformats.org/officeDocument/2006/relationships/hyperlink" Target="https://talan.bank.gov.ua/get-user-certificate/1WkYTfzGHr6rh4MifK4s" TargetMode="External"/><Relationship Id="rId1177" Type="http://schemas.openxmlformats.org/officeDocument/2006/relationships/hyperlink" Target="https://talan.bank.gov.ua/get-user-certificate/1WkYT5zAKuXaSBYrQD8r" TargetMode="External"/><Relationship Id="rId102" Type="http://schemas.openxmlformats.org/officeDocument/2006/relationships/hyperlink" Target="https://talan.bank.gov.ua/get-user-certificate/1WkYTn6PemzOPKLftRjb" TargetMode="External"/><Relationship Id="rId547" Type="http://schemas.openxmlformats.org/officeDocument/2006/relationships/hyperlink" Target="https://talan.bank.gov.ua/get-user-certificate/1WkYTFzwTbcyX7msIpgu" TargetMode="External"/><Relationship Id="rId754" Type="http://schemas.openxmlformats.org/officeDocument/2006/relationships/hyperlink" Target="https://talan.bank.gov.ua/get-user-certificate/1WkYTSbwp6ShfBp4HEWg" TargetMode="External"/><Relationship Id="rId961" Type="http://schemas.openxmlformats.org/officeDocument/2006/relationships/hyperlink" Target="https://talan.bank.gov.ua/get-user-certificate/1WkYTiCQoeP2mOIsqiJR" TargetMode="External"/><Relationship Id="rId1384" Type="http://schemas.openxmlformats.org/officeDocument/2006/relationships/hyperlink" Target="https://talan.bank.gov.ua/get-user-certificate/1WkYTxlhFCvsUfFJNehu" TargetMode="External"/><Relationship Id="rId1591" Type="http://schemas.openxmlformats.org/officeDocument/2006/relationships/hyperlink" Target="https://talan.bank.gov.ua/get-user-certificate/1WkYTOMG8ZkBcnOrNYgU" TargetMode="External"/><Relationship Id="rId1689" Type="http://schemas.openxmlformats.org/officeDocument/2006/relationships/hyperlink" Target="https://talan.bank.gov.ua/get-user-certificate/1WkYTqgdC1wc1j1_Thmu" TargetMode="External"/><Relationship Id="rId90" Type="http://schemas.openxmlformats.org/officeDocument/2006/relationships/hyperlink" Target="https://talan.bank.gov.ua/get-user-certificate/1WkYTfai7aaPXX_8r0UV" TargetMode="External"/><Relationship Id="rId407" Type="http://schemas.openxmlformats.org/officeDocument/2006/relationships/hyperlink" Target="https://talan.bank.gov.ua/get-user-certificate/1WkYT_7XO9-fa2eGKk33" TargetMode="External"/><Relationship Id="rId614" Type="http://schemas.openxmlformats.org/officeDocument/2006/relationships/hyperlink" Target="https://talan.bank.gov.ua/get-user-certificate/1WkYT8M4JMfUPu09oP3b" TargetMode="External"/><Relationship Id="rId821" Type="http://schemas.openxmlformats.org/officeDocument/2006/relationships/hyperlink" Target="https://talan.bank.gov.ua/get-user-certificate/1WkYTTxRQ54QuwoHfKBY" TargetMode="External"/><Relationship Id="rId1037" Type="http://schemas.openxmlformats.org/officeDocument/2006/relationships/hyperlink" Target="https://talan.bank.gov.ua/get-user-certificate/1WkYTOpmu1eF2dvyfagP" TargetMode="External"/><Relationship Id="rId1244" Type="http://schemas.openxmlformats.org/officeDocument/2006/relationships/hyperlink" Target="https://talan.bank.gov.ua/get-user-certificate/1WkYTsfkl8ZToi4gI3_d" TargetMode="External"/><Relationship Id="rId1451" Type="http://schemas.openxmlformats.org/officeDocument/2006/relationships/hyperlink" Target="https://talan.bank.gov.ua/get-user-certificate/1WkYTzxirjlETvFfCJOs" TargetMode="External"/><Relationship Id="rId1896" Type="http://schemas.openxmlformats.org/officeDocument/2006/relationships/hyperlink" Target="https://talan.bank.gov.ua/get-user-certificate/1WkYTtgpQO6U3qIX0m_m" TargetMode="External"/><Relationship Id="rId919" Type="http://schemas.openxmlformats.org/officeDocument/2006/relationships/hyperlink" Target="https://talan.bank.gov.ua/get-user-certificate/1WkYTpY3s9k116XX9vHC" TargetMode="External"/><Relationship Id="rId1104" Type="http://schemas.openxmlformats.org/officeDocument/2006/relationships/hyperlink" Target="https://talan.bank.gov.ua/get-user-certificate/1WkYTV-CVMdJK4bXQC8R" TargetMode="External"/><Relationship Id="rId1311" Type="http://schemas.openxmlformats.org/officeDocument/2006/relationships/hyperlink" Target="https://talan.bank.gov.ua/get-user-certificate/1WkYTL2UhL8Uvg84y4oy" TargetMode="External"/><Relationship Id="rId1549" Type="http://schemas.openxmlformats.org/officeDocument/2006/relationships/hyperlink" Target="https://talan.bank.gov.ua/get-user-certificate/1WkYTrqMEMrtVVzMCibS" TargetMode="External"/><Relationship Id="rId1756" Type="http://schemas.openxmlformats.org/officeDocument/2006/relationships/hyperlink" Target="https://talan.bank.gov.ua/get-user-certificate/1WkYTKbz6OLwcuK2kaSI" TargetMode="External"/><Relationship Id="rId1963" Type="http://schemas.openxmlformats.org/officeDocument/2006/relationships/hyperlink" Target="https://talan.bank.gov.ua/get-user-certificate/1WkYTi_r80GPPO0EH8Xx" TargetMode="External"/><Relationship Id="rId48" Type="http://schemas.openxmlformats.org/officeDocument/2006/relationships/hyperlink" Target="https://talan.bank.gov.ua/get-user-certificate/1WkYTxdt6SYrGSJW1Ahx" TargetMode="External"/><Relationship Id="rId1409" Type="http://schemas.openxmlformats.org/officeDocument/2006/relationships/hyperlink" Target="https://talan.bank.gov.ua/get-user-certificate/1WkYTAvDE6EVLbwpJdeA" TargetMode="External"/><Relationship Id="rId1616" Type="http://schemas.openxmlformats.org/officeDocument/2006/relationships/hyperlink" Target="https://talan.bank.gov.ua/get-user-certificate/1WkYTfeJ2eLAIq3Z-Obo" TargetMode="External"/><Relationship Id="rId1823" Type="http://schemas.openxmlformats.org/officeDocument/2006/relationships/hyperlink" Target="https://talan.bank.gov.ua/get-user-certificate/1WkYTQM05smZ7swdSmvD" TargetMode="External"/><Relationship Id="rId197" Type="http://schemas.openxmlformats.org/officeDocument/2006/relationships/hyperlink" Target="https://talan.bank.gov.ua/get-user-certificate/1WkYTG-pLHdrxZGMTtZA" TargetMode="External"/><Relationship Id="rId264" Type="http://schemas.openxmlformats.org/officeDocument/2006/relationships/hyperlink" Target="https://talan.bank.gov.ua/get-user-certificate/1WkYTwSRV08_JQ296J2Z" TargetMode="External"/><Relationship Id="rId471" Type="http://schemas.openxmlformats.org/officeDocument/2006/relationships/hyperlink" Target="https://talan.bank.gov.ua/get-user-certificate/1WkYT1o0Qom9IxP02eGq" TargetMode="External"/><Relationship Id="rId124" Type="http://schemas.openxmlformats.org/officeDocument/2006/relationships/hyperlink" Target="https://talan.bank.gov.ua/get-user-certificate/1WkYTJpvrqqSb9G0qn-b" TargetMode="External"/><Relationship Id="rId569" Type="http://schemas.openxmlformats.org/officeDocument/2006/relationships/hyperlink" Target="https://talan.bank.gov.ua/get-user-certificate/1WkYTbsOBruaQNfvsm_f" TargetMode="External"/><Relationship Id="rId776" Type="http://schemas.openxmlformats.org/officeDocument/2006/relationships/hyperlink" Target="https://talan.bank.gov.ua/get-user-certificate/1WkYTZWaz3h5qyBohmWO" TargetMode="External"/><Relationship Id="rId983" Type="http://schemas.openxmlformats.org/officeDocument/2006/relationships/hyperlink" Target="https://talan.bank.gov.ua/get-user-certificate/1WkYTg0daE47tL7kcaly" TargetMode="External"/><Relationship Id="rId1199" Type="http://schemas.openxmlformats.org/officeDocument/2006/relationships/hyperlink" Target="https://talan.bank.gov.ua/get-user-certificate/1WkYTbhWxNwfkMa8SHdU" TargetMode="External"/><Relationship Id="rId331" Type="http://schemas.openxmlformats.org/officeDocument/2006/relationships/hyperlink" Target="https://talan.bank.gov.ua/get-user-certificate/1WkYTdPWMpzT6BmM4LOE" TargetMode="External"/><Relationship Id="rId429" Type="http://schemas.openxmlformats.org/officeDocument/2006/relationships/hyperlink" Target="https://talan.bank.gov.ua/get-user-certificate/1WkYTmlnQVf-hjhI4fNh" TargetMode="External"/><Relationship Id="rId636" Type="http://schemas.openxmlformats.org/officeDocument/2006/relationships/hyperlink" Target="https://talan.bank.gov.ua/get-user-certificate/1WkYTX6lncpbr8oZ65X-" TargetMode="External"/><Relationship Id="rId1059" Type="http://schemas.openxmlformats.org/officeDocument/2006/relationships/hyperlink" Target="https://talan.bank.gov.ua/get-user-certificate/1WkYThWFfBeg7x2l-BlY" TargetMode="External"/><Relationship Id="rId1266" Type="http://schemas.openxmlformats.org/officeDocument/2006/relationships/hyperlink" Target="https://talan.bank.gov.ua/get-user-certificate/1WkYT57xBztafO_OcOnA" TargetMode="External"/><Relationship Id="rId1473" Type="http://schemas.openxmlformats.org/officeDocument/2006/relationships/hyperlink" Target="https://talan.bank.gov.ua/get-user-certificate/1WkYTaA5SU2ngniVBNfn" TargetMode="External"/><Relationship Id="rId2012" Type="http://schemas.openxmlformats.org/officeDocument/2006/relationships/hyperlink" Target="https://talan.bank.gov.ua/get-user-certificate/EeLkDH6aonctmrtQLLPE" TargetMode="External"/><Relationship Id="rId843" Type="http://schemas.openxmlformats.org/officeDocument/2006/relationships/hyperlink" Target="https://talan.bank.gov.ua/get-user-certificate/1WkYTPe8Bb6_le7FKs-U" TargetMode="External"/><Relationship Id="rId1126" Type="http://schemas.openxmlformats.org/officeDocument/2006/relationships/hyperlink" Target="https://talan.bank.gov.ua/get-user-certificate/1WkYTVZHauPZ5Z-itMkh" TargetMode="External"/><Relationship Id="rId1680" Type="http://schemas.openxmlformats.org/officeDocument/2006/relationships/hyperlink" Target="https://talan.bank.gov.ua/get-user-certificate/1WkYTXMxHFd_4BEL5-3h" TargetMode="External"/><Relationship Id="rId1778" Type="http://schemas.openxmlformats.org/officeDocument/2006/relationships/hyperlink" Target="https://talan.bank.gov.ua/get-user-certificate/1WkYTU2K-oLFFeeWPiTv" TargetMode="External"/><Relationship Id="rId1985" Type="http://schemas.openxmlformats.org/officeDocument/2006/relationships/hyperlink" Target="https://talan.bank.gov.ua/get-user-certificate/1WkYTIYoCkXmvR78T9av" TargetMode="External"/><Relationship Id="rId703" Type="http://schemas.openxmlformats.org/officeDocument/2006/relationships/hyperlink" Target="https://talan.bank.gov.ua/get-user-certificate/1WkYTmKR2YVsFP-BAVQ8" TargetMode="External"/><Relationship Id="rId910" Type="http://schemas.openxmlformats.org/officeDocument/2006/relationships/hyperlink" Target="https://talan.bank.gov.ua/get-user-certificate/1WkYTw9gLSwdcNq1V-lx" TargetMode="External"/><Relationship Id="rId1333" Type="http://schemas.openxmlformats.org/officeDocument/2006/relationships/hyperlink" Target="https://talan.bank.gov.ua/get-user-certificate/1WkYTT3QMf3ZhZhwclhn" TargetMode="External"/><Relationship Id="rId1540" Type="http://schemas.openxmlformats.org/officeDocument/2006/relationships/hyperlink" Target="https://talan.bank.gov.ua/get-user-certificate/1WkYTFrXOxbOfQ7wQNnc" TargetMode="External"/><Relationship Id="rId1638" Type="http://schemas.openxmlformats.org/officeDocument/2006/relationships/hyperlink" Target="https://talan.bank.gov.ua/get-user-certificate/1WkYTeOLJF6_Q3Y-ntdW" TargetMode="External"/><Relationship Id="rId1400" Type="http://schemas.openxmlformats.org/officeDocument/2006/relationships/hyperlink" Target="https://talan.bank.gov.ua/get-user-certificate/1WkYTlpYdkJbQjAXHlxE" TargetMode="External"/><Relationship Id="rId1845" Type="http://schemas.openxmlformats.org/officeDocument/2006/relationships/hyperlink" Target="https://talan.bank.gov.ua/get-user-certificate/1WkYTI7wAP3EFIyXyQTq" TargetMode="External"/><Relationship Id="rId1705" Type="http://schemas.openxmlformats.org/officeDocument/2006/relationships/hyperlink" Target="https://talan.bank.gov.ua/get-user-certificate/1WkYTgVRNE3S_CDGqOjD" TargetMode="External"/><Relationship Id="rId1912" Type="http://schemas.openxmlformats.org/officeDocument/2006/relationships/hyperlink" Target="https://talan.bank.gov.ua/get-user-certificate/1WkYTCFSak_RCDLwMXgl" TargetMode="External"/><Relationship Id="rId286" Type="http://schemas.openxmlformats.org/officeDocument/2006/relationships/hyperlink" Target="https://talan.bank.gov.ua/get-user-certificate/1WkYTMZMC0a2rF4asv-j" TargetMode="External"/><Relationship Id="rId493" Type="http://schemas.openxmlformats.org/officeDocument/2006/relationships/hyperlink" Target="https://talan.bank.gov.ua/get-user-certificate/1WkYTOMAVhZnnE48tydu" TargetMode="External"/><Relationship Id="rId146" Type="http://schemas.openxmlformats.org/officeDocument/2006/relationships/hyperlink" Target="https://talan.bank.gov.ua/get-user-certificate/1WkYTq7qU8salIit5n4K" TargetMode="External"/><Relationship Id="rId353" Type="http://schemas.openxmlformats.org/officeDocument/2006/relationships/hyperlink" Target="https://talan.bank.gov.ua/get-user-certificate/1WkYTOJeik4An6iSQg4P" TargetMode="External"/><Relationship Id="rId560" Type="http://schemas.openxmlformats.org/officeDocument/2006/relationships/hyperlink" Target="https://talan.bank.gov.ua/get-user-certificate/1WkYTgtRs1r1vUT7C3sb" TargetMode="External"/><Relationship Id="rId798" Type="http://schemas.openxmlformats.org/officeDocument/2006/relationships/hyperlink" Target="https://talan.bank.gov.ua/get-user-certificate/1WkYTjfN02t40JmPsn1G" TargetMode="External"/><Relationship Id="rId1190" Type="http://schemas.openxmlformats.org/officeDocument/2006/relationships/hyperlink" Target="https://talan.bank.gov.ua/get-user-certificate/1WkYT2io7fySIRw2_CD5" TargetMode="External"/><Relationship Id="rId213" Type="http://schemas.openxmlformats.org/officeDocument/2006/relationships/hyperlink" Target="https://talan.bank.gov.ua/get-user-certificate/1WkYT-2IKzBzEi1AhStW" TargetMode="External"/><Relationship Id="rId420" Type="http://schemas.openxmlformats.org/officeDocument/2006/relationships/hyperlink" Target="https://talan.bank.gov.ua/get-user-certificate/1WkYT4UJlcGotLdcP_0J" TargetMode="External"/><Relationship Id="rId658" Type="http://schemas.openxmlformats.org/officeDocument/2006/relationships/hyperlink" Target="https://talan.bank.gov.ua/get-user-certificate/1WkYT4_i35XwnXAJUznQ" TargetMode="External"/><Relationship Id="rId865" Type="http://schemas.openxmlformats.org/officeDocument/2006/relationships/hyperlink" Target="https://talan.bank.gov.ua/get-user-certificate/1WkYTz5QD5D06PUowwJ0" TargetMode="External"/><Relationship Id="rId1050" Type="http://schemas.openxmlformats.org/officeDocument/2006/relationships/hyperlink" Target="https://talan.bank.gov.ua/get-user-certificate/1WkYTGU7z8ZYpXo66Z8t" TargetMode="External"/><Relationship Id="rId1288" Type="http://schemas.openxmlformats.org/officeDocument/2006/relationships/hyperlink" Target="https://talan.bank.gov.ua/get-user-certificate/1WkYT6Me4gHxXYlgddR7" TargetMode="External"/><Relationship Id="rId1495" Type="http://schemas.openxmlformats.org/officeDocument/2006/relationships/hyperlink" Target="https://talan.bank.gov.ua/get-user-certificate/1WkYTS4sL6waKIUtCZsA" TargetMode="External"/><Relationship Id="rId518" Type="http://schemas.openxmlformats.org/officeDocument/2006/relationships/hyperlink" Target="https://talan.bank.gov.ua/get-user-certificate/1WkYTgbJxG-nkAXZMyKq" TargetMode="External"/><Relationship Id="rId725" Type="http://schemas.openxmlformats.org/officeDocument/2006/relationships/hyperlink" Target="https://talan.bank.gov.ua/get-user-certificate/1WkYTS80Y_nHP9pOvyLw" TargetMode="External"/><Relationship Id="rId932" Type="http://schemas.openxmlformats.org/officeDocument/2006/relationships/hyperlink" Target="https://talan.bank.gov.ua/get-user-certificate/1WkYTqqIkej0hjhUtCfI" TargetMode="External"/><Relationship Id="rId1148" Type="http://schemas.openxmlformats.org/officeDocument/2006/relationships/hyperlink" Target="https://talan.bank.gov.ua/get-user-certificate/1WkYTB84lM1YsKyCWmOc" TargetMode="External"/><Relationship Id="rId1355" Type="http://schemas.openxmlformats.org/officeDocument/2006/relationships/hyperlink" Target="https://talan.bank.gov.ua/get-user-certificate/1WkYTVN_yVAiyitYgJ32" TargetMode="External"/><Relationship Id="rId1562" Type="http://schemas.openxmlformats.org/officeDocument/2006/relationships/hyperlink" Target="https://talan.bank.gov.ua/get-user-certificate/1WkYT9YyfQQCIWT6ZC7I" TargetMode="External"/><Relationship Id="rId1008" Type="http://schemas.openxmlformats.org/officeDocument/2006/relationships/hyperlink" Target="https://talan.bank.gov.ua/get-user-certificate/1WkYTdK7sRLp2oKFYutV" TargetMode="External"/><Relationship Id="rId1215" Type="http://schemas.openxmlformats.org/officeDocument/2006/relationships/hyperlink" Target="https://talan.bank.gov.ua/get-user-certificate/1WkYTCuyBaIrmFdLORGp" TargetMode="External"/><Relationship Id="rId1422" Type="http://schemas.openxmlformats.org/officeDocument/2006/relationships/hyperlink" Target="https://talan.bank.gov.ua/get-user-certificate/1WkYT1v0H8Zcno6geIIU" TargetMode="External"/><Relationship Id="rId1867" Type="http://schemas.openxmlformats.org/officeDocument/2006/relationships/hyperlink" Target="https://talan.bank.gov.ua/get-user-certificate/1WkYTop_0RKT3I5n8yBr" TargetMode="External"/><Relationship Id="rId61" Type="http://schemas.openxmlformats.org/officeDocument/2006/relationships/hyperlink" Target="https://talan.bank.gov.ua/get-user-certificate/1WkYTQzsSLjBTfqisylN" TargetMode="External"/><Relationship Id="rId1727" Type="http://schemas.openxmlformats.org/officeDocument/2006/relationships/hyperlink" Target="https://talan.bank.gov.ua/get-user-certificate/1WkYT550GWktswMHyQTr" TargetMode="External"/><Relationship Id="rId1934" Type="http://schemas.openxmlformats.org/officeDocument/2006/relationships/hyperlink" Target="https://talan.bank.gov.ua/get-user-certificate/1WkYTDSbS9p51no3fC2N" TargetMode="External"/><Relationship Id="rId19" Type="http://schemas.openxmlformats.org/officeDocument/2006/relationships/hyperlink" Target="https://talan.bank.gov.ua/get-user-certificate/1WkYTvCOaPdkVxAkHskw" TargetMode="External"/><Relationship Id="rId168" Type="http://schemas.openxmlformats.org/officeDocument/2006/relationships/hyperlink" Target="https://talan.bank.gov.ua/get-user-certificate/1WkYTz0HFimRzsV5zCjL" TargetMode="External"/><Relationship Id="rId375" Type="http://schemas.openxmlformats.org/officeDocument/2006/relationships/hyperlink" Target="https://talan.bank.gov.ua/get-user-certificate/1WkYT9PzZUX80e8esNyg" TargetMode="External"/><Relationship Id="rId582" Type="http://schemas.openxmlformats.org/officeDocument/2006/relationships/hyperlink" Target="https://talan.bank.gov.ua/get-user-certificate/1WkYTUh8U2v8d4PA5h3k" TargetMode="External"/><Relationship Id="rId3" Type="http://schemas.openxmlformats.org/officeDocument/2006/relationships/hyperlink" Target="https://talan.bank.gov.ua/get-user-certificate/1WkYTHx9HGQoAyQz2wzf" TargetMode="External"/><Relationship Id="rId235" Type="http://schemas.openxmlformats.org/officeDocument/2006/relationships/hyperlink" Target="https://talan.bank.gov.ua/get-user-certificate/1WkYTVokNPLv4J9crDW5" TargetMode="External"/><Relationship Id="rId442" Type="http://schemas.openxmlformats.org/officeDocument/2006/relationships/hyperlink" Target="https://talan.bank.gov.ua/get-user-certificate/1WkYTcG_Ts7eMnLrjMbE" TargetMode="External"/><Relationship Id="rId887" Type="http://schemas.openxmlformats.org/officeDocument/2006/relationships/hyperlink" Target="https://talan.bank.gov.ua/get-user-certificate/1WkYTAKeuRKCRIEeHBqA" TargetMode="External"/><Relationship Id="rId1072" Type="http://schemas.openxmlformats.org/officeDocument/2006/relationships/hyperlink" Target="https://talan.bank.gov.ua/get-user-certificate/1WkYT82OzK1aJ94GMtO4" TargetMode="External"/><Relationship Id="rId1500" Type="http://schemas.openxmlformats.org/officeDocument/2006/relationships/hyperlink" Target="https://talan.bank.gov.ua/get-user-certificate/1WkYTTsQWUqIj9ELs_fL" TargetMode="External"/><Relationship Id="rId1945" Type="http://schemas.openxmlformats.org/officeDocument/2006/relationships/hyperlink" Target="https://talan.bank.gov.ua/get-user-certificate/1WkYTAAgBhu8Hxyndu5p" TargetMode="External"/><Relationship Id="rId302" Type="http://schemas.openxmlformats.org/officeDocument/2006/relationships/hyperlink" Target="https://talan.bank.gov.ua/get-user-certificate/1WkYTzQF3esUdZFzWw9c" TargetMode="External"/><Relationship Id="rId747" Type="http://schemas.openxmlformats.org/officeDocument/2006/relationships/hyperlink" Target="https://talan.bank.gov.ua/get-user-certificate/1WkYThfXx2vq3nPUZDh9" TargetMode="External"/><Relationship Id="rId954" Type="http://schemas.openxmlformats.org/officeDocument/2006/relationships/hyperlink" Target="https://talan.bank.gov.ua/get-user-certificate/1WkYTL7y5s4JWXtEFyo3" TargetMode="External"/><Relationship Id="rId1377" Type="http://schemas.openxmlformats.org/officeDocument/2006/relationships/hyperlink" Target="https://talan.bank.gov.ua/get-user-certificate/1WkYT-wCSmAQHBvazqZh" TargetMode="External"/><Relationship Id="rId1584" Type="http://schemas.openxmlformats.org/officeDocument/2006/relationships/hyperlink" Target="https://talan.bank.gov.ua/get-user-certificate/1WkYTU4cPAcFJN6s7iXS" TargetMode="External"/><Relationship Id="rId1791" Type="http://schemas.openxmlformats.org/officeDocument/2006/relationships/hyperlink" Target="https://talan.bank.gov.ua/get-user-certificate/1WkYTqj8dbWNNJiymjW-" TargetMode="External"/><Relationship Id="rId1805" Type="http://schemas.openxmlformats.org/officeDocument/2006/relationships/hyperlink" Target="https://talan.bank.gov.ua/get-user-certificate/1WkYTiAd1ipNR2QR1b6A" TargetMode="External"/><Relationship Id="rId83" Type="http://schemas.openxmlformats.org/officeDocument/2006/relationships/hyperlink" Target="https://talan.bank.gov.ua/get-user-certificate/1WkYTj18xav41xYXpd0t" TargetMode="External"/><Relationship Id="rId179" Type="http://schemas.openxmlformats.org/officeDocument/2006/relationships/hyperlink" Target="https://talan.bank.gov.ua/get-user-certificate/1WkYTusoJFmKl6AzhYpv" TargetMode="External"/><Relationship Id="rId386" Type="http://schemas.openxmlformats.org/officeDocument/2006/relationships/hyperlink" Target="https://talan.bank.gov.ua/get-user-certificate/1WkYTSrVuXsPShOJSe8E" TargetMode="External"/><Relationship Id="rId593" Type="http://schemas.openxmlformats.org/officeDocument/2006/relationships/hyperlink" Target="https://talan.bank.gov.ua/get-user-certificate/1WkYTVlyW_qYE2hbvzg2" TargetMode="External"/><Relationship Id="rId607" Type="http://schemas.openxmlformats.org/officeDocument/2006/relationships/hyperlink" Target="https://talan.bank.gov.ua/get-user-certificate/1WkYTmLDytay957-gdGF" TargetMode="External"/><Relationship Id="rId814" Type="http://schemas.openxmlformats.org/officeDocument/2006/relationships/hyperlink" Target="https://talan.bank.gov.ua/get-user-certificate/1WkYThbp83MCMTIwRyo0" TargetMode="External"/><Relationship Id="rId1237" Type="http://schemas.openxmlformats.org/officeDocument/2006/relationships/hyperlink" Target="https://talan.bank.gov.ua/get-user-certificate/1WkYTnybZr5i6mrdCsm8" TargetMode="External"/><Relationship Id="rId1444" Type="http://schemas.openxmlformats.org/officeDocument/2006/relationships/hyperlink" Target="https://talan.bank.gov.ua/get-user-certificate/1WkYTJJpIPk8yF__t1iR" TargetMode="External"/><Relationship Id="rId1651" Type="http://schemas.openxmlformats.org/officeDocument/2006/relationships/hyperlink" Target="https://talan.bank.gov.ua/get-user-certificate/1WkYTpHguJGEHkthsPhx" TargetMode="External"/><Relationship Id="rId1889" Type="http://schemas.openxmlformats.org/officeDocument/2006/relationships/hyperlink" Target="https://talan.bank.gov.ua/get-user-certificate/1WkYT_KBqn_SHVZXOC80" TargetMode="External"/><Relationship Id="rId246" Type="http://schemas.openxmlformats.org/officeDocument/2006/relationships/hyperlink" Target="https://talan.bank.gov.ua/get-user-certificate/1WkYTh3pVY_Z1JcPBeXC" TargetMode="External"/><Relationship Id="rId453" Type="http://schemas.openxmlformats.org/officeDocument/2006/relationships/hyperlink" Target="https://talan.bank.gov.ua/get-user-certificate/1WkYTl5izDbpyOm46tVd" TargetMode="External"/><Relationship Id="rId660" Type="http://schemas.openxmlformats.org/officeDocument/2006/relationships/hyperlink" Target="https://talan.bank.gov.ua/get-user-certificate/1WkYT9rV50whhmUF_WyC" TargetMode="External"/><Relationship Id="rId898" Type="http://schemas.openxmlformats.org/officeDocument/2006/relationships/hyperlink" Target="https://talan.bank.gov.ua/get-user-certificate/1WkYTh2qGg9u-9_0CPxV" TargetMode="External"/><Relationship Id="rId1083" Type="http://schemas.openxmlformats.org/officeDocument/2006/relationships/hyperlink" Target="https://talan.bank.gov.ua/get-user-certificate/1WkYTPvonScDVvk5_zip" TargetMode="External"/><Relationship Id="rId1290" Type="http://schemas.openxmlformats.org/officeDocument/2006/relationships/hyperlink" Target="https://talan.bank.gov.ua/get-user-certificate/1WkYT0pgehz-yyaDb65v" TargetMode="External"/><Relationship Id="rId1304" Type="http://schemas.openxmlformats.org/officeDocument/2006/relationships/hyperlink" Target="https://talan.bank.gov.ua/get-user-certificate/1WkYTjKOy17AOnUyD_q6" TargetMode="External"/><Relationship Id="rId1511" Type="http://schemas.openxmlformats.org/officeDocument/2006/relationships/hyperlink" Target="https://talan.bank.gov.ua/get-user-certificate/1WkYTH-FotBQGgl2FGzN" TargetMode="External"/><Relationship Id="rId1749" Type="http://schemas.openxmlformats.org/officeDocument/2006/relationships/hyperlink" Target="https://talan.bank.gov.ua/get-user-certificate/1WkYTbWwvBuzttoxHuyJ" TargetMode="External"/><Relationship Id="rId1956" Type="http://schemas.openxmlformats.org/officeDocument/2006/relationships/hyperlink" Target="https://talan.bank.gov.ua/get-user-certificate/1WkYTDwaLyinH7BgFBBC" TargetMode="External"/><Relationship Id="rId106" Type="http://schemas.openxmlformats.org/officeDocument/2006/relationships/hyperlink" Target="https://talan.bank.gov.ua/get-user-certificate/1WkYT8oaqRqgyx4slHu3" TargetMode="External"/><Relationship Id="rId313" Type="http://schemas.openxmlformats.org/officeDocument/2006/relationships/hyperlink" Target="https://talan.bank.gov.ua/get-user-certificate/1WkYTUgiAN8eNa-M0w2o" TargetMode="External"/><Relationship Id="rId758" Type="http://schemas.openxmlformats.org/officeDocument/2006/relationships/hyperlink" Target="https://talan.bank.gov.ua/get-user-certificate/1WkYTS-DlVsqd9WHrsMB" TargetMode="External"/><Relationship Id="rId965" Type="http://schemas.openxmlformats.org/officeDocument/2006/relationships/hyperlink" Target="https://talan.bank.gov.ua/get-user-certificate/1WkYTtyZPIlgnbgegABf" TargetMode="External"/><Relationship Id="rId1150" Type="http://schemas.openxmlformats.org/officeDocument/2006/relationships/hyperlink" Target="https://talan.bank.gov.ua/get-user-certificate/1WkYTr9qglCEPNbUx7dz" TargetMode="External"/><Relationship Id="rId1388" Type="http://schemas.openxmlformats.org/officeDocument/2006/relationships/hyperlink" Target="https://talan.bank.gov.ua/get-user-certificate/1WkYT2gEa2josyZoPnhj" TargetMode="External"/><Relationship Id="rId1595" Type="http://schemas.openxmlformats.org/officeDocument/2006/relationships/hyperlink" Target="https://talan.bank.gov.ua/get-user-certificate/1WkYTB_GH8941cB3h062" TargetMode="External"/><Relationship Id="rId1609" Type="http://schemas.openxmlformats.org/officeDocument/2006/relationships/hyperlink" Target="https://talan.bank.gov.ua/get-user-certificate/1WkYTPpJXIbnFZdru8Sm" TargetMode="External"/><Relationship Id="rId1816" Type="http://schemas.openxmlformats.org/officeDocument/2006/relationships/hyperlink" Target="https://talan.bank.gov.ua/get-user-certificate/1WkYToMMELOVV23IvNME" TargetMode="External"/><Relationship Id="rId10" Type="http://schemas.openxmlformats.org/officeDocument/2006/relationships/hyperlink" Target="https://talan.bank.gov.ua/get-user-certificate/1WkYTSNqBGWQjSdw2v4-" TargetMode="External"/><Relationship Id="rId94" Type="http://schemas.openxmlformats.org/officeDocument/2006/relationships/hyperlink" Target="https://talan.bank.gov.ua/get-user-certificate/1WkYT4TbgZQpDeuWqIlH" TargetMode="External"/><Relationship Id="rId397" Type="http://schemas.openxmlformats.org/officeDocument/2006/relationships/hyperlink" Target="https://talan.bank.gov.ua/get-user-certificate/1WkYTRYAfYiM43Wc7kQa" TargetMode="External"/><Relationship Id="rId520" Type="http://schemas.openxmlformats.org/officeDocument/2006/relationships/hyperlink" Target="https://talan.bank.gov.ua/get-user-certificate/1WkYTt4JLpOnaGVwq8fY" TargetMode="External"/><Relationship Id="rId618" Type="http://schemas.openxmlformats.org/officeDocument/2006/relationships/hyperlink" Target="https://talan.bank.gov.ua/get-user-certificate/1WkYTCeNuOxvPFKSi7OW" TargetMode="External"/><Relationship Id="rId825" Type="http://schemas.openxmlformats.org/officeDocument/2006/relationships/hyperlink" Target="https://talan.bank.gov.ua/get-user-certificate/1WkYT1d8FoUv-3zunkoY" TargetMode="External"/><Relationship Id="rId1248" Type="http://schemas.openxmlformats.org/officeDocument/2006/relationships/hyperlink" Target="https://talan.bank.gov.ua/get-user-certificate/1WkYTjEPNCME0311-39l" TargetMode="External"/><Relationship Id="rId1455" Type="http://schemas.openxmlformats.org/officeDocument/2006/relationships/hyperlink" Target="https://talan.bank.gov.ua/get-user-certificate/1WkYTRmwFnEQPoquuA9U" TargetMode="External"/><Relationship Id="rId1662" Type="http://schemas.openxmlformats.org/officeDocument/2006/relationships/hyperlink" Target="https://talan.bank.gov.ua/get-user-certificate/1WkYTbAhc9NNn-anWlY9" TargetMode="External"/><Relationship Id="rId257" Type="http://schemas.openxmlformats.org/officeDocument/2006/relationships/hyperlink" Target="https://talan.bank.gov.ua/get-user-certificate/1WkYTgrN2X493KXw_TGU" TargetMode="External"/><Relationship Id="rId464" Type="http://schemas.openxmlformats.org/officeDocument/2006/relationships/hyperlink" Target="https://talan.bank.gov.ua/get-user-certificate/1WkYTkNLzx_YWsGxrQrh" TargetMode="External"/><Relationship Id="rId1010" Type="http://schemas.openxmlformats.org/officeDocument/2006/relationships/hyperlink" Target="https://talan.bank.gov.ua/get-user-certificate/1WkYT-_MLFzzGkeP3pEi" TargetMode="External"/><Relationship Id="rId1094" Type="http://schemas.openxmlformats.org/officeDocument/2006/relationships/hyperlink" Target="https://talan.bank.gov.ua/get-user-certificate/1WkYT60wxSg-gVwplx8s" TargetMode="External"/><Relationship Id="rId1108" Type="http://schemas.openxmlformats.org/officeDocument/2006/relationships/hyperlink" Target="https://talan.bank.gov.ua/get-user-certificate/1WkYTndUoEwC9jG8Jpl-" TargetMode="External"/><Relationship Id="rId1315" Type="http://schemas.openxmlformats.org/officeDocument/2006/relationships/hyperlink" Target="https://talan.bank.gov.ua/get-user-certificate/1WkYTFdzJHq3C1SgP_cn" TargetMode="External"/><Relationship Id="rId1967" Type="http://schemas.openxmlformats.org/officeDocument/2006/relationships/hyperlink" Target="https://talan.bank.gov.ua/get-user-certificate/1WkYT5obi5SQNd_MonxO" TargetMode="External"/><Relationship Id="rId117" Type="http://schemas.openxmlformats.org/officeDocument/2006/relationships/hyperlink" Target="https://talan.bank.gov.ua/get-user-certificate/1WkYTBAcEcnpTabqBPm_" TargetMode="External"/><Relationship Id="rId671" Type="http://schemas.openxmlformats.org/officeDocument/2006/relationships/hyperlink" Target="https://talan.bank.gov.ua/get-user-certificate/1WkYTvID-TEnS4dy7KXt" TargetMode="External"/><Relationship Id="rId769" Type="http://schemas.openxmlformats.org/officeDocument/2006/relationships/hyperlink" Target="https://talan.bank.gov.ua/get-user-certificate/1WkYT4FFa2Hjgms3oj-9" TargetMode="External"/><Relationship Id="rId976" Type="http://schemas.openxmlformats.org/officeDocument/2006/relationships/hyperlink" Target="https://talan.bank.gov.ua/get-user-certificate/1WkYT7uw6SbbMH4OXwc-" TargetMode="External"/><Relationship Id="rId1399" Type="http://schemas.openxmlformats.org/officeDocument/2006/relationships/hyperlink" Target="https://talan.bank.gov.ua/get-user-certificate/1WkYTRRPPN3F2kuCVWhf" TargetMode="External"/><Relationship Id="rId324" Type="http://schemas.openxmlformats.org/officeDocument/2006/relationships/hyperlink" Target="https://talan.bank.gov.ua/get-user-certificate/1WkYTTeaANSwkrdgnLhk" TargetMode="External"/><Relationship Id="rId531" Type="http://schemas.openxmlformats.org/officeDocument/2006/relationships/hyperlink" Target="https://talan.bank.gov.ua/get-user-certificate/1WkYTXpDsIF9-t-NI1L9" TargetMode="External"/><Relationship Id="rId629" Type="http://schemas.openxmlformats.org/officeDocument/2006/relationships/hyperlink" Target="https://talan.bank.gov.ua/get-user-certificate/1WkYTyyvmY4IU2UychlQ" TargetMode="External"/><Relationship Id="rId1161" Type="http://schemas.openxmlformats.org/officeDocument/2006/relationships/hyperlink" Target="https://talan.bank.gov.ua/get-user-certificate/1WkYTB16u4zuKWLLfCPP" TargetMode="External"/><Relationship Id="rId1259" Type="http://schemas.openxmlformats.org/officeDocument/2006/relationships/hyperlink" Target="https://talan.bank.gov.ua/get-user-certificate/1WkYTUUscCUUzPiDMd37" TargetMode="External"/><Relationship Id="rId1466" Type="http://schemas.openxmlformats.org/officeDocument/2006/relationships/hyperlink" Target="https://talan.bank.gov.ua/get-user-certificate/1WkYTdzUEJwzdMmWwSLd" TargetMode="External"/><Relationship Id="rId2005" Type="http://schemas.openxmlformats.org/officeDocument/2006/relationships/hyperlink" Target="https://talan.bank.gov.ua/get-user-certificate/EeLkDzx_4UhEHqdNtaBJ" TargetMode="External"/><Relationship Id="rId836" Type="http://schemas.openxmlformats.org/officeDocument/2006/relationships/hyperlink" Target="https://talan.bank.gov.ua/get-user-certificate/1WkYT8ajNMmboswjVM3p" TargetMode="External"/><Relationship Id="rId1021" Type="http://schemas.openxmlformats.org/officeDocument/2006/relationships/hyperlink" Target="https://talan.bank.gov.ua/get-user-certificate/1WkYTD_RPgrpV0n2Mrqu" TargetMode="External"/><Relationship Id="rId1119" Type="http://schemas.openxmlformats.org/officeDocument/2006/relationships/hyperlink" Target="https://talan.bank.gov.ua/get-user-certificate/1WkYTBgS-PAOurMx9fZq" TargetMode="External"/><Relationship Id="rId1673" Type="http://schemas.openxmlformats.org/officeDocument/2006/relationships/hyperlink" Target="https://talan.bank.gov.ua/get-user-certificate/1WkYTEq9fgTYdU7oJZwF" TargetMode="External"/><Relationship Id="rId1880" Type="http://schemas.openxmlformats.org/officeDocument/2006/relationships/hyperlink" Target="https://talan.bank.gov.ua/get-user-certificate/1WkYT9UY9jlWdPzS7D6b" TargetMode="External"/><Relationship Id="rId1978" Type="http://schemas.openxmlformats.org/officeDocument/2006/relationships/hyperlink" Target="https://talan.bank.gov.ua/get-user-certificate/1WkYTlJQ2-rZgcH6Cdfr" TargetMode="External"/><Relationship Id="rId903" Type="http://schemas.openxmlformats.org/officeDocument/2006/relationships/hyperlink" Target="https://talan.bank.gov.ua/get-user-certificate/1WkYTyOaaxU_LHWdQQXq" TargetMode="External"/><Relationship Id="rId1326" Type="http://schemas.openxmlformats.org/officeDocument/2006/relationships/hyperlink" Target="https://talan.bank.gov.ua/get-user-certificate/1WkYT2UGQ0g3kev1Ps7b" TargetMode="External"/><Relationship Id="rId1533" Type="http://schemas.openxmlformats.org/officeDocument/2006/relationships/hyperlink" Target="https://talan.bank.gov.ua/get-user-certificate/1WkYTs2kQUjGMiReXbnK" TargetMode="External"/><Relationship Id="rId1740" Type="http://schemas.openxmlformats.org/officeDocument/2006/relationships/hyperlink" Target="https://talan.bank.gov.ua/get-user-certificate/1WkYTD88JhJC09-bydyr" TargetMode="External"/><Relationship Id="rId32" Type="http://schemas.openxmlformats.org/officeDocument/2006/relationships/hyperlink" Target="https://talan.bank.gov.ua/get-user-certificate/1WkYTgb8ADcKy2XwIvx2" TargetMode="External"/><Relationship Id="rId1600" Type="http://schemas.openxmlformats.org/officeDocument/2006/relationships/hyperlink" Target="https://talan.bank.gov.ua/get-user-certificate/1WkYTBY8letV--hyVcet" TargetMode="External"/><Relationship Id="rId1838" Type="http://schemas.openxmlformats.org/officeDocument/2006/relationships/hyperlink" Target="https://talan.bank.gov.ua/get-user-certificate/1WkYTNOqPSj0rfHVQt5q" TargetMode="External"/><Relationship Id="rId181" Type="http://schemas.openxmlformats.org/officeDocument/2006/relationships/hyperlink" Target="https://talan.bank.gov.ua/get-user-certificate/1WkYTgCim0vFxkSJRIYQ" TargetMode="External"/><Relationship Id="rId1905" Type="http://schemas.openxmlformats.org/officeDocument/2006/relationships/hyperlink" Target="https://talan.bank.gov.ua/get-user-certificate/1WkYTkUExw49Y5X-Y5cN" TargetMode="External"/><Relationship Id="rId279" Type="http://schemas.openxmlformats.org/officeDocument/2006/relationships/hyperlink" Target="https://talan.bank.gov.ua/get-user-certificate/1WkYTzazVWvwZUfTTF9o" TargetMode="External"/><Relationship Id="rId486" Type="http://schemas.openxmlformats.org/officeDocument/2006/relationships/hyperlink" Target="https://talan.bank.gov.ua/get-user-certificate/1WkYTaYsUf-0rP0YsWoz" TargetMode="External"/><Relationship Id="rId693" Type="http://schemas.openxmlformats.org/officeDocument/2006/relationships/hyperlink" Target="https://talan.bank.gov.ua/get-user-certificate/1WkYTQMq9lWk-0puOPNB" TargetMode="External"/><Relationship Id="rId139" Type="http://schemas.openxmlformats.org/officeDocument/2006/relationships/hyperlink" Target="https://talan.bank.gov.ua/get-user-certificate/1WkYT4Nw8Myn-vdwRbz9" TargetMode="External"/><Relationship Id="rId346" Type="http://schemas.openxmlformats.org/officeDocument/2006/relationships/hyperlink" Target="https://talan.bank.gov.ua/get-user-certificate/1WkYTyje7AMAgeIjTgt0" TargetMode="External"/><Relationship Id="rId553" Type="http://schemas.openxmlformats.org/officeDocument/2006/relationships/hyperlink" Target="https://talan.bank.gov.ua/get-user-certificate/1WkYT63a26SPDNXbS7o7" TargetMode="External"/><Relationship Id="rId760" Type="http://schemas.openxmlformats.org/officeDocument/2006/relationships/hyperlink" Target="https://talan.bank.gov.ua/get-user-certificate/1WkYTSvLJeowGMf_m1w6" TargetMode="External"/><Relationship Id="rId998" Type="http://schemas.openxmlformats.org/officeDocument/2006/relationships/hyperlink" Target="https://talan.bank.gov.ua/get-user-certificate/1WkYT39b--Kvvh7bOcM3" TargetMode="External"/><Relationship Id="rId1183" Type="http://schemas.openxmlformats.org/officeDocument/2006/relationships/hyperlink" Target="https://talan.bank.gov.ua/get-user-certificate/1WkYTqgK1oAOUmJ_IG43" TargetMode="External"/><Relationship Id="rId1390" Type="http://schemas.openxmlformats.org/officeDocument/2006/relationships/hyperlink" Target="https://talan.bank.gov.ua/get-user-certificate/1WkYTa3knInj30cLbhIc" TargetMode="External"/><Relationship Id="rId206" Type="http://schemas.openxmlformats.org/officeDocument/2006/relationships/hyperlink" Target="https://talan.bank.gov.ua/get-user-certificate/1WkYTEkMKXu69vuItC8H" TargetMode="External"/><Relationship Id="rId413" Type="http://schemas.openxmlformats.org/officeDocument/2006/relationships/hyperlink" Target="https://talan.bank.gov.ua/get-user-certificate/1WkYTklLPDt9xycLqXUM" TargetMode="External"/><Relationship Id="rId858" Type="http://schemas.openxmlformats.org/officeDocument/2006/relationships/hyperlink" Target="https://talan.bank.gov.ua/get-user-certificate/1WkYTBI8Y72E8V9_iWXr" TargetMode="External"/><Relationship Id="rId1043" Type="http://schemas.openxmlformats.org/officeDocument/2006/relationships/hyperlink" Target="https://talan.bank.gov.ua/get-user-certificate/1WkYTwPtHqGzvPxjTceX" TargetMode="External"/><Relationship Id="rId1488" Type="http://schemas.openxmlformats.org/officeDocument/2006/relationships/hyperlink" Target="https://talan.bank.gov.ua/get-user-certificate/1WkYTA1bKfE5r-cpo_zl" TargetMode="External"/><Relationship Id="rId1695" Type="http://schemas.openxmlformats.org/officeDocument/2006/relationships/hyperlink" Target="https://talan.bank.gov.ua/get-user-certificate/1WkYTMofbW8bgiKnOldF" TargetMode="External"/><Relationship Id="rId620" Type="http://schemas.openxmlformats.org/officeDocument/2006/relationships/hyperlink" Target="https://talan.bank.gov.ua/get-user-certificate/1WkYT8sRAQwCSgMKcUOR" TargetMode="External"/><Relationship Id="rId718" Type="http://schemas.openxmlformats.org/officeDocument/2006/relationships/hyperlink" Target="https://talan.bank.gov.ua/get-user-certificate/1WkYTiciATuKx0gjgCjX" TargetMode="External"/><Relationship Id="rId925" Type="http://schemas.openxmlformats.org/officeDocument/2006/relationships/hyperlink" Target="https://talan.bank.gov.ua/get-user-certificate/1WkYT6Fd8lKoAejI_cRZ" TargetMode="External"/><Relationship Id="rId1250" Type="http://schemas.openxmlformats.org/officeDocument/2006/relationships/hyperlink" Target="https://talan.bank.gov.ua/get-user-certificate/1WkYT63lSU-LrzrBQaV5" TargetMode="External"/><Relationship Id="rId1348" Type="http://schemas.openxmlformats.org/officeDocument/2006/relationships/hyperlink" Target="https://talan.bank.gov.ua/get-user-certificate/1WkYT02PS0-dcQqt2CsX" TargetMode="External"/><Relationship Id="rId1555" Type="http://schemas.openxmlformats.org/officeDocument/2006/relationships/hyperlink" Target="https://talan.bank.gov.ua/get-user-certificate/1WkYTrgdIExxTeQQfEnW" TargetMode="External"/><Relationship Id="rId1762" Type="http://schemas.openxmlformats.org/officeDocument/2006/relationships/hyperlink" Target="https://talan.bank.gov.ua/get-user-certificate/1WkYTkDEBZ7H5OyLhp_5" TargetMode="External"/><Relationship Id="rId1110" Type="http://schemas.openxmlformats.org/officeDocument/2006/relationships/hyperlink" Target="https://talan.bank.gov.ua/get-user-certificate/1WkYTaM4FG6uW1OyZNto" TargetMode="External"/><Relationship Id="rId1208" Type="http://schemas.openxmlformats.org/officeDocument/2006/relationships/hyperlink" Target="https://talan.bank.gov.ua/get-user-certificate/1WkYTidOSV117-xGA41m" TargetMode="External"/><Relationship Id="rId1415" Type="http://schemas.openxmlformats.org/officeDocument/2006/relationships/hyperlink" Target="https://talan.bank.gov.ua/get-user-certificate/1WkYTELfZROeHzYGvYWb" TargetMode="External"/><Relationship Id="rId54" Type="http://schemas.openxmlformats.org/officeDocument/2006/relationships/hyperlink" Target="https://talan.bank.gov.ua/get-user-certificate/1WkYT7jEydsuRyFA1IYS" TargetMode="External"/><Relationship Id="rId1622" Type="http://schemas.openxmlformats.org/officeDocument/2006/relationships/hyperlink" Target="https://talan.bank.gov.ua/get-user-certificate/1WkYT-lvyUpDT-6NU5GP" TargetMode="External"/><Relationship Id="rId1927" Type="http://schemas.openxmlformats.org/officeDocument/2006/relationships/hyperlink" Target="https://talan.bank.gov.ua/get-user-certificate/1WkYTkjn3AKwxXSzN_6K" TargetMode="External"/><Relationship Id="rId270" Type="http://schemas.openxmlformats.org/officeDocument/2006/relationships/hyperlink" Target="https://talan.bank.gov.ua/get-user-certificate/1WkYT1Q8FtT0Df2MnFuF" TargetMode="External"/><Relationship Id="rId130" Type="http://schemas.openxmlformats.org/officeDocument/2006/relationships/hyperlink" Target="https://talan.bank.gov.ua/get-user-certificate/1WkYTu4p5RI0995KefX4" TargetMode="External"/><Relationship Id="rId368" Type="http://schemas.openxmlformats.org/officeDocument/2006/relationships/hyperlink" Target="https://talan.bank.gov.ua/get-user-certificate/1WkYTFqi2BY8_oMtmddH" TargetMode="External"/><Relationship Id="rId575" Type="http://schemas.openxmlformats.org/officeDocument/2006/relationships/hyperlink" Target="https://talan.bank.gov.ua/get-user-certificate/1WkYTj7MRx5Lw3hJKzfq" TargetMode="External"/><Relationship Id="rId782" Type="http://schemas.openxmlformats.org/officeDocument/2006/relationships/hyperlink" Target="https://talan.bank.gov.ua/get-user-certificate/1WkYTkGSn0OeeBjfU319" TargetMode="External"/><Relationship Id="rId228" Type="http://schemas.openxmlformats.org/officeDocument/2006/relationships/hyperlink" Target="https://talan.bank.gov.ua/get-user-certificate/1WkYT2zxNPZlzdNPoZMX" TargetMode="External"/><Relationship Id="rId435" Type="http://schemas.openxmlformats.org/officeDocument/2006/relationships/hyperlink" Target="https://talan.bank.gov.ua/get-user-certificate/1WkYTrk4NwjpZepfChj_" TargetMode="External"/><Relationship Id="rId642" Type="http://schemas.openxmlformats.org/officeDocument/2006/relationships/hyperlink" Target="https://talan.bank.gov.ua/get-user-certificate/1WkYT_7WDJFiHnBSebOq" TargetMode="External"/><Relationship Id="rId1065" Type="http://schemas.openxmlformats.org/officeDocument/2006/relationships/hyperlink" Target="https://talan.bank.gov.ua/get-user-certificate/1WkYTycrQrMZfOQelf2n" TargetMode="External"/><Relationship Id="rId1272" Type="http://schemas.openxmlformats.org/officeDocument/2006/relationships/hyperlink" Target="https://talan.bank.gov.ua/get-user-certificate/1WkYTFFncwBlzRlH67jN" TargetMode="External"/><Relationship Id="rId502" Type="http://schemas.openxmlformats.org/officeDocument/2006/relationships/hyperlink" Target="https://talan.bank.gov.ua/get-user-certificate/1WkYT7fVKf3TqLyUlIXS" TargetMode="External"/><Relationship Id="rId947" Type="http://schemas.openxmlformats.org/officeDocument/2006/relationships/hyperlink" Target="https://talan.bank.gov.ua/get-user-certificate/1WkYT-zjBS1wgReD_dWS" TargetMode="External"/><Relationship Id="rId1132" Type="http://schemas.openxmlformats.org/officeDocument/2006/relationships/hyperlink" Target="https://talan.bank.gov.ua/get-user-certificate/1WkYT8ZyAElE2d0JrV6c" TargetMode="External"/><Relationship Id="rId1577" Type="http://schemas.openxmlformats.org/officeDocument/2006/relationships/hyperlink" Target="https://talan.bank.gov.ua/get-user-certificate/1WkYTLCjxZce1oDEDS2t" TargetMode="External"/><Relationship Id="rId1784" Type="http://schemas.openxmlformats.org/officeDocument/2006/relationships/hyperlink" Target="https://talan.bank.gov.ua/get-user-certificate/1WkYT_UJOvm-fFgs3XTH" TargetMode="External"/><Relationship Id="rId1991" Type="http://schemas.openxmlformats.org/officeDocument/2006/relationships/hyperlink" Target="https://talan.bank.gov.ua/get-user-certificate/1WkYT0U_X7a5lYdFRDJq" TargetMode="External"/><Relationship Id="rId76" Type="http://schemas.openxmlformats.org/officeDocument/2006/relationships/hyperlink" Target="https://talan.bank.gov.ua/get-user-certificate/1WkYTsrhz3_pP9Fzwxjw" TargetMode="External"/><Relationship Id="rId807" Type="http://schemas.openxmlformats.org/officeDocument/2006/relationships/hyperlink" Target="https://talan.bank.gov.ua/get-user-certificate/1WkYTLm3fJRc_elITCyP" TargetMode="External"/><Relationship Id="rId1437" Type="http://schemas.openxmlformats.org/officeDocument/2006/relationships/hyperlink" Target="https://talan.bank.gov.ua/get-user-certificate/1WkYTaExJhZE7Nh0zLNY" TargetMode="External"/><Relationship Id="rId1644" Type="http://schemas.openxmlformats.org/officeDocument/2006/relationships/hyperlink" Target="https://talan.bank.gov.ua/get-user-certificate/1WkYTILQAZtX1DCcDna5" TargetMode="External"/><Relationship Id="rId1851" Type="http://schemas.openxmlformats.org/officeDocument/2006/relationships/hyperlink" Target="https://talan.bank.gov.ua/get-user-certificate/1WkYT2n08Q90Eg0s0LkR" TargetMode="External"/><Relationship Id="rId1504" Type="http://schemas.openxmlformats.org/officeDocument/2006/relationships/hyperlink" Target="https://talan.bank.gov.ua/get-user-certificate/1WkYTTO900ZYIEf-RqIC" TargetMode="External"/><Relationship Id="rId1711" Type="http://schemas.openxmlformats.org/officeDocument/2006/relationships/hyperlink" Target="https://talan.bank.gov.ua/get-user-certificate/1WkYT-nbdq-oGuHnTZFn" TargetMode="External"/><Relationship Id="rId1949" Type="http://schemas.openxmlformats.org/officeDocument/2006/relationships/hyperlink" Target="https://talan.bank.gov.ua/get-user-certificate/1WkYTiHgVqmvC1mXTn_I" TargetMode="External"/><Relationship Id="rId292" Type="http://schemas.openxmlformats.org/officeDocument/2006/relationships/hyperlink" Target="https://talan.bank.gov.ua/get-user-certificate/1WkYTYgjeM8tQujiOkTf" TargetMode="External"/><Relationship Id="rId1809" Type="http://schemas.openxmlformats.org/officeDocument/2006/relationships/hyperlink" Target="https://talan.bank.gov.ua/get-user-certificate/1WkYTMYci2A74sJl9yH1" TargetMode="External"/><Relationship Id="rId597" Type="http://schemas.openxmlformats.org/officeDocument/2006/relationships/hyperlink" Target="https://talan.bank.gov.ua/get-user-certificate/1WkYT85gQqCvhYZT1qc-" TargetMode="External"/><Relationship Id="rId152" Type="http://schemas.openxmlformats.org/officeDocument/2006/relationships/hyperlink" Target="https://talan.bank.gov.ua/get-user-certificate/1WkYTtyhXX14SsnKDlk0" TargetMode="External"/><Relationship Id="rId457" Type="http://schemas.openxmlformats.org/officeDocument/2006/relationships/hyperlink" Target="https://talan.bank.gov.ua/get-user-certificate/1WkYTfwpDo2x8v5kd8j5" TargetMode="External"/><Relationship Id="rId1087" Type="http://schemas.openxmlformats.org/officeDocument/2006/relationships/hyperlink" Target="https://talan.bank.gov.ua/get-user-certificate/1WkYTLvc3wqj5Y58ZMja" TargetMode="External"/><Relationship Id="rId1294" Type="http://schemas.openxmlformats.org/officeDocument/2006/relationships/hyperlink" Target="https://talan.bank.gov.ua/get-user-certificate/1WkYTPxHvK3Q09nCJNI-" TargetMode="External"/><Relationship Id="rId664" Type="http://schemas.openxmlformats.org/officeDocument/2006/relationships/hyperlink" Target="https://talan.bank.gov.ua/get-user-certificate/1WkYTEsEaOSKum5JypGV" TargetMode="External"/><Relationship Id="rId871" Type="http://schemas.openxmlformats.org/officeDocument/2006/relationships/hyperlink" Target="https://talan.bank.gov.ua/get-user-certificate/1WkYTMSLCDrpzsP_1I4c" TargetMode="External"/><Relationship Id="rId969" Type="http://schemas.openxmlformats.org/officeDocument/2006/relationships/hyperlink" Target="https://talan.bank.gov.ua/get-user-certificate/1WkYT2bGF3bHvZoB2tMV" TargetMode="External"/><Relationship Id="rId1599" Type="http://schemas.openxmlformats.org/officeDocument/2006/relationships/hyperlink" Target="https://talan.bank.gov.ua/get-user-certificate/1WkYT39I_eTLTU8_jwt7" TargetMode="External"/><Relationship Id="rId317" Type="http://schemas.openxmlformats.org/officeDocument/2006/relationships/hyperlink" Target="https://talan.bank.gov.ua/get-user-certificate/1WkYTRYD4hzmSJoOOJdi" TargetMode="External"/><Relationship Id="rId524" Type="http://schemas.openxmlformats.org/officeDocument/2006/relationships/hyperlink" Target="https://talan.bank.gov.ua/get-user-certificate/1WkYTFWoFRdhQbOk9f2X" TargetMode="External"/><Relationship Id="rId731" Type="http://schemas.openxmlformats.org/officeDocument/2006/relationships/hyperlink" Target="https://talan.bank.gov.ua/get-user-certificate/1WkYTGCoESO454BStJzb" TargetMode="External"/><Relationship Id="rId1154" Type="http://schemas.openxmlformats.org/officeDocument/2006/relationships/hyperlink" Target="https://talan.bank.gov.ua/get-user-certificate/1WkYTZ2g3KtTdvj0_Axt" TargetMode="External"/><Relationship Id="rId1361" Type="http://schemas.openxmlformats.org/officeDocument/2006/relationships/hyperlink" Target="https://talan.bank.gov.ua/get-user-certificate/1WkYTvzql1bmoCHwDlXV" TargetMode="External"/><Relationship Id="rId1459" Type="http://schemas.openxmlformats.org/officeDocument/2006/relationships/hyperlink" Target="https://talan.bank.gov.ua/get-user-certificate/1WkYTAyv1Mbg5bDnYL_-" TargetMode="External"/><Relationship Id="rId98" Type="http://schemas.openxmlformats.org/officeDocument/2006/relationships/hyperlink" Target="https://talan.bank.gov.ua/get-user-certificate/1WkYT4RzIdK8d8acHV3d" TargetMode="External"/><Relationship Id="rId829" Type="http://schemas.openxmlformats.org/officeDocument/2006/relationships/hyperlink" Target="https://talan.bank.gov.ua/get-user-certificate/1WkYTd2pgyOfqL7FnEt3" TargetMode="External"/><Relationship Id="rId1014" Type="http://schemas.openxmlformats.org/officeDocument/2006/relationships/hyperlink" Target="https://talan.bank.gov.ua/get-user-certificate/1WkYTu6ZYV8ITTvjS1Up" TargetMode="External"/><Relationship Id="rId1221" Type="http://schemas.openxmlformats.org/officeDocument/2006/relationships/hyperlink" Target="https://talan.bank.gov.ua/get-user-certificate/1WkYTeQXHN8cxHTt8kwO" TargetMode="External"/><Relationship Id="rId1666" Type="http://schemas.openxmlformats.org/officeDocument/2006/relationships/hyperlink" Target="https://talan.bank.gov.ua/get-user-certificate/1WkYTfGx-1hKD-g7Xaw5" TargetMode="External"/><Relationship Id="rId1873" Type="http://schemas.openxmlformats.org/officeDocument/2006/relationships/hyperlink" Target="https://talan.bank.gov.ua/get-user-certificate/1WkYTKXGnK53TKBtZqPs" TargetMode="External"/><Relationship Id="rId1319" Type="http://schemas.openxmlformats.org/officeDocument/2006/relationships/hyperlink" Target="https://talan.bank.gov.ua/get-user-certificate/1WkYT3VEIILeItgRO8ZL" TargetMode="External"/><Relationship Id="rId1526" Type="http://schemas.openxmlformats.org/officeDocument/2006/relationships/hyperlink" Target="https://talan.bank.gov.ua/get-user-certificate/1WkYTurafq0hnQXUpsv0" TargetMode="External"/><Relationship Id="rId1733" Type="http://schemas.openxmlformats.org/officeDocument/2006/relationships/hyperlink" Target="https://talan.bank.gov.ua/get-user-certificate/1WkYTP2RHuRqje0f53wd" TargetMode="External"/><Relationship Id="rId1940" Type="http://schemas.openxmlformats.org/officeDocument/2006/relationships/hyperlink" Target="https://talan.bank.gov.ua/get-user-certificate/1WkYTScl7ZTjpr8wkHzN" TargetMode="External"/><Relationship Id="rId25" Type="http://schemas.openxmlformats.org/officeDocument/2006/relationships/hyperlink" Target="https://talan.bank.gov.ua/get-user-certificate/1WkYT7MUiIjMjrecOzRD" TargetMode="External"/><Relationship Id="rId1800" Type="http://schemas.openxmlformats.org/officeDocument/2006/relationships/hyperlink" Target="https://talan.bank.gov.ua/get-user-certificate/1WkYTdwHYKfXM_qWKrE0" TargetMode="External"/><Relationship Id="rId174" Type="http://schemas.openxmlformats.org/officeDocument/2006/relationships/hyperlink" Target="https://talan.bank.gov.ua/get-user-certificate/1WkYTQOQXmiceDkYEBA1" TargetMode="External"/><Relationship Id="rId381" Type="http://schemas.openxmlformats.org/officeDocument/2006/relationships/hyperlink" Target="https://talan.bank.gov.ua/get-user-certificate/1WkYTb_XOVLfk97ZnVGp" TargetMode="External"/><Relationship Id="rId241" Type="http://schemas.openxmlformats.org/officeDocument/2006/relationships/hyperlink" Target="https://talan.bank.gov.ua/get-user-certificate/1WkYTvc5lVbEqDwgy1U4" TargetMode="External"/><Relationship Id="rId479" Type="http://schemas.openxmlformats.org/officeDocument/2006/relationships/hyperlink" Target="https://talan.bank.gov.ua/get-user-certificate/1WkYTl3IFGpLhQmDVjy8" TargetMode="External"/><Relationship Id="rId686" Type="http://schemas.openxmlformats.org/officeDocument/2006/relationships/hyperlink" Target="https://talan.bank.gov.ua/get-user-certificate/1WkYTdw35X7UwZUraaAd" TargetMode="External"/><Relationship Id="rId893" Type="http://schemas.openxmlformats.org/officeDocument/2006/relationships/hyperlink" Target="https://talan.bank.gov.ua/get-user-certificate/1WkYTQRKY6ccFiJXPJwB" TargetMode="External"/><Relationship Id="rId339" Type="http://schemas.openxmlformats.org/officeDocument/2006/relationships/hyperlink" Target="https://talan.bank.gov.ua/get-user-certificate/1WkYTjQJu_8HAr3SP30p" TargetMode="External"/><Relationship Id="rId546" Type="http://schemas.openxmlformats.org/officeDocument/2006/relationships/hyperlink" Target="https://talan.bank.gov.ua/get-user-certificate/1WkYTbGqLotmeJqCdUoQ" TargetMode="External"/><Relationship Id="rId753" Type="http://schemas.openxmlformats.org/officeDocument/2006/relationships/hyperlink" Target="https://talan.bank.gov.ua/get-user-certificate/1WkYTOJrA62B6UMEG47g" TargetMode="External"/><Relationship Id="rId1176" Type="http://schemas.openxmlformats.org/officeDocument/2006/relationships/hyperlink" Target="https://talan.bank.gov.ua/get-user-certificate/1WkYTw_M7lTMUr6uw7gD" TargetMode="External"/><Relationship Id="rId1383" Type="http://schemas.openxmlformats.org/officeDocument/2006/relationships/hyperlink" Target="https://talan.bank.gov.ua/get-user-certificate/1WkYTWJw6g_3nJ5uxsMX" TargetMode="External"/><Relationship Id="rId101" Type="http://schemas.openxmlformats.org/officeDocument/2006/relationships/hyperlink" Target="https://talan.bank.gov.ua/get-user-certificate/1WkYT7hlrUvAB6Lrn84_" TargetMode="External"/><Relationship Id="rId406" Type="http://schemas.openxmlformats.org/officeDocument/2006/relationships/hyperlink" Target="https://talan.bank.gov.ua/get-user-certificate/1WkYTi02GroiSOcKVhXM" TargetMode="External"/><Relationship Id="rId960" Type="http://schemas.openxmlformats.org/officeDocument/2006/relationships/hyperlink" Target="https://talan.bank.gov.ua/get-user-certificate/1WkYTtykMPaj87KWIc7r" TargetMode="External"/><Relationship Id="rId1036" Type="http://schemas.openxmlformats.org/officeDocument/2006/relationships/hyperlink" Target="https://talan.bank.gov.ua/get-user-certificate/1WkYTblEJFNayx_i_xH8" TargetMode="External"/><Relationship Id="rId1243" Type="http://schemas.openxmlformats.org/officeDocument/2006/relationships/hyperlink" Target="https://talan.bank.gov.ua/get-user-certificate/1WkYTAhJDD0AYlNoyhyo" TargetMode="External"/><Relationship Id="rId1590" Type="http://schemas.openxmlformats.org/officeDocument/2006/relationships/hyperlink" Target="https://talan.bank.gov.ua/get-user-certificate/1WkYTKEMAymmm2SZkUbP" TargetMode="External"/><Relationship Id="rId1688" Type="http://schemas.openxmlformats.org/officeDocument/2006/relationships/hyperlink" Target="https://talan.bank.gov.ua/get-user-certificate/1WkYT1itxeOdLOCBn5A_" TargetMode="External"/><Relationship Id="rId1895" Type="http://schemas.openxmlformats.org/officeDocument/2006/relationships/hyperlink" Target="https://talan.bank.gov.ua/get-user-certificate/1WkYTzAYD1JWOe_fJN6e" TargetMode="External"/><Relationship Id="rId613" Type="http://schemas.openxmlformats.org/officeDocument/2006/relationships/hyperlink" Target="https://talan.bank.gov.ua/get-user-certificate/1WkYT--MY6Xt3MsgwzC2" TargetMode="External"/><Relationship Id="rId820" Type="http://schemas.openxmlformats.org/officeDocument/2006/relationships/hyperlink" Target="https://talan.bank.gov.ua/get-user-certificate/1WkYTjHXJ08OPss6zb-y" TargetMode="External"/><Relationship Id="rId918" Type="http://schemas.openxmlformats.org/officeDocument/2006/relationships/hyperlink" Target="https://talan.bank.gov.ua/get-user-certificate/1WkYTVHw0wDDTpN0ENVy" TargetMode="External"/><Relationship Id="rId1450" Type="http://schemas.openxmlformats.org/officeDocument/2006/relationships/hyperlink" Target="https://talan.bank.gov.ua/get-user-certificate/1WkYTtYWZu4240R0dyEA" TargetMode="External"/><Relationship Id="rId1548" Type="http://schemas.openxmlformats.org/officeDocument/2006/relationships/hyperlink" Target="https://talan.bank.gov.ua/get-user-certificate/1WkYTEfaPiN4u2mFP7Gj" TargetMode="External"/><Relationship Id="rId1755" Type="http://schemas.openxmlformats.org/officeDocument/2006/relationships/hyperlink" Target="https://talan.bank.gov.ua/get-user-certificate/1WkYTNwKVP8ZYErXSxMz" TargetMode="External"/><Relationship Id="rId1103" Type="http://schemas.openxmlformats.org/officeDocument/2006/relationships/hyperlink" Target="https://talan.bank.gov.ua/get-user-certificate/1WkYTaXTPFgwm3c13NDH" TargetMode="External"/><Relationship Id="rId1310" Type="http://schemas.openxmlformats.org/officeDocument/2006/relationships/hyperlink" Target="https://talan.bank.gov.ua/get-user-certificate/1WkYTVAzZEKyb-Ebw4IR" TargetMode="External"/><Relationship Id="rId1408" Type="http://schemas.openxmlformats.org/officeDocument/2006/relationships/hyperlink" Target="https://talan.bank.gov.ua/get-user-certificate/1WkYTHY8_QAHTxhVGgLR" TargetMode="External"/><Relationship Id="rId1962" Type="http://schemas.openxmlformats.org/officeDocument/2006/relationships/hyperlink" Target="https://talan.bank.gov.ua/get-user-certificate/1WkYTR2XoPS-qY9zcAKX" TargetMode="External"/><Relationship Id="rId47" Type="http://schemas.openxmlformats.org/officeDocument/2006/relationships/hyperlink" Target="https://talan.bank.gov.ua/get-user-certificate/1WkYT7iYw88b_i54y6gS" TargetMode="External"/><Relationship Id="rId1615" Type="http://schemas.openxmlformats.org/officeDocument/2006/relationships/hyperlink" Target="https://talan.bank.gov.ua/get-user-certificate/1WkYTR71Iz5xETZUuxdP" TargetMode="External"/><Relationship Id="rId1822" Type="http://schemas.openxmlformats.org/officeDocument/2006/relationships/hyperlink" Target="https://talan.bank.gov.ua/get-user-certificate/1WkYTLOmBmJWzUt9f_Y1" TargetMode="External"/><Relationship Id="rId196" Type="http://schemas.openxmlformats.org/officeDocument/2006/relationships/hyperlink" Target="https://talan.bank.gov.ua/get-user-certificate/1WkYTSHGrY-yDqOQ1UwJ" TargetMode="External"/><Relationship Id="rId263" Type="http://schemas.openxmlformats.org/officeDocument/2006/relationships/hyperlink" Target="https://talan.bank.gov.ua/get-user-certificate/1WkYTS22_7DmjF_AOVXD" TargetMode="External"/><Relationship Id="rId470" Type="http://schemas.openxmlformats.org/officeDocument/2006/relationships/hyperlink" Target="https://talan.bank.gov.ua/get-user-certificate/1WkYTHTE49jvlvihJVon" TargetMode="External"/><Relationship Id="rId123" Type="http://schemas.openxmlformats.org/officeDocument/2006/relationships/hyperlink" Target="https://talan.bank.gov.ua/get-user-certificate/1WkYTcSBzAgpLo1h5Zo5" TargetMode="External"/><Relationship Id="rId330" Type="http://schemas.openxmlformats.org/officeDocument/2006/relationships/hyperlink" Target="https://talan.bank.gov.ua/get-user-certificate/1WkYTEvJg64Cct-Z2ZGT" TargetMode="External"/><Relationship Id="rId568" Type="http://schemas.openxmlformats.org/officeDocument/2006/relationships/hyperlink" Target="https://talan.bank.gov.ua/get-user-certificate/1WkYTRfURudMkg-8d3l3" TargetMode="External"/><Relationship Id="rId775" Type="http://schemas.openxmlformats.org/officeDocument/2006/relationships/hyperlink" Target="https://talan.bank.gov.ua/get-user-certificate/1WkYTyw6iTBvUINI63Si" TargetMode="External"/><Relationship Id="rId982" Type="http://schemas.openxmlformats.org/officeDocument/2006/relationships/hyperlink" Target="https://talan.bank.gov.ua/get-user-certificate/1WkYTtODssmMceuNvtdR" TargetMode="External"/><Relationship Id="rId1198" Type="http://schemas.openxmlformats.org/officeDocument/2006/relationships/hyperlink" Target="https://talan.bank.gov.ua/get-user-certificate/1WkYTqDjksbJb9Jv_6dY" TargetMode="External"/><Relationship Id="rId2011" Type="http://schemas.openxmlformats.org/officeDocument/2006/relationships/hyperlink" Target="https://talan.bank.gov.ua/get-user-certificate/EeLkDSn7nSaM90ihBJEE" TargetMode="External"/><Relationship Id="rId428" Type="http://schemas.openxmlformats.org/officeDocument/2006/relationships/hyperlink" Target="https://talan.bank.gov.ua/get-user-certificate/1WkYTMjPkQJ_S1_omuIN" TargetMode="External"/><Relationship Id="rId635" Type="http://schemas.openxmlformats.org/officeDocument/2006/relationships/hyperlink" Target="https://talan.bank.gov.ua/get-user-certificate/1WkYTGQIjPLlSJ5Wr_cW" TargetMode="External"/><Relationship Id="rId842" Type="http://schemas.openxmlformats.org/officeDocument/2006/relationships/hyperlink" Target="https://talan.bank.gov.ua/get-user-certificate/1WkYTGblspAwEP9g7oaP" TargetMode="External"/><Relationship Id="rId1058" Type="http://schemas.openxmlformats.org/officeDocument/2006/relationships/hyperlink" Target="https://talan.bank.gov.ua/get-user-certificate/1WkYTDN9PUXRdNv5N7jH" TargetMode="External"/><Relationship Id="rId1265" Type="http://schemas.openxmlformats.org/officeDocument/2006/relationships/hyperlink" Target="https://talan.bank.gov.ua/get-user-certificate/1WkYT9LPtHCXZIF1Rf2G" TargetMode="External"/><Relationship Id="rId1472" Type="http://schemas.openxmlformats.org/officeDocument/2006/relationships/hyperlink" Target="https://talan.bank.gov.ua/get-user-certificate/1WkYTHPtUEEqeVHEi04Y" TargetMode="External"/><Relationship Id="rId702" Type="http://schemas.openxmlformats.org/officeDocument/2006/relationships/hyperlink" Target="https://talan.bank.gov.ua/get-user-certificate/1WkYTKWZ1bdF7hHSfjsH" TargetMode="External"/><Relationship Id="rId1125" Type="http://schemas.openxmlformats.org/officeDocument/2006/relationships/hyperlink" Target="https://talan.bank.gov.ua/get-user-certificate/1WkYTNe95cZU-QKkSzB5" TargetMode="External"/><Relationship Id="rId1332" Type="http://schemas.openxmlformats.org/officeDocument/2006/relationships/hyperlink" Target="https://talan.bank.gov.ua/get-user-certificate/1WkYTQdZRMDNSx9DRP04" TargetMode="External"/><Relationship Id="rId1777" Type="http://schemas.openxmlformats.org/officeDocument/2006/relationships/hyperlink" Target="https://talan.bank.gov.ua/get-user-certificate/1WkYTbbB18HKAF6YwJmv" TargetMode="External"/><Relationship Id="rId1984" Type="http://schemas.openxmlformats.org/officeDocument/2006/relationships/hyperlink" Target="https://talan.bank.gov.ua/get-user-certificate/1WkYTu7atcgD3UOerVRK" TargetMode="External"/><Relationship Id="rId69" Type="http://schemas.openxmlformats.org/officeDocument/2006/relationships/hyperlink" Target="https://talan.bank.gov.ua/get-user-certificate/1WkYT4GLtC0CPINhbR5C" TargetMode="External"/><Relationship Id="rId1637" Type="http://schemas.openxmlformats.org/officeDocument/2006/relationships/hyperlink" Target="https://talan.bank.gov.ua/get-user-certificate/1WkYT2_XdSazwGpFnpX9" TargetMode="External"/><Relationship Id="rId1844" Type="http://schemas.openxmlformats.org/officeDocument/2006/relationships/hyperlink" Target="https://talan.bank.gov.ua/get-user-certificate/1WkYTY3VyAwBpFU7WcUn" TargetMode="External"/><Relationship Id="rId1704" Type="http://schemas.openxmlformats.org/officeDocument/2006/relationships/hyperlink" Target="https://talan.bank.gov.ua/get-user-certificate/1WkYTnJIkXOYfoQt4B90" TargetMode="External"/><Relationship Id="rId285" Type="http://schemas.openxmlformats.org/officeDocument/2006/relationships/hyperlink" Target="https://talan.bank.gov.ua/get-user-certificate/1WkYTVE--7uZMxmlN1VY" TargetMode="External"/><Relationship Id="rId1911" Type="http://schemas.openxmlformats.org/officeDocument/2006/relationships/hyperlink" Target="https://talan.bank.gov.ua/get-user-certificate/1WkYT4OimRRXrUkxMO8b" TargetMode="External"/><Relationship Id="rId492" Type="http://schemas.openxmlformats.org/officeDocument/2006/relationships/hyperlink" Target="https://talan.bank.gov.ua/get-user-certificate/1WkYTY5uBfKSWf7JLxKj" TargetMode="External"/><Relationship Id="rId797" Type="http://schemas.openxmlformats.org/officeDocument/2006/relationships/hyperlink" Target="https://talan.bank.gov.ua/get-user-certificate/1WkYTx5tX1mg06babiSZ" TargetMode="External"/><Relationship Id="rId145" Type="http://schemas.openxmlformats.org/officeDocument/2006/relationships/hyperlink" Target="https://talan.bank.gov.ua/get-user-certificate/1WkYT8eU_JHrff-oz7jW" TargetMode="External"/><Relationship Id="rId352" Type="http://schemas.openxmlformats.org/officeDocument/2006/relationships/hyperlink" Target="https://talan.bank.gov.ua/get-user-certificate/1WkYTu_H0HHoJUqPZgJU" TargetMode="External"/><Relationship Id="rId1287" Type="http://schemas.openxmlformats.org/officeDocument/2006/relationships/hyperlink" Target="https://talan.bank.gov.ua/get-user-certificate/1WkYTS78id5jLZ9nv8tP" TargetMode="External"/><Relationship Id="rId212" Type="http://schemas.openxmlformats.org/officeDocument/2006/relationships/hyperlink" Target="https://talan.bank.gov.ua/get-user-certificate/1WkYT5VWe04hWH4n1sB4" TargetMode="External"/><Relationship Id="rId657" Type="http://schemas.openxmlformats.org/officeDocument/2006/relationships/hyperlink" Target="https://talan.bank.gov.ua/get-user-certificate/1WkYTFxZUYsUCyg6XTcn" TargetMode="External"/><Relationship Id="rId864" Type="http://schemas.openxmlformats.org/officeDocument/2006/relationships/hyperlink" Target="https://talan.bank.gov.ua/get-user-certificate/1WkYTGjd1Vcyv3m8aJ84" TargetMode="External"/><Relationship Id="rId1494" Type="http://schemas.openxmlformats.org/officeDocument/2006/relationships/hyperlink" Target="https://talan.bank.gov.ua/get-user-certificate/1WkYTLBp0a8ttXUfE-5b" TargetMode="External"/><Relationship Id="rId1799" Type="http://schemas.openxmlformats.org/officeDocument/2006/relationships/hyperlink" Target="https://talan.bank.gov.ua/get-user-certificate/1WkYTGcoHJxbjCXReSYx" TargetMode="External"/><Relationship Id="rId517" Type="http://schemas.openxmlformats.org/officeDocument/2006/relationships/hyperlink" Target="https://talan.bank.gov.ua/get-user-certificate/1WkYTrsd32yMZxIg2dC4" TargetMode="External"/><Relationship Id="rId724" Type="http://schemas.openxmlformats.org/officeDocument/2006/relationships/hyperlink" Target="https://talan.bank.gov.ua/get-user-certificate/1WkYT4kz2B_ehFFgnFO-" TargetMode="External"/><Relationship Id="rId931" Type="http://schemas.openxmlformats.org/officeDocument/2006/relationships/hyperlink" Target="https://talan.bank.gov.ua/get-user-certificate/1WkYTP8HHQZ9olv4DS--" TargetMode="External"/><Relationship Id="rId1147" Type="http://schemas.openxmlformats.org/officeDocument/2006/relationships/hyperlink" Target="https://talan.bank.gov.ua/get-user-certificate/1WkYTites4RThIJ3JC0D" TargetMode="External"/><Relationship Id="rId1354" Type="http://schemas.openxmlformats.org/officeDocument/2006/relationships/hyperlink" Target="https://talan.bank.gov.ua/get-user-certificate/1WkYTFALBL0DJOnMtCzX" TargetMode="External"/><Relationship Id="rId1561" Type="http://schemas.openxmlformats.org/officeDocument/2006/relationships/hyperlink" Target="https://talan.bank.gov.ua/get-user-certificate/1WkYTZIgjpMUYAhUy2Yk" TargetMode="External"/><Relationship Id="rId60" Type="http://schemas.openxmlformats.org/officeDocument/2006/relationships/hyperlink" Target="https://talan.bank.gov.ua/get-user-certificate/1WkYTE2YF-UgvqfVSYuH" TargetMode="External"/><Relationship Id="rId1007" Type="http://schemas.openxmlformats.org/officeDocument/2006/relationships/hyperlink" Target="https://talan.bank.gov.ua/get-user-certificate/1WkYTvl7LdImkSryyern" TargetMode="External"/><Relationship Id="rId1214" Type="http://schemas.openxmlformats.org/officeDocument/2006/relationships/hyperlink" Target="https://talan.bank.gov.ua/get-user-certificate/1WkYTKHYf-mZIvLLYIBw" TargetMode="External"/><Relationship Id="rId1421" Type="http://schemas.openxmlformats.org/officeDocument/2006/relationships/hyperlink" Target="https://talan.bank.gov.ua/get-user-certificate/1WkYTLeQW7epL2lZW8jq" TargetMode="External"/><Relationship Id="rId1659" Type="http://schemas.openxmlformats.org/officeDocument/2006/relationships/hyperlink" Target="https://talan.bank.gov.ua/get-user-certificate/1WkYTOEig8jynGdHya6I" TargetMode="External"/><Relationship Id="rId1866" Type="http://schemas.openxmlformats.org/officeDocument/2006/relationships/hyperlink" Target="https://talan.bank.gov.ua/get-user-certificate/1WkYTxpeQoRqYyLSD8aU" TargetMode="External"/><Relationship Id="rId1519" Type="http://schemas.openxmlformats.org/officeDocument/2006/relationships/hyperlink" Target="https://talan.bank.gov.ua/get-user-certificate/1WkYTKjUP7rOMyGKnV5Q" TargetMode="External"/><Relationship Id="rId1726" Type="http://schemas.openxmlformats.org/officeDocument/2006/relationships/hyperlink" Target="https://talan.bank.gov.ua/get-user-certificate/1WkYToSk7U3LxR6uiAVU" TargetMode="External"/><Relationship Id="rId1933" Type="http://schemas.openxmlformats.org/officeDocument/2006/relationships/hyperlink" Target="https://talan.bank.gov.ua/get-user-certificate/1WkYTGcuUePaAMnXWwz0" TargetMode="External"/><Relationship Id="rId18" Type="http://schemas.openxmlformats.org/officeDocument/2006/relationships/hyperlink" Target="https://talan.bank.gov.ua/get-user-certificate/1WkYTIrl1prVDykNCKT3" TargetMode="External"/><Relationship Id="rId167" Type="http://schemas.openxmlformats.org/officeDocument/2006/relationships/hyperlink" Target="https://talan.bank.gov.ua/get-user-certificate/1WkYTgoy5FOMDnoyBzcO" TargetMode="External"/><Relationship Id="rId374" Type="http://schemas.openxmlformats.org/officeDocument/2006/relationships/hyperlink" Target="https://talan.bank.gov.ua/get-user-certificate/1WkYTnI5O5WvI6pev57F" TargetMode="External"/><Relationship Id="rId581" Type="http://schemas.openxmlformats.org/officeDocument/2006/relationships/hyperlink" Target="https://talan.bank.gov.ua/get-user-certificate/1WkYT-kQQsW10pNle7w5" TargetMode="External"/><Relationship Id="rId234" Type="http://schemas.openxmlformats.org/officeDocument/2006/relationships/hyperlink" Target="https://talan.bank.gov.ua/get-user-certificate/1WkYTyk0l4xeeB0gcfcq" TargetMode="External"/><Relationship Id="rId679" Type="http://schemas.openxmlformats.org/officeDocument/2006/relationships/hyperlink" Target="https://talan.bank.gov.ua/get-user-certificate/1WkYT6MnKuLHKVNvgBR1" TargetMode="External"/><Relationship Id="rId886" Type="http://schemas.openxmlformats.org/officeDocument/2006/relationships/hyperlink" Target="https://talan.bank.gov.ua/get-user-certificate/1WkYTrWeanSDNLV9nNRm" TargetMode="External"/><Relationship Id="rId2" Type="http://schemas.openxmlformats.org/officeDocument/2006/relationships/hyperlink" Target="https://talan.bank.gov.ua/get-user-certificate/1WkYTzR1Wm68DHk936yf" TargetMode="External"/><Relationship Id="rId441" Type="http://schemas.openxmlformats.org/officeDocument/2006/relationships/hyperlink" Target="https://talan.bank.gov.ua/get-user-certificate/1WkYTuv8yE8EMW6eFyLN" TargetMode="External"/><Relationship Id="rId539" Type="http://schemas.openxmlformats.org/officeDocument/2006/relationships/hyperlink" Target="https://talan.bank.gov.ua/get-user-certificate/1WkYT3lhSffj7OpwILqv" TargetMode="External"/><Relationship Id="rId746" Type="http://schemas.openxmlformats.org/officeDocument/2006/relationships/hyperlink" Target="https://talan.bank.gov.ua/get-user-certificate/1WkYTNu17vMYjfAswqOX" TargetMode="External"/><Relationship Id="rId1071" Type="http://schemas.openxmlformats.org/officeDocument/2006/relationships/hyperlink" Target="https://talan.bank.gov.ua/get-user-certificate/1WkYTc2t7FTz0U_gTrt8" TargetMode="External"/><Relationship Id="rId1169" Type="http://schemas.openxmlformats.org/officeDocument/2006/relationships/hyperlink" Target="https://talan.bank.gov.ua/get-user-certificate/1WkYTvu737XZMTw9oVyO" TargetMode="External"/><Relationship Id="rId1376" Type="http://schemas.openxmlformats.org/officeDocument/2006/relationships/hyperlink" Target="https://talan.bank.gov.ua/get-user-certificate/1WkYTL9Chcsky2i3CflX" TargetMode="External"/><Relationship Id="rId1583" Type="http://schemas.openxmlformats.org/officeDocument/2006/relationships/hyperlink" Target="https://talan.bank.gov.ua/get-user-certificate/1WkYTDXgtIuDbWomTDFS" TargetMode="External"/><Relationship Id="rId301" Type="http://schemas.openxmlformats.org/officeDocument/2006/relationships/hyperlink" Target="https://talan.bank.gov.ua/get-user-certificate/1WkYTzudhC-jbg7juzn7" TargetMode="External"/><Relationship Id="rId953" Type="http://schemas.openxmlformats.org/officeDocument/2006/relationships/hyperlink" Target="https://talan.bank.gov.ua/get-user-certificate/1WkYTb11n2ZHLLKcSpms" TargetMode="External"/><Relationship Id="rId1029" Type="http://schemas.openxmlformats.org/officeDocument/2006/relationships/hyperlink" Target="https://talan.bank.gov.ua/get-user-certificate/1WkYTAkRkAIfBSIRm30I" TargetMode="External"/><Relationship Id="rId1236" Type="http://schemas.openxmlformats.org/officeDocument/2006/relationships/hyperlink" Target="https://talan.bank.gov.ua/get-user-certificate/1WkYTCKVJASWaUDbJtwR" TargetMode="External"/><Relationship Id="rId1790" Type="http://schemas.openxmlformats.org/officeDocument/2006/relationships/hyperlink" Target="https://talan.bank.gov.ua/get-user-certificate/1WkYTKQiNttGYDwRA7zL" TargetMode="External"/><Relationship Id="rId1888" Type="http://schemas.openxmlformats.org/officeDocument/2006/relationships/hyperlink" Target="https://talan.bank.gov.ua/get-user-certificate/1WkYTwpZzwDtULB44le4" TargetMode="External"/><Relationship Id="rId82" Type="http://schemas.openxmlformats.org/officeDocument/2006/relationships/hyperlink" Target="https://talan.bank.gov.ua/get-user-certificate/1WkYTiyVoqYqUam5_-x7" TargetMode="External"/><Relationship Id="rId606" Type="http://schemas.openxmlformats.org/officeDocument/2006/relationships/hyperlink" Target="https://talan.bank.gov.ua/get-user-certificate/1WkYT385TkkjhaIQaes2" TargetMode="External"/><Relationship Id="rId813" Type="http://schemas.openxmlformats.org/officeDocument/2006/relationships/hyperlink" Target="https://talan.bank.gov.ua/get-user-certificate/1WkYT415lh_e1RIjoAO8" TargetMode="External"/><Relationship Id="rId1443" Type="http://schemas.openxmlformats.org/officeDocument/2006/relationships/hyperlink" Target="https://talan.bank.gov.ua/get-user-certificate/1WkYTJUBoyPRef--rJ6y" TargetMode="External"/><Relationship Id="rId1650" Type="http://schemas.openxmlformats.org/officeDocument/2006/relationships/hyperlink" Target="https://talan.bank.gov.ua/get-user-certificate/1WkYTthsqKbixRhYLZ4B" TargetMode="External"/><Relationship Id="rId1748" Type="http://schemas.openxmlformats.org/officeDocument/2006/relationships/hyperlink" Target="https://talan.bank.gov.ua/get-user-certificate/1WkYTy9K3etbbZkJnq7T" TargetMode="External"/><Relationship Id="rId1303" Type="http://schemas.openxmlformats.org/officeDocument/2006/relationships/hyperlink" Target="https://talan.bank.gov.ua/get-user-certificate/1WkYTrxu-iHZHxSOoNSy" TargetMode="External"/><Relationship Id="rId1510" Type="http://schemas.openxmlformats.org/officeDocument/2006/relationships/hyperlink" Target="https://talan.bank.gov.ua/get-user-certificate/1WkYTI2aO1XtV4Ezrmi3" TargetMode="External"/><Relationship Id="rId1955" Type="http://schemas.openxmlformats.org/officeDocument/2006/relationships/hyperlink" Target="https://talan.bank.gov.ua/get-user-certificate/1WkYTVtMLC1GygtoT5nV" TargetMode="External"/><Relationship Id="rId1608" Type="http://schemas.openxmlformats.org/officeDocument/2006/relationships/hyperlink" Target="https://talan.bank.gov.ua/get-user-certificate/1WkYTZc-GmuylkIA53Aa" TargetMode="External"/><Relationship Id="rId1815" Type="http://schemas.openxmlformats.org/officeDocument/2006/relationships/hyperlink" Target="https://talan.bank.gov.ua/get-user-certificate/1WkYTS9g2vogH8i5aa4o" TargetMode="External"/><Relationship Id="rId189" Type="http://schemas.openxmlformats.org/officeDocument/2006/relationships/hyperlink" Target="https://talan.bank.gov.ua/get-user-certificate/1WkYTnAZRM5ptZXLHRBH" TargetMode="External"/><Relationship Id="rId396" Type="http://schemas.openxmlformats.org/officeDocument/2006/relationships/hyperlink" Target="https://talan.bank.gov.ua/get-user-certificate/1WkYT7h_WSdYAMF6i8XB" TargetMode="External"/><Relationship Id="rId256" Type="http://schemas.openxmlformats.org/officeDocument/2006/relationships/hyperlink" Target="https://talan.bank.gov.ua/get-user-certificate/1WkYTgnJmoIl1LsmNF_r" TargetMode="External"/><Relationship Id="rId463" Type="http://schemas.openxmlformats.org/officeDocument/2006/relationships/hyperlink" Target="https://talan.bank.gov.ua/get-user-certificate/1WkYTIW7lwl9KZtHFShs" TargetMode="External"/><Relationship Id="rId670" Type="http://schemas.openxmlformats.org/officeDocument/2006/relationships/hyperlink" Target="https://talan.bank.gov.ua/get-user-certificate/1WkYTG5S_mxlcrPAFm43" TargetMode="External"/><Relationship Id="rId1093" Type="http://schemas.openxmlformats.org/officeDocument/2006/relationships/hyperlink" Target="https://talan.bank.gov.ua/get-user-certificate/1WkYTIIkMyOVEUxV3hG1" TargetMode="External"/><Relationship Id="rId116" Type="http://schemas.openxmlformats.org/officeDocument/2006/relationships/hyperlink" Target="https://talan.bank.gov.ua/get-user-certificate/1WkYTe75Mq9BgH_y0ev2" TargetMode="External"/><Relationship Id="rId323" Type="http://schemas.openxmlformats.org/officeDocument/2006/relationships/hyperlink" Target="https://talan.bank.gov.ua/get-user-certificate/1WkYTfCVC4te_f2GY_DR" TargetMode="External"/><Relationship Id="rId530" Type="http://schemas.openxmlformats.org/officeDocument/2006/relationships/hyperlink" Target="https://talan.bank.gov.ua/get-user-certificate/1WkYTRPPZlnuT88CRMdk" TargetMode="External"/><Relationship Id="rId768" Type="http://schemas.openxmlformats.org/officeDocument/2006/relationships/hyperlink" Target="https://talan.bank.gov.ua/get-user-certificate/1WkYTwUKgFGCvqT1y9MQ" TargetMode="External"/><Relationship Id="rId975" Type="http://schemas.openxmlformats.org/officeDocument/2006/relationships/hyperlink" Target="https://talan.bank.gov.ua/get-user-certificate/1WkYTlJI2vqqX7qdwTFl" TargetMode="External"/><Relationship Id="rId1160" Type="http://schemas.openxmlformats.org/officeDocument/2006/relationships/hyperlink" Target="https://talan.bank.gov.ua/get-user-certificate/1WkYTT-0guHTDkDuSxa3" TargetMode="External"/><Relationship Id="rId1398" Type="http://schemas.openxmlformats.org/officeDocument/2006/relationships/hyperlink" Target="https://talan.bank.gov.ua/get-user-certificate/1WkYT8uA18XHCfy9VvGM" TargetMode="External"/><Relationship Id="rId2004" Type="http://schemas.openxmlformats.org/officeDocument/2006/relationships/hyperlink" Target="https://talan.bank.gov.ua/get-user-certificate/EeLkDDFE8ynKi-IQ9Nh-" TargetMode="External"/><Relationship Id="rId628" Type="http://schemas.openxmlformats.org/officeDocument/2006/relationships/hyperlink" Target="https://talan.bank.gov.ua/get-user-certificate/1WkYTo8vftz3X7Z2b762" TargetMode="External"/><Relationship Id="rId835" Type="http://schemas.openxmlformats.org/officeDocument/2006/relationships/hyperlink" Target="https://talan.bank.gov.ua/get-user-certificate/1WkYT1-tIEMSunyrvc3Q" TargetMode="External"/><Relationship Id="rId1258" Type="http://schemas.openxmlformats.org/officeDocument/2006/relationships/hyperlink" Target="https://talan.bank.gov.ua/get-user-certificate/1WkYThCIslkZ9UDHLIYK" TargetMode="External"/><Relationship Id="rId1465" Type="http://schemas.openxmlformats.org/officeDocument/2006/relationships/hyperlink" Target="https://talan.bank.gov.ua/get-user-certificate/1WkYTMj9NO_j6ysdyea4" TargetMode="External"/><Relationship Id="rId1672" Type="http://schemas.openxmlformats.org/officeDocument/2006/relationships/hyperlink" Target="https://talan.bank.gov.ua/get-user-certificate/1WkYTexR0fxacrK6oR0f" TargetMode="External"/><Relationship Id="rId1020" Type="http://schemas.openxmlformats.org/officeDocument/2006/relationships/hyperlink" Target="https://talan.bank.gov.ua/get-user-certificate/1WkYTjIYWpmAnfBNQmYn" TargetMode="External"/><Relationship Id="rId1118" Type="http://schemas.openxmlformats.org/officeDocument/2006/relationships/hyperlink" Target="https://talan.bank.gov.ua/get-user-certificate/1WkYTjQ267n9G1orfikY" TargetMode="External"/><Relationship Id="rId1325" Type="http://schemas.openxmlformats.org/officeDocument/2006/relationships/hyperlink" Target="https://talan.bank.gov.ua/get-user-certificate/1WkYTcZFPZVcJvnNL3ja" TargetMode="External"/><Relationship Id="rId1532" Type="http://schemas.openxmlformats.org/officeDocument/2006/relationships/hyperlink" Target="https://talan.bank.gov.ua/get-user-certificate/1WkYTA5H_dAl9J56kxhk" TargetMode="External"/><Relationship Id="rId1977" Type="http://schemas.openxmlformats.org/officeDocument/2006/relationships/hyperlink" Target="https://talan.bank.gov.ua/get-user-certificate/1WkYT3byEZcsTAcTL-Zh" TargetMode="External"/><Relationship Id="rId902" Type="http://schemas.openxmlformats.org/officeDocument/2006/relationships/hyperlink" Target="https://talan.bank.gov.ua/get-user-certificate/1WkYTzJ8cmtzzUuw0h7m" TargetMode="External"/><Relationship Id="rId1837" Type="http://schemas.openxmlformats.org/officeDocument/2006/relationships/hyperlink" Target="https://talan.bank.gov.ua/get-user-certificate/1WkYTRFze_vZMkqgXZbQ" TargetMode="External"/><Relationship Id="rId31" Type="http://schemas.openxmlformats.org/officeDocument/2006/relationships/hyperlink" Target="https://talan.bank.gov.ua/get-user-certificate/1WkYT22R5pM9KQhm141k" TargetMode="External"/><Relationship Id="rId180" Type="http://schemas.openxmlformats.org/officeDocument/2006/relationships/hyperlink" Target="https://talan.bank.gov.ua/get-user-certificate/1WkYTXbDxEQGjle6ZznJ" TargetMode="External"/><Relationship Id="rId278" Type="http://schemas.openxmlformats.org/officeDocument/2006/relationships/hyperlink" Target="https://talan.bank.gov.ua/get-user-certificate/1WkYT01dfvpEdo0mkkAe" TargetMode="External"/><Relationship Id="rId1904" Type="http://schemas.openxmlformats.org/officeDocument/2006/relationships/hyperlink" Target="https://talan.bank.gov.ua/get-user-certificate/1WkYTescUjFQq9-gbFW0" TargetMode="External"/><Relationship Id="rId485" Type="http://schemas.openxmlformats.org/officeDocument/2006/relationships/hyperlink" Target="https://talan.bank.gov.ua/get-user-certificate/1WkYThvENpQErztm5U1m" TargetMode="External"/><Relationship Id="rId692" Type="http://schemas.openxmlformats.org/officeDocument/2006/relationships/hyperlink" Target="https://talan.bank.gov.ua/get-user-certificate/1WkYTk7u5945inZaC_Ws" TargetMode="External"/><Relationship Id="rId138" Type="http://schemas.openxmlformats.org/officeDocument/2006/relationships/hyperlink" Target="https://talan.bank.gov.ua/get-user-certificate/1WkYT-7k42ZGKVgZpXxN" TargetMode="External"/><Relationship Id="rId345" Type="http://schemas.openxmlformats.org/officeDocument/2006/relationships/hyperlink" Target="https://talan.bank.gov.ua/get-user-certificate/1WkYTM5dwIU3-yvViCbO" TargetMode="External"/><Relationship Id="rId552" Type="http://schemas.openxmlformats.org/officeDocument/2006/relationships/hyperlink" Target="https://talan.bank.gov.ua/get-user-certificate/1WkYT_QqikRiz_eLTdTC" TargetMode="External"/><Relationship Id="rId997" Type="http://schemas.openxmlformats.org/officeDocument/2006/relationships/hyperlink" Target="https://talan.bank.gov.ua/get-user-certificate/1WkYTSw6r1fa1L9tlNJD" TargetMode="External"/><Relationship Id="rId1182" Type="http://schemas.openxmlformats.org/officeDocument/2006/relationships/hyperlink" Target="https://talan.bank.gov.ua/get-user-certificate/1WkYTfbJYH-u8Mdn2Zno" TargetMode="External"/><Relationship Id="rId205" Type="http://schemas.openxmlformats.org/officeDocument/2006/relationships/hyperlink" Target="https://talan.bank.gov.ua/get-user-certificate/1WkYTSDY9wU85aDz9BIt" TargetMode="External"/><Relationship Id="rId412" Type="http://schemas.openxmlformats.org/officeDocument/2006/relationships/hyperlink" Target="https://talan.bank.gov.ua/get-user-certificate/1WkYTulD7myr1GI5eGMW" TargetMode="External"/><Relationship Id="rId857" Type="http://schemas.openxmlformats.org/officeDocument/2006/relationships/hyperlink" Target="https://talan.bank.gov.ua/get-user-certificate/1WkYTtfsG5fYx_q4QoVI" TargetMode="External"/><Relationship Id="rId1042" Type="http://schemas.openxmlformats.org/officeDocument/2006/relationships/hyperlink" Target="https://talan.bank.gov.ua/get-user-certificate/1WkYTaUZv5U72kVAu3mG" TargetMode="External"/><Relationship Id="rId1487" Type="http://schemas.openxmlformats.org/officeDocument/2006/relationships/hyperlink" Target="https://talan.bank.gov.ua/get-user-certificate/1WkYTAECEvsZ2lwwHWTa" TargetMode="External"/><Relationship Id="rId1694" Type="http://schemas.openxmlformats.org/officeDocument/2006/relationships/hyperlink" Target="https://talan.bank.gov.ua/get-user-certificate/1WkYTR4D7AVGwLwF9Su_" TargetMode="External"/><Relationship Id="rId717" Type="http://schemas.openxmlformats.org/officeDocument/2006/relationships/hyperlink" Target="https://talan.bank.gov.ua/get-user-certificate/1WkYTCil3kqqcBzLl6rh" TargetMode="External"/><Relationship Id="rId924" Type="http://schemas.openxmlformats.org/officeDocument/2006/relationships/hyperlink" Target="https://talan.bank.gov.ua/get-user-certificate/1WkYTuy42vhBvd1y7TvG" TargetMode="External"/><Relationship Id="rId1347" Type="http://schemas.openxmlformats.org/officeDocument/2006/relationships/hyperlink" Target="https://talan.bank.gov.ua/get-user-certificate/1WkYTZ2_kNXmj3qyvSBx" TargetMode="External"/><Relationship Id="rId1554" Type="http://schemas.openxmlformats.org/officeDocument/2006/relationships/hyperlink" Target="https://talan.bank.gov.ua/get-user-certificate/1WkYTWB_xwVe5DTWka3s" TargetMode="External"/><Relationship Id="rId1761" Type="http://schemas.openxmlformats.org/officeDocument/2006/relationships/hyperlink" Target="https://talan.bank.gov.ua/get-user-certificate/1WkYTyTIiGM0Ij24jXpI" TargetMode="External"/><Relationship Id="rId1999" Type="http://schemas.openxmlformats.org/officeDocument/2006/relationships/hyperlink" Target="https://talan.bank.gov.ua/get-user-certificate/1WkYTr1lx6-epM-vGC9a" TargetMode="External"/><Relationship Id="rId53" Type="http://schemas.openxmlformats.org/officeDocument/2006/relationships/hyperlink" Target="https://talan.bank.gov.ua/get-user-certificate/1WkYTmNw9tlBjSsTBpvO" TargetMode="External"/><Relationship Id="rId1207" Type="http://schemas.openxmlformats.org/officeDocument/2006/relationships/hyperlink" Target="https://talan.bank.gov.ua/get-user-certificate/1WkYTrirnY68ZSEtaath" TargetMode="External"/><Relationship Id="rId1414" Type="http://schemas.openxmlformats.org/officeDocument/2006/relationships/hyperlink" Target="https://talan.bank.gov.ua/get-user-certificate/1WkYTE66DeY8ck5qlzij" TargetMode="External"/><Relationship Id="rId1621" Type="http://schemas.openxmlformats.org/officeDocument/2006/relationships/hyperlink" Target="https://talan.bank.gov.ua/get-user-certificate/1WkYTvf6eS7aDlOT45Kn" TargetMode="External"/><Relationship Id="rId1859" Type="http://schemas.openxmlformats.org/officeDocument/2006/relationships/hyperlink" Target="https://talan.bank.gov.ua/get-user-certificate/1WkYTqkD4xCyKc8_AeSX" TargetMode="External"/><Relationship Id="rId1719" Type="http://schemas.openxmlformats.org/officeDocument/2006/relationships/hyperlink" Target="https://talan.bank.gov.ua/get-user-certificate/1WkYT4BgUXtpoPTvRhrV" TargetMode="External"/><Relationship Id="rId1926" Type="http://schemas.openxmlformats.org/officeDocument/2006/relationships/hyperlink" Target="https://talan.bank.gov.ua/get-user-certificate/1WkYTlR87bHuRoolBFEk" TargetMode="External"/><Relationship Id="rId367" Type="http://schemas.openxmlformats.org/officeDocument/2006/relationships/hyperlink" Target="https://talan.bank.gov.ua/get-user-certificate/1WkYTu6sVJrTDjli88Cu" TargetMode="External"/><Relationship Id="rId574" Type="http://schemas.openxmlformats.org/officeDocument/2006/relationships/hyperlink" Target="https://talan.bank.gov.ua/get-user-certificate/1WkYT7x10_3z0WoB8HPd" TargetMode="External"/><Relationship Id="rId227" Type="http://schemas.openxmlformats.org/officeDocument/2006/relationships/hyperlink" Target="https://talan.bank.gov.ua/get-user-certificate/1WkYTi3m6x210g8bXY3V" TargetMode="External"/><Relationship Id="rId781" Type="http://schemas.openxmlformats.org/officeDocument/2006/relationships/hyperlink" Target="https://talan.bank.gov.ua/get-user-certificate/1WkYTOT1lyMd3DNtUwYS" TargetMode="External"/><Relationship Id="rId879" Type="http://schemas.openxmlformats.org/officeDocument/2006/relationships/hyperlink" Target="https://talan.bank.gov.ua/get-user-certificate/1WkYTUqY5Swk1TstG_st" TargetMode="External"/><Relationship Id="rId434" Type="http://schemas.openxmlformats.org/officeDocument/2006/relationships/hyperlink" Target="https://talan.bank.gov.ua/get-user-certificate/1WkYT0JYt4GVxIPhlCfa" TargetMode="External"/><Relationship Id="rId641" Type="http://schemas.openxmlformats.org/officeDocument/2006/relationships/hyperlink" Target="https://talan.bank.gov.ua/get-user-certificate/1WkYTJ2V9P8dGDMH52xA" TargetMode="External"/><Relationship Id="rId739" Type="http://schemas.openxmlformats.org/officeDocument/2006/relationships/hyperlink" Target="https://talan.bank.gov.ua/get-user-certificate/1WkYTuolMR2UhkzbkwyR" TargetMode="External"/><Relationship Id="rId1064" Type="http://schemas.openxmlformats.org/officeDocument/2006/relationships/hyperlink" Target="https://talan.bank.gov.ua/get-user-certificate/1WkYT16pL1vIChdFkoUN" TargetMode="External"/><Relationship Id="rId1271" Type="http://schemas.openxmlformats.org/officeDocument/2006/relationships/hyperlink" Target="https://talan.bank.gov.ua/get-user-certificate/1WkYT3A9omxjTqfwzZ_a" TargetMode="External"/><Relationship Id="rId1369" Type="http://schemas.openxmlformats.org/officeDocument/2006/relationships/hyperlink" Target="https://talan.bank.gov.ua/get-user-certificate/1WkYTGUU0acK4gRYwVaO" TargetMode="External"/><Relationship Id="rId1576" Type="http://schemas.openxmlformats.org/officeDocument/2006/relationships/hyperlink" Target="https://talan.bank.gov.ua/get-user-certificate/1WkYT69GSPycwZ_UgAtU" TargetMode="External"/><Relationship Id="rId501" Type="http://schemas.openxmlformats.org/officeDocument/2006/relationships/hyperlink" Target="https://talan.bank.gov.ua/get-user-certificate/1WkYTUtEHkGLWULZM3x8" TargetMode="External"/><Relationship Id="rId946" Type="http://schemas.openxmlformats.org/officeDocument/2006/relationships/hyperlink" Target="https://talan.bank.gov.ua/get-user-certificate/1WkYTmt6I3aEk-LDeMsE" TargetMode="External"/><Relationship Id="rId1131" Type="http://schemas.openxmlformats.org/officeDocument/2006/relationships/hyperlink" Target="https://talan.bank.gov.ua/get-user-certificate/1WkYTuNlX4ACcr0aKqeK" TargetMode="External"/><Relationship Id="rId1229" Type="http://schemas.openxmlformats.org/officeDocument/2006/relationships/hyperlink" Target="https://talan.bank.gov.ua/get-user-certificate/1WkYT9Rb8D1ickfDlJvF" TargetMode="External"/><Relationship Id="rId1783" Type="http://schemas.openxmlformats.org/officeDocument/2006/relationships/hyperlink" Target="https://talan.bank.gov.ua/get-user-certificate/1WkYT72LK5TYhyQRkFak" TargetMode="External"/><Relationship Id="rId1990" Type="http://schemas.openxmlformats.org/officeDocument/2006/relationships/hyperlink" Target="https://talan.bank.gov.ua/get-user-certificate/1WkYTglLyARxYCPMGq_x" TargetMode="External"/><Relationship Id="rId75" Type="http://schemas.openxmlformats.org/officeDocument/2006/relationships/hyperlink" Target="https://talan.bank.gov.ua/get-user-certificate/1WkYTmY0zZcytPTjbz1r" TargetMode="External"/><Relationship Id="rId806" Type="http://schemas.openxmlformats.org/officeDocument/2006/relationships/hyperlink" Target="https://talan.bank.gov.ua/get-user-certificate/1WkYTBBrBuQSTuCtGs54" TargetMode="External"/><Relationship Id="rId1436" Type="http://schemas.openxmlformats.org/officeDocument/2006/relationships/hyperlink" Target="https://talan.bank.gov.ua/get-user-certificate/1WkYTAiI_Te4gB9ID2QK" TargetMode="External"/><Relationship Id="rId1643" Type="http://schemas.openxmlformats.org/officeDocument/2006/relationships/hyperlink" Target="https://talan.bank.gov.ua/get-user-certificate/1WkYT8Jm84fgydASQXCO" TargetMode="External"/><Relationship Id="rId1850" Type="http://schemas.openxmlformats.org/officeDocument/2006/relationships/hyperlink" Target="https://talan.bank.gov.ua/get-user-certificate/1WkYTdnCEpvhsD1Orgfa" TargetMode="External"/><Relationship Id="rId1503" Type="http://schemas.openxmlformats.org/officeDocument/2006/relationships/hyperlink" Target="https://talan.bank.gov.ua/get-user-certificate/1WkYTbnHBA-e9EvduKj7" TargetMode="External"/><Relationship Id="rId1710" Type="http://schemas.openxmlformats.org/officeDocument/2006/relationships/hyperlink" Target="https://talan.bank.gov.ua/get-user-certificate/1WkYTEFWO8cJzilkoAw6" TargetMode="External"/><Relationship Id="rId1948" Type="http://schemas.openxmlformats.org/officeDocument/2006/relationships/hyperlink" Target="https://talan.bank.gov.ua/get-user-certificate/1WkYTqf5PjiFmoSmJBDa" TargetMode="External"/><Relationship Id="rId291" Type="http://schemas.openxmlformats.org/officeDocument/2006/relationships/hyperlink" Target="https://talan.bank.gov.ua/get-user-certificate/1WkYTS8Pu-ObOIVcfK0W" TargetMode="External"/><Relationship Id="rId1808" Type="http://schemas.openxmlformats.org/officeDocument/2006/relationships/hyperlink" Target="https://talan.bank.gov.ua/get-user-certificate/1WkYTzCnsKE7X5dod5pk" TargetMode="External"/><Relationship Id="rId151" Type="http://schemas.openxmlformats.org/officeDocument/2006/relationships/hyperlink" Target="https://talan.bank.gov.ua/get-user-certificate/1WkYTjTbNhR6rhctymwI" TargetMode="External"/><Relationship Id="rId389" Type="http://schemas.openxmlformats.org/officeDocument/2006/relationships/hyperlink" Target="https://talan.bank.gov.ua/get-user-certificate/1WkYTDncRd-IlGUJ2sTJ" TargetMode="External"/><Relationship Id="rId596" Type="http://schemas.openxmlformats.org/officeDocument/2006/relationships/hyperlink" Target="https://talan.bank.gov.ua/get-user-certificate/1WkYTfigHE3fM0vyjlDk" TargetMode="External"/><Relationship Id="rId249" Type="http://schemas.openxmlformats.org/officeDocument/2006/relationships/hyperlink" Target="https://talan.bank.gov.ua/get-user-certificate/1WkYTXyTxA1WR_PwhtDV" TargetMode="External"/><Relationship Id="rId456" Type="http://schemas.openxmlformats.org/officeDocument/2006/relationships/hyperlink" Target="https://talan.bank.gov.ua/get-user-certificate/1WkYT_aITVRWhRaV1ly2" TargetMode="External"/><Relationship Id="rId663" Type="http://schemas.openxmlformats.org/officeDocument/2006/relationships/hyperlink" Target="https://talan.bank.gov.ua/get-user-certificate/1WkYT48nUpsxy7bPKbqy" TargetMode="External"/><Relationship Id="rId870" Type="http://schemas.openxmlformats.org/officeDocument/2006/relationships/hyperlink" Target="https://talan.bank.gov.ua/get-user-certificate/1WkYTGUxCUkkCo9_uyVF" TargetMode="External"/><Relationship Id="rId1086" Type="http://schemas.openxmlformats.org/officeDocument/2006/relationships/hyperlink" Target="https://talan.bank.gov.ua/get-user-certificate/1WkYTsNOUP2lay_VX9mP" TargetMode="External"/><Relationship Id="rId1293" Type="http://schemas.openxmlformats.org/officeDocument/2006/relationships/hyperlink" Target="https://talan.bank.gov.ua/get-user-certificate/1WkYT8eTOr65v8QtX0po" TargetMode="External"/><Relationship Id="rId109" Type="http://schemas.openxmlformats.org/officeDocument/2006/relationships/hyperlink" Target="https://talan.bank.gov.ua/get-user-certificate/1WkYTVCv9AfeuJ2CQviw" TargetMode="External"/><Relationship Id="rId316" Type="http://schemas.openxmlformats.org/officeDocument/2006/relationships/hyperlink" Target="https://talan.bank.gov.ua/get-user-certificate/1WkYTCVUmPOTeTI8fu3W" TargetMode="External"/><Relationship Id="rId523" Type="http://schemas.openxmlformats.org/officeDocument/2006/relationships/hyperlink" Target="https://talan.bank.gov.ua/get-user-certificate/1WkYTul5DVU4Ty0AplMt" TargetMode="External"/><Relationship Id="rId968" Type="http://schemas.openxmlformats.org/officeDocument/2006/relationships/hyperlink" Target="https://talan.bank.gov.ua/get-user-certificate/1WkYTaz0k-4IQdXwLEsy" TargetMode="External"/><Relationship Id="rId1153" Type="http://schemas.openxmlformats.org/officeDocument/2006/relationships/hyperlink" Target="https://talan.bank.gov.ua/get-user-certificate/1WkYT9C3ADCvgZnS68wW" TargetMode="External"/><Relationship Id="rId1598" Type="http://schemas.openxmlformats.org/officeDocument/2006/relationships/hyperlink" Target="https://talan.bank.gov.ua/get-user-certificate/1WkYThAhlB_lZfQ9wMux" TargetMode="External"/><Relationship Id="rId97" Type="http://schemas.openxmlformats.org/officeDocument/2006/relationships/hyperlink" Target="https://talan.bank.gov.ua/get-user-certificate/1WkYTyZ9cUdgTkVd0vJZ" TargetMode="External"/><Relationship Id="rId730" Type="http://schemas.openxmlformats.org/officeDocument/2006/relationships/hyperlink" Target="https://talan.bank.gov.ua/get-user-certificate/1WkYT93RJN1PtiE7fG0m" TargetMode="External"/><Relationship Id="rId828" Type="http://schemas.openxmlformats.org/officeDocument/2006/relationships/hyperlink" Target="https://talan.bank.gov.ua/get-user-certificate/1WkYT00kjARPKCUArFo1" TargetMode="External"/><Relationship Id="rId1013" Type="http://schemas.openxmlformats.org/officeDocument/2006/relationships/hyperlink" Target="https://talan.bank.gov.ua/get-user-certificate/1WkYT8RO6QkNzlnUDtnv" TargetMode="External"/><Relationship Id="rId1360" Type="http://schemas.openxmlformats.org/officeDocument/2006/relationships/hyperlink" Target="https://talan.bank.gov.ua/get-user-certificate/1WkYTzBkjgjJpKkDMnVQ" TargetMode="External"/><Relationship Id="rId1458" Type="http://schemas.openxmlformats.org/officeDocument/2006/relationships/hyperlink" Target="https://talan.bank.gov.ua/get-user-certificate/1WkYTSyo-uc6Lqrg-WqU" TargetMode="External"/><Relationship Id="rId1665" Type="http://schemas.openxmlformats.org/officeDocument/2006/relationships/hyperlink" Target="https://talan.bank.gov.ua/get-user-certificate/1WkYTOikKSI-5J3rnU_I" TargetMode="External"/><Relationship Id="rId1872" Type="http://schemas.openxmlformats.org/officeDocument/2006/relationships/hyperlink" Target="https://talan.bank.gov.ua/get-user-certificate/1WkYTcPbBpG3MVRKlz7C" TargetMode="External"/><Relationship Id="rId1220" Type="http://schemas.openxmlformats.org/officeDocument/2006/relationships/hyperlink" Target="https://talan.bank.gov.ua/get-user-certificate/1WkYTFW2h9llkieCAIqf" TargetMode="External"/><Relationship Id="rId1318" Type="http://schemas.openxmlformats.org/officeDocument/2006/relationships/hyperlink" Target="https://talan.bank.gov.ua/get-user-certificate/1WkYT9zYkssU8CyOzeF3" TargetMode="External"/><Relationship Id="rId1525" Type="http://schemas.openxmlformats.org/officeDocument/2006/relationships/hyperlink" Target="https://talan.bank.gov.ua/get-user-certificate/1WkYTkM54B4bWbJpmyAL" TargetMode="External"/><Relationship Id="rId1732" Type="http://schemas.openxmlformats.org/officeDocument/2006/relationships/hyperlink" Target="https://talan.bank.gov.ua/get-user-certificate/1WkYTbYCpNWFAk3AIzEK" TargetMode="External"/><Relationship Id="rId24" Type="http://schemas.openxmlformats.org/officeDocument/2006/relationships/hyperlink" Target="https://talan.bank.gov.ua/get-user-certificate/1WkYTBFVf4okmXeT-mhb" TargetMode="External"/><Relationship Id="rId173" Type="http://schemas.openxmlformats.org/officeDocument/2006/relationships/hyperlink" Target="https://talan.bank.gov.ua/get-user-certificate/1WkYTnCxf4LsjaW7Yron" TargetMode="External"/><Relationship Id="rId380" Type="http://schemas.openxmlformats.org/officeDocument/2006/relationships/hyperlink" Target="https://talan.bank.gov.ua/get-user-certificate/1WkYTyKre5fakrmDu-kX" TargetMode="External"/><Relationship Id="rId240" Type="http://schemas.openxmlformats.org/officeDocument/2006/relationships/hyperlink" Target="https://talan.bank.gov.ua/get-user-certificate/1WkYTmn9qhyYhPQA4ptG" TargetMode="External"/><Relationship Id="rId478" Type="http://schemas.openxmlformats.org/officeDocument/2006/relationships/hyperlink" Target="https://talan.bank.gov.ua/get-user-certificate/1WkYTSj1NNEpGhlpT59y" TargetMode="External"/><Relationship Id="rId685" Type="http://schemas.openxmlformats.org/officeDocument/2006/relationships/hyperlink" Target="https://talan.bank.gov.ua/get-user-certificate/1WkYTnG9HX3aoACA7vUp" TargetMode="External"/><Relationship Id="rId892" Type="http://schemas.openxmlformats.org/officeDocument/2006/relationships/hyperlink" Target="https://talan.bank.gov.ua/get-user-certificate/1WkYTP-_0dPbQe2cNzot" TargetMode="External"/><Relationship Id="rId100" Type="http://schemas.openxmlformats.org/officeDocument/2006/relationships/hyperlink" Target="https://talan.bank.gov.ua/get-user-certificate/1WkYTUKMnRpf1aWRZxPc" TargetMode="External"/><Relationship Id="rId338" Type="http://schemas.openxmlformats.org/officeDocument/2006/relationships/hyperlink" Target="https://talan.bank.gov.ua/get-user-certificate/1WkYTRe7ZD0l1cItYzRX" TargetMode="External"/><Relationship Id="rId545" Type="http://schemas.openxmlformats.org/officeDocument/2006/relationships/hyperlink" Target="https://talan.bank.gov.ua/get-user-certificate/1WkYTk0e5sBavJ6Ey29D" TargetMode="External"/><Relationship Id="rId752" Type="http://schemas.openxmlformats.org/officeDocument/2006/relationships/hyperlink" Target="https://talan.bank.gov.ua/get-user-certificate/1WkYTERNahtSRsUb0u8X" TargetMode="External"/><Relationship Id="rId1175" Type="http://schemas.openxmlformats.org/officeDocument/2006/relationships/hyperlink" Target="https://talan.bank.gov.ua/get-user-certificate/1WkYTDEQ5xPml98-DgCR" TargetMode="External"/><Relationship Id="rId1382" Type="http://schemas.openxmlformats.org/officeDocument/2006/relationships/hyperlink" Target="https://talan.bank.gov.ua/get-user-certificate/1WkYTHEzKOVzDC8HwPPJ" TargetMode="External"/><Relationship Id="rId405" Type="http://schemas.openxmlformats.org/officeDocument/2006/relationships/hyperlink" Target="https://talan.bank.gov.ua/get-user-certificate/1WkYTH6NHGe9rfW2M6k9" TargetMode="External"/><Relationship Id="rId612" Type="http://schemas.openxmlformats.org/officeDocument/2006/relationships/hyperlink" Target="https://talan.bank.gov.ua/get-user-certificate/1WkYTLKK8JbX007est9D" TargetMode="External"/><Relationship Id="rId1035" Type="http://schemas.openxmlformats.org/officeDocument/2006/relationships/hyperlink" Target="https://talan.bank.gov.ua/get-user-certificate/1WkYTrIOYKinzoOdlghI" TargetMode="External"/><Relationship Id="rId1242" Type="http://schemas.openxmlformats.org/officeDocument/2006/relationships/hyperlink" Target="https://talan.bank.gov.ua/get-user-certificate/1WkYTd1eq_3adeRSs80c" TargetMode="External"/><Relationship Id="rId1687" Type="http://schemas.openxmlformats.org/officeDocument/2006/relationships/hyperlink" Target="https://talan.bank.gov.ua/get-user-certificate/1WkYTANHSoEWl-BrpTVg" TargetMode="External"/><Relationship Id="rId1894" Type="http://schemas.openxmlformats.org/officeDocument/2006/relationships/hyperlink" Target="https://talan.bank.gov.ua/get-user-certificate/1WkYTjKJALsU4iVO5I2B" TargetMode="External"/><Relationship Id="rId917" Type="http://schemas.openxmlformats.org/officeDocument/2006/relationships/hyperlink" Target="https://talan.bank.gov.ua/get-user-certificate/1WkYTTIG4dN_w1ROBbTT" TargetMode="External"/><Relationship Id="rId1102" Type="http://schemas.openxmlformats.org/officeDocument/2006/relationships/hyperlink" Target="https://talan.bank.gov.ua/get-user-certificate/1WkYTzbaq_lwMRMukMJG" TargetMode="External"/><Relationship Id="rId1547" Type="http://schemas.openxmlformats.org/officeDocument/2006/relationships/hyperlink" Target="https://talan.bank.gov.ua/get-user-certificate/1WkYTKwRCztkij_3xqjC" TargetMode="External"/><Relationship Id="rId1754" Type="http://schemas.openxmlformats.org/officeDocument/2006/relationships/hyperlink" Target="https://talan.bank.gov.ua/get-user-certificate/1WkYTTzJGrao49_F57eA" TargetMode="External"/><Relationship Id="rId1961" Type="http://schemas.openxmlformats.org/officeDocument/2006/relationships/hyperlink" Target="https://talan.bank.gov.ua/get-user-certificate/1WkYTVWhvWqMG3Pa2DJN" TargetMode="External"/><Relationship Id="rId46" Type="http://schemas.openxmlformats.org/officeDocument/2006/relationships/hyperlink" Target="https://talan.bank.gov.ua/get-user-certificate/1WkYTQguPj6_O485p8Zx" TargetMode="External"/><Relationship Id="rId1407" Type="http://schemas.openxmlformats.org/officeDocument/2006/relationships/hyperlink" Target="https://talan.bank.gov.ua/get-user-certificate/1WkYTmCQhEpVcE3a5Jro" TargetMode="External"/><Relationship Id="rId1614" Type="http://schemas.openxmlformats.org/officeDocument/2006/relationships/hyperlink" Target="https://talan.bank.gov.ua/get-user-certificate/1WkYTM4Rjws3cHB5teDA" TargetMode="External"/><Relationship Id="rId1821" Type="http://schemas.openxmlformats.org/officeDocument/2006/relationships/hyperlink" Target="https://talan.bank.gov.ua/get-user-certificate/1WkYTgLTsHrpxfZ9Dl1t" TargetMode="External"/><Relationship Id="rId195" Type="http://schemas.openxmlformats.org/officeDocument/2006/relationships/hyperlink" Target="https://talan.bank.gov.ua/get-user-certificate/1WkYTmQpQHecSLOSnmo4" TargetMode="External"/><Relationship Id="rId1919" Type="http://schemas.openxmlformats.org/officeDocument/2006/relationships/hyperlink" Target="https://talan.bank.gov.ua/get-user-certificate/1WkYTxWCj8ou1IXMLfuW" TargetMode="External"/><Relationship Id="rId262" Type="http://schemas.openxmlformats.org/officeDocument/2006/relationships/hyperlink" Target="https://talan.bank.gov.ua/get-user-certificate/1WkYT1wSDTxyr87f20KQ" TargetMode="External"/><Relationship Id="rId567" Type="http://schemas.openxmlformats.org/officeDocument/2006/relationships/hyperlink" Target="https://talan.bank.gov.ua/get-user-certificate/1WkYTjB-KeD-PdnKrv9B" TargetMode="External"/><Relationship Id="rId1197" Type="http://schemas.openxmlformats.org/officeDocument/2006/relationships/hyperlink" Target="https://talan.bank.gov.ua/get-user-certificate/1WkYTl4wHQLBGSHmWqUz" TargetMode="External"/><Relationship Id="rId122" Type="http://schemas.openxmlformats.org/officeDocument/2006/relationships/hyperlink" Target="https://talan.bank.gov.ua/get-user-certificate/1WkYTKgtoD35pMuxagZp" TargetMode="External"/><Relationship Id="rId774" Type="http://schemas.openxmlformats.org/officeDocument/2006/relationships/hyperlink" Target="https://talan.bank.gov.ua/get-user-certificate/1WkYTI_OSMNig0autpMo" TargetMode="External"/><Relationship Id="rId981" Type="http://schemas.openxmlformats.org/officeDocument/2006/relationships/hyperlink" Target="https://talan.bank.gov.ua/get-user-certificate/1WkYTYLQ1qwvfQt3fBL5" TargetMode="External"/><Relationship Id="rId1057" Type="http://schemas.openxmlformats.org/officeDocument/2006/relationships/hyperlink" Target="https://talan.bank.gov.ua/get-user-certificate/1WkYTDYbiQJTtSZsbgQ5" TargetMode="External"/><Relationship Id="rId2010" Type="http://schemas.openxmlformats.org/officeDocument/2006/relationships/hyperlink" Target="https://talan.bank.gov.ua/get-user-certificate/EeLkDHUyL9OKOsizkFw9" TargetMode="External"/><Relationship Id="rId427" Type="http://schemas.openxmlformats.org/officeDocument/2006/relationships/hyperlink" Target="https://talan.bank.gov.ua/get-user-certificate/1WkYTWa7ccyoOe2Ifyl-" TargetMode="External"/><Relationship Id="rId634" Type="http://schemas.openxmlformats.org/officeDocument/2006/relationships/hyperlink" Target="https://talan.bank.gov.ua/get-user-certificate/1WkYTbIbse6Gw1WZWMBW" TargetMode="External"/><Relationship Id="rId841" Type="http://schemas.openxmlformats.org/officeDocument/2006/relationships/hyperlink" Target="https://talan.bank.gov.ua/get-user-certificate/1WkYTvTDDYfiFB0HSYZn" TargetMode="External"/><Relationship Id="rId1264" Type="http://schemas.openxmlformats.org/officeDocument/2006/relationships/hyperlink" Target="https://talan.bank.gov.ua/get-user-certificate/1WkYT9zTfGXyHwX65_ZV" TargetMode="External"/><Relationship Id="rId1471" Type="http://schemas.openxmlformats.org/officeDocument/2006/relationships/hyperlink" Target="https://talan.bank.gov.ua/get-user-certificate/1WkYT6MoZ9mc_45L7nj4" TargetMode="External"/><Relationship Id="rId1569" Type="http://schemas.openxmlformats.org/officeDocument/2006/relationships/hyperlink" Target="https://talan.bank.gov.ua/get-user-certificate/1WkYT8qQKNfIpzzD0xAM" TargetMode="External"/><Relationship Id="rId701" Type="http://schemas.openxmlformats.org/officeDocument/2006/relationships/hyperlink" Target="https://talan.bank.gov.ua/get-user-certificate/1WkYTPsw5CkGmiAzE1_h" TargetMode="External"/><Relationship Id="rId939" Type="http://schemas.openxmlformats.org/officeDocument/2006/relationships/hyperlink" Target="https://talan.bank.gov.ua/get-user-certificate/1WkYTC0kxi0G-OVPznch" TargetMode="External"/><Relationship Id="rId1124" Type="http://schemas.openxmlformats.org/officeDocument/2006/relationships/hyperlink" Target="https://talan.bank.gov.ua/get-user-certificate/1WkYTdk0c2YOpFTxZLAt" TargetMode="External"/><Relationship Id="rId1331" Type="http://schemas.openxmlformats.org/officeDocument/2006/relationships/hyperlink" Target="https://talan.bank.gov.ua/get-user-certificate/1WkYTMKYkJBLbF5LyZAU" TargetMode="External"/><Relationship Id="rId1776" Type="http://schemas.openxmlformats.org/officeDocument/2006/relationships/hyperlink" Target="https://talan.bank.gov.ua/get-user-certificate/1WkYTzE87rC9yH_XaMEF" TargetMode="External"/><Relationship Id="rId1983" Type="http://schemas.openxmlformats.org/officeDocument/2006/relationships/hyperlink" Target="https://talan.bank.gov.ua/get-user-certificate/1WkYT5OKsJJJ-MXXiKHv" TargetMode="External"/><Relationship Id="rId68" Type="http://schemas.openxmlformats.org/officeDocument/2006/relationships/hyperlink" Target="https://talan.bank.gov.ua/get-user-certificate/1WkYTCa7CfGylni6LM0f" TargetMode="External"/><Relationship Id="rId1429" Type="http://schemas.openxmlformats.org/officeDocument/2006/relationships/hyperlink" Target="https://talan.bank.gov.ua/get-user-certificate/1WkYTUlwiUyLM8z-c9Nv" TargetMode="External"/><Relationship Id="rId1636" Type="http://schemas.openxmlformats.org/officeDocument/2006/relationships/hyperlink" Target="https://talan.bank.gov.ua/get-user-certificate/1WkYTjGCnkwmA7H6lv51" TargetMode="External"/><Relationship Id="rId1843" Type="http://schemas.openxmlformats.org/officeDocument/2006/relationships/hyperlink" Target="https://talan.bank.gov.ua/get-user-certificate/1WkYTlYUcyGqiE4HXA_u" TargetMode="External"/><Relationship Id="rId1703" Type="http://schemas.openxmlformats.org/officeDocument/2006/relationships/hyperlink" Target="https://talan.bank.gov.ua/get-user-certificate/1WkYTIrLoUXgvynZn-b1" TargetMode="External"/><Relationship Id="rId1910" Type="http://schemas.openxmlformats.org/officeDocument/2006/relationships/hyperlink" Target="https://talan.bank.gov.ua/get-user-certificate/1WkYTm7WdiSFhtvPjjTU" TargetMode="External"/><Relationship Id="rId284" Type="http://schemas.openxmlformats.org/officeDocument/2006/relationships/hyperlink" Target="https://talan.bank.gov.ua/get-user-certificate/1WkYTKO0c-E9TnmAQSZc" TargetMode="External"/><Relationship Id="rId491" Type="http://schemas.openxmlformats.org/officeDocument/2006/relationships/hyperlink" Target="https://talan.bank.gov.ua/get-user-certificate/1WkYTB1RPI05j39Zs8p3" TargetMode="External"/><Relationship Id="rId144" Type="http://schemas.openxmlformats.org/officeDocument/2006/relationships/hyperlink" Target="https://talan.bank.gov.ua/get-user-certificate/1WkYTz4CZTqib63ZVsX3" TargetMode="External"/><Relationship Id="rId589" Type="http://schemas.openxmlformats.org/officeDocument/2006/relationships/hyperlink" Target="https://talan.bank.gov.ua/get-user-certificate/1WkYTS_2wYOYMbTU2VU9" TargetMode="External"/><Relationship Id="rId796" Type="http://schemas.openxmlformats.org/officeDocument/2006/relationships/hyperlink" Target="https://talan.bank.gov.ua/get-user-certificate/1WkYTBszgrCL9J4QV6p3" TargetMode="External"/><Relationship Id="rId351" Type="http://schemas.openxmlformats.org/officeDocument/2006/relationships/hyperlink" Target="https://talan.bank.gov.ua/get-user-certificate/1WkYT9LpSibuo2v5Z4y7" TargetMode="External"/><Relationship Id="rId449" Type="http://schemas.openxmlformats.org/officeDocument/2006/relationships/hyperlink" Target="https://talan.bank.gov.ua/get-user-certificate/1WkYTlCvKjsL65BJLw58" TargetMode="External"/><Relationship Id="rId656" Type="http://schemas.openxmlformats.org/officeDocument/2006/relationships/hyperlink" Target="https://talan.bank.gov.ua/get-user-certificate/1WkYT23IdoY_Sixxy6-T" TargetMode="External"/><Relationship Id="rId863" Type="http://schemas.openxmlformats.org/officeDocument/2006/relationships/hyperlink" Target="https://talan.bank.gov.ua/get-user-certificate/1WkYTL4fSnyHxOJaY3lL" TargetMode="External"/><Relationship Id="rId1079" Type="http://schemas.openxmlformats.org/officeDocument/2006/relationships/hyperlink" Target="https://talan.bank.gov.ua/get-user-certificate/1WkYTHy6WSg-APbUMV5w" TargetMode="External"/><Relationship Id="rId1286" Type="http://schemas.openxmlformats.org/officeDocument/2006/relationships/hyperlink" Target="https://talan.bank.gov.ua/get-user-certificate/1WkYTYBzb3rE6F1EfsI1" TargetMode="External"/><Relationship Id="rId1493" Type="http://schemas.openxmlformats.org/officeDocument/2006/relationships/hyperlink" Target="https://talan.bank.gov.ua/get-user-certificate/1WkYT9SCSmgEnynOCmiK" TargetMode="External"/><Relationship Id="rId211" Type="http://schemas.openxmlformats.org/officeDocument/2006/relationships/hyperlink" Target="https://talan.bank.gov.ua/get-user-certificate/1WkYT-9WRYC9Z97ZocFA" TargetMode="External"/><Relationship Id="rId309" Type="http://schemas.openxmlformats.org/officeDocument/2006/relationships/hyperlink" Target="https://talan.bank.gov.ua/get-user-certificate/1WkYT44pfkqh-vjoyvzz" TargetMode="External"/><Relationship Id="rId516" Type="http://schemas.openxmlformats.org/officeDocument/2006/relationships/hyperlink" Target="https://talan.bank.gov.ua/get-user-certificate/1WkYTCp1nXgtRQ8M9l4i" TargetMode="External"/><Relationship Id="rId1146" Type="http://schemas.openxmlformats.org/officeDocument/2006/relationships/hyperlink" Target="https://talan.bank.gov.ua/get-user-certificate/1WkYTv8hxYfAngwSmjBd" TargetMode="External"/><Relationship Id="rId1798" Type="http://schemas.openxmlformats.org/officeDocument/2006/relationships/hyperlink" Target="https://talan.bank.gov.ua/get-user-certificate/1WkYTnIQ-3NWG2FNITlx" TargetMode="External"/><Relationship Id="rId723" Type="http://schemas.openxmlformats.org/officeDocument/2006/relationships/hyperlink" Target="https://talan.bank.gov.ua/get-user-certificate/1WkYT1l210NzE6A45_VM" TargetMode="External"/><Relationship Id="rId930" Type="http://schemas.openxmlformats.org/officeDocument/2006/relationships/hyperlink" Target="https://talan.bank.gov.ua/get-user-certificate/1WkYTNhO6LBaL60gfDdQ" TargetMode="External"/><Relationship Id="rId1006" Type="http://schemas.openxmlformats.org/officeDocument/2006/relationships/hyperlink" Target="https://talan.bank.gov.ua/get-user-certificate/1WkYTMVcYxkxCrDA0cZV" TargetMode="External"/><Relationship Id="rId1353" Type="http://schemas.openxmlformats.org/officeDocument/2006/relationships/hyperlink" Target="https://talan.bank.gov.ua/get-user-certificate/1WkYTWXfP6o7lUD0Q287" TargetMode="External"/><Relationship Id="rId1560" Type="http://schemas.openxmlformats.org/officeDocument/2006/relationships/hyperlink" Target="https://talan.bank.gov.ua/get-user-certificate/1WkYTHwX0GFVoNbWT45G" TargetMode="External"/><Relationship Id="rId1658" Type="http://schemas.openxmlformats.org/officeDocument/2006/relationships/hyperlink" Target="https://talan.bank.gov.ua/get-user-certificate/1WkYT3XiK4sQmWAjSS-E" TargetMode="External"/><Relationship Id="rId1865" Type="http://schemas.openxmlformats.org/officeDocument/2006/relationships/hyperlink" Target="https://talan.bank.gov.ua/get-user-certificate/1WkYTIdJXloM7Ve9svdW" TargetMode="External"/><Relationship Id="rId1213" Type="http://schemas.openxmlformats.org/officeDocument/2006/relationships/hyperlink" Target="https://talan.bank.gov.ua/get-user-certificate/1WkYTnge6ifXrP6syXJM" TargetMode="External"/><Relationship Id="rId1420" Type="http://schemas.openxmlformats.org/officeDocument/2006/relationships/hyperlink" Target="https://talan.bank.gov.ua/get-user-certificate/1WkYT8fKq0ALpPHwo-YT" TargetMode="External"/><Relationship Id="rId1518" Type="http://schemas.openxmlformats.org/officeDocument/2006/relationships/hyperlink" Target="https://talan.bank.gov.ua/get-user-certificate/1WkYTJm_p7j3S6kSOTgn" TargetMode="External"/><Relationship Id="rId1725" Type="http://schemas.openxmlformats.org/officeDocument/2006/relationships/hyperlink" Target="https://talan.bank.gov.ua/get-user-certificate/1WkYTcMlYoqAYpISnt43" TargetMode="External"/><Relationship Id="rId1932" Type="http://schemas.openxmlformats.org/officeDocument/2006/relationships/hyperlink" Target="https://talan.bank.gov.ua/get-user-certificate/1WkYTlziBJVbu5EZyTl5" TargetMode="External"/><Relationship Id="rId17" Type="http://schemas.openxmlformats.org/officeDocument/2006/relationships/hyperlink" Target="https://talan.bank.gov.ua/get-user-certificate/1WkYToK9TNA4fK6Kd-9Z" TargetMode="External"/><Relationship Id="rId166" Type="http://schemas.openxmlformats.org/officeDocument/2006/relationships/hyperlink" Target="https://talan.bank.gov.ua/get-user-certificate/1WkYTYkUQ6rPs-E5osYp" TargetMode="External"/><Relationship Id="rId373" Type="http://schemas.openxmlformats.org/officeDocument/2006/relationships/hyperlink" Target="https://talan.bank.gov.ua/get-user-certificate/1WkYTvG-TaPuCEMb2AS2" TargetMode="External"/><Relationship Id="rId580" Type="http://schemas.openxmlformats.org/officeDocument/2006/relationships/hyperlink" Target="https://talan.bank.gov.ua/get-user-certificate/1WkYTVnaL4swiVT9qyu7" TargetMode="External"/><Relationship Id="rId1" Type="http://schemas.openxmlformats.org/officeDocument/2006/relationships/hyperlink" Target="https://talan.bank.gov.ua/get-user-certificate/1WkYTtr0m_5kPjjDJdck" TargetMode="External"/><Relationship Id="rId233" Type="http://schemas.openxmlformats.org/officeDocument/2006/relationships/hyperlink" Target="https://talan.bank.gov.ua/get-user-certificate/1WkYTmYQJrh2ADI2Qomq" TargetMode="External"/><Relationship Id="rId440" Type="http://schemas.openxmlformats.org/officeDocument/2006/relationships/hyperlink" Target="https://talan.bank.gov.ua/get-user-certificate/1WkYTiI42GA62hbLIhAv" TargetMode="External"/><Relationship Id="rId678" Type="http://schemas.openxmlformats.org/officeDocument/2006/relationships/hyperlink" Target="https://talan.bank.gov.ua/get-user-certificate/1WkYTAalcpRe2Ln1LbkW" TargetMode="External"/><Relationship Id="rId885" Type="http://schemas.openxmlformats.org/officeDocument/2006/relationships/hyperlink" Target="https://talan.bank.gov.ua/get-user-certificate/1WkYT0C90BtTaUWfewKG" TargetMode="External"/><Relationship Id="rId1070" Type="http://schemas.openxmlformats.org/officeDocument/2006/relationships/hyperlink" Target="https://talan.bank.gov.ua/get-user-certificate/1WkYT7U1weiEXBqP7Q8U" TargetMode="External"/><Relationship Id="rId300" Type="http://schemas.openxmlformats.org/officeDocument/2006/relationships/hyperlink" Target="https://talan.bank.gov.ua/get-user-certificate/1WkYTyV5cffIIsy0rszQ" TargetMode="External"/><Relationship Id="rId538" Type="http://schemas.openxmlformats.org/officeDocument/2006/relationships/hyperlink" Target="https://talan.bank.gov.ua/get-user-certificate/1WkYTKRDkIETAK4H8oUy" TargetMode="External"/><Relationship Id="rId745" Type="http://schemas.openxmlformats.org/officeDocument/2006/relationships/hyperlink" Target="https://talan.bank.gov.ua/get-user-certificate/1WkYT6FH3YIO74RlRZh5" TargetMode="External"/><Relationship Id="rId952" Type="http://schemas.openxmlformats.org/officeDocument/2006/relationships/hyperlink" Target="https://talan.bank.gov.ua/get-user-certificate/1WkYTGif2ggsz5LoShxd" TargetMode="External"/><Relationship Id="rId1168" Type="http://schemas.openxmlformats.org/officeDocument/2006/relationships/hyperlink" Target="https://talan.bank.gov.ua/get-user-certificate/1WkYT6a9OIjWg53BtrSd" TargetMode="External"/><Relationship Id="rId1375" Type="http://schemas.openxmlformats.org/officeDocument/2006/relationships/hyperlink" Target="https://talan.bank.gov.ua/get-user-certificate/1WkYTBrmjXdpIqZKC33O" TargetMode="External"/><Relationship Id="rId1582" Type="http://schemas.openxmlformats.org/officeDocument/2006/relationships/hyperlink" Target="https://talan.bank.gov.ua/get-user-certificate/1WkYTjMJ2K8u5mbe5ean" TargetMode="External"/><Relationship Id="rId81" Type="http://schemas.openxmlformats.org/officeDocument/2006/relationships/hyperlink" Target="https://talan.bank.gov.ua/get-user-certificate/1WkYT8BnJJHjJWZxQSaw" TargetMode="External"/><Relationship Id="rId605" Type="http://schemas.openxmlformats.org/officeDocument/2006/relationships/hyperlink" Target="https://talan.bank.gov.ua/get-user-certificate/1WkYTKk8nN7XiVKboavN" TargetMode="External"/><Relationship Id="rId812" Type="http://schemas.openxmlformats.org/officeDocument/2006/relationships/hyperlink" Target="https://talan.bank.gov.ua/get-user-certificate/1WkYT6yAGjLTQWTh8UOV" TargetMode="External"/><Relationship Id="rId1028" Type="http://schemas.openxmlformats.org/officeDocument/2006/relationships/hyperlink" Target="https://talan.bank.gov.ua/get-user-certificate/1WkYT4CYdHr3qhz4YNMV" TargetMode="External"/><Relationship Id="rId1235" Type="http://schemas.openxmlformats.org/officeDocument/2006/relationships/hyperlink" Target="https://talan.bank.gov.ua/get-user-certificate/1WkYT0dB1xmjMMZSkrAW" TargetMode="External"/><Relationship Id="rId1442" Type="http://schemas.openxmlformats.org/officeDocument/2006/relationships/hyperlink" Target="https://talan.bank.gov.ua/get-user-certificate/1WkYTl9aAQ-zWZ6l3WZJ" TargetMode="External"/><Relationship Id="rId1887" Type="http://schemas.openxmlformats.org/officeDocument/2006/relationships/hyperlink" Target="https://talan.bank.gov.ua/get-user-certificate/1WkYT_chpxt4PQVgjxNi" TargetMode="External"/><Relationship Id="rId1302" Type="http://schemas.openxmlformats.org/officeDocument/2006/relationships/hyperlink" Target="https://talan.bank.gov.ua/get-user-certificate/1WkYTKKBeBOY6HBYOW8S" TargetMode="External"/><Relationship Id="rId1747" Type="http://schemas.openxmlformats.org/officeDocument/2006/relationships/hyperlink" Target="https://talan.bank.gov.ua/get-user-certificate/1WkYTyrYxvnlS9hfzUoa" TargetMode="External"/><Relationship Id="rId1954" Type="http://schemas.openxmlformats.org/officeDocument/2006/relationships/hyperlink" Target="https://talan.bank.gov.ua/get-user-certificate/1WkYTiTtT82VAGHYCCDV" TargetMode="External"/><Relationship Id="rId39" Type="http://schemas.openxmlformats.org/officeDocument/2006/relationships/hyperlink" Target="https://talan.bank.gov.ua/get-user-certificate/1WkYT9E1ISHhfgaonwm6" TargetMode="External"/><Relationship Id="rId1607" Type="http://schemas.openxmlformats.org/officeDocument/2006/relationships/hyperlink" Target="https://talan.bank.gov.ua/get-user-certificate/1WkYTSWjaggh_FsTirtI" TargetMode="External"/><Relationship Id="rId1814" Type="http://schemas.openxmlformats.org/officeDocument/2006/relationships/hyperlink" Target="https://talan.bank.gov.ua/get-user-certificate/1WkYTunpmgqGVshfVNGa" TargetMode="External"/><Relationship Id="rId188" Type="http://schemas.openxmlformats.org/officeDocument/2006/relationships/hyperlink" Target="https://talan.bank.gov.ua/get-user-certificate/1WkYTrOIINQh2SP8t6JW" TargetMode="External"/><Relationship Id="rId395" Type="http://schemas.openxmlformats.org/officeDocument/2006/relationships/hyperlink" Target="https://talan.bank.gov.ua/get-user-certificate/1WkYTNeYYO3aqcFe3jnr" TargetMode="External"/><Relationship Id="rId255" Type="http://schemas.openxmlformats.org/officeDocument/2006/relationships/hyperlink" Target="https://talan.bank.gov.ua/get-user-certificate/1WkYTY3s6qO7_6J5Patc" TargetMode="External"/><Relationship Id="rId462" Type="http://schemas.openxmlformats.org/officeDocument/2006/relationships/hyperlink" Target="https://talan.bank.gov.ua/get-user-certificate/1WkYThy68n6Gl3RB5u95" TargetMode="External"/><Relationship Id="rId1092" Type="http://schemas.openxmlformats.org/officeDocument/2006/relationships/hyperlink" Target="https://talan.bank.gov.ua/get-user-certificate/1WkYTz_kVToWxyvxykQt" TargetMode="External"/><Relationship Id="rId1397" Type="http://schemas.openxmlformats.org/officeDocument/2006/relationships/hyperlink" Target="https://talan.bank.gov.ua/get-user-certificate/1WkYTjLhiA4EVNgGnpgS" TargetMode="External"/><Relationship Id="rId115" Type="http://schemas.openxmlformats.org/officeDocument/2006/relationships/hyperlink" Target="https://talan.bank.gov.ua/get-user-certificate/1WkYTH4tjuO8ylGMMAZm" TargetMode="External"/><Relationship Id="rId322" Type="http://schemas.openxmlformats.org/officeDocument/2006/relationships/hyperlink" Target="https://talan.bank.gov.ua/get-user-certificate/1WkYTYFU9JglmrzInX0s" TargetMode="External"/><Relationship Id="rId767" Type="http://schemas.openxmlformats.org/officeDocument/2006/relationships/hyperlink" Target="https://talan.bank.gov.ua/get-user-certificate/1WkYTS_4Syl-in7JDURR" TargetMode="External"/><Relationship Id="rId974" Type="http://schemas.openxmlformats.org/officeDocument/2006/relationships/hyperlink" Target="https://talan.bank.gov.ua/get-user-certificate/1WkYTZXbuaJYVrVYFXpr" TargetMode="External"/><Relationship Id="rId2003" Type="http://schemas.openxmlformats.org/officeDocument/2006/relationships/hyperlink" Target="https://talan.bank.gov.ua/get-user-certificate/EeLkDsYLE9qCa_DF2MZL" TargetMode="External"/><Relationship Id="rId627" Type="http://schemas.openxmlformats.org/officeDocument/2006/relationships/hyperlink" Target="https://talan.bank.gov.ua/get-user-certificate/1WkYT7zfRLniXVO0ynKi" TargetMode="External"/><Relationship Id="rId834" Type="http://schemas.openxmlformats.org/officeDocument/2006/relationships/hyperlink" Target="https://talan.bank.gov.ua/get-user-certificate/1WkYTBAzQbZJyhUAo-i7" TargetMode="External"/><Relationship Id="rId1257" Type="http://schemas.openxmlformats.org/officeDocument/2006/relationships/hyperlink" Target="https://talan.bank.gov.ua/get-user-certificate/1WkYT160lNUkcpPUjzlZ" TargetMode="External"/><Relationship Id="rId1464" Type="http://schemas.openxmlformats.org/officeDocument/2006/relationships/hyperlink" Target="https://talan.bank.gov.ua/get-user-certificate/1WkYT6SMrQGaGUdBxT3Z" TargetMode="External"/><Relationship Id="rId1671" Type="http://schemas.openxmlformats.org/officeDocument/2006/relationships/hyperlink" Target="https://talan.bank.gov.ua/get-user-certificate/1WkYTc338N-qSzBQ3_qt" TargetMode="External"/><Relationship Id="rId901" Type="http://schemas.openxmlformats.org/officeDocument/2006/relationships/hyperlink" Target="https://talan.bank.gov.ua/get-user-certificate/1WkYThSeMWfPhsPHncdL" TargetMode="External"/><Relationship Id="rId1117" Type="http://schemas.openxmlformats.org/officeDocument/2006/relationships/hyperlink" Target="https://talan.bank.gov.ua/get-user-certificate/1WkYTPOBrqA_x9GOzHf9" TargetMode="External"/><Relationship Id="rId1324" Type="http://schemas.openxmlformats.org/officeDocument/2006/relationships/hyperlink" Target="https://talan.bank.gov.ua/get-user-certificate/1WkYTOkx8QrBha0gCuNt" TargetMode="External"/><Relationship Id="rId1531" Type="http://schemas.openxmlformats.org/officeDocument/2006/relationships/hyperlink" Target="https://talan.bank.gov.ua/get-user-certificate/1WkYTL0O1Bhs2enJQ_9A" TargetMode="External"/><Relationship Id="rId1769" Type="http://schemas.openxmlformats.org/officeDocument/2006/relationships/hyperlink" Target="https://talan.bank.gov.ua/get-user-certificate/1WkYT58H80i45v_ejb9S" TargetMode="External"/><Relationship Id="rId1976" Type="http://schemas.openxmlformats.org/officeDocument/2006/relationships/hyperlink" Target="https://talan.bank.gov.ua/get-user-certificate/1WkYTf3mq_aEnqR4PYhH" TargetMode="External"/><Relationship Id="rId30" Type="http://schemas.openxmlformats.org/officeDocument/2006/relationships/hyperlink" Target="https://talan.bank.gov.ua/get-user-certificate/1WkYTuEzYNOYwDqI3ZJc" TargetMode="External"/><Relationship Id="rId1629" Type="http://schemas.openxmlformats.org/officeDocument/2006/relationships/hyperlink" Target="https://talan.bank.gov.ua/get-user-certificate/1WkYTWl31797EHU-zsGh" TargetMode="External"/><Relationship Id="rId1836" Type="http://schemas.openxmlformats.org/officeDocument/2006/relationships/hyperlink" Target="https://talan.bank.gov.ua/get-user-certificate/1WkYTqsUulk8b5MaWWa2" TargetMode="External"/><Relationship Id="rId1903" Type="http://schemas.openxmlformats.org/officeDocument/2006/relationships/hyperlink" Target="https://talan.bank.gov.ua/get-user-certificate/1WkYTwTr4QR4DAkXS1oa" TargetMode="External"/><Relationship Id="rId277" Type="http://schemas.openxmlformats.org/officeDocument/2006/relationships/hyperlink" Target="https://talan.bank.gov.ua/get-user-certificate/1WkYTH3tEj03KiGTPpWP" TargetMode="External"/><Relationship Id="rId484" Type="http://schemas.openxmlformats.org/officeDocument/2006/relationships/hyperlink" Target="https://talan.bank.gov.ua/get-user-certificate/1WkYTHdebZsu22obDXjm" TargetMode="External"/><Relationship Id="rId137" Type="http://schemas.openxmlformats.org/officeDocument/2006/relationships/hyperlink" Target="https://talan.bank.gov.ua/get-user-certificate/1WkYTWmhOo0_fUgt0ORn" TargetMode="External"/><Relationship Id="rId344" Type="http://schemas.openxmlformats.org/officeDocument/2006/relationships/hyperlink" Target="https://talan.bank.gov.ua/get-user-certificate/1WkYT533FvdD0SkLvSVn" TargetMode="External"/><Relationship Id="rId691" Type="http://schemas.openxmlformats.org/officeDocument/2006/relationships/hyperlink" Target="https://talan.bank.gov.ua/get-user-certificate/1WkYTtqej2CFvCf10e2v" TargetMode="External"/><Relationship Id="rId789" Type="http://schemas.openxmlformats.org/officeDocument/2006/relationships/hyperlink" Target="https://talan.bank.gov.ua/get-user-certificate/1WkYTvQL5qVwgOW-Nnqz" TargetMode="External"/><Relationship Id="rId996" Type="http://schemas.openxmlformats.org/officeDocument/2006/relationships/hyperlink" Target="https://talan.bank.gov.ua/get-user-certificate/1WkYTxk9dmcSyiHHVKA4" TargetMode="External"/><Relationship Id="rId551" Type="http://schemas.openxmlformats.org/officeDocument/2006/relationships/hyperlink" Target="https://talan.bank.gov.ua/get-user-certificate/1WkYTNXEvDcm1dVa_31D" TargetMode="External"/><Relationship Id="rId649" Type="http://schemas.openxmlformats.org/officeDocument/2006/relationships/hyperlink" Target="https://talan.bank.gov.ua/get-user-certificate/1WkYT6cVEHC0uyzibjLA" TargetMode="External"/><Relationship Id="rId856" Type="http://schemas.openxmlformats.org/officeDocument/2006/relationships/hyperlink" Target="https://talan.bank.gov.ua/get-user-certificate/1WkYTy_sW3hRb9DiaLBf" TargetMode="External"/><Relationship Id="rId1181" Type="http://schemas.openxmlformats.org/officeDocument/2006/relationships/hyperlink" Target="https://talan.bank.gov.ua/get-user-certificate/1WkYTMihsF7QgkbC2RvB" TargetMode="External"/><Relationship Id="rId1279" Type="http://schemas.openxmlformats.org/officeDocument/2006/relationships/hyperlink" Target="https://talan.bank.gov.ua/get-user-certificate/1WkYTd9AchIbg9HE38Qg" TargetMode="External"/><Relationship Id="rId1486" Type="http://schemas.openxmlformats.org/officeDocument/2006/relationships/hyperlink" Target="https://talan.bank.gov.ua/get-user-certificate/1WkYTuSSIg235Jy7edGs" TargetMode="External"/><Relationship Id="rId204" Type="http://schemas.openxmlformats.org/officeDocument/2006/relationships/hyperlink" Target="https://talan.bank.gov.ua/get-user-certificate/1WkYTxBDC_vxPBEZpE6-" TargetMode="External"/><Relationship Id="rId411" Type="http://schemas.openxmlformats.org/officeDocument/2006/relationships/hyperlink" Target="https://talan.bank.gov.ua/get-user-certificate/1WkYTa0Us84gSQhP2wuE" TargetMode="External"/><Relationship Id="rId509" Type="http://schemas.openxmlformats.org/officeDocument/2006/relationships/hyperlink" Target="https://talan.bank.gov.ua/get-user-certificate/1WkYTuorU2xto4NdnUWN" TargetMode="External"/><Relationship Id="rId1041" Type="http://schemas.openxmlformats.org/officeDocument/2006/relationships/hyperlink" Target="https://talan.bank.gov.ua/get-user-certificate/1WkYTpMYo66CrSmegTJz" TargetMode="External"/><Relationship Id="rId1139" Type="http://schemas.openxmlformats.org/officeDocument/2006/relationships/hyperlink" Target="https://talan.bank.gov.ua/get-user-certificate/1WkYT6h1JY80twSBeOHv" TargetMode="External"/><Relationship Id="rId1346" Type="http://schemas.openxmlformats.org/officeDocument/2006/relationships/hyperlink" Target="https://talan.bank.gov.ua/get-user-certificate/1WkYT_2O_mvkJSHztRQY" TargetMode="External"/><Relationship Id="rId1693" Type="http://schemas.openxmlformats.org/officeDocument/2006/relationships/hyperlink" Target="https://talan.bank.gov.ua/get-user-certificate/1WkYT024L5oxdFgyknIY" TargetMode="External"/><Relationship Id="rId1998" Type="http://schemas.openxmlformats.org/officeDocument/2006/relationships/hyperlink" Target="https://talan.bank.gov.ua/get-user-certificate/1WkYTwjVlypahOuXo3zw" TargetMode="External"/><Relationship Id="rId716" Type="http://schemas.openxmlformats.org/officeDocument/2006/relationships/hyperlink" Target="https://talan.bank.gov.ua/get-user-certificate/1WkYT4w6XimqmasT10yF" TargetMode="External"/><Relationship Id="rId923" Type="http://schemas.openxmlformats.org/officeDocument/2006/relationships/hyperlink" Target="https://talan.bank.gov.ua/get-user-certificate/1WkYTip22rNIPkv0B-a8" TargetMode="External"/><Relationship Id="rId1553" Type="http://schemas.openxmlformats.org/officeDocument/2006/relationships/hyperlink" Target="https://talan.bank.gov.ua/get-user-certificate/1WkYTRKgjtHaJKlRLcSI" TargetMode="External"/><Relationship Id="rId1760" Type="http://schemas.openxmlformats.org/officeDocument/2006/relationships/hyperlink" Target="https://talan.bank.gov.ua/get-user-certificate/1WkYT8FRKn8dJ2pLYT2C" TargetMode="External"/><Relationship Id="rId1858" Type="http://schemas.openxmlformats.org/officeDocument/2006/relationships/hyperlink" Target="https://talan.bank.gov.ua/get-user-certificate/1WkYTj-F_t2-BfthBtOt" TargetMode="External"/><Relationship Id="rId52" Type="http://schemas.openxmlformats.org/officeDocument/2006/relationships/hyperlink" Target="https://talan.bank.gov.ua/get-user-certificate/1WkYTTn3MPI-foKwo8oj" TargetMode="External"/><Relationship Id="rId1206" Type="http://schemas.openxmlformats.org/officeDocument/2006/relationships/hyperlink" Target="https://talan.bank.gov.ua/get-user-certificate/1WkYTDLATQUX30PqaULu" TargetMode="External"/><Relationship Id="rId1413" Type="http://schemas.openxmlformats.org/officeDocument/2006/relationships/hyperlink" Target="https://talan.bank.gov.ua/get-user-certificate/1WkYT-Mbf0gSI8dcOa2c" TargetMode="External"/><Relationship Id="rId1620" Type="http://schemas.openxmlformats.org/officeDocument/2006/relationships/hyperlink" Target="https://talan.bank.gov.ua/get-user-certificate/1WkYTGg6mIook_aP4uNg" TargetMode="External"/><Relationship Id="rId1718" Type="http://schemas.openxmlformats.org/officeDocument/2006/relationships/hyperlink" Target="https://talan.bank.gov.ua/get-user-certificate/1WkYTIn49sL-EP2naWs6" TargetMode="External"/><Relationship Id="rId1925" Type="http://schemas.openxmlformats.org/officeDocument/2006/relationships/hyperlink" Target="https://talan.bank.gov.ua/get-user-certificate/1WkYTt-AJX5d7QdfrVda" TargetMode="External"/><Relationship Id="rId299" Type="http://schemas.openxmlformats.org/officeDocument/2006/relationships/hyperlink" Target="https://talan.bank.gov.ua/get-user-certificate/1WkYTMvpXidXYT36ir7j" TargetMode="External"/><Relationship Id="rId159" Type="http://schemas.openxmlformats.org/officeDocument/2006/relationships/hyperlink" Target="https://talan.bank.gov.ua/get-user-certificate/1WkYTEydpu4clHbl003q" TargetMode="External"/><Relationship Id="rId366" Type="http://schemas.openxmlformats.org/officeDocument/2006/relationships/hyperlink" Target="https://talan.bank.gov.ua/get-user-certificate/1WkYTWd7uyxU-_3XrQBg" TargetMode="External"/><Relationship Id="rId573" Type="http://schemas.openxmlformats.org/officeDocument/2006/relationships/hyperlink" Target="https://talan.bank.gov.ua/get-user-certificate/1WkYT9xoLWApHLQXPUmV" TargetMode="External"/><Relationship Id="rId780" Type="http://schemas.openxmlformats.org/officeDocument/2006/relationships/hyperlink" Target="https://talan.bank.gov.ua/get-user-certificate/1WkYTzUdJFc0HgTfA7Lq" TargetMode="External"/><Relationship Id="rId226" Type="http://schemas.openxmlformats.org/officeDocument/2006/relationships/hyperlink" Target="https://talan.bank.gov.ua/get-user-certificate/1WkYT0Y3-VbmhHgjCfp-" TargetMode="External"/><Relationship Id="rId433" Type="http://schemas.openxmlformats.org/officeDocument/2006/relationships/hyperlink" Target="https://talan.bank.gov.ua/get-user-certificate/1WkYTJy8B82lyss85i7w" TargetMode="External"/><Relationship Id="rId878" Type="http://schemas.openxmlformats.org/officeDocument/2006/relationships/hyperlink" Target="https://talan.bank.gov.ua/get-user-certificate/1WkYT90-8lMUC20uu4e7" TargetMode="External"/><Relationship Id="rId1063" Type="http://schemas.openxmlformats.org/officeDocument/2006/relationships/hyperlink" Target="https://talan.bank.gov.ua/get-user-certificate/1WkYTSmMm6n_Ve2zV1qn" TargetMode="External"/><Relationship Id="rId1270" Type="http://schemas.openxmlformats.org/officeDocument/2006/relationships/hyperlink" Target="https://talan.bank.gov.ua/get-user-certificate/1WkYTxhUo9xFLKqGWM1q" TargetMode="External"/><Relationship Id="rId640" Type="http://schemas.openxmlformats.org/officeDocument/2006/relationships/hyperlink" Target="https://talan.bank.gov.ua/get-user-certificate/1WkYTr5ezNxThLd1rkNi" TargetMode="External"/><Relationship Id="rId738" Type="http://schemas.openxmlformats.org/officeDocument/2006/relationships/hyperlink" Target="https://talan.bank.gov.ua/get-user-certificate/1WkYTyBLbFOuBL1yst02" TargetMode="External"/><Relationship Id="rId945" Type="http://schemas.openxmlformats.org/officeDocument/2006/relationships/hyperlink" Target="https://talan.bank.gov.ua/get-user-certificate/1WkYTa90t3gai4PDUOWr" TargetMode="External"/><Relationship Id="rId1368" Type="http://schemas.openxmlformats.org/officeDocument/2006/relationships/hyperlink" Target="https://talan.bank.gov.ua/get-user-certificate/1WkYTiQHxlVqroV7YUEG" TargetMode="External"/><Relationship Id="rId1575" Type="http://schemas.openxmlformats.org/officeDocument/2006/relationships/hyperlink" Target="https://talan.bank.gov.ua/get-user-certificate/1WkYT4VPYbpn5Pcs0wsp" TargetMode="External"/><Relationship Id="rId1782" Type="http://schemas.openxmlformats.org/officeDocument/2006/relationships/hyperlink" Target="https://talan.bank.gov.ua/get-user-certificate/1WkYTInFZPG6r9llOTV8" TargetMode="External"/><Relationship Id="rId74" Type="http://schemas.openxmlformats.org/officeDocument/2006/relationships/hyperlink" Target="https://talan.bank.gov.ua/get-user-certificate/1WkYT_snj3tG2ge86gAB" TargetMode="External"/><Relationship Id="rId500" Type="http://schemas.openxmlformats.org/officeDocument/2006/relationships/hyperlink" Target="https://talan.bank.gov.ua/get-user-certificate/1WkYTT5NbUzALnwMUdAf" TargetMode="External"/><Relationship Id="rId805" Type="http://schemas.openxmlformats.org/officeDocument/2006/relationships/hyperlink" Target="https://talan.bank.gov.ua/get-user-certificate/1WkYTT8SpQDJnccmNfjB" TargetMode="External"/><Relationship Id="rId1130" Type="http://schemas.openxmlformats.org/officeDocument/2006/relationships/hyperlink" Target="https://talan.bank.gov.ua/get-user-certificate/1WkYTqpawOtkfM3t0E1i" TargetMode="External"/><Relationship Id="rId1228" Type="http://schemas.openxmlformats.org/officeDocument/2006/relationships/hyperlink" Target="https://talan.bank.gov.ua/get-user-certificate/1WkYTPTgUyQYJJkseyYc" TargetMode="External"/><Relationship Id="rId1435" Type="http://schemas.openxmlformats.org/officeDocument/2006/relationships/hyperlink" Target="https://talan.bank.gov.ua/get-user-certificate/1WkYTkUEh-ycAFWh7T4Y" TargetMode="External"/><Relationship Id="rId1642" Type="http://schemas.openxmlformats.org/officeDocument/2006/relationships/hyperlink" Target="https://talan.bank.gov.ua/get-user-certificate/1WkYTchc1OwUGhsnihB8" TargetMode="External"/><Relationship Id="rId1947" Type="http://schemas.openxmlformats.org/officeDocument/2006/relationships/hyperlink" Target="https://talan.bank.gov.ua/get-user-certificate/1WkYTx_MUU8gtZd-rFAh" TargetMode="External"/><Relationship Id="rId1502" Type="http://schemas.openxmlformats.org/officeDocument/2006/relationships/hyperlink" Target="https://talan.bank.gov.ua/get-user-certificate/1WkYTiRtK7_RPUp7t3py" TargetMode="External"/><Relationship Id="rId1807" Type="http://schemas.openxmlformats.org/officeDocument/2006/relationships/hyperlink" Target="https://talan.bank.gov.ua/get-user-certificate/1WkYTKZyJWBIctuawIrt" TargetMode="External"/><Relationship Id="rId290" Type="http://schemas.openxmlformats.org/officeDocument/2006/relationships/hyperlink" Target="https://talan.bank.gov.ua/get-user-certificate/1WkYTUc4Ra_C2u3sVFmp" TargetMode="External"/><Relationship Id="rId388" Type="http://schemas.openxmlformats.org/officeDocument/2006/relationships/hyperlink" Target="https://talan.bank.gov.ua/get-user-certificate/1WkYT_H14oPLDxUOoubC" TargetMode="External"/><Relationship Id="rId150" Type="http://schemas.openxmlformats.org/officeDocument/2006/relationships/hyperlink" Target="https://talan.bank.gov.ua/get-user-certificate/1WkYTcSia0Y3TdoXkB65" TargetMode="External"/><Relationship Id="rId595" Type="http://schemas.openxmlformats.org/officeDocument/2006/relationships/hyperlink" Target="https://talan.bank.gov.ua/get-user-certificate/1WkYTIXGkYMe6JFi66UK" TargetMode="External"/><Relationship Id="rId248" Type="http://schemas.openxmlformats.org/officeDocument/2006/relationships/hyperlink" Target="https://talan.bank.gov.ua/get-user-certificate/1WkYTGNxzu6BVvVB2wIz" TargetMode="External"/><Relationship Id="rId455" Type="http://schemas.openxmlformats.org/officeDocument/2006/relationships/hyperlink" Target="https://talan.bank.gov.ua/get-user-certificate/1WkYT2uX_5rtixkYMMbX" TargetMode="External"/><Relationship Id="rId662" Type="http://schemas.openxmlformats.org/officeDocument/2006/relationships/hyperlink" Target="https://talan.bank.gov.ua/get-user-certificate/1WkYTyK1PzDPVjdGzK3n" TargetMode="External"/><Relationship Id="rId1085" Type="http://schemas.openxmlformats.org/officeDocument/2006/relationships/hyperlink" Target="https://talan.bank.gov.ua/get-user-certificate/1WkYTzaNrzPf2r86bJcS" TargetMode="External"/><Relationship Id="rId1292" Type="http://schemas.openxmlformats.org/officeDocument/2006/relationships/hyperlink" Target="https://talan.bank.gov.ua/get-user-certificate/1WkYTXmCqC2VTFhbDUkM" TargetMode="External"/><Relationship Id="rId108" Type="http://schemas.openxmlformats.org/officeDocument/2006/relationships/hyperlink" Target="https://talan.bank.gov.ua/get-user-certificate/1WkYT4XjgrljZyHbR4Lm" TargetMode="External"/><Relationship Id="rId315" Type="http://schemas.openxmlformats.org/officeDocument/2006/relationships/hyperlink" Target="https://talan.bank.gov.ua/get-user-certificate/1WkYT75fAfdyu5-X9sQr" TargetMode="External"/><Relationship Id="rId522" Type="http://schemas.openxmlformats.org/officeDocument/2006/relationships/hyperlink" Target="https://talan.bank.gov.ua/get-user-certificate/1WkYT_KBeR2mqY0o9xeZ" TargetMode="External"/><Relationship Id="rId967" Type="http://schemas.openxmlformats.org/officeDocument/2006/relationships/hyperlink" Target="https://talan.bank.gov.ua/get-user-certificate/1WkYT0IBGtpBkeEs61Cp" TargetMode="External"/><Relationship Id="rId1152" Type="http://schemas.openxmlformats.org/officeDocument/2006/relationships/hyperlink" Target="https://talan.bank.gov.ua/get-user-certificate/1WkYTwFj_59ARPBCT35R" TargetMode="External"/><Relationship Id="rId1597" Type="http://schemas.openxmlformats.org/officeDocument/2006/relationships/hyperlink" Target="https://talan.bank.gov.ua/get-user-certificate/1WkYTnNLJ7oIkyriujW4" TargetMode="External"/><Relationship Id="rId96" Type="http://schemas.openxmlformats.org/officeDocument/2006/relationships/hyperlink" Target="https://talan.bank.gov.ua/get-user-certificate/1WkYTZPm8jEW5ThesfjT" TargetMode="External"/><Relationship Id="rId827" Type="http://schemas.openxmlformats.org/officeDocument/2006/relationships/hyperlink" Target="https://talan.bank.gov.ua/get-user-certificate/1WkYTTUZs40lnChfiJk5" TargetMode="External"/><Relationship Id="rId1012" Type="http://schemas.openxmlformats.org/officeDocument/2006/relationships/hyperlink" Target="https://talan.bank.gov.ua/get-user-certificate/1WkYTVWiptT33gGGGzEl" TargetMode="External"/><Relationship Id="rId1457" Type="http://schemas.openxmlformats.org/officeDocument/2006/relationships/hyperlink" Target="https://talan.bank.gov.ua/get-user-certificate/1WkYTDmGpYN7UkAVecNn" TargetMode="External"/><Relationship Id="rId1664" Type="http://schemas.openxmlformats.org/officeDocument/2006/relationships/hyperlink" Target="https://talan.bank.gov.ua/get-user-certificate/1WkYTYP6TUcmgZOGVkkp" TargetMode="External"/><Relationship Id="rId1871" Type="http://schemas.openxmlformats.org/officeDocument/2006/relationships/hyperlink" Target="https://talan.bank.gov.ua/get-user-certificate/1WkYTOz6Kk2WEEFKQjnU" TargetMode="External"/><Relationship Id="rId1317" Type="http://schemas.openxmlformats.org/officeDocument/2006/relationships/hyperlink" Target="https://talan.bank.gov.ua/get-user-certificate/1WkYTPAJMTHgRfb9zT9k" TargetMode="External"/><Relationship Id="rId1524" Type="http://schemas.openxmlformats.org/officeDocument/2006/relationships/hyperlink" Target="https://talan.bank.gov.ua/get-user-certificate/1WkYTGWRqH-m_TOAR6mr" TargetMode="External"/><Relationship Id="rId1731" Type="http://schemas.openxmlformats.org/officeDocument/2006/relationships/hyperlink" Target="https://talan.bank.gov.ua/get-user-certificate/1WkYTbZMMjOGMU40cfjb" TargetMode="External"/><Relationship Id="rId1969" Type="http://schemas.openxmlformats.org/officeDocument/2006/relationships/hyperlink" Target="https://talan.bank.gov.ua/get-user-certificate/1WkYTFqAeh9_UH-Z71k5" TargetMode="External"/><Relationship Id="rId23" Type="http://schemas.openxmlformats.org/officeDocument/2006/relationships/hyperlink" Target="https://talan.bank.gov.ua/get-user-certificate/1WkYTRMJ2iKacrwS-LpH" TargetMode="External"/><Relationship Id="rId1829" Type="http://schemas.openxmlformats.org/officeDocument/2006/relationships/hyperlink" Target="https://talan.bank.gov.ua/get-user-certificate/1WkYT1JeEK1EChrrRJM5" TargetMode="External"/><Relationship Id="rId172" Type="http://schemas.openxmlformats.org/officeDocument/2006/relationships/hyperlink" Target="https://talan.bank.gov.ua/get-user-certificate/1WkYT0ZfgYNrah-UQjHK" TargetMode="External"/><Relationship Id="rId477" Type="http://schemas.openxmlformats.org/officeDocument/2006/relationships/hyperlink" Target="https://talan.bank.gov.ua/get-user-certificate/1WkYTwy8ijz2Nx6wqyRx" TargetMode="External"/><Relationship Id="rId684" Type="http://schemas.openxmlformats.org/officeDocument/2006/relationships/hyperlink" Target="https://talan.bank.gov.ua/get-user-certificate/1WkYTMIwIPp3DhEFn2J2" TargetMode="External"/><Relationship Id="rId337" Type="http://schemas.openxmlformats.org/officeDocument/2006/relationships/hyperlink" Target="https://talan.bank.gov.ua/get-user-certificate/1WkYTlUxGL2fW5oDBdWl" TargetMode="External"/><Relationship Id="rId891" Type="http://schemas.openxmlformats.org/officeDocument/2006/relationships/hyperlink" Target="https://talan.bank.gov.ua/get-user-certificate/1WkYTFmORb4dI_FZVp0X" TargetMode="External"/><Relationship Id="rId989" Type="http://schemas.openxmlformats.org/officeDocument/2006/relationships/hyperlink" Target="https://talan.bank.gov.ua/get-user-certificate/1WkYT4hQUnC5RzALshrx" TargetMode="External"/><Relationship Id="rId2018" Type="http://schemas.openxmlformats.org/officeDocument/2006/relationships/printerSettings" Target="../printerSettings/printerSettings1.bin"/><Relationship Id="rId544" Type="http://schemas.openxmlformats.org/officeDocument/2006/relationships/hyperlink" Target="https://talan.bank.gov.ua/get-user-certificate/1WkYTzL7j1aokYJMLKZB" TargetMode="External"/><Relationship Id="rId751" Type="http://schemas.openxmlformats.org/officeDocument/2006/relationships/hyperlink" Target="https://talan.bank.gov.ua/get-user-certificate/1WkYT4g0LDkt3tz0EVF_" TargetMode="External"/><Relationship Id="rId849" Type="http://schemas.openxmlformats.org/officeDocument/2006/relationships/hyperlink" Target="https://talan.bank.gov.ua/get-user-certificate/1WkYTXx2Q6lKBAuZV8zx" TargetMode="External"/><Relationship Id="rId1174" Type="http://schemas.openxmlformats.org/officeDocument/2006/relationships/hyperlink" Target="https://talan.bank.gov.ua/get-user-certificate/1WkYTHsEio8otqtT-dpW" TargetMode="External"/><Relationship Id="rId1381" Type="http://schemas.openxmlformats.org/officeDocument/2006/relationships/hyperlink" Target="https://talan.bank.gov.ua/get-user-certificate/1WkYTCESsvWlgQwPoetO" TargetMode="External"/><Relationship Id="rId1479" Type="http://schemas.openxmlformats.org/officeDocument/2006/relationships/hyperlink" Target="https://talan.bank.gov.ua/get-user-certificate/1WkYTvM4pIzyBtwIKLf9" TargetMode="External"/><Relationship Id="rId1686" Type="http://schemas.openxmlformats.org/officeDocument/2006/relationships/hyperlink" Target="https://talan.bank.gov.ua/get-user-certificate/1WkYTyUaIcJICn5z71wP" TargetMode="External"/><Relationship Id="rId404" Type="http://schemas.openxmlformats.org/officeDocument/2006/relationships/hyperlink" Target="https://talan.bank.gov.ua/get-user-certificate/1WkYTHXmbN4gR5Vdu3Dt" TargetMode="External"/><Relationship Id="rId611" Type="http://schemas.openxmlformats.org/officeDocument/2006/relationships/hyperlink" Target="https://talan.bank.gov.ua/get-user-certificate/1WkYT_qynUrenI-wkh4T" TargetMode="External"/><Relationship Id="rId1034" Type="http://schemas.openxmlformats.org/officeDocument/2006/relationships/hyperlink" Target="https://talan.bank.gov.ua/get-user-certificate/1WkYTRlqrihT45b_Ctmd" TargetMode="External"/><Relationship Id="rId1241" Type="http://schemas.openxmlformats.org/officeDocument/2006/relationships/hyperlink" Target="https://talan.bank.gov.ua/get-user-certificate/1WkYTGmdEReqIrRICL3Q" TargetMode="External"/><Relationship Id="rId1339" Type="http://schemas.openxmlformats.org/officeDocument/2006/relationships/hyperlink" Target="https://talan.bank.gov.ua/get-user-certificate/1WkYTD11sFWyzy8ULRM0" TargetMode="External"/><Relationship Id="rId1893" Type="http://schemas.openxmlformats.org/officeDocument/2006/relationships/hyperlink" Target="https://talan.bank.gov.ua/get-user-certificate/1WkYThTSSf20PAoANcAf" TargetMode="External"/><Relationship Id="rId709" Type="http://schemas.openxmlformats.org/officeDocument/2006/relationships/hyperlink" Target="https://talan.bank.gov.ua/get-user-certificate/1WkYTHRvlKYt3zfNH-q-" TargetMode="External"/><Relationship Id="rId916" Type="http://schemas.openxmlformats.org/officeDocument/2006/relationships/hyperlink" Target="https://talan.bank.gov.ua/get-user-certificate/1WkYTpJtm_KBiDcZfBCf" TargetMode="External"/><Relationship Id="rId1101" Type="http://schemas.openxmlformats.org/officeDocument/2006/relationships/hyperlink" Target="https://talan.bank.gov.ua/get-user-certificate/1WkYTanM_HPtDryn_VVj" TargetMode="External"/><Relationship Id="rId1546" Type="http://schemas.openxmlformats.org/officeDocument/2006/relationships/hyperlink" Target="https://talan.bank.gov.ua/get-user-certificate/1WkYTltT5H1SYEv_0kRr" TargetMode="External"/><Relationship Id="rId1753" Type="http://schemas.openxmlformats.org/officeDocument/2006/relationships/hyperlink" Target="https://talan.bank.gov.ua/get-user-certificate/1WkYTjpVUXIfTYUGHs0n" TargetMode="External"/><Relationship Id="rId1960" Type="http://schemas.openxmlformats.org/officeDocument/2006/relationships/hyperlink" Target="https://talan.bank.gov.ua/get-user-certificate/1WkYTp3qWGcYbF-H2jpe" TargetMode="External"/><Relationship Id="rId45" Type="http://schemas.openxmlformats.org/officeDocument/2006/relationships/hyperlink" Target="https://talan.bank.gov.ua/get-user-certificate/1WkYTbksm2UsNeDrfMrQ" TargetMode="External"/><Relationship Id="rId1406" Type="http://schemas.openxmlformats.org/officeDocument/2006/relationships/hyperlink" Target="https://talan.bank.gov.ua/get-user-certificate/1WkYTnQF4AKGNhyb0KwE" TargetMode="External"/><Relationship Id="rId1613" Type="http://schemas.openxmlformats.org/officeDocument/2006/relationships/hyperlink" Target="https://talan.bank.gov.ua/get-user-certificate/1WkYTjrmDkZapf-Mb9yW" TargetMode="External"/><Relationship Id="rId1820" Type="http://schemas.openxmlformats.org/officeDocument/2006/relationships/hyperlink" Target="https://talan.bank.gov.ua/get-user-certificate/1WkYT85j4kbLZMumFI4v" TargetMode="External"/><Relationship Id="rId194" Type="http://schemas.openxmlformats.org/officeDocument/2006/relationships/hyperlink" Target="https://talan.bank.gov.ua/get-user-certificate/1WkYTrrwRm45h6Oy8Ccx" TargetMode="External"/><Relationship Id="rId1918" Type="http://schemas.openxmlformats.org/officeDocument/2006/relationships/hyperlink" Target="https://talan.bank.gov.ua/get-user-certificate/1WkYTjJIrTSBLesddLJn" TargetMode="External"/><Relationship Id="rId261" Type="http://schemas.openxmlformats.org/officeDocument/2006/relationships/hyperlink" Target="https://talan.bank.gov.ua/get-user-certificate/1WkYTMPh2WwnT8FSeLue" TargetMode="External"/><Relationship Id="rId499" Type="http://schemas.openxmlformats.org/officeDocument/2006/relationships/hyperlink" Target="https://talan.bank.gov.ua/get-user-certificate/1WkYTQoe_G2XhxVGb2A1" TargetMode="External"/><Relationship Id="rId359" Type="http://schemas.openxmlformats.org/officeDocument/2006/relationships/hyperlink" Target="https://talan.bank.gov.ua/get-user-certificate/1WkYTNUKnuHR_F2ODy2e" TargetMode="External"/><Relationship Id="rId566" Type="http://schemas.openxmlformats.org/officeDocument/2006/relationships/hyperlink" Target="https://talan.bank.gov.ua/get-user-certificate/1WkYTTvDXM523XY-i0Ma" TargetMode="External"/><Relationship Id="rId773" Type="http://schemas.openxmlformats.org/officeDocument/2006/relationships/hyperlink" Target="https://talan.bank.gov.ua/get-user-certificate/1WkYTU_VXcwjSzVIvtTu" TargetMode="External"/><Relationship Id="rId1196" Type="http://schemas.openxmlformats.org/officeDocument/2006/relationships/hyperlink" Target="https://talan.bank.gov.ua/get-user-certificate/1WkYT-04STJvl-1JLByR" TargetMode="External"/><Relationship Id="rId121" Type="http://schemas.openxmlformats.org/officeDocument/2006/relationships/hyperlink" Target="https://talan.bank.gov.ua/get-user-certificate/1WkYTDX79ewz3w3Cm7Of" TargetMode="External"/><Relationship Id="rId219" Type="http://schemas.openxmlformats.org/officeDocument/2006/relationships/hyperlink" Target="https://talan.bank.gov.ua/get-user-certificate/1WkYT239pKkcWUbADuk2" TargetMode="External"/><Relationship Id="rId426" Type="http://schemas.openxmlformats.org/officeDocument/2006/relationships/hyperlink" Target="https://talan.bank.gov.ua/get-user-certificate/1WkYT4D1ZoaZ1mkELv0y" TargetMode="External"/><Relationship Id="rId633" Type="http://schemas.openxmlformats.org/officeDocument/2006/relationships/hyperlink" Target="https://talan.bank.gov.ua/get-user-certificate/1WkYTpYQW3-w4p9SKYUy" TargetMode="External"/><Relationship Id="rId980" Type="http://schemas.openxmlformats.org/officeDocument/2006/relationships/hyperlink" Target="https://talan.bank.gov.ua/get-user-certificate/1WkYTB6h4NBt-JaqZpVN" TargetMode="External"/><Relationship Id="rId1056" Type="http://schemas.openxmlformats.org/officeDocument/2006/relationships/hyperlink" Target="https://talan.bank.gov.ua/get-user-certificate/1WkYTPPuFTbgUykfhao2" TargetMode="External"/><Relationship Id="rId1263" Type="http://schemas.openxmlformats.org/officeDocument/2006/relationships/hyperlink" Target="https://talan.bank.gov.ua/get-user-certificate/1WkYTv-OSJFFINUmZZ28" TargetMode="External"/><Relationship Id="rId840" Type="http://schemas.openxmlformats.org/officeDocument/2006/relationships/hyperlink" Target="https://talan.bank.gov.ua/get-user-certificate/1WkYTI9dWcAoqjJqGysc" TargetMode="External"/><Relationship Id="rId938" Type="http://schemas.openxmlformats.org/officeDocument/2006/relationships/hyperlink" Target="https://talan.bank.gov.ua/get-user-certificate/1WkYTTIzkQTeao7KvJhT" TargetMode="External"/><Relationship Id="rId1470" Type="http://schemas.openxmlformats.org/officeDocument/2006/relationships/hyperlink" Target="https://talan.bank.gov.ua/get-user-certificate/1WkYT0OGLsEvcVJCtPzR" TargetMode="External"/><Relationship Id="rId1568" Type="http://schemas.openxmlformats.org/officeDocument/2006/relationships/hyperlink" Target="https://talan.bank.gov.ua/get-user-certificate/1WkYTb87nNtZYrfOY0VB" TargetMode="External"/><Relationship Id="rId1775" Type="http://schemas.openxmlformats.org/officeDocument/2006/relationships/hyperlink" Target="https://talan.bank.gov.ua/get-user-certificate/1WkYTIiFMoe-9qrk_z-m" TargetMode="External"/><Relationship Id="rId67" Type="http://schemas.openxmlformats.org/officeDocument/2006/relationships/hyperlink" Target="https://talan.bank.gov.ua/get-user-certificate/1WkYTzxeBodRRDJ1wjNa" TargetMode="External"/><Relationship Id="rId700" Type="http://schemas.openxmlformats.org/officeDocument/2006/relationships/hyperlink" Target="https://talan.bank.gov.ua/get-user-certificate/1WkYTndkKADNHN7Ddmdj" TargetMode="External"/><Relationship Id="rId1123" Type="http://schemas.openxmlformats.org/officeDocument/2006/relationships/hyperlink" Target="https://talan.bank.gov.ua/get-user-certificate/1WkYTmNP-o9F-UGgj01g" TargetMode="External"/><Relationship Id="rId1330" Type="http://schemas.openxmlformats.org/officeDocument/2006/relationships/hyperlink" Target="https://talan.bank.gov.ua/get-user-certificate/1WkYTroZFKAtm74cXPHR" TargetMode="External"/><Relationship Id="rId1428" Type="http://schemas.openxmlformats.org/officeDocument/2006/relationships/hyperlink" Target="https://talan.bank.gov.ua/get-user-certificate/1WkYTQmZ7lOqpBe0kw8Z" TargetMode="External"/><Relationship Id="rId1635" Type="http://schemas.openxmlformats.org/officeDocument/2006/relationships/hyperlink" Target="https://talan.bank.gov.ua/get-user-certificate/1WkYTKpN-s0BvlraYvyj" TargetMode="External"/><Relationship Id="rId1982" Type="http://schemas.openxmlformats.org/officeDocument/2006/relationships/hyperlink" Target="https://talan.bank.gov.ua/get-user-certificate/1WkYTEaEDr-waCmtb7FL" TargetMode="External"/><Relationship Id="rId1842" Type="http://schemas.openxmlformats.org/officeDocument/2006/relationships/hyperlink" Target="https://talan.bank.gov.ua/get-user-certificate/1WkYTFo4X7vL9L1dVYzO" TargetMode="External"/><Relationship Id="rId1702" Type="http://schemas.openxmlformats.org/officeDocument/2006/relationships/hyperlink" Target="https://talan.bank.gov.ua/get-user-certificate/1WkYT1-6KQWI-iBbWZIp" TargetMode="External"/><Relationship Id="rId283" Type="http://schemas.openxmlformats.org/officeDocument/2006/relationships/hyperlink" Target="https://talan.bank.gov.ua/get-user-certificate/1WkYTsqUcUQbrfe8wdc6" TargetMode="External"/><Relationship Id="rId490" Type="http://schemas.openxmlformats.org/officeDocument/2006/relationships/hyperlink" Target="https://talan.bank.gov.ua/get-user-certificate/1WkYTeBWZRMmA-8PWQja" TargetMode="External"/><Relationship Id="rId143" Type="http://schemas.openxmlformats.org/officeDocument/2006/relationships/hyperlink" Target="https://talan.bank.gov.ua/get-user-certificate/1WkYT2hDifUUwnrq0vBL" TargetMode="External"/><Relationship Id="rId350" Type="http://schemas.openxmlformats.org/officeDocument/2006/relationships/hyperlink" Target="https://talan.bank.gov.ua/get-user-certificate/1WkYTVH3mDdkw8hKahlo" TargetMode="External"/><Relationship Id="rId588" Type="http://schemas.openxmlformats.org/officeDocument/2006/relationships/hyperlink" Target="https://talan.bank.gov.ua/get-user-certificate/1WkYT1tt8SPcW2HtBCtt" TargetMode="External"/><Relationship Id="rId795" Type="http://schemas.openxmlformats.org/officeDocument/2006/relationships/hyperlink" Target="https://talan.bank.gov.ua/get-user-certificate/1WkYT-BcotfH7KhW8LnO" TargetMode="External"/><Relationship Id="rId9" Type="http://schemas.openxmlformats.org/officeDocument/2006/relationships/hyperlink" Target="https://talan.bank.gov.ua/get-user-certificate/1WkYTdXcUfn22qewthPd" TargetMode="External"/><Relationship Id="rId210" Type="http://schemas.openxmlformats.org/officeDocument/2006/relationships/hyperlink" Target="https://talan.bank.gov.ua/get-user-certificate/1WkYTQ1k0PPj2ZjjwFft" TargetMode="External"/><Relationship Id="rId448" Type="http://schemas.openxmlformats.org/officeDocument/2006/relationships/hyperlink" Target="https://talan.bank.gov.ua/get-user-certificate/1WkYTOk57-BoFy6iCxzc" TargetMode="External"/><Relationship Id="rId655" Type="http://schemas.openxmlformats.org/officeDocument/2006/relationships/hyperlink" Target="https://talan.bank.gov.ua/get-user-certificate/1WkYTZnSPawUEHGTzg4k" TargetMode="External"/><Relationship Id="rId862" Type="http://schemas.openxmlformats.org/officeDocument/2006/relationships/hyperlink" Target="https://talan.bank.gov.ua/get-user-certificate/1WkYTa7149ZPwGvk9t8d" TargetMode="External"/><Relationship Id="rId1078" Type="http://schemas.openxmlformats.org/officeDocument/2006/relationships/hyperlink" Target="https://talan.bank.gov.ua/get-user-certificate/1WkYTdo59y6EAy0fk4Ua" TargetMode="External"/><Relationship Id="rId1285" Type="http://schemas.openxmlformats.org/officeDocument/2006/relationships/hyperlink" Target="https://talan.bank.gov.ua/get-user-certificate/1WkYTHdhw33OqxNWC4Ue" TargetMode="External"/><Relationship Id="rId1492" Type="http://schemas.openxmlformats.org/officeDocument/2006/relationships/hyperlink" Target="https://talan.bank.gov.ua/get-user-certificate/1WkYT3_hDQkaCNIgpXnt" TargetMode="External"/><Relationship Id="rId308" Type="http://schemas.openxmlformats.org/officeDocument/2006/relationships/hyperlink" Target="https://talan.bank.gov.ua/get-user-certificate/1WkYTCPWT6CGCCmF-46s" TargetMode="External"/><Relationship Id="rId515" Type="http://schemas.openxmlformats.org/officeDocument/2006/relationships/hyperlink" Target="https://talan.bank.gov.ua/get-user-certificate/1WkYTy1EeWFc-UrjUqJq" TargetMode="External"/><Relationship Id="rId722" Type="http://schemas.openxmlformats.org/officeDocument/2006/relationships/hyperlink" Target="https://talan.bank.gov.ua/get-user-certificate/1WkYTcnnpiFKfjJQ3hnv" TargetMode="External"/><Relationship Id="rId1145" Type="http://schemas.openxmlformats.org/officeDocument/2006/relationships/hyperlink" Target="https://talan.bank.gov.ua/get-user-certificate/1WkYTmYL0eJYzSFCydQL" TargetMode="External"/><Relationship Id="rId1352" Type="http://schemas.openxmlformats.org/officeDocument/2006/relationships/hyperlink" Target="https://talan.bank.gov.ua/get-user-certificate/1WkYTypdaDdZoBGUM-se" TargetMode="External"/><Relationship Id="rId1797" Type="http://schemas.openxmlformats.org/officeDocument/2006/relationships/hyperlink" Target="https://talan.bank.gov.ua/get-user-certificate/1WkYTV8D225p_Tp5GLK0" TargetMode="External"/><Relationship Id="rId89" Type="http://schemas.openxmlformats.org/officeDocument/2006/relationships/hyperlink" Target="https://talan.bank.gov.ua/get-user-certificate/1WkYTBew202pJFqsZ0jI" TargetMode="External"/><Relationship Id="rId1005" Type="http://schemas.openxmlformats.org/officeDocument/2006/relationships/hyperlink" Target="https://talan.bank.gov.ua/get-user-certificate/1WkYTQGGrfNw1jhfhMD2" TargetMode="External"/><Relationship Id="rId1212" Type="http://schemas.openxmlformats.org/officeDocument/2006/relationships/hyperlink" Target="https://talan.bank.gov.ua/get-user-certificate/1WkYTKuQETjLN3-MFtzX" TargetMode="External"/><Relationship Id="rId1657" Type="http://schemas.openxmlformats.org/officeDocument/2006/relationships/hyperlink" Target="https://talan.bank.gov.ua/get-user-certificate/1WkYTRFBKdoZsEIIunPK" TargetMode="External"/><Relationship Id="rId1864" Type="http://schemas.openxmlformats.org/officeDocument/2006/relationships/hyperlink" Target="https://talan.bank.gov.ua/get-user-certificate/1WkYT3u0UEUMvAaXM-1P" TargetMode="External"/><Relationship Id="rId1517" Type="http://schemas.openxmlformats.org/officeDocument/2006/relationships/hyperlink" Target="https://talan.bank.gov.ua/get-user-certificate/1WkYTfMX_vSyUogs36lo" TargetMode="External"/><Relationship Id="rId1724" Type="http://schemas.openxmlformats.org/officeDocument/2006/relationships/hyperlink" Target="https://talan.bank.gov.ua/get-user-certificate/1WkYTrYuDqvzFzBiY_aa" TargetMode="External"/><Relationship Id="rId16" Type="http://schemas.openxmlformats.org/officeDocument/2006/relationships/hyperlink" Target="https://talan.bank.gov.ua/get-user-certificate/1WkYT1imrRm6NEW22-yt" TargetMode="External"/><Relationship Id="rId1931" Type="http://schemas.openxmlformats.org/officeDocument/2006/relationships/hyperlink" Target="https://talan.bank.gov.ua/get-user-certificate/1WkYTgg6WvTHZdQlkJK9" TargetMode="External"/><Relationship Id="rId165" Type="http://schemas.openxmlformats.org/officeDocument/2006/relationships/hyperlink" Target="https://talan.bank.gov.ua/get-user-certificate/1WkYTdItCrBF2-vHa5CB" TargetMode="External"/><Relationship Id="rId372" Type="http://schemas.openxmlformats.org/officeDocument/2006/relationships/hyperlink" Target="https://talan.bank.gov.ua/get-user-certificate/1WkYTDU-KGHPTSpFFOvi" TargetMode="External"/><Relationship Id="rId677" Type="http://schemas.openxmlformats.org/officeDocument/2006/relationships/hyperlink" Target="https://talan.bank.gov.ua/get-user-certificate/1WkYTK4BBh5FukyYCt0T" TargetMode="External"/><Relationship Id="rId232" Type="http://schemas.openxmlformats.org/officeDocument/2006/relationships/hyperlink" Target="https://talan.bank.gov.ua/get-user-certificate/1WkYTO59ZaVfsMZhS0X3" TargetMode="External"/><Relationship Id="rId884" Type="http://schemas.openxmlformats.org/officeDocument/2006/relationships/hyperlink" Target="https://talan.bank.gov.ua/get-user-certificate/1WkYTOjA13qQSiVAzSQ1" TargetMode="External"/><Relationship Id="rId537" Type="http://schemas.openxmlformats.org/officeDocument/2006/relationships/hyperlink" Target="https://talan.bank.gov.ua/get-user-certificate/1WkYTSyaIOGXfX4gXN8X" TargetMode="External"/><Relationship Id="rId744" Type="http://schemas.openxmlformats.org/officeDocument/2006/relationships/hyperlink" Target="https://talan.bank.gov.ua/get-user-certificate/1WkYTRu-aoSHEyiTcVdi" TargetMode="External"/><Relationship Id="rId951" Type="http://schemas.openxmlformats.org/officeDocument/2006/relationships/hyperlink" Target="https://talan.bank.gov.ua/get-user-certificate/1WkYTRHQnpZE9Naqv9pE" TargetMode="External"/><Relationship Id="rId1167" Type="http://schemas.openxmlformats.org/officeDocument/2006/relationships/hyperlink" Target="https://talan.bank.gov.ua/get-user-certificate/1WkYTbh4T7iYGg-GkL_R" TargetMode="External"/><Relationship Id="rId1374" Type="http://schemas.openxmlformats.org/officeDocument/2006/relationships/hyperlink" Target="https://talan.bank.gov.ua/get-user-certificate/1WkYTo6-OjFB2IG4dCFx" TargetMode="External"/><Relationship Id="rId1581" Type="http://schemas.openxmlformats.org/officeDocument/2006/relationships/hyperlink" Target="https://talan.bank.gov.ua/get-user-certificate/1WkYTYgocsyxgGXjuaCh" TargetMode="External"/><Relationship Id="rId1679" Type="http://schemas.openxmlformats.org/officeDocument/2006/relationships/hyperlink" Target="https://talan.bank.gov.ua/get-user-certificate/1WkYTinoShXiatX2DuAn" TargetMode="External"/><Relationship Id="rId80" Type="http://schemas.openxmlformats.org/officeDocument/2006/relationships/hyperlink" Target="https://talan.bank.gov.ua/get-user-certificate/1WkYTkiWjtigUlHdfLnx" TargetMode="External"/><Relationship Id="rId604" Type="http://schemas.openxmlformats.org/officeDocument/2006/relationships/hyperlink" Target="https://talan.bank.gov.ua/get-user-certificate/1WkYTSLsqvDYSFRUvNmT" TargetMode="External"/><Relationship Id="rId811" Type="http://schemas.openxmlformats.org/officeDocument/2006/relationships/hyperlink" Target="https://talan.bank.gov.ua/get-user-certificate/1WkYT5SaVVgvqYM2GSjO" TargetMode="External"/><Relationship Id="rId1027" Type="http://schemas.openxmlformats.org/officeDocument/2006/relationships/hyperlink" Target="https://talan.bank.gov.ua/get-user-certificate/1WkYT9guJQlW94qLPP-X" TargetMode="External"/><Relationship Id="rId1234" Type="http://schemas.openxmlformats.org/officeDocument/2006/relationships/hyperlink" Target="https://talan.bank.gov.ua/get-user-certificate/1WkYTsRdreeQsrKWsGhE" TargetMode="External"/><Relationship Id="rId1441" Type="http://schemas.openxmlformats.org/officeDocument/2006/relationships/hyperlink" Target="https://talan.bank.gov.ua/get-user-certificate/1WkYTPfqrvMWrw4ti0QI" TargetMode="External"/><Relationship Id="rId1886" Type="http://schemas.openxmlformats.org/officeDocument/2006/relationships/hyperlink" Target="https://talan.bank.gov.ua/get-user-certificate/1WkYTKzjZFNWJj_hMXmi" TargetMode="External"/><Relationship Id="rId909" Type="http://schemas.openxmlformats.org/officeDocument/2006/relationships/hyperlink" Target="https://talan.bank.gov.ua/get-user-certificate/1WkYTc1EOhUAW5kYG-ru" TargetMode="External"/><Relationship Id="rId1301" Type="http://schemas.openxmlformats.org/officeDocument/2006/relationships/hyperlink" Target="https://talan.bank.gov.ua/get-user-certificate/1WkYTmO958ujDdl2Jl6C" TargetMode="External"/><Relationship Id="rId1539" Type="http://schemas.openxmlformats.org/officeDocument/2006/relationships/hyperlink" Target="https://talan.bank.gov.ua/get-user-certificate/1WkYTYhCL4wc8t5-G0fe" TargetMode="External"/><Relationship Id="rId1746" Type="http://schemas.openxmlformats.org/officeDocument/2006/relationships/hyperlink" Target="https://talan.bank.gov.ua/get-user-certificate/1WkYTZQkJ38yMBWWfAkn" TargetMode="External"/><Relationship Id="rId1953" Type="http://schemas.openxmlformats.org/officeDocument/2006/relationships/hyperlink" Target="https://talan.bank.gov.ua/get-user-certificate/1WkYTDGcM4vHzVjofBuf" TargetMode="External"/><Relationship Id="rId38" Type="http://schemas.openxmlformats.org/officeDocument/2006/relationships/hyperlink" Target="https://talan.bank.gov.ua/get-user-certificate/1WkYTcricqt_xySg8Bf_" TargetMode="External"/><Relationship Id="rId1606" Type="http://schemas.openxmlformats.org/officeDocument/2006/relationships/hyperlink" Target="https://talan.bank.gov.ua/get-user-certificate/1WkYT2jOP9_DQPZBqGEm" TargetMode="External"/><Relationship Id="rId1813" Type="http://schemas.openxmlformats.org/officeDocument/2006/relationships/hyperlink" Target="https://talan.bank.gov.ua/get-user-certificate/1WkYTaBwIs1YBRHx_JgL" TargetMode="External"/><Relationship Id="rId187" Type="http://schemas.openxmlformats.org/officeDocument/2006/relationships/hyperlink" Target="https://talan.bank.gov.ua/get-user-certificate/1WkYT_1JAKEZzII7wRz6" TargetMode="External"/><Relationship Id="rId394" Type="http://schemas.openxmlformats.org/officeDocument/2006/relationships/hyperlink" Target="https://talan.bank.gov.ua/get-user-certificate/1WkYTH6gSzepiIlE7qBy" TargetMode="External"/><Relationship Id="rId254" Type="http://schemas.openxmlformats.org/officeDocument/2006/relationships/hyperlink" Target="https://talan.bank.gov.ua/get-user-certificate/1WkYT8zdtxV26Rmy-qBr" TargetMode="External"/><Relationship Id="rId699" Type="http://schemas.openxmlformats.org/officeDocument/2006/relationships/hyperlink" Target="https://talan.bank.gov.ua/get-user-certificate/1WkYTxVxRPNjdenRjyl0" TargetMode="External"/><Relationship Id="rId1091" Type="http://schemas.openxmlformats.org/officeDocument/2006/relationships/hyperlink" Target="https://talan.bank.gov.ua/get-user-certificate/1WkYT3Wkc5CL6KIKTQt1" TargetMode="External"/><Relationship Id="rId114" Type="http://schemas.openxmlformats.org/officeDocument/2006/relationships/hyperlink" Target="https://talan.bank.gov.ua/get-user-certificate/1WkYTyxdWNsRjtYPIR9V" TargetMode="External"/><Relationship Id="rId461" Type="http://schemas.openxmlformats.org/officeDocument/2006/relationships/hyperlink" Target="https://talan.bank.gov.ua/get-user-certificate/1WkYTDKYr_xZYMraTJg1" TargetMode="External"/><Relationship Id="rId559" Type="http://schemas.openxmlformats.org/officeDocument/2006/relationships/hyperlink" Target="https://talan.bank.gov.ua/get-user-certificate/1WkYTWrOpSCXBjsVludu" TargetMode="External"/><Relationship Id="rId766" Type="http://schemas.openxmlformats.org/officeDocument/2006/relationships/hyperlink" Target="https://talan.bank.gov.ua/get-user-certificate/1WkYTDxflwIRNKBNVg9i" TargetMode="External"/><Relationship Id="rId1189" Type="http://schemas.openxmlformats.org/officeDocument/2006/relationships/hyperlink" Target="https://talan.bank.gov.ua/get-user-certificate/1WkYT9QM1HuoA8PsM2iq" TargetMode="External"/><Relationship Id="rId1396" Type="http://schemas.openxmlformats.org/officeDocument/2006/relationships/hyperlink" Target="https://talan.bank.gov.ua/get-user-certificate/1WkYTlcet9xkx7LEveLf" TargetMode="External"/><Relationship Id="rId321" Type="http://schemas.openxmlformats.org/officeDocument/2006/relationships/hyperlink" Target="https://talan.bank.gov.ua/get-user-certificate/1WkYTl8riwLIrmp177lx" TargetMode="External"/><Relationship Id="rId419" Type="http://schemas.openxmlformats.org/officeDocument/2006/relationships/hyperlink" Target="https://talan.bank.gov.ua/get-user-certificate/1WkYTJ5yTee5WHkwkeZB" TargetMode="External"/><Relationship Id="rId626" Type="http://schemas.openxmlformats.org/officeDocument/2006/relationships/hyperlink" Target="https://talan.bank.gov.ua/get-user-certificate/1WkYTSC0pqfyTrNqKvcU" TargetMode="External"/><Relationship Id="rId973" Type="http://schemas.openxmlformats.org/officeDocument/2006/relationships/hyperlink" Target="https://talan.bank.gov.ua/get-user-certificate/1WkYTz_mSsB65yL3utgu" TargetMode="External"/><Relationship Id="rId1049" Type="http://schemas.openxmlformats.org/officeDocument/2006/relationships/hyperlink" Target="https://talan.bank.gov.ua/get-user-certificate/1WkYT5qrsH2hIlYvqTmy" TargetMode="External"/><Relationship Id="rId1256" Type="http://schemas.openxmlformats.org/officeDocument/2006/relationships/hyperlink" Target="https://talan.bank.gov.ua/get-user-certificate/1WkYTvvwiTYGaZrfHIJs" TargetMode="External"/><Relationship Id="rId2002" Type="http://schemas.openxmlformats.org/officeDocument/2006/relationships/hyperlink" Target="https://talan.bank.gov.ua/get-user-certificate/EeLkDGCT0xTZcxr5xUHY" TargetMode="External"/><Relationship Id="rId833" Type="http://schemas.openxmlformats.org/officeDocument/2006/relationships/hyperlink" Target="https://talan.bank.gov.ua/get-user-certificate/1WkYTY_JkraeaDT7XFtV" TargetMode="External"/><Relationship Id="rId1116" Type="http://schemas.openxmlformats.org/officeDocument/2006/relationships/hyperlink" Target="https://talan.bank.gov.ua/get-user-certificate/1WkYTqOFtztUhUDSYkjj" TargetMode="External"/><Relationship Id="rId1463" Type="http://schemas.openxmlformats.org/officeDocument/2006/relationships/hyperlink" Target="https://talan.bank.gov.ua/get-user-certificate/1WkYTPO_wohQ3g3M97T0" TargetMode="External"/><Relationship Id="rId1670" Type="http://schemas.openxmlformats.org/officeDocument/2006/relationships/hyperlink" Target="https://talan.bank.gov.ua/get-user-certificate/1WkYTFPokF8R02tLObYs" TargetMode="External"/><Relationship Id="rId1768" Type="http://schemas.openxmlformats.org/officeDocument/2006/relationships/hyperlink" Target="https://talan.bank.gov.ua/get-user-certificate/1WkYTFT5Ymv3H4zdc461" TargetMode="External"/><Relationship Id="rId900" Type="http://schemas.openxmlformats.org/officeDocument/2006/relationships/hyperlink" Target="https://talan.bank.gov.ua/get-user-certificate/1WkYTkLO0aAVaWcoA9Ih" TargetMode="External"/><Relationship Id="rId1323" Type="http://schemas.openxmlformats.org/officeDocument/2006/relationships/hyperlink" Target="https://talan.bank.gov.ua/get-user-certificate/1WkYT4WxiV1EV3c5hAMt" TargetMode="External"/><Relationship Id="rId1530" Type="http://schemas.openxmlformats.org/officeDocument/2006/relationships/hyperlink" Target="https://talan.bank.gov.ua/get-user-certificate/1WkYT6sDLELQzScRVMwB" TargetMode="External"/><Relationship Id="rId1628" Type="http://schemas.openxmlformats.org/officeDocument/2006/relationships/hyperlink" Target="https://talan.bank.gov.ua/get-user-certificate/1WkYT0eeMs7IcygothVW" TargetMode="External"/><Relationship Id="rId1975" Type="http://schemas.openxmlformats.org/officeDocument/2006/relationships/hyperlink" Target="https://talan.bank.gov.ua/get-user-certificate/1WkYTakqBolA9OMJRJbi" TargetMode="External"/><Relationship Id="rId1835" Type="http://schemas.openxmlformats.org/officeDocument/2006/relationships/hyperlink" Target="https://talan.bank.gov.ua/get-user-certificate/1WkYTuM3NANUuUJ5ptW1" TargetMode="External"/><Relationship Id="rId1902" Type="http://schemas.openxmlformats.org/officeDocument/2006/relationships/hyperlink" Target="https://talan.bank.gov.ua/get-user-certificate/1WkYTx4fMQQx0aQ7hZ7Y" TargetMode="External"/><Relationship Id="rId276" Type="http://schemas.openxmlformats.org/officeDocument/2006/relationships/hyperlink" Target="https://talan.bank.gov.ua/get-user-certificate/1WkYTGZTVqqI1CG9psJ3" TargetMode="External"/><Relationship Id="rId483" Type="http://schemas.openxmlformats.org/officeDocument/2006/relationships/hyperlink" Target="https://talan.bank.gov.ua/get-user-certificate/1WkYTQmOFilj-2--I-gj" TargetMode="External"/><Relationship Id="rId690" Type="http://schemas.openxmlformats.org/officeDocument/2006/relationships/hyperlink" Target="https://talan.bank.gov.ua/get-user-certificate/1WkYTIbmm8BsVHCuKiem" TargetMode="External"/><Relationship Id="rId136" Type="http://schemas.openxmlformats.org/officeDocument/2006/relationships/hyperlink" Target="https://talan.bank.gov.ua/get-user-certificate/1WkYTXeaauEpUySKNe3z" TargetMode="External"/><Relationship Id="rId343" Type="http://schemas.openxmlformats.org/officeDocument/2006/relationships/hyperlink" Target="https://talan.bank.gov.ua/get-user-certificate/1WkYTDd5SgiJPEeTlgud" TargetMode="External"/><Relationship Id="rId550" Type="http://schemas.openxmlformats.org/officeDocument/2006/relationships/hyperlink" Target="https://talan.bank.gov.ua/get-user-certificate/1WkYTtwEQoaZ6yyI4EUX" TargetMode="External"/><Relationship Id="rId788" Type="http://schemas.openxmlformats.org/officeDocument/2006/relationships/hyperlink" Target="https://talan.bank.gov.ua/get-user-certificate/1WkYTjvy-381LvjN2Qou" TargetMode="External"/><Relationship Id="rId995" Type="http://schemas.openxmlformats.org/officeDocument/2006/relationships/hyperlink" Target="https://talan.bank.gov.ua/get-user-certificate/1WkYTgF2rdZZ5UKyA6XD" TargetMode="External"/><Relationship Id="rId1180" Type="http://schemas.openxmlformats.org/officeDocument/2006/relationships/hyperlink" Target="https://talan.bank.gov.ua/get-user-certificate/1WkYTNek1Wk-W67Z6PD6" TargetMode="External"/><Relationship Id="rId203" Type="http://schemas.openxmlformats.org/officeDocument/2006/relationships/hyperlink" Target="https://talan.bank.gov.ua/get-user-certificate/1WkYTg9EX2rstlW_bSSH" TargetMode="External"/><Relationship Id="rId648" Type="http://schemas.openxmlformats.org/officeDocument/2006/relationships/hyperlink" Target="https://talan.bank.gov.ua/get-user-certificate/1WkYTCZSeTI20X2lmbYP" TargetMode="External"/><Relationship Id="rId855" Type="http://schemas.openxmlformats.org/officeDocument/2006/relationships/hyperlink" Target="https://talan.bank.gov.ua/get-user-certificate/1WkYT0yC9Jf0y5YMX2Ue" TargetMode="External"/><Relationship Id="rId1040" Type="http://schemas.openxmlformats.org/officeDocument/2006/relationships/hyperlink" Target="https://talan.bank.gov.ua/get-user-certificate/1WkYTgLTlrFBGDivKmwB" TargetMode="External"/><Relationship Id="rId1278" Type="http://schemas.openxmlformats.org/officeDocument/2006/relationships/hyperlink" Target="https://talan.bank.gov.ua/get-user-certificate/1WkYTIm8_rN48rnUpovF" TargetMode="External"/><Relationship Id="rId1485" Type="http://schemas.openxmlformats.org/officeDocument/2006/relationships/hyperlink" Target="https://talan.bank.gov.ua/get-user-certificate/1WkYTnmqz9mmJp28gZ_t" TargetMode="External"/><Relationship Id="rId1692" Type="http://schemas.openxmlformats.org/officeDocument/2006/relationships/hyperlink" Target="https://talan.bank.gov.ua/get-user-certificate/1WkYTSnY1Qhb0ZIsww6n" TargetMode="External"/><Relationship Id="rId410" Type="http://schemas.openxmlformats.org/officeDocument/2006/relationships/hyperlink" Target="https://talan.bank.gov.ua/get-user-certificate/1WkYTDwN-aACGDsx6wZz" TargetMode="External"/><Relationship Id="rId508" Type="http://schemas.openxmlformats.org/officeDocument/2006/relationships/hyperlink" Target="https://talan.bank.gov.ua/get-user-certificate/1WkYTXShU3AfYGtPWc7w" TargetMode="External"/><Relationship Id="rId715" Type="http://schemas.openxmlformats.org/officeDocument/2006/relationships/hyperlink" Target="https://talan.bank.gov.ua/get-user-certificate/1WkYTaSxu1_rJaTnFMnp" TargetMode="External"/><Relationship Id="rId922" Type="http://schemas.openxmlformats.org/officeDocument/2006/relationships/hyperlink" Target="https://talan.bank.gov.ua/get-user-certificate/1WkYTfvgpXcfh8wk--oS" TargetMode="External"/><Relationship Id="rId1138" Type="http://schemas.openxmlformats.org/officeDocument/2006/relationships/hyperlink" Target="https://talan.bank.gov.ua/get-user-certificate/1WkYTlVmieiIdDv8nSxE" TargetMode="External"/><Relationship Id="rId1345" Type="http://schemas.openxmlformats.org/officeDocument/2006/relationships/hyperlink" Target="https://talan.bank.gov.ua/get-user-certificate/1WkYTyH4RKJQ68Ay8evG" TargetMode="External"/><Relationship Id="rId1552" Type="http://schemas.openxmlformats.org/officeDocument/2006/relationships/hyperlink" Target="https://talan.bank.gov.ua/get-user-certificate/1WkYTBM_YRANUZ9npYhK" TargetMode="External"/><Relationship Id="rId1997" Type="http://schemas.openxmlformats.org/officeDocument/2006/relationships/hyperlink" Target="https://talan.bank.gov.ua/get-user-certificate/1WkYT0Rr_YKB8GayVLAN" TargetMode="External"/><Relationship Id="rId1205" Type="http://schemas.openxmlformats.org/officeDocument/2006/relationships/hyperlink" Target="https://talan.bank.gov.ua/get-user-certificate/1WkYT1Q8sbImF7PHXeQf" TargetMode="External"/><Relationship Id="rId1857" Type="http://schemas.openxmlformats.org/officeDocument/2006/relationships/hyperlink" Target="https://talan.bank.gov.ua/get-user-certificate/1WkYTzC7urV10YGrgl49" TargetMode="External"/><Relationship Id="rId51" Type="http://schemas.openxmlformats.org/officeDocument/2006/relationships/hyperlink" Target="https://talan.bank.gov.ua/get-user-certificate/1WkYTdJLoYdml6epU7M-" TargetMode="External"/><Relationship Id="rId1412" Type="http://schemas.openxmlformats.org/officeDocument/2006/relationships/hyperlink" Target="https://talan.bank.gov.ua/get-user-certificate/1WkYT2w6jZOKs-cRUBN8" TargetMode="External"/><Relationship Id="rId1717" Type="http://schemas.openxmlformats.org/officeDocument/2006/relationships/hyperlink" Target="https://talan.bank.gov.ua/get-user-certificate/1WkYTPSaxsrRh_y0xqdm" TargetMode="External"/><Relationship Id="rId1924" Type="http://schemas.openxmlformats.org/officeDocument/2006/relationships/hyperlink" Target="https://talan.bank.gov.ua/get-user-certificate/1WkYTxwskbG3pz6bV_vf" TargetMode="External"/><Relationship Id="rId298" Type="http://schemas.openxmlformats.org/officeDocument/2006/relationships/hyperlink" Target="https://talan.bank.gov.ua/get-user-certificate/1WkYTpsX3ggZXrVQq08S" TargetMode="External"/><Relationship Id="rId158" Type="http://schemas.openxmlformats.org/officeDocument/2006/relationships/hyperlink" Target="https://talan.bank.gov.ua/get-user-certificate/1WkYTn2_OfD7cHlDeKLi" TargetMode="External"/><Relationship Id="rId365" Type="http://schemas.openxmlformats.org/officeDocument/2006/relationships/hyperlink" Target="https://talan.bank.gov.ua/get-user-certificate/1WkYTLK58loBzAB-Hdd-" TargetMode="External"/><Relationship Id="rId572" Type="http://schemas.openxmlformats.org/officeDocument/2006/relationships/hyperlink" Target="https://talan.bank.gov.ua/get-user-certificate/1WkYTMArQE4y1LRJ4Jvj" TargetMode="External"/><Relationship Id="rId225" Type="http://schemas.openxmlformats.org/officeDocument/2006/relationships/hyperlink" Target="https://talan.bank.gov.ua/get-user-certificate/1WkYTT98I6TCLNnYxY3s" TargetMode="External"/><Relationship Id="rId432" Type="http://schemas.openxmlformats.org/officeDocument/2006/relationships/hyperlink" Target="https://talan.bank.gov.ua/get-user-certificate/1WkYT-nTbSk-8eP4udnf" TargetMode="External"/><Relationship Id="rId877" Type="http://schemas.openxmlformats.org/officeDocument/2006/relationships/hyperlink" Target="https://talan.bank.gov.ua/get-user-certificate/1WkYTWQEBfi5q-zHagL9" TargetMode="External"/><Relationship Id="rId1062" Type="http://schemas.openxmlformats.org/officeDocument/2006/relationships/hyperlink" Target="https://talan.bank.gov.ua/get-user-certificate/1WkYTtbU2PTibOZhGR4W" TargetMode="External"/><Relationship Id="rId737" Type="http://schemas.openxmlformats.org/officeDocument/2006/relationships/hyperlink" Target="https://talan.bank.gov.ua/get-user-certificate/1WkYTCEUDXvF0h0p3vS9" TargetMode="External"/><Relationship Id="rId944" Type="http://schemas.openxmlformats.org/officeDocument/2006/relationships/hyperlink" Target="https://talan.bank.gov.ua/get-user-certificate/1WkYTrBD1xvf1JuSzUC1" TargetMode="External"/><Relationship Id="rId1367" Type="http://schemas.openxmlformats.org/officeDocument/2006/relationships/hyperlink" Target="https://talan.bank.gov.ua/get-user-certificate/1WkYTzj-duwWYv7iarZp" TargetMode="External"/><Relationship Id="rId1574" Type="http://schemas.openxmlformats.org/officeDocument/2006/relationships/hyperlink" Target="https://talan.bank.gov.ua/get-user-certificate/1WkYTRAWvzDltsLp2tEE" TargetMode="External"/><Relationship Id="rId1781" Type="http://schemas.openxmlformats.org/officeDocument/2006/relationships/hyperlink" Target="https://talan.bank.gov.ua/get-user-certificate/1WkYT2TQHR1jwx5Ah4zX" TargetMode="External"/><Relationship Id="rId73" Type="http://schemas.openxmlformats.org/officeDocument/2006/relationships/hyperlink" Target="https://talan.bank.gov.ua/get-user-certificate/1WkYTJy-_PvhFMeRcKEZ" TargetMode="External"/><Relationship Id="rId804" Type="http://schemas.openxmlformats.org/officeDocument/2006/relationships/hyperlink" Target="https://talan.bank.gov.ua/get-user-certificate/1WkYTxmTDmlsae4iAtOx" TargetMode="External"/><Relationship Id="rId1227" Type="http://schemas.openxmlformats.org/officeDocument/2006/relationships/hyperlink" Target="https://talan.bank.gov.ua/get-user-certificate/1WkYT-ENyFY7CJIqcXDD" TargetMode="External"/><Relationship Id="rId1434" Type="http://schemas.openxmlformats.org/officeDocument/2006/relationships/hyperlink" Target="https://talan.bank.gov.ua/get-user-certificate/1WkYTQZ4u1-mpY2zRH3B" TargetMode="External"/><Relationship Id="rId1641" Type="http://schemas.openxmlformats.org/officeDocument/2006/relationships/hyperlink" Target="https://talan.bank.gov.ua/get-user-certificate/1WkYT5MSsJCYf628tqPO" TargetMode="External"/><Relationship Id="rId1879" Type="http://schemas.openxmlformats.org/officeDocument/2006/relationships/hyperlink" Target="https://talan.bank.gov.ua/get-user-certificate/1WkYTc0FSekT72S1AReQ" TargetMode="External"/><Relationship Id="rId1501" Type="http://schemas.openxmlformats.org/officeDocument/2006/relationships/hyperlink" Target="https://talan.bank.gov.ua/get-user-certificate/1WkYTbLivq1UhSlslTNO" TargetMode="External"/><Relationship Id="rId1739" Type="http://schemas.openxmlformats.org/officeDocument/2006/relationships/hyperlink" Target="https://talan.bank.gov.ua/get-user-certificate/1WkYTUd5OJiNZFn1WOO9" TargetMode="External"/><Relationship Id="rId1946" Type="http://schemas.openxmlformats.org/officeDocument/2006/relationships/hyperlink" Target="https://talan.bank.gov.ua/get-user-certificate/1WkYTMB_VzOdqXwmpQDO" TargetMode="External"/><Relationship Id="rId1806" Type="http://schemas.openxmlformats.org/officeDocument/2006/relationships/hyperlink" Target="https://talan.bank.gov.ua/get-user-certificate/1WkYT0luLvLEZMdUbuyc" TargetMode="External"/><Relationship Id="rId387" Type="http://schemas.openxmlformats.org/officeDocument/2006/relationships/hyperlink" Target="https://talan.bank.gov.ua/get-user-certificate/1WkYTBAZhGzuVTRPsUDn" TargetMode="External"/><Relationship Id="rId594" Type="http://schemas.openxmlformats.org/officeDocument/2006/relationships/hyperlink" Target="https://talan.bank.gov.ua/get-user-certificate/1WkYTcrhObQmbjXXOoh5" TargetMode="External"/><Relationship Id="rId247" Type="http://schemas.openxmlformats.org/officeDocument/2006/relationships/hyperlink" Target="https://talan.bank.gov.ua/get-user-certificate/1WkYTjMtg9uUugFsOCNu" TargetMode="External"/><Relationship Id="rId899" Type="http://schemas.openxmlformats.org/officeDocument/2006/relationships/hyperlink" Target="https://talan.bank.gov.ua/get-user-certificate/1WkYT34Pvdu5IaZ2K0Eg" TargetMode="External"/><Relationship Id="rId1084" Type="http://schemas.openxmlformats.org/officeDocument/2006/relationships/hyperlink" Target="https://talan.bank.gov.ua/get-user-certificate/1WkYToy1Si_5n9LLgjHJ" TargetMode="External"/><Relationship Id="rId107" Type="http://schemas.openxmlformats.org/officeDocument/2006/relationships/hyperlink" Target="https://talan.bank.gov.ua/get-user-certificate/1WkYTJZ7zw0_ZlsjMilZ" TargetMode="External"/><Relationship Id="rId454" Type="http://schemas.openxmlformats.org/officeDocument/2006/relationships/hyperlink" Target="https://talan.bank.gov.ua/get-user-certificate/1WkYT94xM9Ja7XUcnFGt" TargetMode="External"/><Relationship Id="rId661" Type="http://schemas.openxmlformats.org/officeDocument/2006/relationships/hyperlink" Target="https://talan.bank.gov.ua/get-user-certificate/1WkYTDiBAXruRh1p0iQW" TargetMode="External"/><Relationship Id="rId759" Type="http://schemas.openxmlformats.org/officeDocument/2006/relationships/hyperlink" Target="https://talan.bank.gov.ua/get-user-certificate/1WkYT_KQRg_HYv1tZRZv" TargetMode="External"/><Relationship Id="rId966" Type="http://schemas.openxmlformats.org/officeDocument/2006/relationships/hyperlink" Target="https://talan.bank.gov.ua/get-user-certificate/1WkYTAMERme9PVvVwaAk" TargetMode="External"/><Relationship Id="rId1291" Type="http://schemas.openxmlformats.org/officeDocument/2006/relationships/hyperlink" Target="https://talan.bank.gov.ua/get-user-certificate/1WkYTB_QYJJ5XhfOLZeC" TargetMode="External"/><Relationship Id="rId1389" Type="http://schemas.openxmlformats.org/officeDocument/2006/relationships/hyperlink" Target="https://talan.bank.gov.ua/get-user-certificate/1WkYTw3hIbJf4wPLgPJ2" TargetMode="External"/><Relationship Id="rId1596" Type="http://schemas.openxmlformats.org/officeDocument/2006/relationships/hyperlink" Target="https://talan.bank.gov.ua/get-user-certificate/1WkYT_WBqm074y98CZkH" TargetMode="External"/><Relationship Id="rId314" Type="http://schemas.openxmlformats.org/officeDocument/2006/relationships/hyperlink" Target="https://talan.bank.gov.ua/get-user-certificate/1WkYTFz3nC5zvFqeTymq" TargetMode="External"/><Relationship Id="rId521" Type="http://schemas.openxmlformats.org/officeDocument/2006/relationships/hyperlink" Target="https://talan.bank.gov.ua/get-user-certificate/1WkYTCqVkl-xSoa2vMJZ" TargetMode="External"/><Relationship Id="rId619" Type="http://schemas.openxmlformats.org/officeDocument/2006/relationships/hyperlink" Target="https://talan.bank.gov.ua/get-user-certificate/1WkYTnfEml_9FffySOyH" TargetMode="External"/><Relationship Id="rId1151" Type="http://schemas.openxmlformats.org/officeDocument/2006/relationships/hyperlink" Target="https://talan.bank.gov.ua/get-user-certificate/1WkYTqkq2XmhqtF209KK" TargetMode="External"/><Relationship Id="rId1249" Type="http://schemas.openxmlformats.org/officeDocument/2006/relationships/hyperlink" Target="https://talan.bank.gov.ua/get-user-certificate/1WkYTIif6g1tSPhU0Px-" TargetMode="External"/><Relationship Id="rId95" Type="http://schemas.openxmlformats.org/officeDocument/2006/relationships/hyperlink" Target="https://talan.bank.gov.ua/get-user-certificate/1WkYTPTInAcV_W1J6dmf" TargetMode="External"/><Relationship Id="rId826" Type="http://schemas.openxmlformats.org/officeDocument/2006/relationships/hyperlink" Target="https://talan.bank.gov.ua/get-user-certificate/1WkYTuTietyPeCd2vuuC" TargetMode="External"/><Relationship Id="rId1011" Type="http://schemas.openxmlformats.org/officeDocument/2006/relationships/hyperlink" Target="https://talan.bank.gov.ua/get-user-certificate/1WkYTSW8kKMObz1vHR1g" TargetMode="External"/><Relationship Id="rId1109" Type="http://schemas.openxmlformats.org/officeDocument/2006/relationships/hyperlink" Target="https://talan.bank.gov.ua/get-user-certificate/1WkYT1Z6Bp31g3vyNfhh" TargetMode="External"/><Relationship Id="rId1456" Type="http://schemas.openxmlformats.org/officeDocument/2006/relationships/hyperlink" Target="https://talan.bank.gov.ua/get-user-certificate/1WkYTWyGm5TJ325A1_Nd" TargetMode="External"/><Relationship Id="rId1663" Type="http://schemas.openxmlformats.org/officeDocument/2006/relationships/hyperlink" Target="https://talan.bank.gov.ua/get-user-certificate/1WkYT8K1wWy1L4m-IC-v" TargetMode="External"/><Relationship Id="rId1870" Type="http://schemas.openxmlformats.org/officeDocument/2006/relationships/hyperlink" Target="https://talan.bank.gov.ua/get-user-certificate/1WkYTqmelQM4amHD7Tth" TargetMode="External"/><Relationship Id="rId1968" Type="http://schemas.openxmlformats.org/officeDocument/2006/relationships/hyperlink" Target="https://talan.bank.gov.ua/get-user-certificate/1WkYTDUevYbe6c0Q2pGF" TargetMode="External"/><Relationship Id="rId1316" Type="http://schemas.openxmlformats.org/officeDocument/2006/relationships/hyperlink" Target="https://talan.bank.gov.ua/get-user-certificate/1WkYTI9VatvrGWVCVWyt" TargetMode="External"/><Relationship Id="rId1523" Type="http://schemas.openxmlformats.org/officeDocument/2006/relationships/hyperlink" Target="https://talan.bank.gov.ua/get-user-certificate/1WkYTlQqFaMQht2uQGps" TargetMode="External"/><Relationship Id="rId1730" Type="http://schemas.openxmlformats.org/officeDocument/2006/relationships/hyperlink" Target="https://talan.bank.gov.ua/get-user-certificate/1WkYTaAXWzEP8Wn9lFrw" TargetMode="External"/><Relationship Id="rId22" Type="http://schemas.openxmlformats.org/officeDocument/2006/relationships/hyperlink" Target="https://talan.bank.gov.ua/get-user-certificate/1WkYTDYcR7ukqk_YmbUo" TargetMode="External"/><Relationship Id="rId1828" Type="http://schemas.openxmlformats.org/officeDocument/2006/relationships/hyperlink" Target="https://talan.bank.gov.ua/get-user-certificate/1WkYTHJr8E9PbLKN-93C" TargetMode="External"/><Relationship Id="rId171" Type="http://schemas.openxmlformats.org/officeDocument/2006/relationships/hyperlink" Target="https://talan.bank.gov.ua/get-user-certificate/1WkYTgkpmo5UvGZn53YP" TargetMode="External"/><Relationship Id="rId269" Type="http://schemas.openxmlformats.org/officeDocument/2006/relationships/hyperlink" Target="https://talan.bank.gov.ua/get-user-certificate/1WkYTXHWat5JuWMblbc7" TargetMode="External"/><Relationship Id="rId476" Type="http://schemas.openxmlformats.org/officeDocument/2006/relationships/hyperlink" Target="https://talan.bank.gov.ua/get-user-certificate/1WkYTB8B-s2aGEV4YRdY" TargetMode="External"/><Relationship Id="rId683" Type="http://schemas.openxmlformats.org/officeDocument/2006/relationships/hyperlink" Target="https://talan.bank.gov.ua/get-user-certificate/1WkYTwULUcnbVHIYj-qs" TargetMode="External"/><Relationship Id="rId890" Type="http://schemas.openxmlformats.org/officeDocument/2006/relationships/hyperlink" Target="https://talan.bank.gov.ua/get-user-certificate/1WkYTUwjgUPiEekPVxC1" TargetMode="External"/><Relationship Id="rId129" Type="http://schemas.openxmlformats.org/officeDocument/2006/relationships/hyperlink" Target="https://talan.bank.gov.ua/get-user-certificate/1WkYThA4TEKLR6luPUw0" TargetMode="External"/><Relationship Id="rId336" Type="http://schemas.openxmlformats.org/officeDocument/2006/relationships/hyperlink" Target="https://talan.bank.gov.ua/get-user-certificate/1WkYTTad0yXluJKfNKM1" TargetMode="External"/><Relationship Id="rId543" Type="http://schemas.openxmlformats.org/officeDocument/2006/relationships/hyperlink" Target="https://talan.bank.gov.ua/get-user-certificate/1WkYTvC9HKkpqlJDx1E_" TargetMode="External"/><Relationship Id="rId988" Type="http://schemas.openxmlformats.org/officeDocument/2006/relationships/hyperlink" Target="https://talan.bank.gov.ua/get-user-certificate/1WkYTJhCgotcFTWG8bAH" TargetMode="External"/><Relationship Id="rId1173" Type="http://schemas.openxmlformats.org/officeDocument/2006/relationships/hyperlink" Target="https://talan.bank.gov.ua/get-user-certificate/1WkYT1h7Qlnms0RHENgG" TargetMode="External"/><Relationship Id="rId1380" Type="http://schemas.openxmlformats.org/officeDocument/2006/relationships/hyperlink" Target="https://talan.bank.gov.ua/get-user-certificate/1WkYTXv13M6rtUTBxOn7" TargetMode="External"/><Relationship Id="rId2017" Type="http://schemas.openxmlformats.org/officeDocument/2006/relationships/hyperlink" Target="https://talan.bank.gov.ua/get-user-certificate/PLxxgYeA9FcknJMjGwGE" TargetMode="External"/><Relationship Id="rId403" Type="http://schemas.openxmlformats.org/officeDocument/2006/relationships/hyperlink" Target="https://talan.bank.gov.ua/get-user-certificate/1WkYTmE4FPeuCmaIHzrX" TargetMode="External"/><Relationship Id="rId750" Type="http://schemas.openxmlformats.org/officeDocument/2006/relationships/hyperlink" Target="https://talan.bank.gov.ua/get-user-certificate/1WkYTXf1sarQe8iUPmWi" TargetMode="External"/><Relationship Id="rId848" Type="http://schemas.openxmlformats.org/officeDocument/2006/relationships/hyperlink" Target="https://talan.bank.gov.ua/get-user-certificate/1WkYTO5B3CO6RpTpDMDj" TargetMode="External"/><Relationship Id="rId1033" Type="http://schemas.openxmlformats.org/officeDocument/2006/relationships/hyperlink" Target="https://talan.bank.gov.ua/get-user-certificate/1WkYTgQkDhgjJmDOC_e1" TargetMode="External"/><Relationship Id="rId1478" Type="http://schemas.openxmlformats.org/officeDocument/2006/relationships/hyperlink" Target="https://talan.bank.gov.ua/get-user-certificate/1WkYTlDnKUpTtubszzG_" TargetMode="External"/><Relationship Id="rId1685" Type="http://schemas.openxmlformats.org/officeDocument/2006/relationships/hyperlink" Target="https://talan.bank.gov.ua/get-user-certificate/1WkYTTaetxfT5IfAQCRf" TargetMode="External"/><Relationship Id="rId1892" Type="http://schemas.openxmlformats.org/officeDocument/2006/relationships/hyperlink" Target="https://talan.bank.gov.ua/get-user-certificate/1WkYTLR2cA-Vr3LeeM0V" TargetMode="External"/><Relationship Id="rId610" Type="http://schemas.openxmlformats.org/officeDocument/2006/relationships/hyperlink" Target="https://talan.bank.gov.ua/get-user-certificate/1WkYTwlhB5fNcTZT0Ney" TargetMode="External"/><Relationship Id="rId708" Type="http://schemas.openxmlformats.org/officeDocument/2006/relationships/hyperlink" Target="https://talan.bank.gov.ua/get-user-certificate/1WkYTnpXZmpZ-_toq8U4" TargetMode="External"/><Relationship Id="rId915" Type="http://schemas.openxmlformats.org/officeDocument/2006/relationships/hyperlink" Target="https://talan.bank.gov.ua/get-user-certificate/1WkYTv8HrZzmdldebU5L" TargetMode="External"/><Relationship Id="rId1240" Type="http://schemas.openxmlformats.org/officeDocument/2006/relationships/hyperlink" Target="https://talan.bank.gov.ua/get-user-certificate/1WkYTwguGvqdvi0DaH61" TargetMode="External"/><Relationship Id="rId1338" Type="http://schemas.openxmlformats.org/officeDocument/2006/relationships/hyperlink" Target="https://talan.bank.gov.ua/get-user-certificate/1WkYTWJP6w6xl-ez1-KG" TargetMode="External"/><Relationship Id="rId1545" Type="http://schemas.openxmlformats.org/officeDocument/2006/relationships/hyperlink" Target="https://talan.bank.gov.ua/get-user-certificate/1WkYTpPuHeSNJPF5CULa" TargetMode="External"/><Relationship Id="rId1100" Type="http://schemas.openxmlformats.org/officeDocument/2006/relationships/hyperlink" Target="https://talan.bank.gov.ua/get-user-certificate/1WkYTtD5x6Yu3E21Emsc" TargetMode="External"/><Relationship Id="rId1405" Type="http://schemas.openxmlformats.org/officeDocument/2006/relationships/hyperlink" Target="https://talan.bank.gov.ua/get-user-certificate/1WkYTtLF-HXMtOjdfqAe" TargetMode="External"/><Relationship Id="rId1752" Type="http://schemas.openxmlformats.org/officeDocument/2006/relationships/hyperlink" Target="https://talan.bank.gov.ua/get-user-certificate/1WkYTJmqctlt--AJ7pCK" TargetMode="External"/><Relationship Id="rId44" Type="http://schemas.openxmlformats.org/officeDocument/2006/relationships/hyperlink" Target="https://talan.bank.gov.ua/get-user-certificate/1WkYTlTfNEaGab7NaLvC" TargetMode="External"/><Relationship Id="rId1612" Type="http://schemas.openxmlformats.org/officeDocument/2006/relationships/hyperlink" Target="https://talan.bank.gov.ua/get-user-certificate/1WkYTFQXODO2XRhqHCHK" TargetMode="External"/><Relationship Id="rId1917" Type="http://schemas.openxmlformats.org/officeDocument/2006/relationships/hyperlink" Target="https://talan.bank.gov.ua/get-user-certificate/1WkYT0_3ZloCUnBwYWdx" TargetMode="External"/><Relationship Id="rId193" Type="http://schemas.openxmlformats.org/officeDocument/2006/relationships/hyperlink" Target="https://talan.bank.gov.ua/get-user-certificate/1WkYTfIFiosCE_1_Z2A3" TargetMode="External"/><Relationship Id="rId498" Type="http://schemas.openxmlformats.org/officeDocument/2006/relationships/hyperlink" Target="https://talan.bank.gov.ua/get-user-certificate/1WkYTqtKi4ZUSqGKjtHk" TargetMode="External"/><Relationship Id="rId260" Type="http://schemas.openxmlformats.org/officeDocument/2006/relationships/hyperlink" Target="https://talan.bank.gov.ua/get-user-certificate/1WkYTyDslKTSDk_XD888" TargetMode="External"/><Relationship Id="rId120" Type="http://schemas.openxmlformats.org/officeDocument/2006/relationships/hyperlink" Target="https://talan.bank.gov.ua/get-user-certificate/1WkYTdJVQqt1XHwbu_59" TargetMode="External"/><Relationship Id="rId358" Type="http://schemas.openxmlformats.org/officeDocument/2006/relationships/hyperlink" Target="https://talan.bank.gov.ua/get-user-certificate/1WkYT79wMivqsunXfKjn" TargetMode="External"/><Relationship Id="rId565" Type="http://schemas.openxmlformats.org/officeDocument/2006/relationships/hyperlink" Target="https://talan.bank.gov.ua/get-user-certificate/1WkYTgG8inZRTPYPcbfc" TargetMode="External"/><Relationship Id="rId772" Type="http://schemas.openxmlformats.org/officeDocument/2006/relationships/hyperlink" Target="https://talan.bank.gov.ua/get-user-certificate/1WkYTCb0WgUTkSU6_wN7" TargetMode="External"/><Relationship Id="rId1195" Type="http://schemas.openxmlformats.org/officeDocument/2006/relationships/hyperlink" Target="https://talan.bank.gov.ua/get-user-certificate/1WkYT7e3pIDFwDkAsJ-T" TargetMode="External"/><Relationship Id="rId218" Type="http://schemas.openxmlformats.org/officeDocument/2006/relationships/hyperlink" Target="https://talan.bank.gov.ua/get-user-certificate/1WkYTpuC2AndeXL33XiN" TargetMode="External"/><Relationship Id="rId425" Type="http://schemas.openxmlformats.org/officeDocument/2006/relationships/hyperlink" Target="https://talan.bank.gov.ua/get-user-certificate/1WkYTOvRveqDGExVljpZ" TargetMode="External"/><Relationship Id="rId632" Type="http://schemas.openxmlformats.org/officeDocument/2006/relationships/hyperlink" Target="https://talan.bank.gov.ua/get-user-certificate/1WkYTIEfAMhIMzLsmMXP" TargetMode="External"/><Relationship Id="rId1055" Type="http://schemas.openxmlformats.org/officeDocument/2006/relationships/hyperlink" Target="https://talan.bank.gov.ua/get-user-certificate/1WkYT_kL9aDVsYXlh_-q" TargetMode="External"/><Relationship Id="rId1262" Type="http://schemas.openxmlformats.org/officeDocument/2006/relationships/hyperlink" Target="https://talan.bank.gov.ua/get-user-certificate/1WkYT9geEQYbjY3hhWWV" TargetMode="External"/><Relationship Id="rId937" Type="http://schemas.openxmlformats.org/officeDocument/2006/relationships/hyperlink" Target="https://talan.bank.gov.ua/get-user-certificate/1WkYTNGtZSnxLIuXAZMS" TargetMode="External"/><Relationship Id="rId1122" Type="http://schemas.openxmlformats.org/officeDocument/2006/relationships/hyperlink" Target="https://talan.bank.gov.ua/get-user-certificate/1WkYTDcim6_0QZuYGYRk" TargetMode="External"/><Relationship Id="rId1567" Type="http://schemas.openxmlformats.org/officeDocument/2006/relationships/hyperlink" Target="https://talan.bank.gov.ua/get-user-certificate/1WkYTsFhBYAuQc8I0Nui" TargetMode="External"/><Relationship Id="rId1774" Type="http://schemas.openxmlformats.org/officeDocument/2006/relationships/hyperlink" Target="https://talan.bank.gov.ua/get-user-certificate/1WkYTlqnWK0ZSrvU2JpZ" TargetMode="External"/><Relationship Id="rId1981" Type="http://schemas.openxmlformats.org/officeDocument/2006/relationships/hyperlink" Target="https://talan.bank.gov.ua/get-user-certificate/1WkYTtjne9qKmWWR91jV" TargetMode="External"/><Relationship Id="rId66" Type="http://schemas.openxmlformats.org/officeDocument/2006/relationships/hyperlink" Target="https://talan.bank.gov.ua/get-user-certificate/1WkYTk1SwCOvNFXI8Ggu" TargetMode="External"/><Relationship Id="rId1427" Type="http://schemas.openxmlformats.org/officeDocument/2006/relationships/hyperlink" Target="https://talan.bank.gov.ua/get-user-certificate/1WkYTHLJRt42LGjcsbIz" TargetMode="External"/><Relationship Id="rId1634" Type="http://schemas.openxmlformats.org/officeDocument/2006/relationships/hyperlink" Target="https://talan.bank.gov.ua/get-user-certificate/1WkYTjOyfCjpvxDtjdF0" TargetMode="External"/><Relationship Id="rId1841" Type="http://schemas.openxmlformats.org/officeDocument/2006/relationships/hyperlink" Target="https://talan.bank.gov.ua/get-user-certificate/1WkYTC25rnXA55o2jy9f" TargetMode="External"/><Relationship Id="rId1939" Type="http://schemas.openxmlformats.org/officeDocument/2006/relationships/hyperlink" Target="https://talan.bank.gov.ua/get-user-certificate/1WkYTRfqPlmJzvc8v4hq" TargetMode="External"/><Relationship Id="rId1701" Type="http://schemas.openxmlformats.org/officeDocument/2006/relationships/hyperlink" Target="https://talan.bank.gov.ua/get-user-certificate/1WkYT2vIxtG61ZyVyycz" TargetMode="External"/><Relationship Id="rId282" Type="http://schemas.openxmlformats.org/officeDocument/2006/relationships/hyperlink" Target="https://talan.bank.gov.ua/get-user-certificate/1WkYT0AXO8LbFAezt3Q0" TargetMode="External"/><Relationship Id="rId587" Type="http://schemas.openxmlformats.org/officeDocument/2006/relationships/hyperlink" Target="https://talan.bank.gov.ua/get-user-certificate/1WkYT_QHomhWlB9S-8gD" TargetMode="External"/><Relationship Id="rId8" Type="http://schemas.openxmlformats.org/officeDocument/2006/relationships/hyperlink" Target="https://talan.bank.gov.ua/get-user-certificate/1WkYTWhawaKQOIhuZtwA" TargetMode="External"/><Relationship Id="rId142" Type="http://schemas.openxmlformats.org/officeDocument/2006/relationships/hyperlink" Target="https://talan.bank.gov.ua/get-user-certificate/1WkYTiQSxjWd6KwCMF0T" TargetMode="External"/><Relationship Id="rId447" Type="http://schemas.openxmlformats.org/officeDocument/2006/relationships/hyperlink" Target="https://talan.bank.gov.ua/get-user-certificate/1WkYTV9e-jbUI1_t_Iou" TargetMode="External"/><Relationship Id="rId794" Type="http://schemas.openxmlformats.org/officeDocument/2006/relationships/hyperlink" Target="https://talan.bank.gov.ua/get-user-certificate/1WkYTO5C1KLXnKKG6-cB" TargetMode="External"/><Relationship Id="rId1077" Type="http://schemas.openxmlformats.org/officeDocument/2006/relationships/hyperlink" Target="https://talan.bank.gov.ua/get-user-certificate/1WkYTI_IOtLHNEN05Wuy" TargetMode="External"/><Relationship Id="rId654" Type="http://schemas.openxmlformats.org/officeDocument/2006/relationships/hyperlink" Target="https://talan.bank.gov.ua/get-user-certificate/1WkYTlIjdhf5uAcczM1y" TargetMode="External"/><Relationship Id="rId861" Type="http://schemas.openxmlformats.org/officeDocument/2006/relationships/hyperlink" Target="https://talan.bank.gov.ua/get-user-certificate/1WkYTArl-B9ZEMNixSHL" TargetMode="External"/><Relationship Id="rId959" Type="http://schemas.openxmlformats.org/officeDocument/2006/relationships/hyperlink" Target="https://talan.bank.gov.ua/get-user-certificate/1WkYTVEn75onVhCmg8oT" TargetMode="External"/><Relationship Id="rId1284" Type="http://schemas.openxmlformats.org/officeDocument/2006/relationships/hyperlink" Target="https://talan.bank.gov.ua/get-user-certificate/1WkYTkMw96Qy_HJ9EtdU" TargetMode="External"/><Relationship Id="rId1491" Type="http://schemas.openxmlformats.org/officeDocument/2006/relationships/hyperlink" Target="https://talan.bank.gov.ua/get-user-certificate/1WkYTG921VBOX4h6mzcQ" TargetMode="External"/><Relationship Id="rId1589" Type="http://schemas.openxmlformats.org/officeDocument/2006/relationships/hyperlink" Target="https://talan.bank.gov.ua/get-user-certificate/1WkYTwCQEQc8jo5CHZfF" TargetMode="External"/><Relationship Id="rId307" Type="http://schemas.openxmlformats.org/officeDocument/2006/relationships/hyperlink" Target="https://talan.bank.gov.ua/get-user-certificate/1WkYTVN-SLdkUPyrdgGm" TargetMode="External"/><Relationship Id="rId514" Type="http://schemas.openxmlformats.org/officeDocument/2006/relationships/hyperlink" Target="https://talan.bank.gov.ua/get-user-certificate/1WkYTcFOXZ6pRmT_I0Gn" TargetMode="External"/><Relationship Id="rId721" Type="http://schemas.openxmlformats.org/officeDocument/2006/relationships/hyperlink" Target="https://talan.bank.gov.ua/get-user-certificate/1WkYTgmLSVbKxfYcXTsu" TargetMode="External"/><Relationship Id="rId1144" Type="http://schemas.openxmlformats.org/officeDocument/2006/relationships/hyperlink" Target="https://talan.bank.gov.ua/get-user-certificate/1WkYTod9-Qkkvg7mhMs-" TargetMode="External"/><Relationship Id="rId1351" Type="http://schemas.openxmlformats.org/officeDocument/2006/relationships/hyperlink" Target="https://talan.bank.gov.ua/get-user-certificate/1WkYTcL9QcPS9NggknaW" TargetMode="External"/><Relationship Id="rId1449" Type="http://schemas.openxmlformats.org/officeDocument/2006/relationships/hyperlink" Target="https://talan.bank.gov.ua/get-user-certificate/1WkYTGJ1DVlgMgrg7ZAE" TargetMode="External"/><Relationship Id="rId1796" Type="http://schemas.openxmlformats.org/officeDocument/2006/relationships/hyperlink" Target="https://talan.bank.gov.ua/get-user-certificate/1WkYTYx4A7Gi8DDYdFL3" TargetMode="External"/><Relationship Id="rId88" Type="http://schemas.openxmlformats.org/officeDocument/2006/relationships/hyperlink" Target="https://talan.bank.gov.ua/get-user-certificate/1WkYTVLY8BwD_19R8gVr" TargetMode="External"/><Relationship Id="rId819" Type="http://schemas.openxmlformats.org/officeDocument/2006/relationships/hyperlink" Target="https://talan.bank.gov.ua/get-user-certificate/1WkYT-WMeipRhN11422y" TargetMode="External"/><Relationship Id="rId1004" Type="http://schemas.openxmlformats.org/officeDocument/2006/relationships/hyperlink" Target="https://talan.bank.gov.ua/get-user-certificate/1WkYTzvFddZYdfVe0SZe" TargetMode="External"/><Relationship Id="rId1211" Type="http://schemas.openxmlformats.org/officeDocument/2006/relationships/hyperlink" Target="https://talan.bank.gov.ua/get-user-certificate/1WkYTNkwzGOaUYaBVMvI" TargetMode="External"/><Relationship Id="rId1656" Type="http://schemas.openxmlformats.org/officeDocument/2006/relationships/hyperlink" Target="https://talan.bank.gov.ua/get-user-certificate/1WkYT8j2TleVapQY_54n" TargetMode="External"/><Relationship Id="rId1863" Type="http://schemas.openxmlformats.org/officeDocument/2006/relationships/hyperlink" Target="https://talan.bank.gov.ua/get-user-certificate/1WkYTRBBDeD-EbTcjewu" TargetMode="External"/><Relationship Id="rId1309" Type="http://schemas.openxmlformats.org/officeDocument/2006/relationships/hyperlink" Target="https://talan.bank.gov.ua/get-user-certificate/1WkYTf8V_AjDRWbfLl4_" TargetMode="External"/><Relationship Id="rId1516" Type="http://schemas.openxmlformats.org/officeDocument/2006/relationships/hyperlink" Target="https://talan.bank.gov.ua/get-user-certificate/1WkYTBIHLPvl4B1d0765" TargetMode="External"/><Relationship Id="rId1723" Type="http://schemas.openxmlformats.org/officeDocument/2006/relationships/hyperlink" Target="https://talan.bank.gov.ua/get-user-certificate/1WkYTFvyLVfypGgmt3I9" TargetMode="External"/><Relationship Id="rId1930" Type="http://schemas.openxmlformats.org/officeDocument/2006/relationships/hyperlink" Target="https://talan.bank.gov.ua/get-user-certificate/1WkYTKDzzEODOHRlWR2D" TargetMode="External"/><Relationship Id="rId15" Type="http://schemas.openxmlformats.org/officeDocument/2006/relationships/hyperlink" Target="https://talan.bank.gov.ua/get-user-certificate/1WkYTXl4AvdW2m67lY9d" TargetMode="External"/><Relationship Id="rId164" Type="http://schemas.openxmlformats.org/officeDocument/2006/relationships/hyperlink" Target="https://talan.bank.gov.ua/get-user-certificate/1WkYT7zGE63VRmCo0c1K" TargetMode="External"/><Relationship Id="rId371" Type="http://schemas.openxmlformats.org/officeDocument/2006/relationships/hyperlink" Target="https://talan.bank.gov.ua/get-user-certificate/1WkYT64UaGXCb0GwWTXm" TargetMode="External"/><Relationship Id="rId469" Type="http://schemas.openxmlformats.org/officeDocument/2006/relationships/hyperlink" Target="https://talan.bank.gov.ua/get-user-certificate/1WkYTu_bMIs_Yn8s4VtK" TargetMode="External"/><Relationship Id="rId676" Type="http://schemas.openxmlformats.org/officeDocument/2006/relationships/hyperlink" Target="https://talan.bank.gov.ua/get-user-certificate/1WkYT5hAp_94UXTfB23q" TargetMode="External"/><Relationship Id="rId883" Type="http://schemas.openxmlformats.org/officeDocument/2006/relationships/hyperlink" Target="https://talan.bank.gov.ua/get-user-certificate/1WkYT7FqYfLViuckBolC" TargetMode="External"/><Relationship Id="rId1099" Type="http://schemas.openxmlformats.org/officeDocument/2006/relationships/hyperlink" Target="https://talan.bank.gov.ua/get-user-certificate/1WkYTGtFsebBRKWQgmb4" TargetMode="External"/><Relationship Id="rId231" Type="http://schemas.openxmlformats.org/officeDocument/2006/relationships/hyperlink" Target="https://talan.bank.gov.ua/get-user-certificate/1WkYTX8axz_MGS5vMe2D" TargetMode="External"/><Relationship Id="rId329" Type="http://schemas.openxmlformats.org/officeDocument/2006/relationships/hyperlink" Target="https://talan.bank.gov.ua/get-user-certificate/1WkYTFH3hfCJ0z-_LNiT" TargetMode="External"/><Relationship Id="rId536" Type="http://schemas.openxmlformats.org/officeDocument/2006/relationships/hyperlink" Target="https://talan.bank.gov.ua/get-user-certificate/1WkYTlKrwx_cypeAvBFU" TargetMode="External"/><Relationship Id="rId1166" Type="http://schemas.openxmlformats.org/officeDocument/2006/relationships/hyperlink" Target="https://talan.bank.gov.ua/get-user-certificate/1WkYTd2A_oJWKXQeRsjv" TargetMode="External"/><Relationship Id="rId1373" Type="http://schemas.openxmlformats.org/officeDocument/2006/relationships/hyperlink" Target="https://talan.bank.gov.ua/get-user-certificate/1WkYTxjRTgp3vonzaKTo" TargetMode="External"/><Relationship Id="rId743" Type="http://schemas.openxmlformats.org/officeDocument/2006/relationships/hyperlink" Target="https://talan.bank.gov.ua/get-user-certificate/1WkYT1qAZcdjL8EJVD9V" TargetMode="External"/><Relationship Id="rId950" Type="http://schemas.openxmlformats.org/officeDocument/2006/relationships/hyperlink" Target="https://talan.bank.gov.ua/get-user-certificate/1WkYTOAzLsa2d5MTPIhx" TargetMode="External"/><Relationship Id="rId1026" Type="http://schemas.openxmlformats.org/officeDocument/2006/relationships/hyperlink" Target="https://talan.bank.gov.ua/get-user-certificate/1WkYTeFGw9HY2SSi4-Hc" TargetMode="External"/><Relationship Id="rId1580" Type="http://schemas.openxmlformats.org/officeDocument/2006/relationships/hyperlink" Target="https://talan.bank.gov.ua/get-user-certificate/1WkYT9JN623YnBtrKhbs" TargetMode="External"/><Relationship Id="rId1678" Type="http://schemas.openxmlformats.org/officeDocument/2006/relationships/hyperlink" Target="https://talan.bank.gov.ua/get-user-certificate/1WkYT9225GiN2m_15mXg" TargetMode="External"/><Relationship Id="rId1885" Type="http://schemas.openxmlformats.org/officeDocument/2006/relationships/hyperlink" Target="https://talan.bank.gov.ua/get-user-certificate/1WkYT1-5oshB8zm3ruxd" TargetMode="External"/><Relationship Id="rId603" Type="http://schemas.openxmlformats.org/officeDocument/2006/relationships/hyperlink" Target="https://talan.bank.gov.ua/get-user-certificate/1WkYTxh0BwnVr5Gy4sLY" TargetMode="External"/><Relationship Id="rId810" Type="http://schemas.openxmlformats.org/officeDocument/2006/relationships/hyperlink" Target="https://talan.bank.gov.ua/get-user-certificate/1WkYTQeW09Wyo2-cKdzG" TargetMode="External"/><Relationship Id="rId908" Type="http://schemas.openxmlformats.org/officeDocument/2006/relationships/hyperlink" Target="https://talan.bank.gov.ua/get-user-certificate/1WkYTnE2hYnwmm1LJGF5" TargetMode="External"/><Relationship Id="rId1233" Type="http://schemas.openxmlformats.org/officeDocument/2006/relationships/hyperlink" Target="https://talan.bank.gov.ua/get-user-certificate/1WkYTcBTLObaCgtBCnlB" TargetMode="External"/><Relationship Id="rId1440" Type="http://schemas.openxmlformats.org/officeDocument/2006/relationships/hyperlink" Target="https://talan.bank.gov.ua/get-user-certificate/1WkYTI7K6Z7M-wd5molC" TargetMode="External"/><Relationship Id="rId1538" Type="http://schemas.openxmlformats.org/officeDocument/2006/relationships/hyperlink" Target="https://talan.bank.gov.ua/get-user-certificate/1WkYT5UgU29cyBEctQdi" TargetMode="External"/><Relationship Id="rId1300" Type="http://schemas.openxmlformats.org/officeDocument/2006/relationships/hyperlink" Target="https://talan.bank.gov.ua/get-user-certificate/1WkYT0dmOhC7_GnP_KOR" TargetMode="External"/><Relationship Id="rId1745" Type="http://schemas.openxmlformats.org/officeDocument/2006/relationships/hyperlink" Target="https://talan.bank.gov.ua/get-user-certificate/1WkYTkVEqCYA3NY9d4LN" TargetMode="External"/><Relationship Id="rId1952" Type="http://schemas.openxmlformats.org/officeDocument/2006/relationships/hyperlink" Target="https://talan.bank.gov.ua/get-user-certificate/1WkYTM580OWb5IV4ilCd" TargetMode="External"/><Relationship Id="rId37" Type="http://schemas.openxmlformats.org/officeDocument/2006/relationships/hyperlink" Target="https://talan.bank.gov.ua/get-user-certificate/1WkYT-5MFergH5rBt7aP" TargetMode="External"/><Relationship Id="rId1605" Type="http://schemas.openxmlformats.org/officeDocument/2006/relationships/hyperlink" Target="https://talan.bank.gov.ua/get-user-certificate/1WkYTwQ7kCVCv_lQ30aJ" TargetMode="External"/><Relationship Id="rId1812" Type="http://schemas.openxmlformats.org/officeDocument/2006/relationships/hyperlink" Target="https://talan.bank.gov.ua/get-user-certificate/1WkYTYVDqrP219kgwehG" TargetMode="External"/><Relationship Id="rId186" Type="http://schemas.openxmlformats.org/officeDocument/2006/relationships/hyperlink" Target="https://talan.bank.gov.ua/get-user-certificate/1WkYT_9PyZQLGTszEpd_" TargetMode="External"/><Relationship Id="rId393" Type="http://schemas.openxmlformats.org/officeDocument/2006/relationships/hyperlink" Target="https://talan.bank.gov.ua/get-user-certificate/1WkYTQLc2DqEahKsTO4b" TargetMode="External"/><Relationship Id="rId253" Type="http://schemas.openxmlformats.org/officeDocument/2006/relationships/hyperlink" Target="https://talan.bank.gov.ua/get-user-certificate/1WkYTaWbRWPvngiP7qUQ" TargetMode="External"/><Relationship Id="rId460" Type="http://schemas.openxmlformats.org/officeDocument/2006/relationships/hyperlink" Target="https://talan.bank.gov.ua/get-user-certificate/1WkYT-9ELhUA_GwG85Hb" TargetMode="External"/><Relationship Id="rId698" Type="http://schemas.openxmlformats.org/officeDocument/2006/relationships/hyperlink" Target="https://talan.bank.gov.ua/get-user-certificate/1WkYTtnNiePygouWYOvn" TargetMode="External"/><Relationship Id="rId1090" Type="http://schemas.openxmlformats.org/officeDocument/2006/relationships/hyperlink" Target="https://talan.bank.gov.ua/get-user-certificate/1WkYTs7lwj3xHrhaySZ8" TargetMode="External"/><Relationship Id="rId113" Type="http://schemas.openxmlformats.org/officeDocument/2006/relationships/hyperlink" Target="https://talan.bank.gov.ua/get-user-certificate/1WkYT62GRKf80OC1iBXw" TargetMode="External"/><Relationship Id="rId320" Type="http://schemas.openxmlformats.org/officeDocument/2006/relationships/hyperlink" Target="https://talan.bank.gov.ua/get-user-certificate/1WkYTsc3cOrWvFLSFECh" TargetMode="External"/><Relationship Id="rId558" Type="http://schemas.openxmlformats.org/officeDocument/2006/relationships/hyperlink" Target="https://talan.bank.gov.ua/get-user-certificate/1WkYTc-movGJSxyRA-0d" TargetMode="External"/><Relationship Id="rId765" Type="http://schemas.openxmlformats.org/officeDocument/2006/relationships/hyperlink" Target="https://talan.bank.gov.ua/get-user-certificate/1WkYTXlr8SkRlaXTM9QH" TargetMode="External"/><Relationship Id="rId972" Type="http://schemas.openxmlformats.org/officeDocument/2006/relationships/hyperlink" Target="https://talan.bank.gov.ua/get-user-certificate/1WkYTLtPs-4hw3yhPsLa" TargetMode="External"/><Relationship Id="rId1188" Type="http://schemas.openxmlformats.org/officeDocument/2006/relationships/hyperlink" Target="https://talan.bank.gov.ua/get-user-certificate/1WkYTl9I9B5oKqXANSUH" TargetMode="External"/><Relationship Id="rId1395" Type="http://schemas.openxmlformats.org/officeDocument/2006/relationships/hyperlink" Target="https://talan.bank.gov.ua/get-user-certificate/1WkYTb_fiv3_x5atQPHE" TargetMode="External"/><Relationship Id="rId2001" Type="http://schemas.openxmlformats.org/officeDocument/2006/relationships/hyperlink" Target="https://talan.bank.gov.ua/get-user-certificate/EeLkDNKeddPU7qyvnTGY" TargetMode="External"/><Relationship Id="rId418" Type="http://schemas.openxmlformats.org/officeDocument/2006/relationships/hyperlink" Target="https://talan.bank.gov.ua/get-user-certificate/1WkYTLBMJ5hMuqi7mB6M" TargetMode="External"/><Relationship Id="rId625" Type="http://schemas.openxmlformats.org/officeDocument/2006/relationships/hyperlink" Target="https://talan.bank.gov.ua/get-user-certificate/1WkYT6y_SCRaVgCsFpCj" TargetMode="External"/><Relationship Id="rId832" Type="http://schemas.openxmlformats.org/officeDocument/2006/relationships/hyperlink" Target="https://talan.bank.gov.ua/get-user-certificate/1WkYTz5Z0JeBbguKEhbk" TargetMode="External"/><Relationship Id="rId1048" Type="http://schemas.openxmlformats.org/officeDocument/2006/relationships/hyperlink" Target="https://talan.bank.gov.ua/get-user-certificate/1WkYTOY9acVta5vGnWkL" TargetMode="External"/><Relationship Id="rId1255" Type="http://schemas.openxmlformats.org/officeDocument/2006/relationships/hyperlink" Target="https://talan.bank.gov.ua/get-user-certificate/1WkYT8qFKCn3sFHO5GhJ" TargetMode="External"/><Relationship Id="rId1462" Type="http://schemas.openxmlformats.org/officeDocument/2006/relationships/hyperlink" Target="https://talan.bank.gov.ua/get-user-certificate/1WkYT0Bb640d5l8iQ7N4" TargetMode="External"/><Relationship Id="rId1115" Type="http://schemas.openxmlformats.org/officeDocument/2006/relationships/hyperlink" Target="https://talan.bank.gov.ua/get-user-certificate/1WkYT8QloNY5RyVuxq9Q" TargetMode="External"/><Relationship Id="rId1322" Type="http://schemas.openxmlformats.org/officeDocument/2006/relationships/hyperlink" Target="https://talan.bank.gov.ua/get-user-certificate/1WkYTTVQF3KzOkHT-dTs" TargetMode="External"/><Relationship Id="rId1767" Type="http://schemas.openxmlformats.org/officeDocument/2006/relationships/hyperlink" Target="https://talan.bank.gov.ua/get-user-certificate/1WkYTIJ1M3UyQTW6Jey5" TargetMode="External"/><Relationship Id="rId1974" Type="http://schemas.openxmlformats.org/officeDocument/2006/relationships/hyperlink" Target="https://talan.bank.gov.ua/get-user-certificate/1WkYTsmEwlKnQnxu13ul" TargetMode="External"/><Relationship Id="rId59" Type="http://schemas.openxmlformats.org/officeDocument/2006/relationships/hyperlink" Target="https://talan.bank.gov.ua/get-user-certificate/1WkYTG_nJ01zLQc1kKvT" TargetMode="External"/><Relationship Id="rId1627" Type="http://schemas.openxmlformats.org/officeDocument/2006/relationships/hyperlink" Target="https://talan.bank.gov.ua/get-user-certificate/1WkYTqK8z_KKozF__29Q" TargetMode="External"/><Relationship Id="rId1834" Type="http://schemas.openxmlformats.org/officeDocument/2006/relationships/hyperlink" Target="https://talan.bank.gov.ua/get-user-certificate/1WkYTwF0pXtnLlXa8VCf" TargetMode="External"/><Relationship Id="rId1901" Type="http://schemas.openxmlformats.org/officeDocument/2006/relationships/hyperlink" Target="https://talan.bank.gov.ua/get-user-certificate/1WkYTgWk84j3j8ufCKcG" TargetMode="External"/><Relationship Id="rId275" Type="http://schemas.openxmlformats.org/officeDocument/2006/relationships/hyperlink" Target="https://talan.bank.gov.ua/get-user-certificate/1WkYTcEmHdimURAYDeng" TargetMode="External"/><Relationship Id="rId482" Type="http://schemas.openxmlformats.org/officeDocument/2006/relationships/hyperlink" Target="https://talan.bank.gov.ua/get-user-certificate/1WkYT9tcClMeqLnmkMFe" TargetMode="External"/><Relationship Id="rId135" Type="http://schemas.openxmlformats.org/officeDocument/2006/relationships/hyperlink" Target="https://talan.bank.gov.ua/get-user-certificate/1WkYToMNoUBzT91S_JTW" TargetMode="External"/><Relationship Id="rId342" Type="http://schemas.openxmlformats.org/officeDocument/2006/relationships/hyperlink" Target="https://talan.bank.gov.ua/get-user-certificate/1WkYTU3L4nN3nBLBdJP8" TargetMode="External"/><Relationship Id="rId787" Type="http://schemas.openxmlformats.org/officeDocument/2006/relationships/hyperlink" Target="https://talan.bank.gov.ua/get-user-certificate/1WkYTvHNGeF6lCp5kuSr" TargetMode="External"/><Relationship Id="rId994" Type="http://schemas.openxmlformats.org/officeDocument/2006/relationships/hyperlink" Target="https://talan.bank.gov.ua/get-user-certificate/1WkYTibUtyipD1oJCS8A" TargetMode="External"/><Relationship Id="rId202" Type="http://schemas.openxmlformats.org/officeDocument/2006/relationships/hyperlink" Target="https://talan.bank.gov.ua/get-user-certificate/1WkYTMQfJsZUIf5DkVMP" TargetMode="External"/><Relationship Id="rId647" Type="http://schemas.openxmlformats.org/officeDocument/2006/relationships/hyperlink" Target="https://talan.bank.gov.ua/get-user-certificate/1WkYTMs74W77a1LFdF4B" TargetMode="External"/><Relationship Id="rId854" Type="http://schemas.openxmlformats.org/officeDocument/2006/relationships/hyperlink" Target="https://talan.bank.gov.ua/get-user-certificate/1WkYTcNovIXnj2duJUZn" TargetMode="External"/><Relationship Id="rId1277" Type="http://schemas.openxmlformats.org/officeDocument/2006/relationships/hyperlink" Target="https://talan.bank.gov.ua/get-user-certificate/1WkYTYySr_t-BtEI_CCn" TargetMode="External"/><Relationship Id="rId1484" Type="http://schemas.openxmlformats.org/officeDocument/2006/relationships/hyperlink" Target="https://talan.bank.gov.ua/get-user-certificate/1WkYTZ5LQmO5FVExLgCQ" TargetMode="External"/><Relationship Id="rId1691" Type="http://schemas.openxmlformats.org/officeDocument/2006/relationships/hyperlink" Target="https://talan.bank.gov.ua/get-user-certificate/1WkYTrC5kAwPnlKybfpt" TargetMode="External"/><Relationship Id="rId507" Type="http://schemas.openxmlformats.org/officeDocument/2006/relationships/hyperlink" Target="https://talan.bank.gov.ua/get-user-certificate/1WkYTbCR2fzeFkcoB2xD" TargetMode="External"/><Relationship Id="rId714" Type="http://schemas.openxmlformats.org/officeDocument/2006/relationships/hyperlink" Target="https://talan.bank.gov.ua/get-user-certificate/1WkYTMqt7km2M1k3ILos" TargetMode="External"/><Relationship Id="rId921" Type="http://schemas.openxmlformats.org/officeDocument/2006/relationships/hyperlink" Target="https://talan.bank.gov.ua/get-user-certificate/1WkYTmRll9oSVespJIyj" TargetMode="External"/><Relationship Id="rId1137" Type="http://schemas.openxmlformats.org/officeDocument/2006/relationships/hyperlink" Target="https://talan.bank.gov.ua/get-user-certificate/1WkYTLrJ6mDOmGqc5DnL" TargetMode="External"/><Relationship Id="rId1344" Type="http://schemas.openxmlformats.org/officeDocument/2006/relationships/hyperlink" Target="https://talan.bank.gov.ua/get-user-certificate/1WkYTXknZdeqpA_y06-D" TargetMode="External"/><Relationship Id="rId1551" Type="http://schemas.openxmlformats.org/officeDocument/2006/relationships/hyperlink" Target="https://talan.bank.gov.ua/get-user-certificate/1WkYTS4CAH4BsQwrCZ9d" TargetMode="External"/><Relationship Id="rId1789" Type="http://schemas.openxmlformats.org/officeDocument/2006/relationships/hyperlink" Target="https://talan.bank.gov.ua/get-user-certificate/1WkYT_6lRprlwhh95rGF" TargetMode="External"/><Relationship Id="rId1996" Type="http://schemas.openxmlformats.org/officeDocument/2006/relationships/hyperlink" Target="https://talan.bank.gov.ua/get-user-certificate/1WkYTGoejDMQilXCPdXh" TargetMode="External"/><Relationship Id="rId50" Type="http://schemas.openxmlformats.org/officeDocument/2006/relationships/hyperlink" Target="https://talan.bank.gov.ua/get-user-certificate/1WkYTiErk8f8T06ByW26" TargetMode="External"/><Relationship Id="rId1204" Type="http://schemas.openxmlformats.org/officeDocument/2006/relationships/hyperlink" Target="https://talan.bank.gov.ua/get-user-certificate/1WkYTiMta16om3an8FGJ" TargetMode="External"/><Relationship Id="rId1411" Type="http://schemas.openxmlformats.org/officeDocument/2006/relationships/hyperlink" Target="https://talan.bank.gov.ua/get-user-certificate/1WkYTruZPeRa6kDbt7I4" TargetMode="External"/><Relationship Id="rId1649" Type="http://schemas.openxmlformats.org/officeDocument/2006/relationships/hyperlink" Target="https://talan.bank.gov.ua/get-user-certificate/1WkYTbIhDvwjS5bmvh6Y" TargetMode="External"/><Relationship Id="rId1856" Type="http://schemas.openxmlformats.org/officeDocument/2006/relationships/hyperlink" Target="https://talan.bank.gov.ua/get-user-certificate/1WkYTqgdAehcnSOwfogd" TargetMode="External"/><Relationship Id="rId1509" Type="http://schemas.openxmlformats.org/officeDocument/2006/relationships/hyperlink" Target="https://talan.bank.gov.ua/get-user-certificate/1WkYTMUGB3igC4wuiXmN" TargetMode="External"/><Relationship Id="rId1716" Type="http://schemas.openxmlformats.org/officeDocument/2006/relationships/hyperlink" Target="https://talan.bank.gov.ua/get-user-certificate/1WkYTlHlVKFBpCgzFCi5" TargetMode="External"/><Relationship Id="rId1923" Type="http://schemas.openxmlformats.org/officeDocument/2006/relationships/hyperlink" Target="https://talan.bank.gov.ua/get-user-certificate/1WkYTrX64EjqOz2DID68" TargetMode="External"/><Relationship Id="rId297" Type="http://schemas.openxmlformats.org/officeDocument/2006/relationships/hyperlink" Target="https://talan.bank.gov.ua/get-user-certificate/1WkYTZ1RMjvaYa1rAHrZ" TargetMode="External"/><Relationship Id="rId157" Type="http://schemas.openxmlformats.org/officeDocument/2006/relationships/hyperlink" Target="https://talan.bank.gov.ua/get-user-certificate/1WkYTvUgHkO8YllYm-0K" TargetMode="External"/><Relationship Id="rId364" Type="http://schemas.openxmlformats.org/officeDocument/2006/relationships/hyperlink" Target="https://talan.bank.gov.ua/get-user-certificate/1WkYTEj6AVuDHkQb90NS" TargetMode="External"/><Relationship Id="rId571" Type="http://schemas.openxmlformats.org/officeDocument/2006/relationships/hyperlink" Target="https://talan.bank.gov.ua/get-user-certificate/1WkYTCtLNC4WXlrOmwJe" TargetMode="External"/><Relationship Id="rId669" Type="http://schemas.openxmlformats.org/officeDocument/2006/relationships/hyperlink" Target="https://talan.bank.gov.ua/get-user-certificate/1WkYTgWR-uOh5x6H-adW" TargetMode="External"/><Relationship Id="rId876" Type="http://schemas.openxmlformats.org/officeDocument/2006/relationships/hyperlink" Target="https://talan.bank.gov.ua/get-user-certificate/1WkYTROYqyufWIkjce3L" TargetMode="External"/><Relationship Id="rId1299" Type="http://schemas.openxmlformats.org/officeDocument/2006/relationships/hyperlink" Target="https://talan.bank.gov.ua/get-user-certificate/1WkYTcoEX4y_pmiKyQwJ" TargetMode="External"/><Relationship Id="rId224" Type="http://schemas.openxmlformats.org/officeDocument/2006/relationships/hyperlink" Target="https://talan.bank.gov.ua/get-user-certificate/1WkYTNbd4OKqrQ8Kkbv2" TargetMode="External"/><Relationship Id="rId431" Type="http://schemas.openxmlformats.org/officeDocument/2006/relationships/hyperlink" Target="https://talan.bank.gov.ua/get-user-certificate/1WkYTTtWxiwKLZC3tLlJ" TargetMode="External"/><Relationship Id="rId529" Type="http://schemas.openxmlformats.org/officeDocument/2006/relationships/hyperlink" Target="https://talan.bank.gov.ua/get-user-certificate/1WkYT_LTjRtaJ4KkE7xv" TargetMode="External"/><Relationship Id="rId736" Type="http://schemas.openxmlformats.org/officeDocument/2006/relationships/hyperlink" Target="https://talan.bank.gov.ua/get-user-certificate/1WkYTYX1snAmRnnxh7rs" TargetMode="External"/><Relationship Id="rId1061" Type="http://schemas.openxmlformats.org/officeDocument/2006/relationships/hyperlink" Target="https://talan.bank.gov.ua/get-user-certificate/1WkYT1ZlxMam6yPNbjwu" TargetMode="External"/><Relationship Id="rId1159" Type="http://schemas.openxmlformats.org/officeDocument/2006/relationships/hyperlink" Target="https://talan.bank.gov.ua/get-user-certificate/1WkYTLDLJ__y4Gc9SchQ" TargetMode="External"/><Relationship Id="rId1366" Type="http://schemas.openxmlformats.org/officeDocument/2006/relationships/hyperlink" Target="https://talan.bank.gov.ua/get-user-certificate/1WkYTVdsl24NS-YRoMQv" TargetMode="External"/><Relationship Id="rId943" Type="http://schemas.openxmlformats.org/officeDocument/2006/relationships/hyperlink" Target="https://talan.bank.gov.ua/get-user-certificate/1WkYTORwGZJQrAXHwMGL" TargetMode="External"/><Relationship Id="rId1019" Type="http://schemas.openxmlformats.org/officeDocument/2006/relationships/hyperlink" Target="https://talan.bank.gov.ua/get-user-certificate/1WkYTXPcPUCRLnICdbC7" TargetMode="External"/><Relationship Id="rId1573" Type="http://schemas.openxmlformats.org/officeDocument/2006/relationships/hyperlink" Target="https://talan.bank.gov.ua/get-user-certificate/1WkYTt24bV97WRw8YDhf" TargetMode="External"/><Relationship Id="rId1780" Type="http://schemas.openxmlformats.org/officeDocument/2006/relationships/hyperlink" Target="https://talan.bank.gov.ua/get-user-certificate/1WkYTgWJSnXXZ3kpBGZU" TargetMode="External"/><Relationship Id="rId1878" Type="http://schemas.openxmlformats.org/officeDocument/2006/relationships/hyperlink" Target="https://talan.bank.gov.ua/get-user-certificate/1WkYTEvvLnXiysXYw5SQ" TargetMode="External"/><Relationship Id="rId72" Type="http://schemas.openxmlformats.org/officeDocument/2006/relationships/hyperlink" Target="https://talan.bank.gov.ua/get-user-certificate/1WkYThft_D9w3S6ToQ-y" TargetMode="External"/><Relationship Id="rId803" Type="http://schemas.openxmlformats.org/officeDocument/2006/relationships/hyperlink" Target="https://talan.bank.gov.ua/get-user-certificate/1WkYTmsb0i3TtS223gPM" TargetMode="External"/><Relationship Id="rId1226" Type="http://schemas.openxmlformats.org/officeDocument/2006/relationships/hyperlink" Target="https://talan.bank.gov.ua/get-user-certificate/1WkYTZxT9vYeXNdoChek" TargetMode="External"/><Relationship Id="rId1433" Type="http://schemas.openxmlformats.org/officeDocument/2006/relationships/hyperlink" Target="https://talan.bank.gov.ua/get-user-certificate/1WkYTq0hjZNHMz0cSMtA" TargetMode="External"/><Relationship Id="rId1640" Type="http://schemas.openxmlformats.org/officeDocument/2006/relationships/hyperlink" Target="https://talan.bank.gov.ua/get-user-certificate/1WkYTbknBgFjMG8wcTTI" TargetMode="External"/><Relationship Id="rId1738" Type="http://schemas.openxmlformats.org/officeDocument/2006/relationships/hyperlink" Target="https://talan.bank.gov.ua/get-user-certificate/1WkYTUYPLwcxwHsPDLz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8"/>
  <sheetViews>
    <sheetView tabSelected="1" topLeftCell="A1603" workbookViewId="0">
      <selection activeCell="F1617" sqref="F1617"/>
    </sheetView>
  </sheetViews>
  <sheetFormatPr defaultRowHeight="14.4" x14ac:dyDescent="0.3"/>
  <cols>
    <col min="1" max="1" width="16.77734375" customWidth="1"/>
    <col min="2" max="2" width="17.77734375" customWidth="1"/>
    <col min="3" max="3" width="35.21875" customWidth="1"/>
    <col min="4" max="4" width="35" customWidth="1"/>
    <col min="5" max="5" width="27" customWidth="1"/>
    <col min="6" max="6" width="28.44140625" customWidth="1"/>
    <col min="7" max="7" width="40.44140625" customWidth="1"/>
    <col min="8" max="8" width="25.109375" customWidth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6605</v>
      </c>
      <c r="H1" s="1" t="s">
        <v>6</v>
      </c>
    </row>
    <row r="2" spans="1:8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G2" t="s">
        <v>12</v>
      </c>
      <c r="H2" t="str">
        <f>HYPERLINK("https://talan.bank.gov.ua/get-user-certificate/1WkYTtr0m_5kPjjDJdck","Завантажити сертифікат")</f>
        <v>Завантажити сертифікат</v>
      </c>
    </row>
    <row r="3" spans="1:8" x14ac:dyDescent="0.3">
      <c r="A3" t="s">
        <v>13</v>
      </c>
      <c r="B3" t="s">
        <v>8</v>
      </c>
      <c r="C3" t="s">
        <v>14</v>
      </c>
      <c r="D3" t="s">
        <v>15</v>
      </c>
      <c r="E3" t="s">
        <v>11</v>
      </c>
      <c r="G3" t="s">
        <v>12</v>
      </c>
      <c r="H3" t="str">
        <f>HYPERLINK("https://talan.bank.gov.ua/get-user-certificate/1WkYTzR1Wm68DHk936yf","Завантажити сертифікат")</f>
        <v>Завантажити сертифікат</v>
      </c>
    </row>
    <row r="4" spans="1:8" x14ac:dyDescent="0.3">
      <c r="A4" t="s">
        <v>16</v>
      </c>
      <c r="B4" t="s">
        <v>8</v>
      </c>
      <c r="C4" t="s">
        <v>17</v>
      </c>
      <c r="D4" t="s">
        <v>18</v>
      </c>
      <c r="E4" t="s">
        <v>19</v>
      </c>
      <c r="G4" t="s">
        <v>20</v>
      </c>
      <c r="H4" t="str">
        <f>HYPERLINK("https://talan.bank.gov.ua/get-user-certificate/1WkYTHx9HGQoAyQz2wzf","Завантажити сертифікат")</f>
        <v>Завантажити сертифікат</v>
      </c>
    </row>
    <row r="5" spans="1:8" x14ac:dyDescent="0.3">
      <c r="A5" t="s">
        <v>21</v>
      </c>
      <c r="B5" t="s">
        <v>8</v>
      </c>
      <c r="C5" t="s">
        <v>22</v>
      </c>
      <c r="D5" t="s">
        <v>23</v>
      </c>
      <c r="E5" t="s">
        <v>19</v>
      </c>
      <c r="G5" t="s">
        <v>20</v>
      </c>
      <c r="H5" t="str">
        <f>HYPERLINK("https://talan.bank.gov.ua/get-user-certificate/1WkYTJJ5VPSQawZlW8M6","Завантажити сертифікат")</f>
        <v>Завантажити сертифікат</v>
      </c>
    </row>
    <row r="6" spans="1:8" x14ac:dyDescent="0.3">
      <c r="A6" t="s">
        <v>24</v>
      </c>
      <c r="B6" t="s">
        <v>8</v>
      </c>
      <c r="C6" t="s">
        <v>25</v>
      </c>
      <c r="D6" t="s">
        <v>26</v>
      </c>
      <c r="E6" t="s">
        <v>19</v>
      </c>
      <c r="G6" t="s">
        <v>20</v>
      </c>
      <c r="H6" t="str">
        <f>HYPERLINK("https://talan.bank.gov.ua/get-user-certificate/1WkYT5Q34-i9amvm02C6","Завантажити сертифікат")</f>
        <v>Завантажити сертифікат</v>
      </c>
    </row>
    <row r="7" spans="1:8" x14ac:dyDescent="0.3">
      <c r="A7" t="s">
        <v>27</v>
      </c>
      <c r="B7" t="s">
        <v>8</v>
      </c>
      <c r="C7" t="s">
        <v>28</v>
      </c>
      <c r="D7" t="s">
        <v>29</v>
      </c>
      <c r="E7" t="s">
        <v>19</v>
      </c>
      <c r="G7" t="s">
        <v>20</v>
      </c>
      <c r="H7" t="str">
        <f>HYPERLINK("https://talan.bank.gov.ua/get-user-certificate/1WkYTziC0Bz21FdZTWCc","Завантажити сертифікат")</f>
        <v>Завантажити сертифікат</v>
      </c>
    </row>
    <row r="8" spans="1:8" x14ac:dyDescent="0.3">
      <c r="A8" t="s">
        <v>30</v>
      </c>
      <c r="B8" t="s">
        <v>8</v>
      </c>
      <c r="C8" t="s">
        <v>31</v>
      </c>
      <c r="D8" t="s">
        <v>32</v>
      </c>
      <c r="E8" t="s">
        <v>19</v>
      </c>
      <c r="G8" t="s">
        <v>20</v>
      </c>
      <c r="H8" t="str">
        <f>HYPERLINK("https://talan.bank.gov.ua/get-user-certificate/1WkYT3S2SqBIR9TLjy2w","Завантажити сертифікат")</f>
        <v>Завантажити сертифікат</v>
      </c>
    </row>
    <row r="9" spans="1:8" x14ac:dyDescent="0.3">
      <c r="A9" t="s">
        <v>33</v>
      </c>
      <c r="B9" t="s">
        <v>8</v>
      </c>
      <c r="C9" t="s">
        <v>34</v>
      </c>
      <c r="D9" t="s">
        <v>35</v>
      </c>
      <c r="E9" t="s">
        <v>19</v>
      </c>
      <c r="G9" t="s">
        <v>20</v>
      </c>
      <c r="H9" t="str">
        <f>HYPERLINK("https://talan.bank.gov.ua/get-user-certificate/1WkYTWhawaKQOIhuZtwA","Завантажити сертифікат")</f>
        <v>Завантажити сертифікат</v>
      </c>
    </row>
    <row r="10" spans="1:8" x14ac:dyDescent="0.3">
      <c r="A10" t="s">
        <v>36</v>
      </c>
      <c r="B10" t="s">
        <v>8</v>
      </c>
      <c r="C10" t="s">
        <v>37</v>
      </c>
      <c r="D10" t="s">
        <v>38</v>
      </c>
      <c r="E10" t="s">
        <v>19</v>
      </c>
      <c r="G10" t="s">
        <v>20</v>
      </c>
      <c r="H10" t="str">
        <f>HYPERLINK("https://talan.bank.gov.ua/get-user-certificate/1WkYTdXcUfn22qewthPd","Завантажити сертифікат")</f>
        <v>Завантажити сертифікат</v>
      </c>
    </row>
    <row r="11" spans="1:8" x14ac:dyDescent="0.3">
      <c r="A11" t="s">
        <v>39</v>
      </c>
      <c r="B11" t="s">
        <v>8</v>
      </c>
      <c r="C11" t="s">
        <v>40</v>
      </c>
      <c r="D11" t="s">
        <v>41</v>
      </c>
      <c r="E11" t="s">
        <v>42</v>
      </c>
      <c r="G11" t="s">
        <v>43</v>
      </c>
      <c r="H11" t="str">
        <f>HYPERLINK("https://talan.bank.gov.ua/get-user-certificate/1WkYTSNqBGWQjSdw2v4-","Завантажити сертифікат")</f>
        <v>Завантажити сертифікат</v>
      </c>
    </row>
    <row r="12" spans="1:8" x14ac:dyDescent="0.3">
      <c r="A12" t="s">
        <v>44</v>
      </c>
      <c r="B12" t="s">
        <v>8</v>
      </c>
      <c r="C12" t="s">
        <v>45</v>
      </c>
      <c r="D12" t="s">
        <v>46</v>
      </c>
      <c r="E12" t="s">
        <v>42</v>
      </c>
      <c r="G12" t="s">
        <v>43</v>
      </c>
      <c r="H12" t="str">
        <f>HYPERLINK("https://talan.bank.gov.ua/get-user-certificate/1WkYTxSjgcpO2WCUKJP5","Завантажити сертифікат")</f>
        <v>Завантажити сертифікат</v>
      </c>
    </row>
    <row r="13" spans="1:8" x14ac:dyDescent="0.3">
      <c r="A13" t="s">
        <v>47</v>
      </c>
      <c r="B13" t="s">
        <v>8</v>
      </c>
      <c r="C13" t="s">
        <v>48</v>
      </c>
      <c r="D13" t="s">
        <v>49</v>
      </c>
      <c r="E13" t="s">
        <v>42</v>
      </c>
      <c r="G13" t="s">
        <v>43</v>
      </c>
      <c r="H13" t="str">
        <f>HYPERLINK("https://talan.bank.gov.ua/get-user-certificate/1WkYTTeBGqDlGXSgEaSj","Завантажити сертифікат")</f>
        <v>Завантажити сертифікат</v>
      </c>
    </row>
    <row r="14" spans="1:8" x14ac:dyDescent="0.3">
      <c r="A14" t="s">
        <v>50</v>
      </c>
      <c r="B14" t="s">
        <v>8</v>
      </c>
      <c r="C14" t="s">
        <v>51</v>
      </c>
      <c r="D14" t="s">
        <v>52</v>
      </c>
      <c r="E14" t="s">
        <v>53</v>
      </c>
      <c r="G14" t="s">
        <v>54</v>
      </c>
      <c r="H14" t="str">
        <f>HYPERLINK("https://talan.bank.gov.ua/get-user-certificate/1WkYTDVh4gIn-nj9H6BF","Завантажити сертифікат")</f>
        <v>Завантажити сертифікат</v>
      </c>
    </row>
    <row r="15" spans="1:8" x14ac:dyDescent="0.3">
      <c r="A15" t="s">
        <v>55</v>
      </c>
      <c r="B15" t="s">
        <v>8</v>
      </c>
      <c r="C15" t="s">
        <v>56</v>
      </c>
      <c r="D15" t="s">
        <v>57</v>
      </c>
      <c r="E15" t="s">
        <v>53</v>
      </c>
      <c r="G15" t="s">
        <v>54</v>
      </c>
      <c r="H15" t="str">
        <f>HYPERLINK("https://talan.bank.gov.ua/get-user-certificate/1WkYTFLIQIOnDqg22_Re","Завантажити сертифікат")</f>
        <v>Завантажити сертифікат</v>
      </c>
    </row>
    <row r="16" spans="1:8" x14ac:dyDescent="0.3">
      <c r="A16" t="s">
        <v>58</v>
      </c>
      <c r="B16" t="s">
        <v>8</v>
      </c>
      <c r="C16" t="s">
        <v>59</v>
      </c>
      <c r="D16" t="s">
        <v>60</v>
      </c>
      <c r="E16" t="s">
        <v>53</v>
      </c>
      <c r="G16" t="s">
        <v>54</v>
      </c>
      <c r="H16" t="str">
        <f>HYPERLINK("https://talan.bank.gov.ua/get-user-certificate/1WkYTXl4AvdW2m67lY9d","Завантажити сертифікат")</f>
        <v>Завантажити сертифікат</v>
      </c>
    </row>
    <row r="17" spans="1:8" x14ac:dyDescent="0.3">
      <c r="A17" t="s">
        <v>61</v>
      </c>
      <c r="B17" t="s">
        <v>8</v>
      </c>
      <c r="C17" t="s">
        <v>62</v>
      </c>
      <c r="D17" t="s">
        <v>63</v>
      </c>
      <c r="E17" t="s">
        <v>53</v>
      </c>
      <c r="G17" t="s">
        <v>54</v>
      </c>
      <c r="H17" t="str">
        <f>HYPERLINK("https://talan.bank.gov.ua/get-user-certificate/1WkYT1imrRm6NEW22-yt","Завантажити сертифікат")</f>
        <v>Завантажити сертифікат</v>
      </c>
    </row>
    <row r="18" spans="1:8" x14ac:dyDescent="0.3">
      <c r="A18" t="s">
        <v>64</v>
      </c>
      <c r="B18" t="s">
        <v>8</v>
      </c>
      <c r="C18" t="s">
        <v>65</v>
      </c>
      <c r="D18" t="s">
        <v>66</v>
      </c>
      <c r="E18" t="s">
        <v>53</v>
      </c>
      <c r="G18" t="s">
        <v>54</v>
      </c>
      <c r="H18" t="str">
        <f>HYPERLINK("https://talan.bank.gov.ua/get-user-certificate/1WkYToK9TNA4fK6Kd-9Z","Завантажити сертифікат")</f>
        <v>Завантажити сертифікат</v>
      </c>
    </row>
    <row r="19" spans="1:8" x14ac:dyDescent="0.3">
      <c r="A19" t="s">
        <v>67</v>
      </c>
      <c r="B19" t="s">
        <v>8</v>
      </c>
      <c r="C19" t="s">
        <v>68</v>
      </c>
      <c r="D19" t="s">
        <v>69</v>
      </c>
      <c r="E19" t="s">
        <v>53</v>
      </c>
      <c r="G19" t="s">
        <v>54</v>
      </c>
      <c r="H19" t="str">
        <f>HYPERLINK("https://talan.bank.gov.ua/get-user-certificate/1WkYTIrl1prVDykNCKT3","Завантажити сертифікат")</f>
        <v>Завантажити сертифікат</v>
      </c>
    </row>
    <row r="20" spans="1:8" x14ac:dyDescent="0.3">
      <c r="A20" t="s">
        <v>70</v>
      </c>
      <c r="B20" t="s">
        <v>8</v>
      </c>
      <c r="C20" t="s">
        <v>71</v>
      </c>
      <c r="D20" t="s">
        <v>72</v>
      </c>
      <c r="E20" t="s">
        <v>53</v>
      </c>
      <c r="G20" t="s">
        <v>54</v>
      </c>
      <c r="H20" t="str">
        <f>HYPERLINK("https://talan.bank.gov.ua/get-user-certificate/1WkYTvCOaPdkVxAkHskw","Завантажити сертифікат")</f>
        <v>Завантажити сертифікат</v>
      </c>
    </row>
    <row r="21" spans="1:8" x14ac:dyDescent="0.3">
      <c r="A21" t="s">
        <v>73</v>
      </c>
      <c r="B21" t="s">
        <v>8</v>
      </c>
      <c r="C21" t="s">
        <v>74</v>
      </c>
      <c r="D21" t="s">
        <v>75</v>
      </c>
      <c r="E21" t="s">
        <v>76</v>
      </c>
      <c r="G21" t="s">
        <v>77</v>
      </c>
      <c r="H21" t="str">
        <f>HYPERLINK("https://talan.bank.gov.ua/get-user-certificate/1WkYTYw1snol8fJh0GY0","Завантажити сертифікат")</f>
        <v>Завантажити сертифікат</v>
      </c>
    </row>
    <row r="22" spans="1:8" x14ac:dyDescent="0.3">
      <c r="A22" t="s">
        <v>78</v>
      </c>
      <c r="B22" t="s">
        <v>8</v>
      </c>
      <c r="C22" t="s">
        <v>79</v>
      </c>
      <c r="D22" t="s">
        <v>80</v>
      </c>
      <c r="E22" t="s">
        <v>76</v>
      </c>
      <c r="G22" t="s">
        <v>77</v>
      </c>
      <c r="H22" t="str">
        <f>HYPERLINK("https://talan.bank.gov.ua/get-user-certificate/1WkYTvKMrsZ_WMxnOnOL","Завантажити сертифікат")</f>
        <v>Завантажити сертифікат</v>
      </c>
    </row>
    <row r="23" spans="1:8" x14ac:dyDescent="0.3">
      <c r="A23" t="s">
        <v>81</v>
      </c>
      <c r="B23" t="s">
        <v>8</v>
      </c>
      <c r="C23" t="s">
        <v>82</v>
      </c>
      <c r="D23" t="s">
        <v>83</v>
      </c>
      <c r="E23" t="s">
        <v>76</v>
      </c>
      <c r="G23" t="s">
        <v>77</v>
      </c>
      <c r="H23" t="str">
        <f>HYPERLINK("https://talan.bank.gov.ua/get-user-certificate/1WkYTDYcR7ukqk_YmbUo","Завантажити сертифікат")</f>
        <v>Завантажити сертифікат</v>
      </c>
    </row>
    <row r="24" spans="1:8" x14ac:dyDescent="0.3">
      <c r="A24" t="s">
        <v>84</v>
      </c>
      <c r="B24" t="s">
        <v>8</v>
      </c>
      <c r="C24" t="s">
        <v>85</v>
      </c>
      <c r="D24" t="s">
        <v>86</v>
      </c>
      <c r="E24" t="s">
        <v>87</v>
      </c>
      <c r="G24" t="s">
        <v>77</v>
      </c>
      <c r="H24" t="str">
        <f>HYPERLINK("https://talan.bank.gov.ua/get-user-certificate/1WkYTRMJ2iKacrwS-LpH","Завантажити сертифікат")</f>
        <v>Завантажити сертифікат</v>
      </c>
    </row>
    <row r="25" spans="1:8" x14ac:dyDescent="0.3">
      <c r="A25" t="s">
        <v>88</v>
      </c>
      <c r="B25" t="s">
        <v>8</v>
      </c>
      <c r="C25" t="s">
        <v>89</v>
      </c>
      <c r="D25" t="s">
        <v>90</v>
      </c>
      <c r="E25" t="s">
        <v>91</v>
      </c>
      <c r="G25" t="s">
        <v>77</v>
      </c>
      <c r="H25" t="str">
        <f>HYPERLINK("https://talan.bank.gov.ua/get-user-certificate/1WkYTBFVf4okmXeT-mhb","Завантажити сертифікат")</f>
        <v>Завантажити сертифікат</v>
      </c>
    </row>
    <row r="26" spans="1:8" x14ac:dyDescent="0.3">
      <c r="A26" t="s">
        <v>92</v>
      </c>
      <c r="B26" t="s">
        <v>8</v>
      </c>
      <c r="C26" t="s">
        <v>93</v>
      </c>
      <c r="D26" t="s">
        <v>94</v>
      </c>
      <c r="E26" t="s">
        <v>91</v>
      </c>
      <c r="G26" t="s">
        <v>77</v>
      </c>
      <c r="H26" t="str">
        <f>HYPERLINK("https://talan.bank.gov.ua/get-user-certificate/1WkYT7MUiIjMjrecOzRD","Завантажити сертифікат")</f>
        <v>Завантажити сертифікат</v>
      </c>
    </row>
    <row r="27" spans="1:8" x14ac:dyDescent="0.3">
      <c r="A27" t="s">
        <v>95</v>
      </c>
      <c r="B27" t="s">
        <v>8</v>
      </c>
      <c r="C27" t="s">
        <v>96</v>
      </c>
      <c r="D27" t="s">
        <v>97</v>
      </c>
      <c r="E27" t="s">
        <v>98</v>
      </c>
      <c r="G27" t="s">
        <v>77</v>
      </c>
      <c r="H27" t="str">
        <f>HYPERLINK("https://talan.bank.gov.ua/get-user-certificate/1WkYT8cSFJ0-GH8I--y3","Завантажити сертифікат")</f>
        <v>Завантажити сертифікат</v>
      </c>
    </row>
    <row r="28" spans="1:8" x14ac:dyDescent="0.3">
      <c r="A28" t="s">
        <v>99</v>
      </c>
      <c r="B28" t="s">
        <v>8</v>
      </c>
      <c r="C28" t="s">
        <v>100</v>
      </c>
      <c r="D28" t="s">
        <v>101</v>
      </c>
      <c r="E28" t="s">
        <v>98</v>
      </c>
      <c r="G28" t="s">
        <v>77</v>
      </c>
      <c r="H28" t="str">
        <f>HYPERLINK("https://talan.bank.gov.ua/get-user-certificate/1WkYTgWeTteW6jYYnxNi","Завантажити сертифікат")</f>
        <v>Завантажити сертифікат</v>
      </c>
    </row>
    <row r="29" spans="1:8" x14ac:dyDescent="0.3">
      <c r="A29" t="s">
        <v>102</v>
      </c>
      <c r="B29" t="s">
        <v>8</v>
      </c>
      <c r="C29" t="s">
        <v>103</v>
      </c>
      <c r="D29" t="s">
        <v>104</v>
      </c>
      <c r="E29" t="s">
        <v>105</v>
      </c>
      <c r="G29" t="s">
        <v>77</v>
      </c>
      <c r="H29" t="str">
        <f>HYPERLINK("https://talan.bank.gov.ua/get-user-certificate/1WkYTEck2HQxcfM8r24m","Завантажити сертифікат")</f>
        <v>Завантажити сертифікат</v>
      </c>
    </row>
    <row r="30" spans="1:8" x14ac:dyDescent="0.3">
      <c r="A30" t="s">
        <v>106</v>
      </c>
      <c r="B30" t="s">
        <v>8</v>
      </c>
      <c r="C30" t="s">
        <v>107</v>
      </c>
      <c r="D30" t="s">
        <v>108</v>
      </c>
      <c r="E30" t="s">
        <v>105</v>
      </c>
      <c r="G30" t="s">
        <v>77</v>
      </c>
      <c r="H30" t="str">
        <f>HYPERLINK("https://talan.bank.gov.ua/get-user-certificate/1WkYTmZEhtJn0Miqxck9","Завантажити сертифікат")</f>
        <v>Завантажити сертифікат</v>
      </c>
    </row>
    <row r="31" spans="1:8" x14ac:dyDescent="0.3">
      <c r="A31" t="s">
        <v>109</v>
      </c>
      <c r="B31" t="s">
        <v>8</v>
      </c>
      <c r="C31" t="s">
        <v>110</v>
      </c>
      <c r="D31" t="s">
        <v>111</v>
      </c>
      <c r="E31" t="s">
        <v>112</v>
      </c>
      <c r="G31" t="s">
        <v>77</v>
      </c>
      <c r="H31" t="str">
        <f>HYPERLINK("https://talan.bank.gov.ua/get-user-certificate/1WkYTuEzYNOYwDqI3ZJc","Завантажити сертифікат")</f>
        <v>Завантажити сертифікат</v>
      </c>
    </row>
    <row r="32" spans="1:8" x14ac:dyDescent="0.3">
      <c r="A32" t="s">
        <v>113</v>
      </c>
      <c r="B32" t="s">
        <v>8</v>
      </c>
      <c r="C32" t="s">
        <v>114</v>
      </c>
      <c r="D32" t="s">
        <v>115</v>
      </c>
      <c r="E32" t="s">
        <v>112</v>
      </c>
      <c r="G32" t="s">
        <v>77</v>
      </c>
      <c r="H32" t="str">
        <f>HYPERLINK("https://talan.bank.gov.ua/get-user-certificate/1WkYT22R5pM9KQhm141k","Завантажити сертифікат")</f>
        <v>Завантажити сертифікат</v>
      </c>
    </row>
    <row r="33" spans="1:8" x14ac:dyDescent="0.3">
      <c r="A33" t="s">
        <v>116</v>
      </c>
      <c r="B33" t="s">
        <v>8</v>
      </c>
      <c r="C33" t="s">
        <v>117</v>
      </c>
      <c r="D33" t="s">
        <v>118</v>
      </c>
      <c r="E33" t="s">
        <v>119</v>
      </c>
      <c r="G33" t="s">
        <v>120</v>
      </c>
      <c r="H33" t="str">
        <f>HYPERLINK("https://talan.bank.gov.ua/get-user-certificate/1WkYTgb8ADcKy2XwIvx2","Завантажити сертифікат")</f>
        <v>Завантажити сертифікат</v>
      </c>
    </row>
    <row r="34" spans="1:8" x14ac:dyDescent="0.3">
      <c r="A34" t="s">
        <v>121</v>
      </c>
      <c r="B34" t="s">
        <v>8</v>
      </c>
      <c r="C34" t="s">
        <v>122</v>
      </c>
      <c r="D34" t="s">
        <v>123</v>
      </c>
      <c r="E34" t="s">
        <v>119</v>
      </c>
      <c r="G34" t="s">
        <v>120</v>
      </c>
      <c r="H34" t="str">
        <f>HYPERLINK("https://talan.bank.gov.ua/get-user-certificate/1WkYTAlHrb5mQsw_y0Q2","Завантажити сертифікат")</f>
        <v>Завантажити сертифікат</v>
      </c>
    </row>
    <row r="35" spans="1:8" x14ac:dyDescent="0.3">
      <c r="A35" t="s">
        <v>124</v>
      </c>
      <c r="B35" t="s">
        <v>8</v>
      </c>
      <c r="C35" t="s">
        <v>125</v>
      </c>
      <c r="D35" t="s">
        <v>126</v>
      </c>
      <c r="E35" t="s">
        <v>119</v>
      </c>
      <c r="G35" t="s">
        <v>120</v>
      </c>
      <c r="H35" t="str">
        <f>HYPERLINK("https://talan.bank.gov.ua/get-user-certificate/1WkYT2TCIKnymC93hVux","Завантажити сертифікат")</f>
        <v>Завантажити сертифікат</v>
      </c>
    </row>
    <row r="36" spans="1:8" x14ac:dyDescent="0.3">
      <c r="A36" t="s">
        <v>127</v>
      </c>
      <c r="B36" t="s">
        <v>8</v>
      </c>
      <c r="C36" t="s">
        <v>128</v>
      </c>
      <c r="D36" t="s">
        <v>129</v>
      </c>
      <c r="E36" t="s">
        <v>119</v>
      </c>
      <c r="G36" t="s">
        <v>120</v>
      </c>
      <c r="H36" t="str">
        <f>HYPERLINK("https://talan.bank.gov.ua/get-user-certificate/1WkYTx4VYZCbSytuBuz-","Завантажити сертифікат")</f>
        <v>Завантажити сертифікат</v>
      </c>
    </row>
    <row r="37" spans="1:8" x14ac:dyDescent="0.3">
      <c r="A37" t="s">
        <v>130</v>
      </c>
      <c r="B37" t="s">
        <v>8</v>
      </c>
      <c r="C37" t="s">
        <v>131</v>
      </c>
      <c r="D37" t="s">
        <v>132</v>
      </c>
      <c r="E37" t="s">
        <v>119</v>
      </c>
      <c r="G37" t="s">
        <v>120</v>
      </c>
      <c r="H37" t="str">
        <f>HYPERLINK("https://talan.bank.gov.ua/get-user-certificate/1WkYT5jD9JpwDrkPnBNa","Завантажити сертифікат")</f>
        <v>Завантажити сертифікат</v>
      </c>
    </row>
    <row r="38" spans="1:8" x14ac:dyDescent="0.3">
      <c r="A38" t="s">
        <v>133</v>
      </c>
      <c r="B38" t="s">
        <v>8</v>
      </c>
      <c r="C38" t="s">
        <v>134</v>
      </c>
      <c r="D38" t="s">
        <v>135</v>
      </c>
      <c r="E38" t="s">
        <v>119</v>
      </c>
      <c r="G38" t="s">
        <v>120</v>
      </c>
      <c r="H38" t="str">
        <f>HYPERLINK("https://talan.bank.gov.ua/get-user-certificate/1WkYT-5MFergH5rBt7aP","Завантажити сертифікат")</f>
        <v>Завантажити сертифікат</v>
      </c>
    </row>
    <row r="39" spans="1:8" x14ac:dyDescent="0.3">
      <c r="A39" t="s">
        <v>136</v>
      </c>
      <c r="B39" t="s">
        <v>8</v>
      </c>
      <c r="C39" t="s">
        <v>137</v>
      </c>
      <c r="D39" t="s">
        <v>138</v>
      </c>
      <c r="E39" t="s">
        <v>119</v>
      </c>
      <c r="G39" t="s">
        <v>120</v>
      </c>
      <c r="H39" t="str">
        <f>HYPERLINK("https://talan.bank.gov.ua/get-user-certificate/1WkYTcricqt_xySg8Bf_","Завантажити сертифікат")</f>
        <v>Завантажити сертифікат</v>
      </c>
    </row>
    <row r="40" spans="1:8" x14ac:dyDescent="0.3">
      <c r="A40" t="s">
        <v>139</v>
      </c>
      <c r="B40" t="s">
        <v>8</v>
      </c>
      <c r="C40" t="s">
        <v>140</v>
      </c>
      <c r="D40" t="s">
        <v>141</v>
      </c>
      <c r="E40" t="s">
        <v>119</v>
      </c>
      <c r="G40" t="s">
        <v>120</v>
      </c>
      <c r="H40" t="str">
        <f>HYPERLINK("https://talan.bank.gov.ua/get-user-certificate/1WkYT9E1ISHhfgaonwm6","Завантажити сертифікат")</f>
        <v>Завантажити сертифікат</v>
      </c>
    </row>
    <row r="41" spans="1:8" x14ac:dyDescent="0.3">
      <c r="A41" t="s">
        <v>142</v>
      </c>
      <c r="B41" t="s">
        <v>8</v>
      </c>
      <c r="C41" t="s">
        <v>143</v>
      </c>
      <c r="D41" t="s">
        <v>144</v>
      </c>
      <c r="E41" t="s">
        <v>119</v>
      </c>
      <c r="G41" t="s">
        <v>120</v>
      </c>
      <c r="H41" t="str">
        <f>HYPERLINK("https://talan.bank.gov.ua/get-user-certificate/1WkYTz995A8wflv7vs1N","Завантажити сертифікат")</f>
        <v>Завантажити сертифікат</v>
      </c>
    </row>
    <row r="42" spans="1:8" x14ac:dyDescent="0.3">
      <c r="A42" t="s">
        <v>145</v>
      </c>
      <c r="B42" t="s">
        <v>8</v>
      </c>
      <c r="C42" t="s">
        <v>146</v>
      </c>
      <c r="D42" t="s">
        <v>147</v>
      </c>
      <c r="E42" t="s">
        <v>119</v>
      </c>
      <c r="G42" t="s">
        <v>120</v>
      </c>
      <c r="H42" t="str">
        <f>HYPERLINK("https://talan.bank.gov.ua/get-user-certificate/1WkYTSaGBwp4syzIyZjh","Завантажити сертифікат")</f>
        <v>Завантажити сертифікат</v>
      </c>
    </row>
    <row r="43" spans="1:8" x14ac:dyDescent="0.3">
      <c r="A43" t="s">
        <v>148</v>
      </c>
      <c r="B43" t="s">
        <v>8</v>
      </c>
      <c r="C43" t="s">
        <v>149</v>
      </c>
      <c r="D43" t="s">
        <v>150</v>
      </c>
      <c r="E43" t="s">
        <v>119</v>
      </c>
      <c r="G43" t="s">
        <v>120</v>
      </c>
      <c r="H43" t="str">
        <f>HYPERLINK("https://talan.bank.gov.ua/get-user-certificate/1WkYTwkqX-ByaAZUhQM9","Завантажити сертифікат")</f>
        <v>Завантажити сертифікат</v>
      </c>
    </row>
    <row r="44" spans="1:8" x14ac:dyDescent="0.3">
      <c r="A44" t="s">
        <v>151</v>
      </c>
      <c r="B44" t="s">
        <v>8</v>
      </c>
      <c r="C44" t="s">
        <v>152</v>
      </c>
      <c r="D44" t="s">
        <v>153</v>
      </c>
      <c r="E44" t="s">
        <v>119</v>
      </c>
      <c r="G44" t="s">
        <v>120</v>
      </c>
      <c r="H44" t="str">
        <f>HYPERLINK("https://talan.bank.gov.ua/get-user-certificate/1WkYTeJlFoxoDZ9VYqFG","Завантажити сертифікат")</f>
        <v>Завантажити сертифікат</v>
      </c>
    </row>
    <row r="45" spans="1:8" x14ac:dyDescent="0.3">
      <c r="A45" t="s">
        <v>154</v>
      </c>
      <c r="B45" t="s">
        <v>8</v>
      </c>
      <c r="C45" t="s">
        <v>155</v>
      </c>
      <c r="D45" t="s">
        <v>156</v>
      </c>
      <c r="E45" t="s">
        <v>119</v>
      </c>
      <c r="G45" t="s">
        <v>120</v>
      </c>
      <c r="H45" t="str">
        <f>HYPERLINK("https://talan.bank.gov.ua/get-user-certificate/1WkYTlTfNEaGab7NaLvC","Завантажити сертифікат")</f>
        <v>Завантажити сертифікат</v>
      </c>
    </row>
    <row r="46" spans="1:8" x14ac:dyDescent="0.3">
      <c r="A46" t="s">
        <v>157</v>
      </c>
      <c r="B46" t="s">
        <v>8</v>
      </c>
      <c r="C46" t="s">
        <v>158</v>
      </c>
      <c r="D46" t="s">
        <v>159</v>
      </c>
      <c r="E46" t="s">
        <v>119</v>
      </c>
      <c r="G46" t="s">
        <v>120</v>
      </c>
      <c r="H46" t="str">
        <f>HYPERLINK("https://talan.bank.gov.ua/get-user-certificate/1WkYTbksm2UsNeDrfMrQ","Завантажити сертифікат")</f>
        <v>Завантажити сертифікат</v>
      </c>
    </row>
    <row r="47" spans="1:8" x14ac:dyDescent="0.3">
      <c r="A47" t="s">
        <v>160</v>
      </c>
      <c r="B47" t="s">
        <v>8</v>
      </c>
      <c r="C47" t="s">
        <v>161</v>
      </c>
      <c r="D47" t="s">
        <v>162</v>
      </c>
      <c r="E47" t="s">
        <v>119</v>
      </c>
      <c r="G47" t="s">
        <v>120</v>
      </c>
      <c r="H47" t="str">
        <f>HYPERLINK("https://talan.bank.gov.ua/get-user-certificate/1WkYTQguPj6_O485p8Zx","Завантажити сертифікат")</f>
        <v>Завантажити сертифікат</v>
      </c>
    </row>
    <row r="48" spans="1:8" x14ac:dyDescent="0.3">
      <c r="A48" t="s">
        <v>163</v>
      </c>
      <c r="B48" t="s">
        <v>8</v>
      </c>
      <c r="C48" t="s">
        <v>164</v>
      </c>
      <c r="D48" t="s">
        <v>165</v>
      </c>
      <c r="E48" t="s">
        <v>119</v>
      </c>
      <c r="G48" t="s">
        <v>120</v>
      </c>
      <c r="H48" t="str">
        <f>HYPERLINK("https://talan.bank.gov.ua/get-user-certificate/1WkYT7iYw88b_i54y6gS","Завантажити сертифікат")</f>
        <v>Завантажити сертифікат</v>
      </c>
    </row>
    <row r="49" spans="1:8" x14ac:dyDescent="0.3">
      <c r="A49" t="s">
        <v>166</v>
      </c>
      <c r="B49" t="s">
        <v>8</v>
      </c>
      <c r="C49" t="s">
        <v>167</v>
      </c>
      <c r="D49" t="s">
        <v>168</v>
      </c>
      <c r="E49" t="s">
        <v>119</v>
      </c>
      <c r="G49" t="s">
        <v>120</v>
      </c>
      <c r="H49" t="str">
        <f>HYPERLINK("https://talan.bank.gov.ua/get-user-certificate/1WkYTxdt6SYrGSJW1Ahx","Завантажити сертифікат")</f>
        <v>Завантажити сертифікат</v>
      </c>
    </row>
    <row r="50" spans="1:8" x14ac:dyDescent="0.3">
      <c r="A50" t="s">
        <v>169</v>
      </c>
      <c r="B50" t="s">
        <v>8</v>
      </c>
      <c r="C50" t="s">
        <v>170</v>
      </c>
      <c r="D50" t="s">
        <v>171</v>
      </c>
      <c r="E50" t="s">
        <v>119</v>
      </c>
      <c r="G50" t="s">
        <v>120</v>
      </c>
      <c r="H50" t="str">
        <f>HYPERLINK("https://talan.bank.gov.ua/get-user-certificate/1WkYTtvO7qAPJxaTgweM","Завантажити сертифікат")</f>
        <v>Завантажити сертифікат</v>
      </c>
    </row>
    <row r="51" spans="1:8" x14ac:dyDescent="0.3">
      <c r="A51" t="s">
        <v>172</v>
      </c>
      <c r="B51" t="s">
        <v>8</v>
      </c>
      <c r="C51" t="s">
        <v>173</v>
      </c>
      <c r="D51" t="s">
        <v>174</v>
      </c>
      <c r="E51" t="s">
        <v>119</v>
      </c>
      <c r="G51" t="s">
        <v>120</v>
      </c>
      <c r="H51" t="str">
        <f>HYPERLINK("https://talan.bank.gov.ua/get-user-certificate/1WkYTiErk8f8T06ByW26","Завантажити сертифікат")</f>
        <v>Завантажити сертифікат</v>
      </c>
    </row>
    <row r="52" spans="1:8" x14ac:dyDescent="0.3">
      <c r="A52" t="s">
        <v>175</v>
      </c>
      <c r="B52" t="s">
        <v>8</v>
      </c>
      <c r="C52" t="s">
        <v>176</v>
      </c>
      <c r="D52" t="s">
        <v>177</v>
      </c>
      <c r="E52" t="s">
        <v>119</v>
      </c>
      <c r="G52" t="s">
        <v>120</v>
      </c>
      <c r="H52" t="str">
        <f>HYPERLINK("https://talan.bank.gov.ua/get-user-certificate/1WkYTdJLoYdml6epU7M-","Завантажити сертифікат")</f>
        <v>Завантажити сертифікат</v>
      </c>
    </row>
    <row r="53" spans="1:8" x14ac:dyDescent="0.3">
      <c r="A53" t="s">
        <v>178</v>
      </c>
      <c r="B53" t="s">
        <v>8</v>
      </c>
      <c r="C53" t="s">
        <v>179</v>
      </c>
      <c r="D53" t="s">
        <v>180</v>
      </c>
      <c r="E53" t="s">
        <v>119</v>
      </c>
      <c r="G53" t="s">
        <v>120</v>
      </c>
      <c r="H53" t="str">
        <f>HYPERLINK("https://talan.bank.gov.ua/get-user-certificate/1WkYTTn3MPI-foKwo8oj","Завантажити сертифікат")</f>
        <v>Завантажити сертифікат</v>
      </c>
    </row>
    <row r="54" spans="1:8" x14ac:dyDescent="0.3">
      <c r="A54" t="s">
        <v>181</v>
      </c>
      <c r="B54" t="s">
        <v>8</v>
      </c>
      <c r="C54" t="s">
        <v>182</v>
      </c>
      <c r="D54" t="s">
        <v>183</v>
      </c>
      <c r="E54" t="s">
        <v>119</v>
      </c>
      <c r="G54" t="s">
        <v>120</v>
      </c>
      <c r="H54" t="str">
        <f>HYPERLINK("https://talan.bank.gov.ua/get-user-certificate/1WkYTmNw9tlBjSsTBpvO","Завантажити сертифікат")</f>
        <v>Завантажити сертифікат</v>
      </c>
    </row>
    <row r="55" spans="1:8" x14ac:dyDescent="0.3">
      <c r="A55" t="s">
        <v>184</v>
      </c>
      <c r="B55" t="s">
        <v>8</v>
      </c>
      <c r="C55" t="s">
        <v>185</v>
      </c>
      <c r="D55" t="s">
        <v>186</v>
      </c>
      <c r="E55" t="s">
        <v>119</v>
      </c>
      <c r="G55" t="s">
        <v>120</v>
      </c>
      <c r="H55" t="str">
        <f>HYPERLINK("https://talan.bank.gov.ua/get-user-certificate/1WkYT7jEydsuRyFA1IYS","Завантажити сертифікат")</f>
        <v>Завантажити сертифікат</v>
      </c>
    </row>
    <row r="56" spans="1:8" x14ac:dyDescent="0.3">
      <c r="A56" t="s">
        <v>187</v>
      </c>
      <c r="B56" t="s">
        <v>8</v>
      </c>
      <c r="C56" t="s">
        <v>188</v>
      </c>
      <c r="D56" t="s">
        <v>189</v>
      </c>
      <c r="E56" t="s">
        <v>119</v>
      </c>
      <c r="G56" t="s">
        <v>120</v>
      </c>
      <c r="H56" t="str">
        <f>HYPERLINK("https://talan.bank.gov.ua/get-user-certificate/1WkYTnRm4uHtrnNfSDyB","Завантажити сертифікат")</f>
        <v>Завантажити сертифікат</v>
      </c>
    </row>
    <row r="57" spans="1:8" x14ac:dyDescent="0.3">
      <c r="A57" t="s">
        <v>190</v>
      </c>
      <c r="B57" t="s">
        <v>8</v>
      </c>
      <c r="C57" t="s">
        <v>191</v>
      </c>
      <c r="D57" t="s">
        <v>192</v>
      </c>
      <c r="E57" t="s">
        <v>193</v>
      </c>
      <c r="F57" t="s">
        <v>194</v>
      </c>
      <c r="G57" t="s">
        <v>195</v>
      </c>
      <c r="H57" t="str">
        <f>HYPERLINK("https://talan.bank.gov.ua/get-user-certificate/1WkYTuyLROQQU-H0mksN","Завантажити сертифікат")</f>
        <v>Завантажити сертифікат</v>
      </c>
    </row>
    <row r="58" spans="1:8" x14ac:dyDescent="0.3">
      <c r="A58" t="s">
        <v>196</v>
      </c>
      <c r="B58" t="s">
        <v>8</v>
      </c>
      <c r="C58" t="s">
        <v>197</v>
      </c>
      <c r="D58" t="s">
        <v>198</v>
      </c>
      <c r="E58" t="s">
        <v>193</v>
      </c>
      <c r="G58" t="s">
        <v>195</v>
      </c>
      <c r="H58" t="str">
        <f>HYPERLINK("https://talan.bank.gov.ua/get-user-certificate/1WkYTe_X4c2hLNiQYIEd","Завантажити сертифікат")</f>
        <v>Завантажити сертифікат</v>
      </c>
    </row>
    <row r="59" spans="1:8" x14ac:dyDescent="0.3">
      <c r="A59" t="s">
        <v>199</v>
      </c>
      <c r="B59" t="s">
        <v>8</v>
      </c>
      <c r="C59" t="s">
        <v>200</v>
      </c>
      <c r="D59" t="s">
        <v>201</v>
      </c>
      <c r="E59" t="s">
        <v>193</v>
      </c>
      <c r="F59" t="s">
        <v>194</v>
      </c>
      <c r="G59" t="s">
        <v>195</v>
      </c>
      <c r="H59" t="str">
        <f>HYPERLINK("https://talan.bank.gov.ua/get-user-certificate/1WkYTMWeQ_Qldv3-w6DK","Завантажити сертифікат")</f>
        <v>Завантажити сертифікат</v>
      </c>
    </row>
    <row r="60" spans="1:8" x14ac:dyDescent="0.3">
      <c r="A60" t="s">
        <v>202</v>
      </c>
      <c r="B60" t="s">
        <v>8</v>
      </c>
      <c r="C60" t="s">
        <v>203</v>
      </c>
      <c r="D60" t="s">
        <v>204</v>
      </c>
      <c r="E60" t="s">
        <v>193</v>
      </c>
      <c r="F60" t="s">
        <v>194</v>
      </c>
      <c r="G60" t="s">
        <v>195</v>
      </c>
      <c r="H60" t="str">
        <f>HYPERLINK("https://talan.bank.gov.ua/get-user-certificate/1WkYTG_nJ01zLQc1kKvT","Завантажити сертифікат")</f>
        <v>Завантажити сертифікат</v>
      </c>
    </row>
    <row r="61" spans="1:8" x14ac:dyDescent="0.3">
      <c r="A61" t="s">
        <v>205</v>
      </c>
      <c r="B61" t="s">
        <v>8</v>
      </c>
      <c r="C61" t="s">
        <v>206</v>
      </c>
      <c r="D61" t="s">
        <v>207</v>
      </c>
      <c r="E61" t="s">
        <v>193</v>
      </c>
      <c r="F61" t="s">
        <v>194</v>
      </c>
      <c r="G61" t="s">
        <v>195</v>
      </c>
      <c r="H61" t="str">
        <f>HYPERLINK("https://talan.bank.gov.ua/get-user-certificate/1WkYTE2YF-UgvqfVSYuH","Завантажити сертифікат")</f>
        <v>Завантажити сертифікат</v>
      </c>
    </row>
    <row r="62" spans="1:8" x14ac:dyDescent="0.3">
      <c r="A62" t="s">
        <v>208</v>
      </c>
      <c r="B62" t="s">
        <v>8</v>
      </c>
      <c r="C62" t="s">
        <v>209</v>
      </c>
      <c r="D62" t="s">
        <v>201</v>
      </c>
      <c r="E62" t="s">
        <v>193</v>
      </c>
      <c r="F62" t="s">
        <v>194</v>
      </c>
      <c r="G62" t="s">
        <v>195</v>
      </c>
      <c r="H62" t="str">
        <f>HYPERLINK("https://talan.bank.gov.ua/get-user-certificate/1WkYTQzsSLjBTfqisylN","Завантажити сертифікат")</f>
        <v>Завантажити сертифікат</v>
      </c>
    </row>
    <row r="63" spans="1:8" x14ac:dyDescent="0.3">
      <c r="A63" t="s">
        <v>210</v>
      </c>
      <c r="B63" t="s">
        <v>8</v>
      </c>
      <c r="C63" t="s">
        <v>211</v>
      </c>
      <c r="D63" t="s">
        <v>212</v>
      </c>
      <c r="E63" t="s">
        <v>193</v>
      </c>
      <c r="G63" t="s">
        <v>195</v>
      </c>
      <c r="H63" t="str">
        <f>HYPERLINK("https://talan.bank.gov.ua/get-user-certificate/1WkYTQ40ja4sxtYSE4dk","Завантажити сертифікат")</f>
        <v>Завантажити сертифікат</v>
      </c>
    </row>
    <row r="64" spans="1:8" x14ac:dyDescent="0.3">
      <c r="A64" t="s">
        <v>213</v>
      </c>
      <c r="B64" t="s">
        <v>8</v>
      </c>
      <c r="C64" t="s">
        <v>214</v>
      </c>
      <c r="D64" t="s">
        <v>215</v>
      </c>
      <c r="E64" t="s">
        <v>193</v>
      </c>
      <c r="G64" t="s">
        <v>195</v>
      </c>
      <c r="H64" t="str">
        <f>HYPERLINK("https://talan.bank.gov.ua/get-user-certificate/1WkYThuvaOkSTwJ3_uac","Завантажити сертифікат")</f>
        <v>Завантажити сертифікат</v>
      </c>
    </row>
    <row r="65" spans="1:8" x14ac:dyDescent="0.3">
      <c r="A65" t="s">
        <v>216</v>
      </c>
      <c r="B65" t="s">
        <v>8</v>
      </c>
      <c r="C65" t="s">
        <v>217</v>
      </c>
      <c r="D65" t="s">
        <v>218</v>
      </c>
      <c r="E65" t="s">
        <v>193</v>
      </c>
      <c r="G65" t="s">
        <v>195</v>
      </c>
      <c r="H65" t="str">
        <f>HYPERLINK("https://talan.bank.gov.ua/get-user-certificate/1WkYTL2d0fvgtW9X2Uch","Завантажити сертифікат")</f>
        <v>Завантажити сертифікат</v>
      </c>
    </row>
    <row r="66" spans="1:8" x14ac:dyDescent="0.3">
      <c r="A66" t="s">
        <v>219</v>
      </c>
      <c r="B66" t="s">
        <v>8</v>
      </c>
      <c r="C66" t="s">
        <v>220</v>
      </c>
      <c r="D66" t="s">
        <v>221</v>
      </c>
      <c r="E66" t="s">
        <v>193</v>
      </c>
      <c r="G66" t="s">
        <v>195</v>
      </c>
      <c r="H66" t="str">
        <f>HYPERLINK("https://talan.bank.gov.ua/get-user-certificate/1WkYTUOqsbXh_rvtjmat","Завантажити сертифікат")</f>
        <v>Завантажити сертифікат</v>
      </c>
    </row>
    <row r="67" spans="1:8" x14ac:dyDescent="0.3">
      <c r="A67" t="s">
        <v>222</v>
      </c>
      <c r="B67" t="s">
        <v>8</v>
      </c>
      <c r="C67" t="s">
        <v>223</v>
      </c>
      <c r="D67" t="s">
        <v>224</v>
      </c>
      <c r="E67" t="s">
        <v>193</v>
      </c>
      <c r="G67" t="s">
        <v>195</v>
      </c>
      <c r="H67" t="str">
        <f>HYPERLINK("https://talan.bank.gov.ua/get-user-certificate/1WkYTk1SwCOvNFXI8Ggu","Завантажити сертифікат")</f>
        <v>Завантажити сертифікат</v>
      </c>
    </row>
    <row r="68" spans="1:8" x14ac:dyDescent="0.3">
      <c r="A68" t="s">
        <v>225</v>
      </c>
      <c r="B68" t="s">
        <v>8</v>
      </c>
      <c r="C68" t="s">
        <v>226</v>
      </c>
      <c r="D68" t="s">
        <v>227</v>
      </c>
      <c r="E68" t="s">
        <v>193</v>
      </c>
      <c r="G68" t="s">
        <v>195</v>
      </c>
      <c r="H68" t="str">
        <f>HYPERLINK("https://talan.bank.gov.ua/get-user-certificate/1WkYTzxeBodRRDJ1wjNa","Завантажити сертифікат")</f>
        <v>Завантажити сертифікат</v>
      </c>
    </row>
    <row r="69" spans="1:8" x14ac:dyDescent="0.3">
      <c r="A69" t="s">
        <v>228</v>
      </c>
      <c r="B69" t="s">
        <v>8</v>
      </c>
      <c r="C69" t="s">
        <v>229</v>
      </c>
      <c r="D69" t="s">
        <v>230</v>
      </c>
      <c r="E69" t="s">
        <v>193</v>
      </c>
      <c r="G69" t="s">
        <v>195</v>
      </c>
      <c r="H69" t="str">
        <f>HYPERLINK("https://talan.bank.gov.ua/get-user-certificate/1WkYTCa7CfGylni6LM0f","Завантажити сертифікат")</f>
        <v>Завантажити сертифікат</v>
      </c>
    </row>
    <row r="70" spans="1:8" x14ac:dyDescent="0.3">
      <c r="A70" t="s">
        <v>231</v>
      </c>
      <c r="B70" t="s">
        <v>8</v>
      </c>
      <c r="C70" t="s">
        <v>232</v>
      </c>
      <c r="D70" t="s">
        <v>233</v>
      </c>
      <c r="E70" t="s">
        <v>193</v>
      </c>
      <c r="G70" t="s">
        <v>195</v>
      </c>
      <c r="H70" t="str">
        <f>HYPERLINK("https://talan.bank.gov.ua/get-user-certificate/1WkYT4GLtC0CPINhbR5C","Завантажити сертифікат")</f>
        <v>Завантажити сертифікат</v>
      </c>
    </row>
    <row r="71" spans="1:8" x14ac:dyDescent="0.3">
      <c r="A71" t="s">
        <v>234</v>
      </c>
      <c r="B71" t="s">
        <v>8</v>
      </c>
      <c r="C71" t="s">
        <v>235</v>
      </c>
      <c r="D71" t="s">
        <v>236</v>
      </c>
      <c r="E71" t="s">
        <v>237</v>
      </c>
      <c r="G71" t="s">
        <v>238</v>
      </c>
      <c r="H71" t="str">
        <f>HYPERLINK("https://talan.bank.gov.ua/get-user-certificate/1WkYT7hkkWnE8waHqIXo","Завантажити сертифікат")</f>
        <v>Завантажити сертифікат</v>
      </c>
    </row>
    <row r="72" spans="1:8" x14ac:dyDescent="0.3">
      <c r="A72" t="s">
        <v>239</v>
      </c>
      <c r="B72" t="s">
        <v>8</v>
      </c>
      <c r="C72" t="s">
        <v>240</v>
      </c>
      <c r="D72" t="s">
        <v>241</v>
      </c>
      <c r="E72" t="s">
        <v>237</v>
      </c>
      <c r="G72" t="s">
        <v>238</v>
      </c>
      <c r="H72" t="str">
        <f>HYPERLINK("https://talan.bank.gov.ua/get-user-certificate/1WkYTjZc5OiSCNLvGWDx","Завантажити сертифікат")</f>
        <v>Завантажити сертифікат</v>
      </c>
    </row>
    <row r="73" spans="1:8" x14ac:dyDescent="0.3">
      <c r="A73" t="s">
        <v>242</v>
      </c>
      <c r="B73" t="s">
        <v>8</v>
      </c>
      <c r="C73" t="s">
        <v>243</v>
      </c>
      <c r="D73" t="s">
        <v>244</v>
      </c>
      <c r="E73" t="s">
        <v>237</v>
      </c>
      <c r="G73" t="s">
        <v>238</v>
      </c>
      <c r="H73" t="str">
        <f>HYPERLINK("https://talan.bank.gov.ua/get-user-certificate/1WkYThft_D9w3S6ToQ-y","Завантажити сертифікат")</f>
        <v>Завантажити сертифікат</v>
      </c>
    </row>
    <row r="74" spans="1:8" x14ac:dyDescent="0.3">
      <c r="A74" t="s">
        <v>245</v>
      </c>
      <c r="B74" t="s">
        <v>8</v>
      </c>
      <c r="C74" t="s">
        <v>246</v>
      </c>
      <c r="D74" t="s">
        <v>247</v>
      </c>
      <c r="E74" t="s">
        <v>237</v>
      </c>
      <c r="G74" t="s">
        <v>238</v>
      </c>
      <c r="H74" t="str">
        <f>HYPERLINK("https://talan.bank.gov.ua/get-user-certificate/1WkYTJy-_PvhFMeRcKEZ","Завантажити сертифікат")</f>
        <v>Завантажити сертифікат</v>
      </c>
    </row>
    <row r="75" spans="1:8" x14ac:dyDescent="0.3">
      <c r="A75" t="s">
        <v>248</v>
      </c>
      <c r="B75" t="s">
        <v>8</v>
      </c>
      <c r="C75" t="s">
        <v>249</v>
      </c>
      <c r="D75" t="s">
        <v>250</v>
      </c>
      <c r="E75" t="s">
        <v>237</v>
      </c>
      <c r="G75" t="s">
        <v>238</v>
      </c>
      <c r="H75" t="str">
        <f>HYPERLINK("https://talan.bank.gov.ua/get-user-certificate/1WkYT_snj3tG2ge86gAB","Завантажити сертифікат")</f>
        <v>Завантажити сертифікат</v>
      </c>
    </row>
    <row r="76" spans="1:8" x14ac:dyDescent="0.3">
      <c r="A76" t="s">
        <v>251</v>
      </c>
      <c r="B76" t="s">
        <v>8</v>
      </c>
      <c r="C76" t="s">
        <v>252</v>
      </c>
      <c r="D76" t="s">
        <v>253</v>
      </c>
      <c r="E76" t="s">
        <v>237</v>
      </c>
      <c r="G76" t="s">
        <v>238</v>
      </c>
      <c r="H76" t="str">
        <f>HYPERLINK("https://talan.bank.gov.ua/get-user-certificate/1WkYTmY0zZcytPTjbz1r","Завантажити сертифікат")</f>
        <v>Завантажити сертифікат</v>
      </c>
    </row>
    <row r="77" spans="1:8" x14ac:dyDescent="0.3">
      <c r="A77" t="s">
        <v>254</v>
      </c>
      <c r="B77" t="s">
        <v>8</v>
      </c>
      <c r="C77" t="s">
        <v>255</v>
      </c>
      <c r="D77" t="s">
        <v>256</v>
      </c>
      <c r="E77" t="s">
        <v>237</v>
      </c>
      <c r="G77" t="s">
        <v>238</v>
      </c>
      <c r="H77" t="str">
        <f>HYPERLINK("https://talan.bank.gov.ua/get-user-certificate/1WkYTsrhz3_pP9Fzwxjw","Завантажити сертифікат")</f>
        <v>Завантажити сертифікат</v>
      </c>
    </row>
    <row r="78" spans="1:8" x14ac:dyDescent="0.3">
      <c r="A78" t="s">
        <v>257</v>
      </c>
      <c r="B78" t="s">
        <v>8</v>
      </c>
      <c r="C78" t="s">
        <v>258</v>
      </c>
      <c r="D78" t="s">
        <v>259</v>
      </c>
      <c r="E78" t="s">
        <v>237</v>
      </c>
      <c r="G78" t="s">
        <v>238</v>
      </c>
      <c r="H78" t="str">
        <f>HYPERLINK("https://talan.bank.gov.ua/get-user-certificate/1WkYT2IzGGdTN7q4rnKe","Завантажити сертифікат")</f>
        <v>Завантажити сертифікат</v>
      </c>
    </row>
    <row r="79" spans="1:8" x14ac:dyDescent="0.3">
      <c r="A79" t="s">
        <v>260</v>
      </c>
      <c r="B79" t="s">
        <v>8</v>
      </c>
      <c r="C79" t="s">
        <v>261</v>
      </c>
      <c r="D79" t="s">
        <v>262</v>
      </c>
      <c r="E79" t="s">
        <v>237</v>
      </c>
      <c r="G79" t="s">
        <v>238</v>
      </c>
      <c r="H79" t="str">
        <f>HYPERLINK("https://talan.bank.gov.ua/get-user-certificate/1WkYT5NUKeQ4agNH148X","Завантажити сертифікат")</f>
        <v>Завантажити сертифікат</v>
      </c>
    </row>
    <row r="80" spans="1:8" x14ac:dyDescent="0.3">
      <c r="A80" t="s">
        <v>263</v>
      </c>
      <c r="B80" t="s">
        <v>8</v>
      </c>
      <c r="C80" t="s">
        <v>264</v>
      </c>
      <c r="D80" t="s">
        <v>265</v>
      </c>
      <c r="E80" t="s">
        <v>237</v>
      </c>
      <c r="G80" t="s">
        <v>238</v>
      </c>
      <c r="H80" t="str">
        <f>HYPERLINK("https://talan.bank.gov.ua/get-user-certificate/1WkYT3DGB3cXAFiy8IC4","Завантажити сертифікат")</f>
        <v>Завантажити сертифікат</v>
      </c>
    </row>
    <row r="81" spans="1:8" x14ac:dyDescent="0.3">
      <c r="A81" t="s">
        <v>266</v>
      </c>
      <c r="B81" t="s">
        <v>8</v>
      </c>
      <c r="C81" t="s">
        <v>267</v>
      </c>
      <c r="D81" t="s">
        <v>268</v>
      </c>
      <c r="E81" t="s">
        <v>237</v>
      </c>
      <c r="G81" t="s">
        <v>238</v>
      </c>
      <c r="H81" t="str">
        <f>HYPERLINK("https://talan.bank.gov.ua/get-user-certificate/1WkYTkiWjtigUlHdfLnx","Завантажити сертифікат")</f>
        <v>Завантажити сертифікат</v>
      </c>
    </row>
    <row r="82" spans="1:8" x14ac:dyDescent="0.3">
      <c r="A82" t="s">
        <v>269</v>
      </c>
      <c r="B82" t="s">
        <v>8</v>
      </c>
      <c r="C82" t="s">
        <v>270</v>
      </c>
      <c r="D82" t="s">
        <v>271</v>
      </c>
      <c r="E82" t="s">
        <v>237</v>
      </c>
      <c r="G82" t="s">
        <v>238</v>
      </c>
      <c r="H82" t="str">
        <f>HYPERLINK("https://talan.bank.gov.ua/get-user-certificate/1WkYT8BnJJHjJWZxQSaw","Завантажити сертифікат")</f>
        <v>Завантажити сертифікат</v>
      </c>
    </row>
    <row r="83" spans="1:8" x14ac:dyDescent="0.3">
      <c r="A83" t="s">
        <v>272</v>
      </c>
      <c r="B83" t="s">
        <v>8</v>
      </c>
      <c r="C83" t="s">
        <v>273</v>
      </c>
      <c r="D83" t="s">
        <v>274</v>
      </c>
      <c r="E83" t="s">
        <v>237</v>
      </c>
      <c r="G83" t="s">
        <v>238</v>
      </c>
      <c r="H83" t="str">
        <f>HYPERLINK("https://talan.bank.gov.ua/get-user-certificate/1WkYTiyVoqYqUam5_-x7","Завантажити сертифікат")</f>
        <v>Завантажити сертифікат</v>
      </c>
    </row>
    <row r="84" spans="1:8" x14ac:dyDescent="0.3">
      <c r="A84" t="s">
        <v>275</v>
      </c>
      <c r="B84" t="s">
        <v>8</v>
      </c>
      <c r="C84" t="s">
        <v>276</v>
      </c>
      <c r="D84" t="s">
        <v>277</v>
      </c>
      <c r="E84" t="s">
        <v>237</v>
      </c>
      <c r="G84" t="s">
        <v>238</v>
      </c>
      <c r="H84" t="str">
        <f>HYPERLINK("https://talan.bank.gov.ua/get-user-certificate/1WkYTj18xav41xYXpd0t","Завантажити сертифікат")</f>
        <v>Завантажити сертифікат</v>
      </c>
    </row>
    <row r="85" spans="1:8" x14ac:dyDescent="0.3">
      <c r="A85" t="s">
        <v>278</v>
      </c>
      <c r="B85" t="s">
        <v>8</v>
      </c>
      <c r="C85" t="s">
        <v>279</v>
      </c>
      <c r="D85" t="s">
        <v>280</v>
      </c>
      <c r="E85" t="s">
        <v>237</v>
      </c>
      <c r="G85" t="s">
        <v>238</v>
      </c>
      <c r="H85" t="str">
        <f>HYPERLINK("https://talan.bank.gov.ua/get-user-certificate/1WkYTkIvG7tMOL26De2g","Завантажити сертифікат")</f>
        <v>Завантажити сертифікат</v>
      </c>
    </row>
    <row r="86" spans="1:8" x14ac:dyDescent="0.3">
      <c r="A86" t="s">
        <v>281</v>
      </c>
      <c r="B86" t="s">
        <v>8</v>
      </c>
      <c r="C86" t="s">
        <v>282</v>
      </c>
      <c r="D86" t="s">
        <v>283</v>
      </c>
      <c r="E86" t="s">
        <v>237</v>
      </c>
      <c r="G86" t="s">
        <v>238</v>
      </c>
      <c r="H86" t="str">
        <f>HYPERLINK("https://talan.bank.gov.ua/get-user-certificate/1WkYTTENBeStgtqchA0T","Завантажити сертифікат")</f>
        <v>Завантажити сертифікат</v>
      </c>
    </row>
    <row r="87" spans="1:8" x14ac:dyDescent="0.3">
      <c r="A87" t="s">
        <v>284</v>
      </c>
      <c r="B87" t="s">
        <v>8</v>
      </c>
      <c r="C87" t="s">
        <v>285</v>
      </c>
      <c r="D87" t="s">
        <v>286</v>
      </c>
      <c r="E87" t="s">
        <v>237</v>
      </c>
      <c r="G87" t="s">
        <v>238</v>
      </c>
      <c r="H87" t="str">
        <f>HYPERLINK("https://talan.bank.gov.ua/get-user-certificate/1WkYTmBPHH_20-V_0yeB","Завантажити сертифікат")</f>
        <v>Завантажити сертифікат</v>
      </c>
    </row>
    <row r="88" spans="1:8" x14ac:dyDescent="0.3">
      <c r="A88" t="s">
        <v>287</v>
      </c>
      <c r="B88" t="s">
        <v>8</v>
      </c>
      <c r="C88" t="s">
        <v>288</v>
      </c>
      <c r="D88" t="s">
        <v>289</v>
      </c>
      <c r="E88" t="s">
        <v>237</v>
      </c>
      <c r="G88" t="s">
        <v>238</v>
      </c>
      <c r="H88" t="str">
        <f>HYPERLINK("https://talan.bank.gov.ua/get-user-certificate/1WkYT4UVf1YPCPjL7oRa","Завантажити сертифікат")</f>
        <v>Завантажити сертифікат</v>
      </c>
    </row>
    <row r="89" spans="1:8" x14ac:dyDescent="0.3">
      <c r="A89" t="s">
        <v>290</v>
      </c>
      <c r="B89" t="s">
        <v>8</v>
      </c>
      <c r="C89" t="s">
        <v>291</v>
      </c>
      <c r="D89" t="s">
        <v>292</v>
      </c>
      <c r="E89" t="s">
        <v>237</v>
      </c>
      <c r="G89" t="s">
        <v>238</v>
      </c>
      <c r="H89" t="str">
        <f>HYPERLINK("https://talan.bank.gov.ua/get-user-certificate/1WkYTVLY8BwD_19R8gVr","Завантажити сертифікат")</f>
        <v>Завантажити сертифікат</v>
      </c>
    </row>
    <row r="90" spans="1:8" x14ac:dyDescent="0.3">
      <c r="A90" t="s">
        <v>293</v>
      </c>
      <c r="B90" t="s">
        <v>8</v>
      </c>
      <c r="C90" t="s">
        <v>294</v>
      </c>
      <c r="D90" t="s">
        <v>295</v>
      </c>
      <c r="E90" t="s">
        <v>237</v>
      </c>
      <c r="G90" t="s">
        <v>238</v>
      </c>
      <c r="H90" t="str">
        <f>HYPERLINK("https://talan.bank.gov.ua/get-user-certificate/1WkYTBew202pJFqsZ0jI","Завантажити сертифікат")</f>
        <v>Завантажити сертифікат</v>
      </c>
    </row>
    <row r="91" spans="1:8" x14ac:dyDescent="0.3">
      <c r="A91" t="s">
        <v>296</v>
      </c>
      <c r="B91" t="s">
        <v>8</v>
      </c>
      <c r="C91" t="s">
        <v>297</v>
      </c>
      <c r="D91" t="s">
        <v>298</v>
      </c>
      <c r="E91" t="s">
        <v>237</v>
      </c>
      <c r="G91" t="s">
        <v>238</v>
      </c>
      <c r="H91" t="str">
        <f>HYPERLINK("https://talan.bank.gov.ua/get-user-certificate/1WkYTfai7aaPXX_8r0UV","Завантажити сертифікат")</f>
        <v>Завантажити сертифікат</v>
      </c>
    </row>
    <row r="92" spans="1:8" x14ac:dyDescent="0.3">
      <c r="A92" t="s">
        <v>299</v>
      </c>
      <c r="B92" t="s">
        <v>8</v>
      </c>
      <c r="C92" t="s">
        <v>300</v>
      </c>
      <c r="D92" t="s">
        <v>301</v>
      </c>
      <c r="E92" t="s">
        <v>237</v>
      </c>
      <c r="G92" t="s">
        <v>238</v>
      </c>
      <c r="H92" t="str">
        <f>HYPERLINK("https://talan.bank.gov.ua/get-user-certificate/1WkYTZA8UaRGxMp4F1Tq","Завантажити сертифікат")</f>
        <v>Завантажити сертифікат</v>
      </c>
    </row>
    <row r="93" spans="1:8" x14ac:dyDescent="0.3">
      <c r="A93" t="s">
        <v>302</v>
      </c>
      <c r="B93" t="s">
        <v>8</v>
      </c>
      <c r="C93" t="s">
        <v>303</v>
      </c>
      <c r="D93" t="s">
        <v>304</v>
      </c>
      <c r="E93" t="s">
        <v>305</v>
      </c>
      <c r="G93" t="s">
        <v>306</v>
      </c>
      <c r="H93" t="str">
        <f>HYPERLINK("https://talan.bank.gov.ua/get-user-certificate/1WkYTB39muPBCI1CF-eD","Завантажити сертифікат")</f>
        <v>Завантажити сертифікат</v>
      </c>
    </row>
    <row r="94" spans="1:8" x14ac:dyDescent="0.3">
      <c r="A94" t="s">
        <v>307</v>
      </c>
      <c r="B94" t="s">
        <v>8</v>
      </c>
      <c r="C94" t="s">
        <v>308</v>
      </c>
      <c r="D94" t="s">
        <v>309</v>
      </c>
      <c r="E94" t="s">
        <v>310</v>
      </c>
      <c r="G94" t="s">
        <v>311</v>
      </c>
      <c r="H94" t="str">
        <f>HYPERLINK("https://talan.bank.gov.ua/get-user-certificate/1WkYTLd3FBwWnRVxVimC","Завантажити сертифікат")</f>
        <v>Завантажити сертифікат</v>
      </c>
    </row>
    <row r="95" spans="1:8" x14ac:dyDescent="0.3">
      <c r="A95" t="s">
        <v>312</v>
      </c>
      <c r="B95" t="s">
        <v>8</v>
      </c>
      <c r="C95" t="s">
        <v>313</v>
      </c>
      <c r="D95" t="s">
        <v>314</v>
      </c>
      <c r="E95" t="s">
        <v>310</v>
      </c>
      <c r="G95" t="s">
        <v>311</v>
      </c>
      <c r="H95" t="str">
        <f>HYPERLINK("https://talan.bank.gov.ua/get-user-certificate/1WkYT4TbgZQpDeuWqIlH","Завантажити сертифікат")</f>
        <v>Завантажити сертифікат</v>
      </c>
    </row>
    <row r="96" spans="1:8" x14ac:dyDescent="0.3">
      <c r="A96" t="s">
        <v>315</v>
      </c>
      <c r="B96" t="s">
        <v>8</v>
      </c>
      <c r="C96" t="s">
        <v>316</v>
      </c>
      <c r="D96" t="s">
        <v>317</v>
      </c>
      <c r="E96" t="s">
        <v>318</v>
      </c>
      <c r="G96" t="s">
        <v>319</v>
      </c>
      <c r="H96" t="str">
        <f>HYPERLINK("https://talan.bank.gov.ua/get-user-certificate/1WkYTPTInAcV_W1J6dmf","Завантажити сертифікат")</f>
        <v>Завантажити сертифікат</v>
      </c>
    </row>
    <row r="97" spans="1:8" x14ac:dyDescent="0.3">
      <c r="A97" t="s">
        <v>320</v>
      </c>
      <c r="B97" t="s">
        <v>8</v>
      </c>
      <c r="C97" t="s">
        <v>321</v>
      </c>
      <c r="D97" t="s">
        <v>322</v>
      </c>
      <c r="E97" t="s">
        <v>323</v>
      </c>
      <c r="G97" t="s">
        <v>324</v>
      </c>
      <c r="H97" t="str">
        <f>HYPERLINK("https://talan.bank.gov.ua/get-user-certificate/1WkYTZPm8jEW5ThesfjT","Завантажити сертифікат")</f>
        <v>Завантажити сертифікат</v>
      </c>
    </row>
    <row r="98" spans="1:8" x14ac:dyDescent="0.3">
      <c r="A98" t="s">
        <v>325</v>
      </c>
      <c r="B98" t="s">
        <v>8</v>
      </c>
      <c r="C98" t="s">
        <v>326</v>
      </c>
      <c r="D98" t="s">
        <v>327</v>
      </c>
      <c r="E98" t="s">
        <v>323</v>
      </c>
      <c r="G98" t="s">
        <v>324</v>
      </c>
      <c r="H98" t="str">
        <f>HYPERLINK("https://talan.bank.gov.ua/get-user-certificate/1WkYTyZ9cUdgTkVd0vJZ","Завантажити сертифікат")</f>
        <v>Завантажити сертифікат</v>
      </c>
    </row>
    <row r="99" spans="1:8" x14ac:dyDescent="0.3">
      <c r="A99" t="s">
        <v>328</v>
      </c>
      <c r="B99" t="s">
        <v>8</v>
      </c>
      <c r="C99" t="s">
        <v>329</v>
      </c>
      <c r="D99" t="s">
        <v>330</v>
      </c>
      <c r="E99" t="s">
        <v>323</v>
      </c>
      <c r="G99" t="s">
        <v>324</v>
      </c>
      <c r="H99" t="str">
        <f>HYPERLINK("https://talan.bank.gov.ua/get-user-certificate/1WkYT4RzIdK8d8acHV3d","Завантажити сертифікат")</f>
        <v>Завантажити сертифікат</v>
      </c>
    </row>
    <row r="100" spans="1:8" x14ac:dyDescent="0.3">
      <c r="A100" t="s">
        <v>331</v>
      </c>
      <c r="B100" t="s">
        <v>8</v>
      </c>
      <c r="C100" t="s">
        <v>332</v>
      </c>
      <c r="D100" t="s">
        <v>333</v>
      </c>
      <c r="E100" t="s">
        <v>323</v>
      </c>
      <c r="G100" t="s">
        <v>324</v>
      </c>
      <c r="H100" t="str">
        <f>HYPERLINK("https://talan.bank.gov.ua/get-user-certificate/1WkYTrCKfvHSl1TBbCGy","Завантажити сертифікат")</f>
        <v>Завантажити сертифікат</v>
      </c>
    </row>
    <row r="101" spans="1:8" x14ac:dyDescent="0.3">
      <c r="A101" t="s">
        <v>334</v>
      </c>
      <c r="B101" t="s">
        <v>8</v>
      </c>
      <c r="C101" t="s">
        <v>335</v>
      </c>
      <c r="D101" t="s">
        <v>336</v>
      </c>
      <c r="E101" t="s">
        <v>323</v>
      </c>
      <c r="G101" t="s">
        <v>324</v>
      </c>
      <c r="H101" t="str">
        <f>HYPERLINK("https://talan.bank.gov.ua/get-user-certificate/1WkYTUKMnRpf1aWRZxPc","Завантажити сертифікат")</f>
        <v>Завантажити сертифікат</v>
      </c>
    </row>
    <row r="102" spans="1:8" x14ac:dyDescent="0.3">
      <c r="A102" t="s">
        <v>337</v>
      </c>
      <c r="B102" t="s">
        <v>8</v>
      </c>
      <c r="C102" t="s">
        <v>338</v>
      </c>
      <c r="D102" t="s">
        <v>339</v>
      </c>
      <c r="E102" t="s">
        <v>323</v>
      </c>
      <c r="G102" t="s">
        <v>324</v>
      </c>
      <c r="H102" t="str">
        <f>HYPERLINK("https://talan.bank.gov.ua/get-user-certificate/1WkYT7hlrUvAB6Lrn84_","Завантажити сертифікат")</f>
        <v>Завантажити сертифікат</v>
      </c>
    </row>
    <row r="103" spans="1:8" x14ac:dyDescent="0.3">
      <c r="A103" t="s">
        <v>340</v>
      </c>
      <c r="B103" t="s">
        <v>8</v>
      </c>
      <c r="C103" t="s">
        <v>341</v>
      </c>
      <c r="D103" t="s">
        <v>342</v>
      </c>
      <c r="E103" t="s">
        <v>323</v>
      </c>
      <c r="G103" t="s">
        <v>324</v>
      </c>
      <c r="H103" t="str">
        <f>HYPERLINK("https://talan.bank.gov.ua/get-user-certificate/1WkYTn6PemzOPKLftRjb","Завантажити сертифікат")</f>
        <v>Завантажити сертифікат</v>
      </c>
    </row>
    <row r="104" spans="1:8" x14ac:dyDescent="0.3">
      <c r="A104" t="s">
        <v>343</v>
      </c>
      <c r="B104" t="s">
        <v>8</v>
      </c>
      <c r="C104" t="s">
        <v>344</v>
      </c>
      <c r="D104" t="s">
        <v>345</v>
      </c>
      <c r="E104" t="s">
        <v>323</v>
      </c>
      <c r="G104" t="s">
        <v>324</v>
      </c>
      <c r="H104" t="str">
        <f>HYPERLINK("https://talan.bank.gov.ua/get-user-certificate/1WkYTPGsS56tK_GIw_pG","Завантажити сертифікат")</f>
        <v>Завантажити сертифікат</v>
      </c>
    </row>
    <row r="105" spans="1:8" x14ac:dyDescent="0.3">
      <c r="A105" t="s">
        <v>346</v>
      </c>
      <c r="B105" t="s">
        <v>8</v>
      </c>
      <c r="C105" t="s">
        <v>347</v>
      </c>
      <c r="D105" t="s">
        <v>348</v>
      </c>
      <c r="E105" t="s">
        <v>323</v>
      </c>
      <c r="G105" t="s">
        <v>324</v>
      </c>
      <c r="H105" t="str">
        <f>HYPERLINK("https://talan.bank.gov.ua/get-user-certificate/1WkYTvP8vtvvGVkrlEsx","Завантажити сертифікат")</f>
        <v>Завантажити сертифікат</v>
      </c>
    </row>
    <row r="106" spans="1:8" x14ac:dyDescent="0.3">
      <c r="A106" t="s">
        <v>349</v>
      </c>
      <c r="B106" t="s">
        <v>8</v>
      </c>
      <c r="C106" t="s">
        <v>350</v>
      </c>
      <c r="D106" t="s">
        <v>351</v>
      </c>
      <c r="E106" t="s">
        <v>323</v>
      </c>
      <c r="G106" t="s">
        <v>324</v>
      </c>
      <c r="H106" t="str">
        <f>HYPERLINK("https://talan.bank.gov.ua/get-user-certificate/1WkYTYID1QV4DZM4nJUX","Завантажити сертифікат")</f>
        <v>Завантажити сертифікат</v>
      </c>
    </row>
    <row r="107" spans="1:8" x14ac:dyDescent="0.3">
      <c r="A107" t="s">
        <v>352</v>
      </c>
      <c r="B107" t="s">
        <v>8</v>
      </c>
      <c r="C107" t="s">
        <v>353</v>
      </c>
      <c r="D107" t="s">
        <v>354</v>
      </c>
      <c r="E107" t="s">
        <v>323</v>
      </c>
      <c r="G107" t="s">
        <v>324</v>
      </c>
      <c r="H107" t="str">
        <f>HYPERLINK("https://talan.bank.gov.ua/get-user-certificate/1WkYT8oaqRqgyx4slHu3","Завантажити сертифікат")</f>
        <v>Завантажити сертифікат</v>
      </c>
    </row>
    <row r="108" spans="1:8" x14ac:dyDescent="0.3">
      <c r="A108" t="s">
        <v>355</v>
      </c>
      <c r="B108" t="s">
        <v>8</v>
      </c>
      <c r="C108" t="s">
        <v>356</v>
      </c>
      <c r="D108" t="s">
        <v>357</v>
      </c>
      <c r="E108" t="s">
        <v>323</v>
      </c>
      <c r="G108" t="s">
        <v>324</v>
      </c>
      <c r="H108" t="str">
        <f>HYPERLINK("https://talan.bank.gov.ua/get-user-certificate/1WkYTJZ7zw0_ZlsjMilZ","Завантажити сертифікат")</f>
        <v>Завантажити сертифікат</v>
      </c>
    </row>
    <row r="109" spans="1:8" x14ac:dyDescent="0.3">
      <c r="A109" t="s">
        <v>358</v>
      </c>
      <c r="B109" t="s">
        <v>8</v>
      </c>
      <c r="C109" t="s">
        <v>359</v>
      </c>
      <c r="D109" t="s">
        <v>360</v>
      </c>
      <c r="E109" t="s">
        <v>323</v>
      </c>
      <c r="G109" t="s">
        <v>324</v>
      </c>
      <c r="H109" t="str">
        <f>HYPERLINK("https://talan.bank.gov.ua/get-user-certificate/1WkYT4XjgrljZyHbR4Lm","Завантажити сертифікат")</f>
        <v>Завантажити сертифікат</v>
      </c>
    </row>
    <row r="110" spans="1:8" x14ac:dyDescent="0.3">
      <c r="A110" t="s">
        <v>361</v>
      </c>
      <c r="B110" t="s">
        <v>8</v>
      </c>
      <c r="C110" t="s">
        <v>362</v>
      </c>
      <c r="D110" t="s">
        <v>363</v>
      </c>
      <c r="E110" t="s">
        <v>323</v>
      </c>
      <c r="G110" t="s">
        <v>324</v>
      </c>
      <c r="H110" t="str">
        <f>HYPERLINK("https://talan.bank.gov.ua/get-user-certificate/1WkYTVCv9AfeuJ2CQviw","Завантажити сертифікат")</f>
        <v>Завантажити сертифікат</v>
      </c>
    </row>
    <row r="111" spans="1:8" x14ac:dyDescent="0.3">
      <c r="A111" t="s">
        <v>364</v>
      </c>
      <c r="B111" t="s">
        <v>8</v>
      </c>
      <c r="C111" t="s">
        <v>365</v>
      </c>
      <c r="D111" t="s">
        <v>366</v>
      </c>
      <c r="E111" t="s">
        <v>323</v>
      </c>
      <c r="G111" t="s">
        <v>324</v>
      </c>
      <c r="H111" t="str">
        <f>HYPERLINK("https://talan.bank.gov.ua/get-user-certificate/1WkYTBE4VgjX0tC4y3CD","Завантажити сертифікат")</f>
        <v>Завантажити сертифікат</v>
      </c>
    </row>
    <row r="112" spans="1:8" x14ac:dyDescent="0.3">
      <c r="A112" t="s">
        <v>367</v>
      </c>
      <c r="B112" t="s">
        <v>8</v>
      </c>
      <c r="C112" t="s">
        <v>368</v>
      </c>
      <c r="D112" t="s">
        <v>369</v>
      </c>
      <c r="E112" t="s">
        <v>323</v>
      </c>
      <c r="G112" t="s">
        <v>324</v>
      </c>
      <c r="H112" t="str">
        <f>HYPERLINK("https://talan.bank.gov.ua/get-user-certificate/1WkYTpUqIOTsEfAXyPxl","Завантажити сертифікат")</f>
        <v>Завантажити сертифікат</v>
      </c>
    </row>
    <row r="113" spans="1:8" x14ac:dyDescent="0.3">
      <c r="A113" t="s">
        <v>370</v>
      </c>
      <c r="B113" t="s">
        <v>8</v>
      </c>
      <c r="C113" t="s">
        <v>371</v>
      </c>
      <c r="D113" t="s">
        <v>372</v>
      </c>
      <c r="E113" t="s">
        <v>323</v>
      </c>
      <c r="G113" t="s">
        <v>324</v>
      </c>
      <c r="H113" t="str">
        <f>HYPERLINK("https://talan.bank.gov.ua/get-user-certificate/1WkYTdXufYGvmVULSFOF","Завантажити сертифікат")</f>
        <v>Завантажити сертифікат</v>
      </c>
    </row>
    <row r="114" spans="1:8" x14ac:dyDescent="0.3">
      <c r="A114" t="s">
        <v>373</v>
      </c>
      <c r="B114" t="s">
        <v>8</v>
      </c>
      <c r="C114" t="s">
        <v>374</v>
      </c>
      <c r="D114" t="s">
        <v>375</v>
      </c>
      <c r="E114" t="s">
        <v>323</v>
      </c>
      <c r="G114" t="s">
        <v>324</v>
      </c>
      <c r="H114" t="str">
        <f>HYPERLINK("https://talan.bank.gov.ua/get-user-certificate/1WkYT62GRKf80OC1iBXw","Завантажити сертифікат")</f>
        <v>Завантажити сертифікат</v>
      </c>
    </row>
    <row r="115" spans="1:8" x14ac:dyDescent="0.3">
      <c r="A115" t="s">
        <v>376</v>
      </c>
      <c r="B115" t="s">
        <v>8</v>
      </c>
      <c r="C115" t="s">
        <v>377</v>
      </c>
      <c r="D115" t="s">
        <v>378</v>
      </c>
      <c r="E115" t="s">
        <v>379</v>
      </c>
      <c r="G115" t="s">
        <v>380</v>
      </c>
      <c r="H115" t="str">
        <f>HYPERLINK("https://talan.bank.gov.ua/get-user-certificate/1WkYTyxdWNsRjtYPIR9V","Завантажити сертифікат")</f>
        <v>Завантажити сертифікат</v>
      </c>
    </row>
    <row r="116" spans="1:8" x14ac:dyDescent="0.3">
      <c r="A116" t="s">
        <v>381</v>
      </c>
      <c r="B116" t="s">
        <v>8</v>
      </c>
      <c r="C116" t="s">
        <v>382</v>
      </c>
      <c r="D116" t="s">
        <v>383</v>
      </c>
      <c r="E116" t="s">
        <v>379</v>
      </c>
      <c r="G116" t="s">
        <v>380</v>
      </c>
      <c r="H116" t="str">
        <f>HYPERLINK("https://talan.bank.gov.ua/get-user-certificate/1WkYTH4tjuO8ylGMMAZm","Завантажити сертифікат")</f>
        <v>Завантажити сертифікат</v>
      </c>
    </row>
    <row r="117" spans="1:8" x14ac:dyDescent="0.3">
      <c r="A117" t="s">
        <v>384</v>
      </c>
      <c r="B117" t="s">
        <v>8</v>
      </c>
      <c r="C117" t="s">
        <v>385</v>
      </c>
      <c r="D117" t="s">
        <v>386</v>
      </c>
      <c r="E117" t="s">
        <v>379</v>
      </c>
      <c r="G117" t="s">
        <v>380</v>
      </c>
      <c r="H117" t="str">
        <f>HYPERLINK("https://talan.bank.gov.ua/get-user-certificate/1WkYTe75Mq9BgH_y0ev2","Завантажити сертифікат")</f>
        <v>Завантажити сертифікат</v>
      </c>
    </row>
    <row r="118" spans="1:8" x14ac:dyDescent="0.3">
      <c r="A118" t="s">
        <v>387</v>
      </c>
      <c r="B118" t="s">
        <v>8</v>
      </c>
      <c r="C118" t="s">
        <v>388</v>
      </c>
      <c r="D118" t="s">
        <v>389</v>
      </c>
      <c r="E118" t="s">
        <v>379</v>
      </c>
      <c r="G118" t="s">
        <v>380</v>
      </c>
      <c r="H118" t="str">
        <f>HYPERLINK("https://talan.bank.gov.ua/get-user-certificate/1WkYTBAcEcnpTabqBPm_","Завантажити сертифікат")</f>
        <v>Завантажити сертифікат</v>
      </c>
    </row>
    <row r="119" spans="1:8" x14ac:dyDescent="0.3">
      <c r="A119" t="s">
        <v>390</v>
      </c>
      <c r="B119" t="s">
        <v>8</v>
      </c>
      <c r="C119" t="s">
        <v>391</v>
      </c>
      <c r="D119" t="s">
        <v>392</v>
      </c>
      <c r="E119" t="s">
        <v>379</v>
      </c>
      <c r="G119" t="s">
        <v>380</v>
      </c>
      <c r="H119" t="str">
        <f>HYPERLINK("https://talan.bank.gov.ua/get-user-certificate/1WkYTWSSlOIueLordUQJ","Завантажити сертифікат")</f>
        <v>Завантажити сертифікат</v>
      </c>
    </row>
    <row r="120" spans="1:8" x14ac:dyDescent="0.3">
      <c r="A120" t="s">
        <v>393</v>
      </c>
      <c r="B120" t="s">
        <v>8</v>
      </c>
      <c r="C120" t="s">
        <v>394</v>
      </c>
      <c r="D120" t="s">
        <v>395</v>
      </c>
      <c r="E120" t="s">
        <v>379</v>
      </c>
      <c r="G120" t="s">
        <v>380</v>
      </c>
      <c r="H120" t="str">
        <f>HYPERLINK("https://talan.bank.gov.ua/get-user-certificate/1WkYT5H0VVaNcqcKEAjR","Завантажити сертифікат")</f>
        <v>Завантажити сертифікат</v>
      </c>
    </row>
    <row r="121" spans="1:8" x14ac:dyDescent="0.3">
      <c r="A121" t="s">
        <v>396</v>
      </c>
      <c r="B121" t="s">
        <v>8</v>
      </c>
      <c r="C121" t="s">
        <v>397</v>
      </c>
      <c r="D121" t="s">
        <v>398</v>
      </c>
      <c r="E121" t="s">
        <v>379</v>
      </c>
      <c r="G121" t="s">
        <v>380</v>
      </c>
      <c r="H121" t="str">
        <f>HYPERLINK("https://talan.bank.gov.ua/get-user-certificate/1WkYTdJVQqt1XHwbu_59","Завантажити сертифікат")</f>
        <v>Завантажити сертифікат</v>
      </c>
    </row>
    <row r="122" spans="1:8" x14ac:dyDescent="0.3">
      <c r="A122" t="s">
        <v>399</v>
      </c>
      <c r="B122" t="s">
        <v>8</v>
      </c>
      <c r="C122" t="s">
        <v>400</v>
      </c>
      <c r="D122" t="s">
        <v>401</v>
      </c>
      <c r="E122" t="s">
        <v>379</v>
      </c>
      <c r="G122" t="s">
        <v>380</v>
      </c>
      <c r="H122" t="str">
        <f>HYPERLINK("https://talan.bank.gov.ua/get-user-certificate/1WkYTDX79ewz3w3Cm7Of","Завантажити сертифікат")</f>
        <v>Завантажити сертифікат</v>
      </c>
    </row>
    <row r="123" spans="1:8" x14ac:dyDescent="0.3">
      <c r="A123" t="s">
        <v>402</v>
      </c>
      <c r="B123" t="s">
        <v>8</v>
      </c>
      <c r="C123" t="s">
        <v>403</v>
      </c>
      <c r="D123" t="s">
        <v>404</v>
      </c>
      <c r="E123" t="s">
        <v>379</v>
      </c>
      <c r="G123" t="s">
        <v>380</v>
      </c>
      <c r="H123" t="str">
        <f>HYPERLINK("https://talan.bank.gov.ua/get-user-certificate/1WkYTKgtoD35pMuxagZp","Завантажити сертифікат")</f>
        <v>Завантажити сертифікат</v>
      </c>
    </row>
    <row r="124" spans="1:8" x14ac:dyDescent="0.3">
      <c r="A124" t="s">
        <v>405</v>
      </c>
      <c r="B124" t="s">
        <v>8</v>
      </c>
      <c r="C124" t="s">
        <v>406</v>
      </c>
      <c r="D124" t="s">
        <v>407</v>
      </c>
      <c r="E124" t="s">
        <v>379</v>
      </c>
      <c r="G124" t="s">
        <v>380</v>
      </c>
      <c r="H124" t="str">
        <f>HYPERLINK("https://talan.bank.gov.ua/get-user-certificate/1WkYTcSBzAgpLo1h5Zo5","Завантажити сертифікат")</f>
        <v>Завантажити сертифікат</v>
      </c>
    </row>
    <row r="125" spans="1:8" x14ac:dyDescent="0.3">
      <c r="A125" t="s">
        <v>408</v>
      </c>
      <c r="B125" t="s">
        <v>8</v>
      </c>
      <c r="C125" t="s">
        <v>409</v>
      </c>
      <c r="D125" t="s">
        <v>410</v>
      </c>
      <c r="E125" t="s">
        <v>379</v>
      </c>
      <c r="G125" t="s">
        <v>380</v>
      </c>
      <c r="H125" t="str">
        <f>HYPERLINK("https://talan.bank.gov.ua/get-user-certificate/1WkYTJpvrqqSb9G0qn-b","Завантажити сертифікат")</f>
        <v>Завантажити сертифікат</v>
      </c>
    </row>
    <row r="126" spans="1:8" x14ac:dyDescent="0.3">
      <c r="A126" t="s">
        <v>411</v>
      </c>
      <c r="B126" t="s">
        <v>8</v>
      </c>
      <c r="C126" t="s">
        <v>412</v>
      </c>
      <c r="D126" t="s">
        <v>413</v>
      </c>
      <c r="E126" t="s">
        <v>379</v>
      </c>
      <c r="G126" t="s">
        <v>380</v>
      </c>
      <c r="H126" t="str">
        <f>HYPERLINK("https://talan.bank.gov.ua/get-user-certificate/1WkYTaDj_UrJxThXpDZq","Завантажити сертифікат")</f>
        <v>Завантажити сертифікат</v>
      </c>
    </row>
    <row r="127" spans="1:8" x14ac:dyDescent="0.3">
      <c r="A127" t="s">
        <v>414</v>
      </c>
      <c r="B127" t="s">
        <v>8</v>
      </c>
      <c r="C127" t="s">
        <v>415</v>
      </c>
      <c r="D127" t="s">
        <v>416</v>
      </c>
      <c r="E127" t="s">
        <v>379</v>
      </c>
      <c r="G127" t="s">
        <v>380</v>
      </c>
      <c r="H127" t="str">
        <f>HYPERLINK("https://talan.bank.gov.ua/get-user-certificate/1WkYT3YMoq70D_G_xGYP","Завантажити сертифікат")</f>
        <v>Завантажити сертифікат</v>
      </c>
    </row>
    <row r="128" spans="1:8" x14ac:dyDescent="0.3">
      <c r="A128" t="s">
        <v>417</v>
      </c>
      <c r="B128" t="s">
        <v>8</v>
      </c>
      <c r="C128" t="s">
        <v>418</v>
      </c>
      <c r="D128" t="s">
        <v>419</v>
      </c>
      <c r="E128" t="s">
        <v>379</v>
      </c>
      <c r="G128" t="s">
        <v>380</v>
      </c>
      <c r="H128" t="str">
        <f>HYPERLINK("https://talan.bank.gov.ua/get-user-certificate/1WkYTt1ARJc0k8ulk24L","Завантажити сертифікат")</f>
        <v>Завантажити сертифікат</v>
      </c>
    </row>
    <row r="129" spans="1:8" x14ac:dyDescent="0.3">
      <c r="A129" t="s">
        <v>420</v>
      </c>
      <c r="B129" t="s">
        <v>8</v>
      </c>
      <c r="C129" t="s">
        <v>421</v>
      </c>
      <c r="D129" t="s">
        <v>422</v>
      </c>
      <c r="E129" t="s">
        <v>379</v>
      </c>
      <c r="G129" t="s">
        <v>380</v>
      </c>
      <c r="H129" t="str">
        <f>HYPERLINK("https://talan.bank.gov.ua/get-user-certificate/1WkYT68l3WFCJcAqgsUZ","Завантажити сертифікат")</f>
        <v>Завантажити сертифікат</v>
      </c>
    </row>
    <row r="130" spans="1:8" x14ac:dyDescent="0.3">
      <c r="A130" t="s">
        <v>423</v>
      </c>
      <c r="B130" t="s">
        <v>8</v>
      </c>
      <c r="C130" t="s">
        <v>424</v>
      </c>
      <c r="D130" t="s">
        <v>425</v>
      </c>
      <c r="E130" t="s">
        <v>379</v>
      </c>
      <c r="G130" t="s">
        <v>380</v>
      </c>
      <c r="H130" t="str">
        <f>HYPERLINK("https://talan.bank.gov.ua/get-user-certificate/1WkYThA4TEKLR6luPUw0","Завантажити сертифікат")</f>
        <v>Завантажити сертифікат</v>
      </c>
    </row>
    <row r="131" spans="1:8" x14ac:dyDescent="0.3">
      <c r="A131" t="s">
        <v>426</v>
      </c>
      <c r="B131" t="s">
        <v>8</v>
      </c>
      <c r="C131" t="s">
        <v>427</v>
      </c>
      <c r="D131" t="s">
        <v>428</v>
      </c>
      <c r="E131" t="s">
        <v>379</v>
      </c>
      <c r="G131" t="s">
        <v>380</v>
      </c>
      <c r="H131" t="str">
        <f>HYPERLINK("https://talan.bank.gov.ua/get-user-certificate/1WkYTu4p5RI0995KefX4","Завантажити сертифікат")</f>
        <v>Завантажити сертифікат</v>
      </c>
    </row>
    <row r="132" spans="1:8" x14ac:dyDescent="0.3">
      <c r="A132" t="s">
        <v>429</v>
      </c>
      <c r="B132" t="s">
        <v>8</v>
      </c>
      <c r="C132" t="s">
        <v>430</v>
      </c>
      <c r="D132" t="s">
        <v>431</v>
      </c>
      <c r="E132" t="s">
        <v>379</v>
      </c>
      <c r="G132" t="s">
        <v>380</v>
      </c>
      <c r="H132" t="str">
        <f>HYPERLINK("https://talan.bank.gov.ua/get-user-certificate/1WkYTg4en71JrLIYnBWi","Завантажити сертифікат")</f>
        <v>Завантажити сертифікат</v>
      </c>
    </row>
    <row r="133" spans="1:8" x14ac:dyDescent="0.3">
      <c r="A133" t="s">
        <v>432</v>
      </c>
      <c r="B133" t="s">
        <v>8</v>
      </c>
      <c r="C133" t="s">
        <v>433</v>
      </c>
      <c r="D133" t="s">
        <v>434</v>
      </c>
      <c r="E133" t="s">
        <v>379</v>
      </c>
      <c r="G133" t="s">
        <v>380</v>
      </c>
      <c r="H133" t="str">
        <f>HYPERLINK("https://talan.bank.gov.ua/get-user-certificate/1WkYT4WrK25I2Wt-5rai","Завантажити сертифікат")</f>
        <v>Завантажити сертифікат</v>
      </c>
    </row>
    <row r="134" spans="1:8" x14ac:dyDescent="0.3">
      <c r="A134" t="s">
        <v>435</v>
      </c>
      <c r="B134" t="s">
        <v>8</v>
      </c>
      <c r="C134" t="s">
        <v>436</v>
      </c>
      <c r="D134" t="s">
        <v>437</v>
      </c>
      <c r="E134" t="s">
        <v>379</v>
      </c>
      <c r="G134" t="s">
        <v>380</v>
      </c>
      <c r="H134" t="str">
        <f>HYPERLINK("https://talan.bank.gov.ua/get-user-certificate/1WkYTBEAH5WsRuVF-vxE","Завантажити сертифікат")</f>
        <v>Завантажити сертифікат</v>
      </c>
    </row>
    <row r="135" spans="1:8" x14ac:dyDescent="0.3">
      <c r="A135" t="s">
        <v>438</v>
      </c>
      <c r="B135" t="s">
        <v>8</v>
      </c>
      <c r="C135" t="s">
        <v>439</v>
      </c>
      <c r="D135" t="s">
        <v>440</v>
      </c>
      <c r="E135" t="s">
        <v>379</v>
      </c>
      <c r="G135" t="s">
        <v>380</v>
      </c>
      <c r="H135" t="str">
        <f>HYPERLINK("https://talan.bank.gov.ua/get-user-certificate/1WkYTPbn9JL6LEY1JU_k","Завантажити сертифікат")</f>
        <v>Завантажити сертифікат</v>
      </c>
    </row>
    <row r="136" spans="1:8" x14ac:dyDescent="0.3">
      <c r="A136" t="s">
        <v>441</v>
      </c>
      <c r="B136" t="s">
        <v>8</v>
      </c>
      <c r="C136" t="s">
        <v>442</v>
      </c>
      <c r="D136" t="s">
        <v>443</v>
      </c>
      <c r="E136" t="s">
        <v>379</v>
      </c>
      <c r="G136" t="s">
        <v>380</v>
      </c>
      <c r="H136" t="str">
        <f>HYPERLINK("https://talan.bank.gov.ua/get-user-certificate/1WkYToMNoUBzT91S_JTW","Завантажити сертифікат")</f>
        <v>Завантажити сертифікат</v>
      </c>
    </row>
    <row r="137" spans="1:8" x14ac:dyDescent="0.3">
      <c r="A137" t="s">
        <v>444</v>
      </c>
      <c r="B137" t="s">
        <v>8</v>
      </c>
      <c r="C137" t="s">
        <v>445</v>
      </c>
      <c r="D137" t="s">
        <v>446</v>
      </c>
      <c r="E137" t="s">
        <v>379</v>
      </c>
      <c r="G137" t="s">
        <v>380</v>
      </c>
      <c r="H137" t="str">
        <f>HYPERLINK("https://talan.bank.gov.ua/get-user-certificate/1WkYTXeaauEpUySKNe3z","Завантажити сертифікат")</f>
        <v>Завантажити сертифікат</v>
      </c>
    </row>
    <row r="138" spans="1:8" x14ac:dyDescent="0.3">
      <c r="A138" t="s">
        <v>447</v>
      </c>
      <c r="B138" t="s">
        <v>8</v>
      </c>
      <c r="C138" t="s">
        <v>448</v>
      </c>
      <c r="D138" t="s">
        <v>449</v>
      </c>
      <c r="E138" t="s">
        <v>379</v>
      </c>
      <c r="G138" t="s">
        <v>380</v>
      </c>
      <c r="H138" t="str">
        <f>HYPERLINK("https://talan.bank.gov.ua/get-user-certificate/1WkYTWmhOo0_fUgt0ORn","Завантажити сертифікат")</f>
        <v>Завантажити сертифікат</v>
      </c>
    </row>
    <row r="139" spans="1:8" x14ac:dyDescent="0.3">
      <c r="A139" t="s">
        <v>450</v>
      </c>
      <c r="B139" t="s">
        <v>8</v>
      </c>
      <c r="C139" t="s">
        <v>451</v>
      </c>
      <c r="D139" t="s">
        <v>452</v>
      </c>
      <c r="E139" t="s">
        <v>379</v>
      </c>
      <c r="G139" t="s">
        <v>380</v>
      </c>
      <c r="H139" t="str">
        <f>HYPERLINK("https://talan.bank.gov.ua/get-user-certificate/1WkYT-7k42ZGKVgZpXxN","Завантажити сертифікат")</f>
        <v>Завантажити сертифікат</v>
      </c>
    </row>
    <row r="140" spans="1:8" x14ac:dyDescent="0.3">
      <c r="A140" t="s">
        <v>453</v>
      </c>
      <c r="B140" t="s">
        <v>8</v>
      </c>
      <c r="C140" t="s">
        <v>454</v>
      </c>
      <c r="D140" t="s">
        <v>455</v>
      </c>
      <c r="E140" t="s">
        <v>379</v>
      </c>
      <c r="G140" t="s">
        <v>380</v>
      </c>
      <c r="H140" t="str">
        <f>HYPERLINK("https://talan.bank.gov.ua/get-user-certificate/1WkYT4Nw8Myn-vdwRbz9","Завантажити сертифікат")</f>
        <v>Завантажити сертифікат</v>
      </c>
    </row>
    <row r="141" spans="1:8" x14ac:dyDescent="0.3">
      <c r="A141" t="s">
        <v>456</v>
      </c>
      <c r="B141" t="s">
        <v>8</v>
      </c>
      <c r="C141" t="s">
        <v>457</v>
      </c>
      <c r="D141" t="s">
        <v>458</v>
      </c>
      <c r="E141" t="s">
        <v>379</v>
      </c>
      <c r="G141" t="s">
        <v>380</v>
      </c>
      <c r="H141" t="str">
        <f>HYPERLINK("https://talan.bank.gov.ua/get-user-certificate/1WkYTrq4xZDuBt-PyOu8","Завантажити сертифікат")</f>
        <v>Завантажити сертифікат</v>
      </c>
    </row>
    <row r="142" spans="1:8" x14ac:dyDescent="0.3">
      <c r="A142" t="s">
        <v>459</v>
      </c>
      <c r="B142" t="s">
        <v>8</v>
      </c>
      <c r="C142" t="s">
        <v>460</v>
      </c>
      <c r="D142" t="s">
        <v>461</v>
      </c>
      <c r="E142" t="s">
        <v>379</v>
      </c>
      <c r="G142" t="s">
        <v>380</v>
      </c>
      <c r="H142" t="str">
        <f>HYPERLINK("https://talan.bank.gov.ua/get-user-certificate/1WkYTpVffLIFtYohQus6","Завантажити сертифікат")</f>
        <v>Завантажити сертифікат</v>
      </c>
    </row>
    <row r="143" spans="1:8" x14ac:dyDescent="0.3">
      <c r="A143" t="s">
        <v>462</v>
      </c>
      <c r="B143" t="s">
        <v>8</v>
      </c>
      <c r="C143" t="s">
        <v>463</v>
      </c>
      <c r="D143" t="s">
        <v>464</v>
      </c>
      <c r="E143" t="s">
        <v>379</v>
      </c>
      <c r="G143" t="s">
        <v>380</v>
      </c>
      <c r="H143" t="str">
        <f>HYPERLINK("https://talan.bank.gov.ua/get-user-certificate/1WkYTiQSxjWd6KwCMF0T","Завантажити сертифікат")</f>
        <v>Завантажити сертифікат</v>
      </c>
    </row>
    <row r="144" spans="1:8" x14ac:dyDescent="0.3">
      <c r="A144" t="s">
        <v>465</v>
      </c>
      <c r="B144" t="s">
        <v>8</v>
      </c>
      <c r="C144" t="s">
        <v>466</v>
      </c>
      <c r="D144" t="s">
        <v>467</v>
      </c>
      <c r="E144" t="s">
        <v>379</v>
      </c>
      <c r="G144" t="s">
        <v>380</v>
      </c>
      <c r="H144" t="str">
        <f>HYPERLINK("https://talan.bank.gov.ua/get-user-certificate/1WkYT2hDifUUwnrq0vBL","Завантажити сертифікат")</f>
        <v>Завантажити сертифікат</v>
      </c>
    </row>
    <row r="145" spans="1:8" x14ac:dyDescent="0.3">
      <c r="A145" t="s">
        <v>468</v>
      </c>
      <c r="B145" t="s">
        <v>8</v>
      </c>
      <c r="C145" t="s">
        <v>469</v>
      </c>
      <c r="D145" t="s">
        <v>470</v>
      </c>
      <c r="E145" t="s">
        <v>379</v>
      </c>
      <c r="G145" t="s">
        <v>380</v>
      </c>
      <c r="H145" t="str">
        <f>HYPERLINK("https://talan.bank.gov.ua/get-user-certificate/1WkYTz4CZTqib63ZVsX3","Завантажити сертифікат")</f>
        <v>Завантажити сертифікат</v>
      </c>
    </row>
    <row r="146" spans="1:8" x14ac:dyDescent="0.3">
      <c r="A146" t="s">
        <v>471</v>
      </c>
      <c r="B146" t="s">
        <v>8</v>
      </c>
      <c r="C146" t="s">
        <v>472</v>
      </c>
      <c r="D146" t="s">
        <v>473</v>
      </c>
      <c r="E146" t="s">
        <v>379</v>
      </c>
      <c r="G146" t="s">
        <v>380</v>
      </c>
      <c r="H146" t="str">
        <f>HYPERLINK("https://talan.bank.gov.ua/get-user-certificate/1WkYT8eU_JHrff-oz7jW","Завантажити сертифікат")</f>
        <v>Завантажити сертифікат</v>
      </c>
    </row>
    <row r="147" spans="1:8" x14ac:dyDescent="0.3">
      <c r="A147" t="s">
        <v>474</v>
      </c>
      <c r="B147" t="s">
        <v>8</v>
      </c>
      <c r="C147" t="s">
        <v>475</v>
      </c>
      <c r="D147" t="s">
        <v>476</v>
      </c>
      <c r="E147" t="s">
        <v>379</v>
      </c>
      <c r="G147" t="s">
        <v>380</v>
      </c>
      <c r="H147" t="str">
        <f>HYPERLINK("https://talan.bank.gov.ua/get-user-certificate/1WkYTq7qU8salIit5n4K","Завантажити сертифікат")</f>
        <v>Завантажити сертифікат</v>
      </c>
    </row>
    <row r="148" spans="1:8" x14ac:dyDescent="0.3">
      <c r="A148" t="s">
        <v>477</v>
      </c>
      <c r="B148" t="s">
        <v>8</v>
      </c>
      <c r="C148" t="s">
        <v>478</v>
      </c>
      <c r="D148" t="s">
        <v>479</v>
      </c>
      <c r="E148" t="s">
        <v>379</v>
      </c>
      <c r="G148" t="s">
        <v>380</v>
      </c>
      <c r="H148" t="str">
        <f>HYPERLINK("https://talan.bank.gov.ua/get-user-certificate/1WkYTE6_xDDmNu9NRquI","Завантажити сертифікат")</f>
        <v>Завантажити сертифікат</v>
      </c>
    </row>
    <row r="149" spans="1:8" x14ac:dyDescent="0.3">
      <c r="A149" t="s">
        <v>480</v>
      </c>
      <c r="B149" t="s">
        <v>8</v>
      </c>
      <c r="C149" t="s">
        <v>481</v>
      </c>
      <c r="D149" t="s">
        <v>482</v>
      </c>
      <c r="E149" t="s">
        <v>379</v>
      </c>
      <c r="G149" t="s">
        <v>380</v>
      </c>
      <c r="H149" t="str">
        <f>HYPERLINK("https://talan.bank.gov.ua/get-user-certificate/1WkYTTrOyaEZ_rc7YALY","Завантажити сертифікат")</f>
        <v>Завантажити сертифікат</v>
      </c>
    </row>
    <row r="150" spans="1:8" x14ac:dyDescent="0.3">
      <c r="A150" t="s">
        <v>483</v>
      </c>
      <c r="B150" t="s">
        <v>8</v>
      </c>
      <c r="C150" t="s">
        <v>484</v>
      </c>
      <c r="D150" t="s">
        <v>485</v>
      </c>
      <c r="E150" t="s">
        <v>379</v>
      </c>
      <c r="G150" t="s">
        <v>380</v>
      </c>
      <c r="H150" t="str">
        <f>HYPERLINK("https://talan.bank.gov.ua/get-user-certificate/1WkYTCUOO7AlJebZWd2m","Завантажити сертифікат")</f>
        <v>Завантажити сертифікат</v>
      </c>
    </row>
    <row r="151" spans="1:8" x14ac:dyDescent="0.3">
      <c r="A151" t="s">
        <v>486</v>
      </c>
      <c r="B151" t="s">
        <v>8</v>
      </c>
      <c r="C151" t="s">
        <v>487</v>
      </c>
      <c r="D151" t="s">
        <v>488</v>
      </c>
      <c r="E151" t="s">
        <v>379</v>
      </c>
      <c r="G151" t="s">
        <v>380</v>
      </c>
      <c r="H151" t="str">
        <f>HYPERLINK("https://talan.bank.gov.ua/get-user-certificate/1WkYTcSia0Y3TdoXkB65","Завантажити сертифікат")</f>
        <v>Завантажити сертифікат</v>
      </c>
    </row>
    <row r="152" spans="1:8" x14ac:dyDescent="0.3">
      <c r="A152" t="s">
        <v>489</v>
      </c>
      <c r="B152" t="s">
        <v>8</v>
      </c>
      <c r="C152" t="s">
        <v>490</v>
      </c>
      <c r="D152" t="s">
        <v>482</v>
      </c>
      <c r="E152" t="s">
        <v>379</v>
      </c>
      <c r="G152" t="s">
        <v>380</v>
      </c>
      <c r="H152" t="str">
        <f>HYPERLINK("https://talan.bank.gov.ua/get-user-certificate/1WkYTjTbNhR6rhctymwI","Завантажити сертифікат")</f>
        <v>Завантажити сертифікат</v>
      </c>
    </row>
    <row r="153" spans="1:8" x14ac:dyDescent="0.3">
      <c r="A153" t="s">
        <v>491</v>
      </c>
      <c r="B153" t="s">
        <v>8</v>
      </c>
      <c r="C153" t="s">
        <v>492</v>
      </c>
      <c r="D153" t="s">
        <v>493</v>
      </c>
      <c r="E153" t="s">
        <v>379</v>
      </c>
      <c r="G153" t="s">
        <v>380</v>
      </c>
      <c r="H153" t="str">
        <f>HYPERLINK("https://talan.bank.gov.ua/get-user-certificate/1WkYTtyhXX14SsnKDlk0","Завантажити сертифікат")</f>
        <v>Завантажити сертифікат</v>
      </c>
    </row>
    <row r="154" spans="1:8" x14ac:dyDescent="0.3">
      <c r="A154" t="s">
        <v>494</v>
      </c>
      <c r="B154" t="s">
        <v>8</v>
      </c>
      <c r="C154" t="s">
        <v>495</v>
      </c>
      <c r="D154" t="s">
        <v>496</v>
      </c>
      <c r="E154" t="s">
        <v>379</v>
      </c>
      <c r="G154" t="s">
        <v>380</v>
      </c>
      <c r="H154" t="str">
        <f>HYPERLINK("https://talan.bank.gov.ua/get-user-certificate/1WkYTG1hhsgfQtcEXx9i","Завантажити сертифікат")</f>
        <v>Завантажити сертифікат</v>
      </c>
    </row>
    <row r="155" spans="1:8" x14ac:dyDescent="0.3">
      <c r="A155" t="s">
        <v>497</v>
      </c>
      <c r="B155" t="s">
        <v>8</v>
      </c>
      <c r="C155" t="s">
        <v>498</v>
      </c>
      <c r="D155" t="s">
        <v>499</v>
      </c>
      <c r="E155" t="s">
        <v>379</v>
      </c>
      <c r="G155" t="s">
        <v>380</v>
      </c>
      <c r="H155" t="str">
        <f>HYPERLINK("https://talan.bank.gov.ua/get-user-certificate/1WkYTyyOjPNk94QIYINn","Завантажити сертифікат")</f>
        <v>Завантажити сертифікат</v>
      </c>
    </row>
    <row r="156" spans="1:8" x14ac:dyDescent="0.3">
      <c r="A156" t="s">
        <v>500</v>
      </c>
      <c r="B156" t="s">
        <v>8</v>
      </c>
      <c r="C156" t="s">
        <v>501</v>
      </c>
      <c r="D156" t="s">
        <v>502</v>
      </c>
      <c r="E156" t="s">
        <v>379</v>
      </c>
      <c r="G156" t="s">
        <v>380</v>
      </c>
      <c r="H156" t="str">
        <f>HYPERLINK("https://talan.bank.gov.ua/get-user-certificate/1WkYTkj3KCd9KkFuRCcE","Завантажити сертифікат")</f>
        <v>Завантажити сертифікат</v>
      </c>
    </row>
    <row r="157" spans="1:8" x14ac:dyDescent="0.3">
      <c r="A157" t="s">
        <v>503</v>
      </c>
      <c r="B157" t="s">
        <v>8</v>
      </c>
      <c r="C157" t="s">
        <v>504</v>
      </c>
      <c r="D157" t="s">
        <v>505</v>
      </c>
      <c r="E157" t="s">
        <v>379</v>
      </c>
      <c r="G157" t="s">
        <v>380</v>
      </c>
      <c r="H157" t="str">
        <f>HYPERLINK("https://talan.bank.gov.ua/get-user-certificate/1WkYT0zTlIO0AT1zSCOq","Завантажити сертифікат")</f>
        <v>Завантажити сертифікат</v>
      </c>
    </row>
    <row r="158" spans="1:8" x14ac:dyDescent="0.3">
      <c r="A158" t="s">
        <v>506</v>
      </c>
      <c r="B158" t="s">
        <v>8</v>
      </c>
      <c r="C158" t="s">
        <v>507</v>
      </c>
      <c r="D158" t="s">
        <v>508</v>
      </c>
      <c r="E158" t="s">
        <v>379</v>
      </c>
      <c r="G158" t="s">
        <v>380</v>
      </c>
      <c r="H158" t="str">
        <f>HYPERLINK("https://talan.bank.gov.ua/get-user-certificate/1WkYTvUgHkO8YllYm-0K","Завантажити сертифікат")</f>
        <v>Завантажити сертифікат</v>
      </c>
    </row>
    <row r="159" spans="1:8" x14ac:dyDescent="0.3">
      <c r="A159" t="s">
        <v>509</v>
      </c>
      <c r="B159" t="s">
        <v>8</v>
      </c>
      <c r="C159" t="s">
        <v>510</v>
      </c>
      <c r="D159" t="s">
        <v>511</v>
      </c>
      <c r="E159" t="s">
        <v>379</v>
      </c>
      <c r="G159" t="s">
        <v>380</v>
      </c>
      <c r="H159" t="str">
        <f>HYPERLINK("https://talan.bank.gov.ua/get-user-certificate/1WkYTn2_OfD7cHlDeKLi","Завантажити сертифікат")</f>
        <v>Завантажити сертифікат</v>
      </c>
    </row>
    <row r="160" spans="1:8" x14ac:dyDescent="0.3">
      <c r="A160" t="s">
        <v>512</v>
      </c>
      <c r="B160" t="s">
        <v>8</v>
      </c>
      <c r="C160" t="s">
        <v>513</v>
      </c>
      <c r="D160" t="s">
        <v>514</v>
      </c>
      <c r="E160" t="s">
        <v>379</v>
      </c>
      <c r="G160" t="s">
        <v>380</v>
      </c>
      <c r="H160" t="str">
        <f>HYPERLINK("https://talan.bank.gov.ua/get-user-certificate/1WkYTEydpu4clHbl003q","Завантажити сертифікат")</f>
        <v>Завантажити сертифікат</v>
      </c>
    </row>
    <row r="161" spans="1:8" x14ac:dyDescent="0.3">
      <c r="A161" t="s">
        <v>515</v>
      </c>
      <c r="B161" t="s">
        <v>8</v>
      </c>
      <c r="C161" t="s">
        <v>516</v>
      </c>
      <c r="D161" t="s">
        <v>517</v>
      </c>
      <c r="E161" t="s">
        <v>379</v>
      </c>
      <c r="G161" t="s">
        <v>380</v>
      </c>
      <c r="H161" t="str">
        <f>HYPERLINK("https://talan.bank.gov.ua/get-user-certificate/1WkYTDa6hJoAfGT4cvCm","Завантажити сертифікат")</f>
        <v>Завантажити сертифікат</v>
      </c>
    </row>
    <row r="162" spans="1:8" x14ac:dyDescent="0.3">
      <c r="A162" t="s">
        <v>518</v>
      </c>
      <c r="B162" t="s">
        <v>8</v>
      </c>
      <c r="C162" t="s">
        <v>519</v>
      </c>
      <c r="D162" t="s">
        <v>520</v>
      </c>
      <c r="E162" t="s">
        <v>379</v>
      </c>
      <c r="G162" t="s">
        <v>380</v>
      </c>
      <c r="H162" t="str">
        <f>HYPERLINK("https://talan.bank.gov.ua/get-user-certificate/1WkYTIsppxU49CHFf3of","Завантажити сертифікат")</f>
        <v>Завантажити сертифікат</v>
      </c>
    </row>
    <row r="163" spans="1:8" x14ac:dyDescent="0.3">
      <c r="A163" t="s">
        <v>521</v>
      </c>
      <c r="B163" t="s">
        <v>8</v>
      </c>
      <c r="C163" t="s">
        <v>522</v>
      </c>
      <c r="D163" t="s">
        <v>523</v>
      </c>
      <c r="E163" t="s">
        <v>379</v>
      </c>
      <c r="G163" t="s">
        <v>380</v>
      </c>
      <c r="H163" t="str">
        <f>HYPERLINK("https://talan.bank.gov.ua/get-user-certificate/1WkYTJTDKqd_vlgaYF3r","Завантажити сертифікат")</f>
        <v>Завантажити сертифікат</v>
      </c>
    </row>
    <row r="164" spans="1:8" x14ac:dyDescent="0.3">
      <c r="A164" t="s">
        <v>524</v>
      </c>
      <c r="B164" t="s">
        <v>8</v>
      </c>
      <c r="C164" t="s">
        <v>525</v>
      </c>
      <c r="D164" t="s">
        <v>526</v>
      </c>
      <c r="E164" t="s">
        <v>379</v>
      </c>
      <c r="G164" t="s">
        <v>380</v>
      </c>
      <c r="H164" t="str">
        <f>HYPERLINK("https://talan.bank.gov.ua/get-user-certificate/1WkYTI81LAmUUUaCLsxI","Завантажити сертифікат")</f>
        <v>Завантажити сертифікат</v>
      </c>
    </row>
    <row r="165" spans="1:8" x14ac:dyDescent="0.3">
      <c r="A165" t="s">
        <v>527</v>
      </c>
      <c r="B165" t="s">
        <v>8</v>
      </c>
      <c r="C165" t="s">
        <v>528</v>
      </c>
      <c r="D165" t="s">
        <v>529</v>
      </c>
      <c r="E165" t="s">
        <v>379</v>
      </c>
      <c r="G165" t="s">
        <v>380</v>
      </c>
      <c r="H165" t="str">
        <f>HYPERLINK("https://talan.bank.gov.ua/get-user-certificate/1WkYT7zGE63VRmCo0c1K","Завантажити сертифікат")</f>
        <v>Завантажити сертифікат</v>
      </c>
    </row>
    <row r="166" spans="1:8" x14ac:dyDescent="0.3">
      <c r="A166" t="s">
        <v>530</v>
      </c>
      <c r="B166" t="s">
        <v>8</v>
      </c>
      <c r="C166" t="s">
        <v>531</v>
      </c>
      <c r="D166" t="s">
        <v>532</v>
      </c>
      <c r="E166" t="s">
        <v>379</v>
      </c>
      <c r="G166" t="s">
        <v>380</v>
      </c>
      <c r="H166" t="str">
        <f>HYPERLINK("https://talan.bank.gov.ua/get-user-certificate/1WkYTdItCrBF2-vHa5CB","Завантажити сертифікат")</f>
        <v>Завантажити сертифікат</v>
      </c>
    </row>
    <row r="167" spans="1:8" x14ac:dyDescent="0.3">
      <c r="A167" t="s">
        <v>533</v>
      </c>
      <c r="B167" t="s">
        <v>8</v>
      </c>
      <c r="C167" t="s">
        <v>534</v>
      </c>
      <c r="D167" t="s">
        <v>535</v>
      </c>
      <c r="E167" t="s">
        <v>379</v>
      </c>
      <c r="G167" t="s">
        <v>380</v>
      </c>
      <c r="H167" t="str">
        <f>HYPERLINK("https://talan.bank.gov.ua/get-user-certificate/1WkYTYkUQ6rPs-E5osYp","Завантажити сертифікат")</f>
        <v>Завантажити сертифікат</v>
      </c>
    </row>
    <row r="168" spans="1:8" x14ac:dyDescent="0.3">
      <c r="A168" t="s">
        <v>536</v>
      </c>
      <c r="B168" t="s">
        <v>8</v>
      </c>
      <c r="C168" t="s">
        <v>537</v>
      </c>
      <c r="D168" t="s">
        <v>538</v>
      </c>
      <c r="E168" t="s">
        <v>379</v>
      </c>
      <c r="G168" t="s">
        <v>380</v>
      </c>
      <c r="H168" t="str">
        <f>HYPERLINK("https://talan.bank.gov.ua/get-user-certificate/1WkYTgoy5FOMDnoyBzcO","Завантажити сертифікат")</f>
        <v>Завантажити сертифікат</v>
      </c>
    </row>
    <row r="169" spans="1:8" x14ac:dyDescent="0.3">
      <c r="A169" t="s">
        <v>539</v>
      </c>
      <c r="B169" t="s">
        <v>8</v>
      </c>
      <c r="C169" t="s">
        <v>540</v>
      </c>
      <c r="D169" t="s">
        <v>541</v>
      </c>
      <c r="E169" t="s">
        <v>379</v>
      </c>
      <c r="G169" t="s">
        <v>380</v>
      </c>
      <c r="H169" t="str">
        <f>HYPERLINK("https://talan.bank.gov.ua/get-user-certificate/1WkYTz0HFimRzsV5zCjL","Завантажити сертифікат")</f>
        <v>Завантажити сертифікат</v>
      </c>
    </row>
    <row r="170" spans="1:8" x14ac:dyDescent="0.3">
      <c r="A170" t="s">
        <v>542</v>
      </c>
      <c r="B170" t="s">
        <v>8</v>
      </c>
      <c r="C170" t="s">
        <v>543</v>
      </c>
      <c r="D170" t="s">
        <v>544</v>
      </c>
      <c r="E170" t="s">
        <v>379</v>
      </c>
      <c r="G170" t="s">
        <v>380</v>
      </c>
      <c r="H170" t="str">
        <f>HYPERLINK("https://talan.bank.gov.ua/get-user-certificate/1WkYTONRVY0zeg4lelF_","Завантажити сертифікат")</f>
        <v>Завантажити сертифікат</v>
      </c>
    </row>
    <row r="171" spans="1:8" x14ac:dyDescent="0.3">
      <c r="A171" t="s">
        <v>545</v>
      </c>
      <c r="B171" t="s">
        <v>8</v>
      </c>
      <c r="C171" t="s">
        <v>546</v>
      </c>
      <c r="D171" t="s">
        <v>547</v>
      </c>
      <c r="E171" t="s">
        <v>379</v>
      </c>
      <c r="G171" t="s">
        <v>380</v>
      </c>
      <c r="H171" t="str">
        <f>HYPERLINK("https://talan.bank.gov.ua/get-user-certificate/1WkYTpsfUA2i4a7sSRu_","Завантажити сертифікат")</f>
        <v>Завантажити сертифікат</v>
      </c>
    </row>
    <row r="172" spans="1:8" x14ac:dyDescent="0.3">
      <c r="A172" t="s">
        <v>548</v>
      </c>
      <c r="B172" t="s">
        <v>8</v>
      </c>
      <c r="C172" t="s">
        <v>549</v>
      </c>
      <c r="D172" t="s">
        <v>550</v>
      </c>
      <c r="E172" t="s">
        <v>379</v>
      </c>
      <c r="G172" t="s">
        <v>380</v>
      </c>
      <c r="H172" t="str">
        <f>HYPERLINK("https://talan.bank.gov.ua/get-user-certificate/1WkYTgkpmo5UvGZn53YP","Завантажити сертифікат")</f>
        <v>Завантажити сертифікат</v>
      </c>
    </row>
    <row r="173" spans="1:8" x14ac:dyDescent="0.3">
      <c r="A173" t="s">
        <v>551</v>
      </c>
      <c r="B173" t="s">
        <v>8</v>
      </c>
      <c r="C173" t="s">
        <v>552</v>
      </c>
      <c r="D173" t="s">
        <v>553</v>
      </c>
      <c r="E173" t="s">
        <v>379</v>
      </c>
      <c r="G173" t="s">
        <v>380</v>
      </c>
      <c r="H173" t="str">
        <f>HYPERLINK("https://talan.bank.gov.ua/get-user-certificate/1WkYT0ZfgYNrah-UQjHK","Завантажити сертифікат")</f>
        <v>Завантажити сертифікат</v>
      </c>
    </row>
    <row r="174" spans="1:8" x14ac:dyDescent="0.3">
      <c r="A174" t="s">
        <v>554</v>
      </c>
      <c r="B174" t="s">
        <v>8</v>
      </c>
      <c r="C174" t="s">
        <v>555</v>
      </c>
      <c r="D174" t="s">
        <v>556</v>
      </c>
      <c r="E174" t="s">
        <v>379</v>
      </c>
      <c r="G174" t="s">
        <v>380</v>
      </c>
      <c r="H174" t="str">
        <f>HYPERLINK("https://talan.bank.gov.ua/get-user-certificate/1WkYTnCxf4LsjaW7Yron","Завантажити сертифікат")</f>
        <v>Завантажити сертифікат</v>
      </c>
    </row>
    <row r="175" spans="1:8" x14ac:dyDescent="0.3">
      <c r="A175" t="s">
        <v>557</v>
      </c>
      <c r="B175" t="s">
        <v>8</v>
      </c>
      <c r="C175" t="s">
        <v>558</v>
      </c>
      <c r="D175" t="s">
        <v>559</v>
      </c>
      <c r="E175" t="s">
        <v>379</v>
      </c>
      <c r="G175" t="s">
        <v>380</v>
      </c>
      <c r="H175" t="str">
        <f>HYPERLINK("https://talan.bank.gov.ua/get-user-certificate/1WkYTQOQXmiceDkYEBA1","Завантажити сертифікат")</f>
        <v>Завантажити сертифікат</v>
      </c>
    </row>
    <row r="176" spans="1:8" x14ac:dyDescent="0.3">
      <c r="A176" t="s">
        <v>560</v>
      </c>
      <c r="B176" t="s">
        <v>8</v>
      </c>
      <c r="C176" t="s">
        <v>561</v>
      </c>
      <c r="D176" t="s">
        <v>562</v>
      </c>
      <c r="E176" t="s">
        <v>379</v>
      </c>
      <c r="G176" t="s">
        <v>380</v>
      </c>
      <c r="H176" t="str">
        <f>HYPERLINK("https://talan.bank.gov.ua/get-user-certificate/1WkYT5izE6bp3r_qghJL","Завантажити сертифікат")</f>
        <v>Завантажити сертифікат</v>
      </c>
    </row>
    <row r="177" spans="1:8" x14ac:dyDescent="0.3">
      <c r="A177" t="s">
        <v>563</v>
      </c>
      <c r="B177" t="s">
        <v>8</v>
      </c>
      <c r="C177" t="s">
        <v>564</v>
      </c>
      <c r="D177" t="s">
        <v>565</v>
      </c>
      <c r="E177" t="s">
        <v>379</v>
      </c>
      <c r="G177" t="s">
        <v>380</v>
      </c>
      <c r="H177" t="str">
        <f>HYPERLINK("https://talan.bank.gov.ua/get-user-certificate/1WkYT781f3USwEMQ9LU4","Завантажити сертифікат")</f>
        <v>Завантажити сертифікат</v>
      </c>
    </row>
    <row r="178" spans="1:8" x14ac:dyDescent="0.3">
      <c r="A178" t="s">
        <v>566</v>
      </c>
      <c r="B178" t="s">
        <v>8</v>
      </c>
      <c r="C178" t="s">
        <v>567</v>
      </c>
      <c r="D178" t="s">
        <v>568</v>
      </c>
      <c r="E178" t="s">
        <v>569</v>
      </c>
      <c r="G178" t="s">
        <v>570</v>
      </c>
      <c r="H178" t="str">
        <f>HYPERLINK("https://talan.bank.gov.ua/get-user-certificate/1WkYTKdoP67y4vMtkYcH","Завантажити сертифікат")</f>
        <v>Завантажити сертифікат</v>
      </c>
    </row>
    <row r="179" spans="1:8" x14ac:dyDescent="0.3">
      <c r="A179" t="s">
        <v>571</v>
      </c>
      <c r="B179" t="s">
        <v>8</v>
      </c>
      <c r="C179" t="s">
        <v>572</v>
      </c>
      <c r="D179" t="s">
        <v>573</v>
      </c>
      <c r="E179" t="s">
        <v>569</v>
      </c>
      <c r="G179" t="s">
        <v>570</v>
      </c>
      <c r="H179" t="str">
        <f>HYPERLINK("https://talan.bank.gov.ua/get-user-certificate/1WkYT8pc_h3WyJg_QA6q","Завантажити сертифікат")</f>
        <v>Завантажити сертифікат</v>
      </c>
    </row>
    <row r="180" spans="1:8" x14ac:dyDescent="0.3">
      <c r="A180" t="s">
        <v>574</v>
      </c>
      <c r="B180" t="s">
        <v>8</v>
      </c>
      <c r="C180" t="s">
        <v>575</v>
      </c>
      <c r="D180" t="s">
        <v>576</v>
      </c>
      <c r="E180" t="s">
        <v>569</v>
      </c>
      <c r="G180" t="s">
        <v>570</v>
      </c>
      <c r="H180" t="str">
        <f>HYPERLINK("https://talan.bank.gov.ua/get-user-certificate/1WkYTusoJFmKl6AzhYpv","Завантажити сертифікат")</f>
        <v>Завантажити сертифікат</v>
      </c>
    </row>
    <row r="181" spans="1:8" x14ac:dyDescent="0.3">
      <c r="A181" t="s">
        <v>577</v>
      </c>
      <c r="B181" t="s">
        <v>8</v>
      </c>
      <c r="C181" t="s">
        <v>578</v>
      </c>
      <c r="D181" t="s">
        <v>579</v>
      </c>
      <c r="E181" t="s">
        <v>569</v>
      </c>
      <c r="G181" t="s">
        <v>570</v>
      </c>
      <c r="H181" t="str">
        <f>HYPERLINK("https://talan.bank.gov.ua/get-user-certificate/1WkYTXbDxEQGjle6ZznJ","Завантажити сертифікат")</f>
        <v>Завантажити сертифікат</v>
      </c>
    </row>
    <row r="182" spans="1:8" x14ac:dyDescent="0.3">
      <c r="A182" t="s">
        <v>580</v>
      </c>
      <c r="B182" t="s">
        <v>8</v>
      </c>
      <c r="C182" t="s">
        <v>581</v>
      </c>
      <c r="D182" t="s">
        <v>582</v>
      </c>
      <c r="E182" t="s">
        <v>569</v>
      </c>
      <c r="G182" t="s">
        <v>570</v>
      </c>
      <c r="H182" t="str">
        <f>HYPERLINK("https://talan.bank.gov.ua/get-user-certificate/1WkYTgCim0vFxkSJRIYQ","Завантажити сертифікат")</f>
        <v>Завантажити сертифікат</v>
      </c>
    </row>
    <row r="183" spans="1:8" x14ac:dyDescent="0.3">
      <c r="A183" t="s">
        <v>583</v>
      </c>
      <c r="B183" t="s">
        <v>8</v>
      </c>
      <c r="C183" t="s">
        <v>584</v>
      </c>
      <c r="D183" t="s">
        <v>585</v>
      </c>
      <c r="E183" t="s">
        <v>569</v>
      </c>
      <c r="G183" t="s">
        <v>570</v>
      </c>
      <c r="H183" t="str">
        <f>HYPERLINK("https://talan.bank.gov.ua/get-user-certificate/1WkYTs8-sg_i3lqpM3su","Завантажити сертифікат")</f>
        <v>Завантажити сертифікат</v>
      </c>
    </row>
    <row r="184" spans="1:8" x14ac:dyDescent="0.3">
      <c r="A184" t="s">
        <v>586</v>
      </c>
      <c r="B184" t="s">
        <v>8</v>
      </c>
      <c r="C184" t="s">
        <v>587</v>
      </c>
      <c r="D184" t="s">
        <v>588</v>
      </c>
      <c r="E184" t="s">
        <v>569</v>
      </c>
      <c r="G184" t="s">
        <v>570</v>
      </c>
      <c r="H184" t="str">
        <f>HYPERLINK("https://talan.bank.gov.ua/get-user-certificate/1WkYTLxu1nrdAhh5miEf","Завантажити сертифікат")</f>
        <v>Завантажити сертифікат</v>
      </c>
    </row>
    <row r="185" spans="1:8" x14ac:dyDescent="0.3">
      <c r="A185" t="s">
        <v>589</v>
      </c>
      <c r="B185" t="s">
        <v>8</v>
      </c>
      <c r="C185" t="s">
        <v>590</v>
      </c>
      <c r="D185" t="s">
        <v>591</v>
      </c>
      <c r="E185" t="s">
        <v>569</v>
      </c>
      <c r="G185" t="s">
        <v>570</v>
      </c>
      <c r="H185" t="str">
        <f>HYPERLINK("https://talan.bank.gov.ua/get-user-certificate/1WkYToMpyqHfL68ePE1O","Завантажити сертифікат")</f>
        <v>Завантажити сертифікат</v>
      </c>
    </row>
    <row r="186" spans="1:8" x14ac:dyDescent="0.3">
      <c r="A186" t="s">
        <v>592</v>
      </c>
      <c r="B186" t="s">
        <v>8</v>
      </c>
      <c r="C186" t="s">
        <v>593</v>
      </c>
      <c r="D186" t="s">
        <v>594</v>
      </c>
      <c r="E186" t="s">
        <v>595</v>
      </c>
      <c r="G186" t="s">
        <v>596</v>
      </c>
      <c r="H186" t="str">
        <f>HYPERLINK("https://talan.bank.gov.ua/get-user-certificate/1WkYT2_PryZ_0_iqayb1","Завантажити сертифікат")</f>
        <v>Завантажити сертифікат</v>
      </c>
    </row>
    <row r="187" spans="1:8" x14ac:dyDescent="0.3">
      <c r="A187" t="s">
        <v>597</v>
      </c>
      <c r="B187" t="s">
        <v>8</v>
      </c>
      <c r="C187" t="s">
        <v>598</v>
      </c>
      <c r="D187" t="s">
        <v>599</v>
      </c>
      <c r="E187" t="s">
        <v>595</v>
      </c>
      <c r="G187" t="s">
        <v>596</v>
      </c>
      <c r="H187" t="str">
        <f>HYPERLINK("https://talan.bank.gov.ua/get-user-certificate/1WkYT_9PyZQLGTszEpd_","Завантажити сертифікат")</f>
        <v>Завантажити сертифікат</v>
      </c>
    </row>
    <row r="188" spans="1:8" x14ac:dyDescent="0.3">
      <c r="A188" t="s">
        <v>600</v>
      </c>
      <c r="B188" t="s">
        <v>8</v>
      </c>
      <c r="C188" t="s">
        <v>601</v>
      </c>
      <c r="D188" t="s">
        <v>602</v>
      </c>
      <c r="E188" t="s">
        <v>595</v>
      </c>
      <c r="G188" t="s">
        <v>596</v>
      </c>
      <c r="H188" t="str">
        <f>HYPERLINK("https://talan.bank.gov.ua/get-user-certificate/1WkYT_1JAKEZzII7wRz6","Завантажити сертифікат")</f>
        <v>Завантажити сертифікат</v>
      </c>
    </row>
    <row r="189" spans="1:8" x14ac:dyDescent="0.3">
      <c r="A189" t="s">
        <v>603</v>
      </c>
      <c r="B189" t="s">
        <v>8</v>
      </c>
      <c r="C189" t="s">
        <v>604</v>
      </c>
      <c r="D189" t="s">
        <v>605</v>
      </c>
      <c r="E189" t="s">
        <v>595</v>
      </c>
      <c r="G189" t="s">
        <v>596</v>
      </c>
      <c r="H189" t="str">
        <f>HYPERLINK("https://talan.bank.gov.ua/get-user-certificate/1WkYTrOIINQh2SP8t6JW","Завантажити сертифікат")</f>
        <v>Завантажити сертифікат</v>
      </c>
    </row>
    <row r="190" spans="1:8" x14ac:dyDescent="0.3">
      <c r="A190" t="s">
        <v>606</v>
      </c>
      <c r="B190" t="s">
        <v>8</v>
      </c>
      <c r="C190" t="s">
        <v>607</v>
      </c>
      <c r="D190" t="s">
        <v>608</v>
      </c>
      <c r="E190" t="s">
        <v>595</v>
      </c>
      <c r="G190" t="s">
        <v>596</v>
      </c>
      <c r="H190" t="str">
        <f>HYPERLINK("https://talan.bank.gov.ua/get-user-certificate/1WkYTnAZRM5ptZXLHRBH","Завантажити сертифікат")</f>
        <v>Завантажити сертифікат</v>
      </c>
    </row>
    <row r="191" spans="1:8" x14ac:dyDescent="0.3">
      <c r="A191" t="s">
        <v>609</v>
      </c>
      <c r="B191" t="s">
        <v>8</v>
      </c>
      <c r="C191" t="s">
        <v>610</v>
      </c>
      <c r="D191" t="s">
        <v>611</v>
      </c>
      <c r="E191" t="s">
        <v>595</v>
      </c>
      <c r="G191" t="s">
        <v>596</v>
      </c>
      <c r="H191" t="str">
        <f>HYPERLINK("https://talan.bank.gov.ua/get-user-certificate/1WkYTSY57p99NWRT3oxA","Завантажити сертифікат")</f>
        <v>Завантажити сертифікат</v>
      </c>
    </row>
    <row r="192" spans="1:8" x14ac:dyDescent="0.3">
      <c r="A192" t="s">
        <v>612</v>
      </c>
      <c r="B192" t="s">
        <v>8</v>
      </c>
      <c r="C192" t="s">
        <v>613</v>
      </c>
      <c r="D192" t="s">
        <v>614</v>
      </c>
      <c r="E192" t="s">
        <v>595</v>
      </c>
      <c r="G192" t="s">
        <v>596</v>
      </c>
      <c r="H192" t="str">
        <f>HYPERLINK("https://talan.bank.gov.ua/get-user-certificate/1WkYTVzm9syPN80Y_mS5","Завантажити сертифікат")</f>
        <v>Завантажити сертифікат</v>
      </c>
    </row>
    <row r="193" spans="1:8" x14ac:dyDescent="0.3">
      <c r="A193" t="s">
        <v>615</v>
      </c>
      <c r="B193" t="s">
        <v>8</v>
      </c>
      <c r="C193" t="s">
        <v>616</v>
      </c>
      <c r="D193" t="s">
        <v>617</v>
      </c>
      <c r="E193" t="s">
        <v>618</v>
      </c>
      <c r="G193" t="s">
        <v>619</v>
      </c>
      <c r="H193" t="str">
        <f>HYPERLINK("https://talan.bank.gov.ua/get-user-certificate/1WkYTwQ6tiwTTgtSdN8l","Завантажити сертифікат")</f>
        <v>Завантажити сертифікат</v>
      </c>
    </row>
    <row r="194" spans="1:8" x14ac:dyDescent="0.3">
      <c r="A194" t="s">
        <v>620</v>
      </c>
      <c r="B194" t="s">
        <v>8</v>
      </c>
      <c r="C194" t="s">
        <v>621</v>
      </c>
      <c r="D194" t="s">
        <v>622</v>
      </c>
      <c r="E194" t="s">
        <v>618</v>
      </c>
      <c r="G194" t="s">
        <v>619</v>
      </c>
      <c r="H194" t="str">
        <f>HYPERLINK("https://talan.bank.gov.ua/get-user-certificate/1WkYTfIFiosCE_1_Z2A3","Завантажити сертифікат")</f>
        <v>Завантажити сертифікат</v>
      </c>
    </row>
    <row r="195" spans="1:8" x14ac:dyDescent="0.3">
      <c r="A195" t="s">
        <v>623</v>
      </c>
      <c r="B195" t="s">
        <v>8</v>
      </c>
      <c r="C195" t="s">
        <v>624</v>
      </c>
      <c r="D195" t="s">
        <v>625</v>
      </c>
      <c r="E195" t="s">
        <v>618</v>
      </c>
      <c r="G195" t="s">
        <v>619</v>
      </c>
      <c r="H195" t="str">
        <f>HYPERLINK("https://talan.bank.gov.ua/get-user-certificate/1WkYTrrwRm45h6Oy8Ccx","Завантажити сертифікат")</f>
        <v>Завантажити сертифікат</v>
      </c>
    </row>
    <row r="196" spans="1:8" x14ac:dyDescent="0.3">
      <c r="A196" t="s">
        <v>626</v>
      </c>
      <c r="B196" t="s">
        <v>8</v>
      </c>
      <c r="C196" t="s">
        <v>627</v>
      </c>
      <c r="D196" t="s">
        <v>628</v>
      </c>
      <c r="E196" t="s">
        <v>629</v>
      </c>
      <c r="G196" t="s">
        <v>630</v>
      </c>
      <c r="H196" t="str">
        <f>HYPERLINK("https://talan.bank.gov.ua/get-user-certificate/1WkYTmQpQHecSLOSnmo4","Завантажити сертифікат")</f>
        <v>Завантажити сертифікат</v>
      </c>
    </row>
    <row r="197" spans="1:8" x14ac:dyDescent="0.3">
      <c r="A197" t="s">
        <v>631</v>
      </c>
      <c r="B197" t="s">
        <v>8</v>
      </c>
      <c r="C197" t="s">
        <v>632</v>
      </c>
      <c r="D197" t="s">
        <v>633</v>
      </c>
      <c r="E197" t="s">
        <v>629</v>
      </c>
      <c r="G197" t="s">
        <v>630</v>
      </c>
      <c r="H197" t="str">
        <f>HYPERLINK("https://talan.bank.gov.ua/get-user-certificate/1WkYTSHGrY-yDqOQ1UwJ","Завантажити сертифікат")</f>
        <v>Завантажити сертифікат</v>
      </c>
    </row>
    <row r="198" spans="1:8" x14ac:dyDescent="0.3">
      <c r="A198" t="s">
        <v>634</v>
      </c>
      <c r="B198" t="s">
        <v>8</v>
      </c>
      <c r="C198" t="s">
        <v>635</v>
      </c>
      <c r="D198" t="s">
        <v>636</v>
      </c>
      <c r="E198" t="s">
        <v>629</v>
      </c>
      <c r="G198" t="s">
        <v>630</v>
      </c>
      <c r="H198" t="str">
        <f>HYPERLINK("https://talan.bank.gov.ua/get-user-certificate/1WkYTG-pLHdrxZGMTtZA","Завантажити сертифікат")</f>
        <v>Завантажити сертифікат</v>
      </c>
    </row>
    <row r="199" spans="1:8" x14ac:dyDescent="0.3">
      <c r="A199" t="s">
        <v>637</v>
      </c>
      <c r="B199" t="s">
        <v>8</v>
      </c>
      <c r="C199" t="s">
        <v>638</v>
      </c>
      <c r="D199" t="s">
        <v>639</v>
      </c>
      <c r="E199" t="s">
        <v>629</v>
      </c>
      <c r="G199" t="s">
        <v>630</v>
      </c>
      <c r="H199" t="str">
        <f>HYPERLINK("https://talan.bank.gov.ua/get-user-certificate/1WkYT7G5rvaTdYuPLOGT","Завантажити сертифікат")</f>
        <v>Завантажити сертифікат</v>
      </c>
    </row>
    <row r="200" spans="1:8" x14ac:dyDescent="0.3">
      <c r="A200" t="s">
        <v>640</v>
      </c>
      <c r="B200" t="s">
        <v>8</v>
      </c>
      <c r="C200" t="s">
        <v>641</v>
      </c>
      <c r="D200" t="s">
        <v>642</v>
      </c>
      <c r="E200" t="s">
        <v>629</v>
      </c>
      <c r="G200" t="s">
        <v>630</v>
      </c>
      <c r="H200" t="str">
        <f>HYPERLINK("https://talan.bank.gov.ua/get-user-certificate/1WkYTNsjOnaYsY7pY9Cz","Завантажити сертифікат")</f>
        <v>Завантажити сертифікат</v>
      </c>
    </row>
    <row r="201" spans="1:8" x14ac:dyDescent="0.3">
      <c r="A201" t="s">
        <v>643</v>
      </c>
      <c r="B201" t="s">
        <v>8</v>
      </c>
      <c r="C201" t="s">
        <v>644</v>
      </c>
      <c r="D201" t="s">
        <v>645</v>
      </c>
      <c r="E201" t="s">
        <v>646</v>
      </c>
      <c r="G201" t="s">
        <v>647</v>
      </c>
      <c r="H201" t="str">
        <f>HYPERLINK("https://talan.bank.gov.ua/get-user-certificate/1WkYTl-KSjm3JAzftvsE","Завантажити сертифікат")</f>
        <v>Завантажити сертифікат</v>
      </c>
    </row>
    <row r="202" spans="1:8" x14ac:dyDescent="0.3">
      <c r="A202" t="s">
        <v>648</v>
      </c>
      <c r="B202" t="s">
        <v>8</v>
      </c>
      <c r="C202" t="s">
        <v>649</v>
      </c>
      <c r="D202" t="s">
        <v>650</v>
      </c>
      <c r="E202" t="s">
        <v>646</v>
      </c>
      <c r="G202" t="s">
        <v>647</v>
      </c>
      <c r="H202" t="str">
        <f>HYPERLINK("https://talan.bank.gov.ua/get-user-certificate/1WkYTLnXZIAX_jAy1CqA","Завантажити сертифікат")</f>
        <v>Завантажити сертифікат</v>
      </c>
    </row>
    <row r="203" spans="1:8" x14ac:dyDescent="0.3">
      <c r="A203" t="s">
        <v>651</v>
      </c>
      <c r="B203" t="s">
        <v>8</v>
      </c>
      <c r="C203" t="s">
        <v>652</v>
      </c>
      <c r="D203" t="s">
        <v>653</v>
      </c>
      <c r="E203" t="s">
        <v>646</v>
      </c>
      <c r="G203" t="s">
        <v>647</v>
      </c>
      <c r="H203" t="str">
        <f>HYPERLINK("https://talan.bank.gov.ua/get-user-certificate/1WkYTMQfJsZUIf5DkVMP","Завантажити сертифікат")</f>
        <v>Завантажити сертифікат</v>
      </c>
    </row>
    <row r="204" spans="1:8" x14ac:dyDescent="0.3">
      <c r="A204" t="s">
        <v>654</v>
      </c>
      <c r="B204" t="s">
        <v>8</v>
      </c>
      <c r="C204" t="s">
        <v>655</v>
      </c>
      <c r="D204" t="s">
        <v>656</v>
      </c>
      <c r="E204" t="s">
        <v>646</v>
      </c>
      <c r="G204" t="s">
        <v>647</v>
      </c>
      <c r="H204" t="str">
        <f>HYPERLINK("https://talan.bank.gov.ua/get-user-certificate/1WkYTg9EX2rstlW_bSSH","Завантажити сертифікат")</f>
        <v>Завантажити сертифікат</v>
      </c>
    </row>
    <row r="205" spans="1:8" x14ac:dyDescent="0.3">
      <c r="A205" t="s">
        <v>657</v>
      </c>
      <c r="B205" t="s">
        <v>8</v>
      </c>
      <c r="C205" t="s">
        <v>658</v>
      </c>
      <c r="D205" t="s">
        <v>659</v>
      </c>
      <c r="E205" t="s">
        <v>646</v>
      </c>
      <c r="G205" t="s">
        <v>647</v>
      </c>
      <c r="H205" t="str">
        <f>HYPERLINK("https://talan.bank.gov.ua/get-user-certificate/1WkYTxBDC_vxPBEZpE6-","Завантажити сертифікат")</f>
        <v>Завантажити сертифікат</v>
      </c>
    </row>
    <row r="206" spans="1:8" x14ac:dyDescent="0.3">
      <c r="A206" t="s">
        <v>660</v>
      </c>
      <c r="B206" t="s">
        <v>8</v>
      </c>
      <c r="C206" t="s">
        <v>661</v>
      </c>
      <c r="D206" t="s">
        <v>662</v>
      </c>
      <c r="E206" t="s">
        <v>646</v>
      </c>
      <c r="G206" t="s">
        <v>647</v>
      </c>
      <c r="H206" t="str">
        <f>HYPERLINK("https://talan.bank.gov.ua/get-user-certificate/1WkYTSDY9wU85aDz9BIt","Завантажити сертифікат")</f>
        <v>Завантажити сертифікат</v>
      </c>
    </row>
    <row r="207" spans="1:8" x14ac:dyDescent="0.3">
      <c r="A207" t="s">
        <v>663</v>
      </c>
      <c r="B207" t="s">
        <v>8</v>
      </c>
      <c r="C207" t="s">
        <v>664</v>
      </c>
      <c r="D207" t="s">
        <v>665</v>
      </c>
      <c r="E207" t="s">
        <v>646</v>
      </c>
      <c r="G207" t="s">
        <v>647</v>
      </c>
      <c r="H207" t="str">
        <f>HYPERLINK("https://talan.bank.gov.ua/get-user-certificate/1WkYTEkMKXu69vuItC8H","Завантажити сертифікат")</f>
        <v>Завантажити сертифікат</v>
      </c>
    </row>
    <row r="208" spans="1:8" x14ac:dyDescent="0.3">
      <c r="A208" t="s">
        <v>666</v>
      </c>
      <c r="B208" t="s">
        <v>8</v>
      </c>
      <c r="C208" t="s">
        <v>667</v>
      </c>
      <c r="D208" t="s">
        <v>668</v>
      </c>
      <c r="E208" t="s">
        <v>646</v>
      </c>
      <c r="G208" t="s">
        <v>647</v>
      </c>
      <c r="H208" t="str">
        <f>HYPERLINK("https://talan.bank.gov.ua/get-user-certificate/1WkYTOWtozS3KYlR6ATA","Завантажити сертифікат")</f>
        <v>Завантажити сертифікат</v>
      </c>
    </row>
    <row r="209" spans="1:8" x14ac:dyDescent="0.3">
      <c r="A209" t="s">
        <v>669</v>
      </c>
      <c r="B209" t="s">
        <v>8</v>
      </c>
      <c r="C209" t="s">
        <v>670</v>
      </c>
      <c r="D209" t="s">
        <v>671</v>
      </c>
      <c r="E209" t="s">
        <v>646</v>
      </c>
      <c r="G209" t="s">
        <v>647</v>
      </c>
      <c r="H209" t="str">
        <f>HYPERLINK("https://talan.bank.gov.ua/get-user-certificate/1WkYT-3xXWaPzxmrQ2hR","Завантажити сертифікат")</f>
        <v>Завантажити сертифікат</v>
      </c>
    </row>
    <row r="210" spans="1:8" x14ac:dyDescent="0.3">
      <c r="A210" t="s">
        <v>672</v>
      </c>
      <c r="B210" t="s">
        <v>8</v>
      </c>
      <c r="C210" t="s">
        <v>673</v>
      </c>
      <c r="D210" t="s">
        <v>674</v>
      </c>
      <c r="E210" t="s">
        <v>646</v>
      </c>
      <c r="G210" t="s">
        <v>647</v>
      </c>
      <c r="H210" t="str">
        <f>HYPERLINK("https://talan.bank.gov.ua/get-user-certificate/1WkYTuZ5VrbHpTBkQOyc","Завантажити сертифікат")</f>
        <v>Завантажити сертифікат</v>
      </c>
    </row>
    <row r="211" spans="1:8" x14ac:dyDescent="0.3">
      <c r="A211" t="s">
        <v>675</v>
      </c>
      <c r="B211" t="s">
        <v>8</v>
      </c>
      <c r="C211" t="s">
        <v>676</v>
      </c>
      <c r="D211" t="s">
        <v>677</v>
      </c>
      <c r="E211" t="s">
        <v>646</v>
      </c>
      <c r="G211" t="s">
        <v>647</v>
      </c>
      <c r="H211" t="str">
        <f>HYPERLINK("https://talan.bank.gov.ua/get-user-certificate/1WkYTQ1k0PPj2ZjjwFft","Завантажити сертифікат")</f>
        <v>Завантажити сертифікат</v>
      </c>
    </row>
    <row r="212" spans="1:8" x14ac:dyDescent="0.3">
      <c r="A212" t="s">
        <v>678</v>
      </c>
      <c r="B212" t="s">
        <v>8</v>
      </c>
      <c r="C212" t="s">
        <v>679</v>
      </c>
      <c r="D212" t="s">
        <v>680</v>
      </c>
      <c r="E212" t="s">
        <v>646</v>
      </c>
      <c r="G212" t="s">
        <v>647</v>
      </c>
      <c r="H212" t="str">
        <f>HYPERLINK("https://talan.bank.gov.ua/get-user-certificate/1WkYT-9WRYC9Z97ZocFA","Завантажити сертифікат")</f>
        <v>Завантажити сертифікат</v>
      </c>
    </row>
    <row r="213" spans="1:8" x14ac:dyDescent="0.3">
      <c r="A213" t="s">
        <v>681</v>
      </c>
      <c r="B213" t="s">
        <v>8</v>
      </c>
      <c r="C213" t="s">
        <v>682</v>
      </c>
      <c r="D213" t="s">
        <v>683</v>
      </c>
      <c r="E213" t="s">
        <v>646</v>
      </c>
      <c r="G213" t="s">
        <v>647</v>
      </c>
      <c r="H213" t="str">
        <f>HYPERLINK("https://talan.bank.gov.ua/get-user-certificate/1WkYT5VWe04hWH4n1sB4","Завантажити сертифікат")</f>
        <v>Завантажити сертифікат</v>
      </c>
    </row>
    <row r="214" spans="1:8" x14ac:dyDescent="0.3">
      <c r="A214" t="s">
        <v>684</v>
      </c>
      <c r="B214" t="s">
        <v>8</v>
      </c>
      <c r="C214" t="s">
        <v>685</v>
      </c>
      <c r="D214" t="s">
        <v>686</v>
      </c>
      <c r="E214" t="s">
        <v>646</v>
      </c>
      <c r="G214" t="s">
        <v>647</v>
      </c>
      <c r="H214" t="str">
        <f>HYPERLINK("https://talan.bank.gov.ua/get-user-certificate/1WkYT-2IKzBzEi1AhStW","Завантажити сертифікат")</f>
        <v>Завантажити сертифікат</v>
      </c>
    </row>
    <row r="215" spans="1:8" x14ac:dyDescent="0.3">
      <c r="A215" t="s">
        <v>687</v>
      </c>
      <c r="B215" t="s">
        <v>8</v>
      </c>
      <c r="C215" t="s">
        <v>688</v>
      </c>
      <c r="D215" t="s">
        <v>689</v>
      </c>
      <c r="E215" t="s">
        <v>646</v>
      </c>
      <c r="G215" t="s">
        <v>647</v>
      </c>
      <c r="H215" t="str">
        <f>HYPERLINK("https://talan.bank.gov.ua/get-user-certificate/1WkYTNta0W0No7WuqEwT","Завантажити сертифікат")</f>
        <v>Завантажити сертифікат</v>
      </c>
    </row>
    <row r="216" spans="1:8" x14ac:dyDescent="0.3">
      <c r="A216" t="s">
        <v>690</v>
      </c>
      <c r="B216" t="s">
        <v>8</v>
      </c>
      <c r="C216" t="s">
        <v>691</v>
      </c>
      <c r="D216" t="s">
        <v>692</v>
      </c>
      <c r="E216" t="s">
        <v>646</v>
      </c>
      <c r="G216" t="s">
        <v>647</v>
      </c>
      <c r="H216" t="str">
        <f>HYPERLINK("https://talan.bank.gov.ua/get-user-certificate/1WkYTojWxFktyh2T-AoF","Завантажити сертифікат")</f>
        <v>Завантажити сертифікат</v>
      </c>
    </row>
    <row r="217" spans="1:8" x14ac:dyDescent="0.3">
      <c r="A217" t="s">
        <v>693</v>
      </c>
      <c r="B217" t="s">
        <v>8</v>
      </c>
      <c r="C217" t="s">
        <v>694</v>
      </c>
      <c r="D217" t="s">
        <v>695</v>
      </c>
      <c r="E217" t="s">
        <v>646</v>
      </c>
      <c r="G217" t="s">
        <v>647</v>
      </c>
      <c r="H217" t="str">
        <f>HYPERLINK("https://talan.bank.gov.ua/get-user-certificate/1WkYTFvwk12fJfQ88GXr","Завантажити сертифікат")</f>
        <v>Завантажити сертифікат</v>
      </c>
    </row>
    <row r="218" spans="1:8" x14ac:dyDescent="0.3">
      <c r="A218" t="s">
        <v>696</v>
      </c>
      <c r="B218" t="s">
        <v>8</v>
      </c>
      <c r="C218" t="s">
        <v>697</v>
      </c>
      <c r="D218" t="s">
        <v>698</v>
      </c>
      <c r="E218" t="s">
        <v>646</v>
      </c>
      <c r="G218" t="s">
        <v>647</v>
      </c>
      <c r="H218" t="str">
        <f>HYPERLINK("https://talan.bank.gov.ua/get-user-certificate/1WkYTgYuaSkyoCW036fB","Завантажити сертифікат")</f>
        <v>Завантажити сертифікат</v>
      </c>
    </row>
    <row r="219" spans="1:8" x14ac:dyDescent="0.3">
      <c r="A219" t="s">
        <v>699</v>
      </c>
      <c r="B219" t="s">
        <v>8</v>
      </c>
      <c r="C219" t="s">
        <v>700</v>
      </c>
      <c r="D219" t="s">
        <v>701</v>
      </c>
      <c r="E219" t="s">
        <v>646</v>
      </c>
      <c r="G219" t="s">
        <v>647</v>
      </c>
      <c r="H219" t="str">
        <f>HYPERLINK("https://talan.bank.gov.ua/get-user-certificate/1WkYTpuC2AndeXL33XiN","Завантажити сертифікат")</f>
        <v>Завантажити сертифікат</v>
      </c>
    </row>
    <row r="220" spans="1:8" x14ac:dyDescent="0.3">
      <c r="A220" t="s">
        <v>702</v>
      </c>
      <c r="B220" t="s">
        <v>8</v>
      </c>
      <c r="C220" t="s">
        <v>703</v>
      </c>
      <c r="D220" t="s">
        <v>704</v>
      </c>
      <c r="E220" t="s">
        <v>646</v>
      </c>
      <c r="G220" t="s">
        <v>647</v>
      </c>
      <c r="H220" t="str">
        <f>HYPERLINK("https://talan.bank.gov.ua/get-user-certificate/1WkYT239pKkcWUbADuk2","Завантажити сертифікат")</f>
        <v>Завантажити сертифікат</v>
      </c>
    </row>
    <row r="221" spans="1:8" x14ac:dyDescent="0.3">
      <c r="A221" t="s">
        <v>705</v>
      </c>
      <c r="B221" t="s">
        <v>8</v>
      </c>
      <c r="C221" t="s">
        <v>706</v>
      </c>
      <c r="D221" t="s">
        <v>707</v>
      </c>
      <c r="E221" t="s">
        <v>646</v>
      </c>
      <c r="G221" t="s">
        <v>647</v>
      </c>
      <c r="H221" t="str">
        <f>HYPERLINK("https://talan.bank.gov.ua/get-user-certificate/1WkYTbOfZUrwVeKOTI-7","Завантажити сертифікат")</f>
        <v>Завантажити сертифікат</v>
      </c>
    </row>
    <row r="222" spans="1:8" x14ac:dyDescent="0.3">
      <c r="A222" t="s">
        <v>708</v>
      </c>
      <c r="B222" t="s">
        <v>8</v>
      </c>
      <c r="C222" t="s">
        <v>709</v>
      </c>
      <c r="D222" t="s">
        <v>710</v>
      </c>
      <c r="E222" t="s">
        <v>646</v>
      </c>
      <c r="G222" t="s">
        <v>647</v>
      </c>
      <c r="H222" t="str">
        <f>HYPERLINK("https://talan.bank.gov.ua/get-user-certificate/1WkYT8sIFFdNqL38xZXU","Завантажити сертифікат")</f>
        <v>Завантажити сертифікат</v>
      </c>
    </row>
    <row r="223" spans="1:8" x14ac:dyDescent="0.3">
      <c r="A223" t="s">
        <v>711</v>
      </c>
      <c r="B223" t="s">
        <v>8</v>
      </c>
      <c r="C223" t="s">
        <v>712</v>
      </c>
      <c r="D223" t="s">
        <v>713</v>
      </c>
      <c r="E223" t="s">
        <v>646</v>
      </c>
      <c r="G223" t="s">
        <v>647</v>
      </c>
      <c r="H223" t="str">
        <f>HYPERLINK("https://talan.bank.gov.ua/get-user-certificate/1WkYTjoJCGP6L7CHPa7h","Завантажити сертифікат")</f>
        <v>Завантажити сертифікат</v>
      </c>
    </row>
    <row r="224" spans="1:8" x14ac:dyDescent="0.3">
      <c r="A224" t="s">
        <v>714</v>
      </c>
      <c r="B224" t="s">
        <v>8</v>
      </c>
      <c r="C224" t="s">
        <v>715</v>
      </c>
      <c r="D224" t="s">
        <v>716</v>
      </c>
      <c r="E224" t="s">
        <v>646</v>
      </c>
      <c r="G224" t="s">
        <v>647</v>
      </c>
      <c r="H224" t="str">
        <f>HYPERLINK("https://talan.bank.gov.ua/get-user-certificate/1WkYTpRQ2Wqyfj9JWI18","Завантажити сертифікат")</f>
        <v>Завантажити сертифікат</v>
      </c>
    </row>
    <row r="225" spans="1:8" x14ac:dyDescent="0.3">
      <c r="A225" t="s">
        <v>717</v>
      </c>
      <c r="B225" t="s">
        <v>8</v>
      </c>
      <c r="C225" t="s">
        <v>718</v>
      </c>
      <c r="D225" t="s">
        <v>719</v>
      </c>
      <c r="E225" t="s">
        <v>646</v>
      </c>
      <c r="G225" t="s">
        <v>647</v>
      </c>
      <c r="H225" t="str">
        <f>HYPERLINK("https://talan.bank.gov.ua/get-user-certificate/1WkYTNbd4OKqrQ8Kkbv2","Завантажити сертифікат")</f>
        <v>Завантажити сертифікат</v>
      </c>
    </row>
    <row r="226" spans="1:8" x14ac:dyDescent="0.3">
      <c r="A226" t="s">
        <v>720</v>
      </c>
      <c r="B226" t="s">
        <v>8</v>
      </c>
      <c r="C226" t="s">
        <v>721</v>
      </c>
      <c r="D226" t="s">
        <v>722</v>
      </c>
      <c r="E226" t="s">
        <v>723</v>
      </c>
      <c r="G226" t="s">
        <v>724</v>
      </c>
      <c r="H226" t="str">
        <f>HYPERLINK("https://talan.bank.gov.ua/get-user-certificate/1WkYTT98I6TCLNnYxY3s","Завантажити сертифікат")</f>
        <v>Завантажити сертифікат</v>
      </c>
    </row>
    <row r="227" spans="1:8" x14ac:dyDescent="0.3">
      <c r="A227" t="s">
        <v>725</v>
      </c>
      <c r="B227" t="s">
        <v>8</v>
      </c>
      <c r="C227" t="s">
        <v>726</v>
      </c>
      <c r="D227" t="s">
        <v>727</v>
      </c>
      <c r="E227" t="s">
        <v>723</v>
      </c>
      <c r="G227" t="s">
        <v>724</v>
      </c>
      <c r="H227" t="str">
        <f>HYPERLINK("https://talan.bank.gov.ua/get-user-certificate/1WkYT0Y3-VbmhHgjCfp-","Завантажити сертифікат")</f>
        <v>Завантажити сертифікат</v>
      </c>
    </row>
    <row r="228" spans="1:8" x14ac:dyDescent="0.3">
      <c r="A228" t="s">
        <v>728</v>
      </c>
      <c r="B228" t="s">
        <v>8</v>
      </c>
      <c r="C228" t="s">
        <v>729</v>
      </c>
      <c r="D228" t="s">
        <v>730</v>
      </c>
      <c r="E228" t="s">
        <v>723</v>
      </c>
      <c r="G228" t="s">
        <v>724</v>
      </c>
      <c r="H228" t="str">
        <f>HYPERLINK("https://talan.bank.gov.ua/get-user-certificate/1WkYTi3m6x210g8bXY3V","Завантажити сертифікат")</f>
        <v>Завантажити сертифікат</v>
      </c>
    </row>
    <row r="229" spans="1:8" x14ac:dyDescent="0.3">
      <c r="A229" t="s">
        <v>731</v>
      </c>
      <c r="B229" t="s">
        <v>8</v>
      </c>
      <c r="C229" t="s">
        <v>732</v>
      </c>
      <c r="D229" t="s">
        <v>733</v>
      </c>
      <c r="E229" t="s">
        <v>723</v>
      </c>
      <c r="G229" t="s">
        <v>724</v>
      </c>
      <c r="H229" t="str">
        <f>HYPERLINK("https://talan.bank.gov.ua/get-user-certificate/1WkYT2zxNPZlzdNPoZMX","Завантажити сертифікат")</f>
        <v>Завантажити сертифікат</v>
      </c>
    </row>
    <row r="230" spans="1:8" x14ac:dyDescent="0.3">
      <c r="A230" t="s">
        <v>734</v>
      </c>
      <c r="B230" t="s">
        <v>8</v>
      </c>
      <c r="C230" t="s">
        <v>735</v>
      </c>
      <c r="D230" t="s">
        <v>736</v>
      </c>
      <c r="E230" t="s">
        <v>723</v>
      </c>
      <c r="G230" t="s">
        <v>724</v>
      </c>
      <c r="H230" t="str">
        <f>HYPERLINK("https://talan.bank.gov.ua/get-user-certificate/1WkYTHdgl8ZmaScbSwTH","Завантажити сертифікат")</f>
        <v>Завантажити сертифікат</v>
      </c>
    </row>
    <row r="231" spans="1:8" x14ac:dyDescent="0.3">
      <c r="A231" t="s">
        <v>737</v>
      </c>
      <c r="B231" t="s">
        <v>8</v>
      </c>
      <c r="C231" t="s">
        <v>738</v>
      </c>
      <c r="D231" t="s">
        <v>739</v>
      </c>
      <c r="E231" t="s">
        <v>723</v>
      </c>
      <c r="G231" t="s">
        <v>724</v>
      </c>
      <c r="H231" t="str">
        <f>HYPERLINK("https://talan.bank.gov.ua/get-user-certificate/1WkYTMErdgy0CixkJMof","Завантажити сертифікат")</f>
        <v>Завантажити сертифікат</v>
      </c>
    </row>
    <row r="232" spans="1:8" x14ac:dyDescent="0.3">
      <c r="A232" t="s">
        <v>740</v>
      </c>
      <c r="B232" t="s">
        <v>8</v>
      </c>
      <c r="C232" t="s">
        <v>741</v>
      </c>
      <c r="D232" t="s">
        <v>742</v>
      </c>
      <c r="E232" t="s">
        <v>723</v>
      </c>
      <c r="G232" t="s">
        <v>724</v>
      </c>
      <c r="H232" t="str">
        <f>HYPERLINK("https://talan.bank.gov.ua/get-user-certificate/1WkYTX8axz_MGS5vMe2D","Завантажити сертифікат")</f>
        <v>Завантажити сертифікат</v>
      </c>
    </row>
    <row r="233" spans="1:8" x14ac:dyDescent="0.3">
      <c r="A233" t="s">
        <v>743</v>
      </c>
      <c r="B233" t="s">
        <v>8</v>
      </c>
      <c r="C233" t="s">
        <v>744</v>
      </c>
      <c r="D233" t="s">
        <v>745</v>
      </c>
      <c r="E233" t="s">
        <v>723</v>
      </c>
      <c r="G233" t="s">
        <v>724</v>
      </c>
      <c r="H233" t="str">
        <f>HYPERLINK("https://talan.bank.gov.ua/get-user-certificate/1WkYTO59ZaVfsMZhS0X3","Завантажити сертифікат")</f>
        <v>Завантажити сертифікат</v>
      </c>
    </row>
    <row r="234" spans="1:8" x14ac:dyDescent="0.3">
      <c r="A234" t="s">
        <v>746</v>
      </c>
      <c r="B234" t="s">
        <v>8</v>
      </c>
      <c r="C234" t="s">
        <v>747</v>
      </c>
      <c r="D234" t="s">
        <v>748</v>
      </c>
      <c r="E234" t="s">
        <v>723</v>
      </c>
      <c r="G234" t="s">
        <v>724</v>
      </c>
      <c r="H234" t="str">
        <f>HYPERLINK("https://talan.bank.gov.ua/get-user-certificate/1WkYTmYQJrh2ADI2Qomq","Завантажити сертифікат")</f>
        <v>Завантажити сертифікат</v>
      </c>
    </row>
    <row r="235" spans="1:8" x14ac:dyDescent="0.3">
      <c r="A235" t="s">
        <v>749</v>
      </c>
      <c r="B235" t="s">
        <v>8</v>
      </c>
      <c r="C235" t="s">
        <v>750</v>
      </c>
      <c r="D235" t="s">
        <v>751</v>
      </c>
      <c r="E235" t="s">
        <v>752</v>
      </c>
      <c r="G235" t="s">
        <v>753</v>
      </c>
      <c r="H235" t="str">
        <f>HYPERLINK("https://talan.bank.gov.ua/get-user-certificate/1WkYTyk0l4xeeB0gcfcq","Завантажити сертифікат")</f>
        <v>Завантажити сертифікат</v>
      </c>
    </row>
    <row r="236" spans="1:8" x14ac:dyDescent="0.3">
      <c r="A236" t="s">
        <v>754</v>
      </c>
      <c r="B236" t="s">
        <v>8</v>
      </c>
      <c r="C236" t="s">
        <v>755</v>
      </c>
      <c r="D236" t="s">
        <v>756</v>
      </c>
      <c r="E236" t="s">
        <v>752</v>
      </c>
      <c r="G236" t="s">
        <v>753</v>
      </c>
      <c r="H236" t="str">
        <f>HYPERLINK("https://talan.bank.gov.ua/get-user-certificate/1WkYTVokNPLv4J9crDW5","Завантажити сертифікат")</f>
        <v>Завантажити сертифікат</v>
      </c>
    </row>
    <row r="237" spans="1:8" x14ac:dyDescent="0.3">
      <c r="A237" t="s">
        <v>757</v>
      </c>
      <c r="B237" t="s">
        <v>8</v>
      </c>
      <c r="C237" t="s">
        <v>758</v>
      </c>
      <c r="D237" t="s">
        <v>759</v>
      </c>
      <c r="E237" t="s">
        <v>760</v>
      </c>
      <c r="G237" t="s">
        <v>761</v>
      </c>
      <c r="H237" t="str">
        <f>HYPERLINK("https://talan.bank.gov.ua/get-user-certificate/1WkYTmqX88PC1o0YlfWl","Завантажити сертифікат")</f>
        <v>Завантажити сертифікат</v>
      </c>
    </row>
    <row r="238" spans="1:8" x14ac:dyDescent="0.3">
      <c r="A238" t="s">
        <v>762</v>
      </c>
      <c r="B238" t="s">
        <v>8</v>
      </c>
      <c r="C238" t="s">
        <v>763</v>
      </c>
      <c r="D238" t="s">
        <v>764</v>
      </c>
      <c r="E238" t="s">
        <v>760</v>
      </c>
      <c r="G238" t="s">
        <v>761</v>
      </c>
      <c r="H238" t="str">
        <f>HYPERLINK("https://talan.bank.gov.ua/get-user-certificate/1WkYTFgb2vimK3lgayrh","Завантажити сертифікат")</f>
        <v>Завантажити сертифікат</v>
      </c>
    </row>
    <row r="239" spans="1:8" x14ac:dyDescent="0.3">
      <c r="A239" t="s">
        <v>765</v>
      </c>
      <c r="B239" t="s">
        <v>8</v>
      </c>
      <c r="C239" t="s">
        <v>766</v>
      </c>
      <c r="D239" t="s">
        <v>767</v>
      </c>
      <c r="E239" t="s">
        <v>760</v>
      </c>
      <c r="G239" t="s">
        <v>761</v>
      </c>
      <c r="H239" t="str">
        <f>HYPERLINK("https://talan.bank.gov.ua/get-user-certificate/1WkYT3igvQfcnNoy_VOK","Завантажити сертифікат")</f>
        <v>Завантажити сертифікат</v>
      </c>
    </row>
    <row r="240" spans="1:8" x14ac:dyDescent="0.3">
      <c r="A240" t="s">
        <v>768</v>
      </c>
      <c r="B240" t="s">
        <v>8</v>
      </c>
      <c r="C240" t="s">
        <v>769</v>
      </c>
      <c r="D240" t="s">
        <v>770</v>
      </c>
      <c r="E240" t="s">
        <v>760</v>
      </c>
      <c r="G240" t="s">
        <v>761</v>
      </c>
      <c r="H240" t="str">
        <f>HYPERLINK("https://talan.bank.gov.ua/get-user-certificate/1WkYTdh_HXTbHAmlQqBn","Завантажити сертифікат")</f>
        <v>Завантажити сертифікат</v>
      </c>
    </row>
    <row r="241" spans="1:8" x14ac:dyDescent="0.3">
      <c r="A241" t="s">
        <v>771</v>
      </c>
      <c r="B241" t="s">
        <v>8</v>
      </c>
      <c r="C241" t="s">
        <v>772</v>
      </c>
      <c r="D241" t="s">
        <v>773</v>
      </c>
      <c r="E241" t="s">
        <v>760</v>
      </c>
      <c r="G241" t="s">
        <v>761</v>
      </c>
      <c r="H241" t="str">
        <f>HYPERLINK("https://talan.bank.gov.ua/get-user-certificate/1WkYTmn9qhyYhPQA4ptG","Завантажити сертифікат")</f>
        <v>Завантажити сертифікат</v>
      </c>
    </row>
    <row r="242" spans="1:8" x14ac:dyDescent="0.3">
      <c r="A242" t="s">
        <v>774</v>
      </c>
      <c r="B242" t="s">
        <v>8</v>
      </c>
      <c r="C242" t="s">
        <v>775</v>
      </c>
      <c r="D242" t="s">
        <v>776</v>
      </c>
      <c r="E242" t="s">
        <v>760</v>
      </c>
      <c r="G242" t="s">
        <v>761</v>
      </c>
      <c r="H242" t="str">
        <f>HYPERLINK("https://talan.bank.gov.ua/get-user-certificate/1WkYTvc5lVbEqDwgy1U4","Завантажити сертифікат")</f>
        <v>Завантажити сертифікат</v>
      </c>
    </row>
    <row r="243" spans="1:8" x14ac:dyDescent="0.3">
      <c r="A243" t="s">
        <v>777</v>
      </c>
      <c r="B243" t="s">
        <v>8</v>
      </c>
      <c r="C243" t="s">
        <v>778</v>
      </c>
      <c r="D243" t="s">
        <v>779</v>
      </c>
      <c r="E243" t="s">
        <v>760</v>
      </c>
      <c r="G243" t="s">
        <v>761</v>
      </c>
      <c r="H243" t="str">
        <f>HYPERLINK("https://talan.bank.gov.ua/get-user-certificate/1WkYT5-LJVtaMrx77ibe","Завантажити сертифікат")</f>
        <v>Завантажити сертифікат</v>
      </c>
    </row>
    <row r="244" spans="1:8" x14ac:dyDescent="0.3">
      <c r="A244" t="s">
        <v>780</v>
      </c>
      <c r="B244" t="s">
        <v>8</v>
      </c>
      <c r="C244" t="s">
        <v>781</v>
      </c>
      <c r="D244" t="s">
        <v>782</v>
      </c>
      <c r="E244" t="s">
        <v>760</v>
      </c>
      <c r="G244" t="s">
        <v>761</v>
      </c>
      <c r="H244" t="str">
        <f>HYPERLINK("https://talan.bank.gov.ua/get-user-certificate/1WkYTVRgzGWuI57tWRRg","Завантажити сертифікат")</f>
        <v>Завантажити сертифікат</v>
      </c>
    </row>
    <row r="245" spans="1:8" x14ac:dyDescent="0.3">
      <c r="A245" t="s">
        <v>783</v>
      </c>
      <c r="B245" t="s">
        <v>8</v>
      </c>
      <c r="C245" t="s">
        <v>784</v>
      </c>
      <c r="D245" t="s">
        <v>785</v>
      </c>
      <c r="E245" t="s">
        <v>760</v>
      </c>
      <c r="G245" t="s">
        <v>761</v>
      </c>
      <c r="H245" t="str">
        <f>HYPERLINK("https://talan.bank.gov.ua/get-user-certificate/1WkYTimeV-eplrCbqLDQ","Завантажити сертифікат")</f>
        <v>Завантажити сертифікат</v>
      </c>
    </row>
    <row r="246" spans="1:8" x14ac:dyDescent="0.3">
      <c r="A246" t="s">
        <v>786</v>
      </c>
      <c r="B246" t="s">
        <v>8</v>
      </c>
      <c r="C246" t="s">
        <v>787</v>
      </c>
      <c r="D246" t="s">
        <v>788</v>
      </c>
      <c r="E246" t="s">
        <v>760</v>
      </c>
      <c r="G246" t="s">
        <v>761</v>
      </c>
      <c r="H246" t="str">
        <f>HYPERLINK("https://talan.bank.gov.ua/get-user-certificate/1WkYTksQTI3Cbf7tmawG","Завантажити сертифікат")</f>
        <v>Завантажити сертифікат</v>
      </c>
    </row>
    <row r="247" spans="1:8" x14ac:dyDescent="0.3">
      <c r="A247" t="s">
        <v>789</v>
      </c>
      <c r="B247" t="s">
        <v>8</v>
      </c>
      <c r="C247" t="s">
        <v>790</v>
      </c>
      <c r="D247" t="s">
        <v>791</v>
      </c>
      <c r="E247" t="s">
        <v>760</v>
      </c>
      <c r="G247" t="s">
        <v>761</v>
      </c>
      <c r="H247" t="str">
        <f>HYPERLINK("https://talan.bank.gov.ua/get-user-certificate/1WkYTh3pVY_Z1JcPBeXC","Завантажити сертифікат")</f>
        <v>Завантажити сертифікат</v>
      </c>
    </row>
    <row r="248" spans="1:8" x14ac:dyDescent="0.3">
      <c r="A248" t="s">
        <v>792</v>
      </c>
      <c r="B248" t="s">
        <v>8</v>
      </c>
      <c r="C248" t="s">
        <v>793</v>
      </c>
      <c r="D248" t="s">
        <v>794</v>
      </c>
      <c r="E248" t="s">
        <v>795</v>
      </c>
      <c r="G248" t="s">
        <v>796</v>
      </c>
      <c r="H248" t="str">
        <f>HYPERLINK("https://talan.bank.gov.ua/get-user-certificate/1WkYTjMtg9uUugFsOCNu","Завантажити сертифікат")</f>
        <v>Завантажити сертифікат</v>
      </c>
    </row>
    <row r="249" spans="1:8" x14ac:dyDescent="0.3">
      <c r="A249" t="s">
        <v>797</v>
      </c>
      <c r="B249" t="s">
        <v>8</v>
      </c>
      <c r="C249" t="s">
        <v>798</v>
      </c>
      <c r="D249" t="s">
        <v>799</v>
      </c>
      <c r="E249" t="s">
        <v>795</v>
      </c>
      <c r="G249" t="s">
        <v>796</v>
      </c>
      <c r="H249" t="str">
        <f>HYPERLINK("https://talan.bank.gov.ua/get-user-certificate/1WkYTGNxzu6BVvVB2wIz","Завантажити сертифікат")</f>
        <v>Завантажити сертифікат</v>
      </c>
    </row>
    <row r="250" spans="1:8" x14ac:dyDescent="0.3">
      <c r="A250" t="s">
        <v>800</v>
      </c>
      <c r="B250" t="s">
        <v>8</v>
      </c>
      <c r="C250" t="s">
        <v>801</v>
      </c>
      <c r="D250" t="s">
        <v>802</v>
      </c>
      <c r="E250" t="s">
        <v>795</v>
      </c>
      <c r="G250" t="s">
        <v>796</v>
      </c>
      <c r="H250" t="str">
        <f>HYPERLINK("https://talan.bank.gov.ua/get-user-certificate/1WkYTXyTxA1WR_PwhtDV","Завантажити сертифікат")</f>
        <v>Завантажити сертифікат</v>
      </c>
    </row>
    <row r="251" spans="1:8" x14ac:dyDescent="0.3">
      <c r="A251" t="s">
        <v>803</v>
      </c>
      <c r="B251" t="s">
        <v>8</v>
      </c>
      <c r="C251" t="s">
        <v>804</v>
      </c>
      <c r="D251" t="s">
        <v>805</v>
      </c>
      <c r="E251" t="s">
        <v>795</v>
      </c>
      <c r="G251" t="s">
        <v>796</v>
      </c>
      <c r="H251" t="str">
        <f>HYPERLINK("https://talan.bank.gov.ua/get-user-certificate/1WkYTvq9Uiz4RZ3x-eWN","Завантажити сертифікат")</f>
        <v>Завантажити сертифікат</v>
      </c>
    </row>
    <row r="252" spans="1:8" x14ac:dyDescent="0.3">
      <c r="A252" t="s">
        <v>806</v>
      </c>
      <c r="B252" t="s">
        <v>8</v>
      </c>
      <c r="C252" t="s">
        <v>807</v>
      </c>
      <c r="D252" t="s">
        <v>808</v>
      </c>
      <c r="E252" t="s">
        <v>809</v>
      </c>
      <c r="G252" t="s">
        <v>810</v>
      </c>
      <c r="H252" t="str">
        <f>HYPERLINK("https://talan.bank.gov.ua/get-user-certificate/1WkYTAM5-yxjqeNUEywr","Завантажити сертифікат")</f>
        <v>Завантажити сертифікат</v>
      </c>
    </row>
    <row r="253" spans="1:8" x14ac:dyDescent="0.3">
      <c r="A253" t="s">
        <v>811</v>
      </c>
      <c r="B253" t="s">
        <v>8</v>
      </c>
      <c r="C253" t="s">
        <v>812</v>
      </c>
      <c r="D253" t="s">
        <v>813</v>
      </c>
      <c r="E253" t="s">
        <v>814</v>
      </c>
      <c r="G253" t="s">
        <v>815</v>
      </c>
      <c r="H253" t="str">
        <f>HYPERLINK("https://talan.bank.gov.ua/get-user-certificate/1WkYTdIpzWhIKhA7y3PD","Завантажити сертифікат")</f>
        <v>Завантажити сертифікат</v>
      </c>
    </row>
    <row r="254" spans="1:8" x14ac:dyDescent="0.3">
      <c r="A254" t="s">
        <v>816</v>
      </c>
      <c r="B254" t="s">
        <v>8</v>
      </c>
      <c r="C254" t="s">
        <v>817</v>
      </c>
      <c r="D254" t="s">
        <v>818</v>
      </c>
      <c r="E254" t="s">
        <v>814</v>
      </c>
      <c r="G254" t="s">
        <v>815</v>
      </c>
      <c r="H254" t="str">
        <f>HYPERLINK("https://talan.bank.gov.ua/get-user-certificate/1WkYTaWbRWPvngiP7qUQ","Завантажити сертифікат")</f>
        <v>Завантажити сертифікат</v>
      </c>
    </row>
    <row r="255" spans="1:8" x14ac:dyDescent="0.3">
      <c r="A255" t="s">
        <v>819</v>
      </c>
      <c r="B255" t="s">
        <v>8</v>
      </c>
      <c r="C255" t="s">
        <v>820</v>
      </c>
      <c r="D255" t="s">
        <v>821</v>
      </c>
      <c r="E255" t="s">
        <v>814</v>
      </c>
      <c r="G255" t="s">
        <v>815</v>
      </c>
      <c r="H255" t="str">
        <f>HYPERLINK("https://talan.bank.gov.ua/get-user-certificate/1WkYT8zdtxV26Rmy-qBr","Завантажити сертифікат")</f>
        <v>Завантажити сертифікат</v>
      </c>
    </row>
    <row r="256" spans="1:8" x14ac:dyDescent="0.3">
      <c r="A256" t="s">
        <v>822</v>
      </c>
      <c r="B256" t="s">
        <v>8</v>
      </c>
      <c r="C256" t="s">
        <v>823</v>
      </c>
      <c r="D256" t="s">
        <v>824</v>
      </c>
      <c r="E256" t="s">
        <v>814</v>
      </c>
      <c r="G256" t="s">
        <v>815</v>
      </c>
      <c r="H256" t="str">
        <f>HYPERLINK("https://talan.bank.gov.ua/get-user-certificate/1WkYTY3s6qO7_6J5Patc","Завантажити сертифікат")</f>
        <v>Завантажити сертифікат</v>
      </c>
    </row>
    <row r="257" spans="1:8" x14ac:dyDescent="0.3">
      <c r="A257" t="s">
        <v>825</v>
      </c>
      <c r="B257" t="s">
        <v>8</v>
      </c>
      <c r="C257" t="s">
        <v>826</v>
      </c>
      <c r="D257" t="s">
        <v>827</v>
      </c>
      <c r="E257" t="s">
        <v>814</v>
      </c>
      <c r="G257" t="s">
        <v>815</v>
      </c>
      <c r="H257" t="str">
        <f>HYPERLINK("https://talan.bank.gov.ua/get-user-certificate/1WkYTgnJmoIl1LsmNF_r","Завантажити сертифікат")</f>
        <v>Завантажити сертифікат</v>
      </c>
    </row>
    <row r="258" spans="1:8" x14ac:dyDescent="0.3">
      <c r="A258" t="s">
        <v>828</v>
      </c>
      <c r="B258" t="s">
        <v>8</v>
      </c>
      <c r="C258" t="s">
        <v>829</v>
      </c>
      <c r="D258" t="s">
        <v>830</v>
      </c>
      <c r="E258" t="s">
        <v>814</v>
      </c>
      <c r="G258" t="s">
        <v>815</v>
      </c>
      <c r="H258" t="str">
        <f>HYPERLINK("https://talan.bank.gov.ua/get-user-certificate/1WkYTgrN2X493KXw_TGU","Завантажити сертифікат")</f>
        <v>Завантажити сертифікат</v>
      </c>
    </row>
    <row r="259" spans="1:8" x14ac:dyDescent="0.3">
      <c r="A259" t="s">
        <v>831</v>
      </c>
      <c r="B259" t="s">
        <v>8</v>
      </c>
      <c r="C259" t="s">
        <v>832</v>
      </c>
      <c r="D259" t="s">
        <v>833</v>
      </c>
      <c r="E259" t="s">
        <v>814</v>
      </c>
      <c r="G259" t="s">
        <v>815</v>
      </c>
      <c r="H259" t="str">
        <f>HYPERLINK("https://talan.bank.gov.ua/get-user-certificate/1WkYT74kDzB2nOWJRhDd","Завантажити сертифікат")</f>
        <v>Завантажити сертифікат</v>
      </c>
    </row>
    <row r="260" spans="1:8" x14ac:dyDescent="0.3">
      <c r="A260" t="s">
        <v>834</v>
      </c>
      <c r="B260" t="s">
        <v>8</v>
      </c>
      <c r="C260" t="s">
        <v>835</v>
      </c>
      <c r="D260" t="s">
        <v>836</v>
      </c>
      <c r="E260" t="s">
        <v>814</v>
      </c>
      <c r="G260" t="s">
        <v>815</v>
      </c>
      <c r="H260" t="str">
        <f>HYPERLINK("https://talan.bank.gov.ua/get-user-certificate/1WkYT5w3o4yfU9FU0OY9","Завантажити сертифікат")</f>
        <v>Завантажити сертифікат</v>
      </c>
    </row>
    <row r="261" spans="1:8" x14ac:dyDescent="0.3">
      <c r="A261" t="s">
        <v>837</v>
      </c>
      <c r="B261" t="s">
        <v>8</v>
      </c>
      <c r="C261" t="s">
        <v>838</v>
      </c>
      <c r="D261" t="s">
        <v>839</v>
      </c>
      <c r="E261" t="s">
        <v>814</v>
      </c>
      <c r="G261" t="s">
        <v>815</v>
      </c>
      <c r="H261" t="str">
        <f>HYPERLINK("https://talan.bank.gov.ua/get-user-certificate/1WkYTyDslKTSDk_XD888","Завантажити сертифікат")</f>
        <v>Завантажити сертифікат</v>
      </c>
    </row>
    <row r="262" spans="1:8" x14ac:dyDescent="0.3">
      <c r="A262" t="s">
        <v>840</v>
      </c>
      <c r="B262" t="s">
        <v>8</v>
      </c>
      <c r="C262" t="s">
        <v>841</v>
      </c>
      <c r="D262" t="s">
        <v>842</v>
      </c>
      <c r="E262" t="s">
        <v>814</v>
      </c>
      <c r="G262" t="s">
        <v>815</v>
      </c>
      <c r="H262" t="str">
        <f>HYPERLINK("https://talan.bank.gov.ua/get-user-certificate/1WkYTMPh2WwnT8FSeLue","Завантажити сертифікат")</f>
        <v>Завантажити сертифікат</v>
      </c>
    </row>
    <row r="263" spans="1:8" x14ac:dyDescent="0.3">
      <c r="A263" t="s">
        <v>843</v>
      </c>
      <c r="B263" t="s">
        <v>8</v>
      </c>
      <c r="C263" t="s">
        <v>844</v>
      </c>
      <c r="D263" t="s">
        <v>845</v>
      </c>
      <c r="E263" t="s">
        <v>814</v>
      </c>
      <c r="G263" t="s">
        <v>815</v>
      </c>
      <c r="H263" t="str">
        <f>HYPERLINK("https://talan.bank.gov.ua/get-user-certificate/1WkYT1wSDTxyr87f20KQ","Завантажити сертифікат")</f>
        <v>Завантажити сертифікат</v>
      </c>
    </row>
    <row r="264" spans="1:8" x14ac:dyDescent="0.3">
      <c r="A264" t="s">
        <v>846</v>
      </c>
      <c r="B264" t="s">
        <v>8</v>
      </c>
      <c r="C264" t="s">
        <v>847</v>
      </c>
      <c r="D264" t="s">
        <v>848</v>
      </c>
      <c r="E264" t="s">
        <v>849</v>
      </c>
      <c r="G264" t="s">
        <v>850</v>
      </c>
      <c r="H264" t="str">
        <f>HYPERLINK("https://talan.bank.gov.ua/get-user-certificate/1WkYTS22_7DmjF_AOVXD","Завантажити сертифікат")</f>
        <v>Завантажити сертифікат</v>
      </c>
    </row>
    <row r="265" spans="1:8" x14ac:dyDescent="0.3">
      <c r="A265" t="s">
        <v>851</v>
      </c>
      <c r="B265" t="s">
        <v>8</v>
      </c>
      <c r="C265" t="s">
        <v>852</v>
      </c>
      <c r="D265" t="s">
        <v>853</v>
      </c>
      <c r="E265" t="s">
        <v>849</v>
      </c>
      <c r="G265" t="s">
        <v>850</v>
      </c>
      <c r="H265" t="str">
        <f>HYPERLINK("https://talan.bank.gov.ua/get-user-certificate/1WkYTwSRV08_JQ296J2Z","Завантажити сертифікат")</f>
        <v>Завантажити сертифікат</v>
      </c>
    </row>
    <row r="266" spans="1:8" x14ac:dyDescent="0.3">
      <c r="A266" t="s">
        <v>854</v>
      </c>
      <c r="B266" t="s">
        <v>8</v>
      </c>
      <c r="C266" t="s">
        <v>855</v>
      </c>
      <c r="D266" t="s">
        <v>856</v>
      </c>
      <c r="E266" t="s">
        <v>849</v>
      </c>
      <c r="G266" t="s">
        <v>850</v>
      </c>
      <c r="H266" t="str">
        <f>HYPERLINK("https://talan.bank.gov.ua/get-user-certificate/1WkYTqzPyEu-H6w_KaKc","Завантажити сертифікат")</f>
        <v>Завантажити сертифікат</v>
      </c>
    </row>
    <row r="267" spans="1:8" x14ac:dyDescent="0.3">
      <c r="A267" t="s">
        <v>857</v>
      </c>
      <c r="B267" t="s">
        <v>8</v>
      </c>
      <c r="C267" t="s">
        <v>858</v>
      </c>
      <c r="D267" t="s">
        <v>859</v>
      </c>
      <c r="E267" t="s">
        <v>849</v>
      </c>
      <c r="G267" t="s">
        <v>850</v>
      </c>
      <c r="H267" t="str">
        <f>HYPERLINK("https://talan.bank.gov.ua/get-user-certificate/1WkYTM0vLjWcindserCc","Завантажити сертифікат")</f>
        <v>Завантажити сертифікат</v>
      </c>
    </row>
    <row r="268" spans="1:8" x14ac:dyDescent="0.3">
      <c r="A268" t="s">
        <v>860</v>
      </c>
      <c r="B268" t="s">
        <v>8</v>
      </c>
      <c r="C268" t="s">
        <v>861</v>
      </c>
      <c r="D268" t="s">
        <v>862</v>
      </c>
      <c r="E268" t="s">
        <v>863</v>
      </c>
      <c r="G268" t="s">
        <v>864</v>
      </c>
      <c r="H268" t="str">
        <f>HYPERLINK("https://talan.bank.gov.ua/get-user-certificate/1WkYTOmr9jG1cFlXD7K3","Завантажити сертифікат")</f>
        <v>Завантажити сертифікат</v>
      </c>
    </row>
    <row r="269" spans="1:8" x14ac:dyDescent="0.3">
      <c r="A269" t="s">
        <v>865</v>
      </c>
      <c r="B269" t="s">
        <v>8</v>
      </c>
      <c r="C269" t="s">
        <v>866</v>
      </c>
      <c r="D269" t="s">
        <v>867</v>
      </c>
      <c r="E269" t="s">
        <v>868</v>
      </c>
      <c r="G269" t="s">
        <v>869</v>
      </c>
      <c r="H269" t="str">
        <f>HYPERLINK("https://talan.bank.gov.ua/get-user-certificate/1WkYTEQBZnQf8nUTryxT","Завантажити сертифікат")</f>
        <v>Завантажити сертифікат</v>
      </c>
    </row>
    <row r="270" spans="1:8" x14ac:dyDescent="0.3">
      <c r="A270" t="s">
        <v>870</v>
      </c>
      <c r="B270" t="s">
        <v>8</v>
      </c>
      <c r="C270" t="s">
        <v>871</v>
      </c>
      <c r="D270" t="s">
        <v>872</v>
      </c>
      <c r="E270" t="s">
        <v>868</v>
      </c>
      <c r="G270" t="s">
        <v>869</v>
      </c>
      <c r="H270" t="str">
        <f>HYPERLINK("https://talan.bank.gov.ua/get-user-certificate/1WkYTXHWat5JuWMblbc7","Завантажити сертифікат")</f>
        <v>Завантажити сертифікат</v>
      </c>
    </row>
    <row r="271" spans="1:8" x14ac:dyDescent="0.3">
      <c r="A271" t="s">
        <v>873</v>
      </c>
      <c r="B271" t="s">
        <v>8</v>
      </c>
      <c r="C271" t="s">
        <v>874</v>
      </c>
      <c r="D271" t="s">
        <v>875</v>
      </c>
      <c r="E271" t="s">
        <v>868</v>
      </c>
      <c r="G271" t="s">
        <v>869</v>
      </c>
      <c r="H271" t="str">
        <f>HYPERLINK("https://talan.bank.gov.ua/get-user-certificate/1WkYT1Q8FtT0Df2MnFuF","Завантажити сертифікат")</f>
        <v>Завантажити сертифікат</v>
      </c>
    </row>
    <row r="272" spans="1:8" x14ac:dyDescent="0.3">
      <c r="A272" t="s">
        <v>876</v>
      </c>
      <c r="B272" t="s">
        <v>8</v>
      </c>
      <c r="C272" t="s">
        <v>877</v>
      </c>
      <c r="D272" t="s">
        <v>878</v>
      </c>
      <c r="E272" t="s">
        <v>879</v>
      </c>
      <c r="G272" t="s">
        <v>880</v>
      </c>
      <c r="H272" t="str">
        <f>HYPERLINK("https://talan.bank.gov.ua/get-user-certificate/1WkYTBV9yWMhuGh6E_Dn","Завантажити сертифікат")</f>
        <v>Завантажити сертифікат</v>
      </c>
    </row>
    <row r="273" spans="1:8" x14ac:dyDescent="0.3">
      <c r="A273" t="s">
        <v>881</v>
      </c>
      <c r="B273" t="s">
        <v>8</v>
      </c>
      <c r="C273" t="s">
        <v>882</v>
      </c>
      <c r="D273" t="s">
        <v>883</v>
      </c>
      <c r="E273" t="s">
        <v>879</v>
      </c>
      <c r="G273" t="s">
        <v>880</v>
      </c>
      <c r="H273" t="str">
        <f>HYPERLINK("https://talan.bank.gov.ua/get-user-certificate/1WkYTBp42iD6rgNd3L27","Завантажити сертифікат")</f>
        <v>Завантажити сертифікат</v>
      </c>
    </row>
    <row r="274" spans="1:8" x14ac:dyDescent="0.3">
      <c r="A274" t="s">
        <v>884</v>
      </c>
      <c r="B274" t="s">
        <v>8</v>
      </c>
      <c r="C274" t="s">
        <v>885</v>
      </c>
      <c r="D274" t="s">
        <v>886</v>
      </c>
      <c r="E274" t="s">
        <v>879</v>
      </c>
      <c r="G274" t="s">
        <v>880</v>
      </c>
      <c r="H274" t="str">
        <f>HYPERLINK("https://talan.bank.gov.ua/get-user-certificate/1WkYTkxtSIGbUk19CgFz","Завантажити сертифікат")</f>
        <v>Завантажити сертифікат</v>
      </c>
    </row>
    <row r="275" spans="1:8" x14ac:dyDescent="0.3">
      <c r="A275" t="s">
        <v>887</v>
      </c>
      <c r="B275" t="s">
        <v>8</v>
      </c>
      <c r="C275" t="s">
        <v>888</v>
      </c>
      <c r="D275" t="s">
        <v>889</v>
      </c>
      <c r="E275" t="s">
        <v>879</v>
      </c>
      <c r="G275" t="s">
        <v>880</v>
      </c>
      <c r="H275" t="str">
        <f>HYPERLINK("https://talan.bank.gov.ua/get-user-certificate/1WkYTRm2YoIA6Im4iSq1","Завантажити сертифікат")</f>
        <v>Завантажити сертифікат</v>
      </c>
    </row>
    <row r="276" spans="1:8" x14ac:dyDescent="0.3">
      <c r="A276" t="s">
        <v>890</v>
      </c>
      <c r="B276" t="s">
        <v>8</v>
      </c>
      <c r="C276" t="s">
        <v>891</v>
      </c>
      <c r="D276" t="s">
        <v>892</v>
      </c>
      <c r="E276" t="s">
        <v>879</v>
      </c>
      <c r="G276" t="s">
        <v>880</v>
      </c>
      <c r="H276" t="str">
        <f>HYPERLINK("https://talan.bank.gov.ua/get-user-certificate/1WkYTcEmHdimURAYDeng","Завантажити сертифікат")</f>
        <v>Завантажити сертифікат</v>
      </c>
    </row>
    <row r="277" spans="1:8" x14ac:dyDescent="0.3">
      <c r="A277" t="s">
        <v>893</v>
      </c>
      <c r="B277" t="s">
        <v>8</v>
      </c>
      <c r="C277" t="s">
        <v>894</v>
      </c>
      <c r="D277" t="s">
        <v>895</v>
      </c>
      <c r="E277" t="s">
        <v>879</v>
      </c>
      <c r="G277" t="s">
        <v>880</v>
      </c>
      <c r="H277" t="str">
        <f>HYPERLINK("https://talan.bank.gov.ua/get-user-certificate/1WkYTGZTVqqI1CG9psJ3","Завантажити сертифікат")</f>
        <v>Завантажити сертифікат</v>
      </c>
    </row>
    <row r="278" spans="1:8" x14ac:dyDescent="0.3">
      <c r="A278" t="s">
        <v>896</v>
      </c>
      <c r="B278" t="s">
        <v>8</v>
      </c>
      <c r="C278" t="s">
        <v>897</v>
      </c>
      <c r="D278" t="s">
        <v>898</v>
      </c>
      <c r="E278" t="s">
        <v>899</v>
      </c>
      <c r="G278" t="s">
        <v>900</v>
      </c>
      <c r="H278" t="str">
        <f>HYPERLINK("https://talan.bank.gov.ua/get-user-certificate/1WkYTH3tEj03KiGTPpWP","Завантажити сертифікат")</f>
        <v>Завантажити сертифікат</v>
      </c>
    </row>
    <row r="279" spans="1:8" x14ac:dyDescent="0.3">
      <c r="A279" t="s">
        <v>901</v>
      </c>
      <c r="B279" t="s">
        <v>8</v>
      </c>
      <c r="C279" t="s">
        <v>902</v>
      </c>
      <c r="D279" t="s">
        <v>903</v>
      </c>
      <c r="E279" t="s">
        <v>899</v>
      </c>
      <c r="G279" t="s">
        <v>900</v>
      </c>
      <c r="H279" t="str">
        <f>HYPERLINK("https://talan.bank.gov.ua/get-user-certificate/1WkYT01dfvpEdo0mkkAe","Завантажити сертифікат")</f>
        <v>Завантажити сертифікат</v>
      </c>
    </row>
    <row r="280" spans="1:8" x14ac:dyDescent="0.3">
      <c r="A280" t="s">
        <v>904</v>
      </c>
      <c r="B280" t="s">
        <v>8</v>
      </c>
      <c r="C280" t="s">
        <v>905</v>
      </c>
      <c r="D280" t="s">
        <v>906</v>
      </c>
      <c r="E280" t="s">
        <v>899</v>
      </c>
      <c r="G280" t="s">
        <v>900</v>
      </c>
      <c r="H280" t="str">
        <f>HYPERLINK("https://talan.bank.gov.ua/get-user-certificate/1WkYTzazVWvwZUfTTF9o","Завантажити сертифікат")</f>
        <v>Завантажити сертифікат</v>
      </c>
    </row>
    <row r="281" spans="1:8" x14ac:dyDescent="0.3">
      <c r="A281" t="s">
        <v>907</v>
      </c>
      <c r="B281" t="s">
        <v>8</v>
      </c>
      <c r="C281" t="s">
        <v>908</v>
      </c>
      <c r="D281" t="s">
        <v>909</v>
      </c>
      <c r="E281" t="s">
        <v>899</v>
      </c>
      <c r="G281" t="s">
        <v>900</v>
      </c>
      <c r="H281" t="str">
        <f>HYPERLINK("https://talan.bank.gov.ua/get-user-certificate/1WkYTd5Sk6vwK063s-lt","Завантажити сертифікат")</f>
        <v>Завантажити сертифікат</v>
      </c>
    </row>
    <row r="282" spans="1:8" x14ac:dyDescent="0.3">
      <c r="A282" t="s">
        <v>910</v>
      </c>
      <c r="B282" t="s">
        <v>8</v>
      </c>
      <c r="C282" t="s">
        <v>911</v>
      </c>
      <c r="D282" t="s">
        <v>912</v>
      </c>
      <c r="E282" t="s">
        <v>913</v>
      </c>
      <c r="G282" t="s">
        <v>914</v>
      </c>
      <c r="H282" t="str">
        <f>HYPERLINK("https://talan.bank.gov.ua/get-user-certificate/1WkYTu2FrPqp6BrbMoCa","Завантажити сертифікат")</f>
        <v>Завантажити сертифікат</v>
      </c>
    </row>
    <row r="283" spans="1:8" x14ac:dyDescent="0.3">
      <c r="A283" t="s">
        <v>915</v>
      </c>
      <c r="B283" t="s">
        <v>8</v>
      </c>
      <c r="C283" t="s">
        <v>916</v>
      </c>
      <c r="D283" t="s">
        <v>917</v>
      </c>
      <c r="E283" t="s">
        <v>918</v>
      </c>
      <c r="G283" t="s">
        <v>919</v>
      </c>
      <c r="H283" t="str">
        <f>HYPERLINK("https://talan.bank.gov.ua/get-user-certificate/1WkYT0AXO8LbFAezt3Q0","Завантажити сертифікат")</f>
        <v>Завантажити сертифікат</v>
      </c>
    </row>
    <row r="284" spans="1:8" x14ac:dyDescent="0.3">
      <c r="A284" t="s">
        <v>920</v>
      </c>
      <c r="B284" t="s">
        <v>8</v>
      </c>
      <c r="C284" t="s">
        <v>921</v>
      </c>
      <c r="D284" t="s">
        <v>922</v>
      </c>
      <c r="E284" t="s">
        <v>918</v>
      </c>
      <c r="G284" t="s">
        <v>919</v>
      </c>
      <c r="H284" t="str">
        <f>HYPERLINK("https://talan.bank.gov.ua/get-user-certificate/1WkYTsqUcUQbrfe8wdc6","Завантажити сертифікат")</f>
        <v>Завантажити сертифікат</v>
      </c>
    </row>
    <row r="285" spans="1:8" x14ac:dyDescent="0.3">
      <c r="A285" t="s">
        <v>923</v>
      </c>
      <c r="B285" t="s">
        <v>8</v>
      </c>
      <c r="C285" t="s">
        <v>924</v>
      </c>
      <c r="D285" t="s">
        <v>925</v>
      </c>
      <c r="E285" t="s">
        <v>918</v>
      </c>
      <c r="G285" t="s">
        <v>919</v>
      </c>
      <c r="H285" t="str">
        <f>HYPERLINK("https://talan.bank.gov.ua/get-user-certificate/1WkYTKO0c-E9TnmAQSZc","Завантажити сертифікат")</f>
        <v>Завантажити сертифікат</v>
      </c>
    </row>
    <row r="286" spans="1:8" x14ac:dyDescent="0.3">
      <c r="A286" t="s">
        <v>926</v>
      </c>
      <c r="B286" t="s">
        <v>8</v>
      </c>
      <c r="C286" t="s">
        <v>927</v>
      </c>
      <c r="D286" t="s">
        <v>928</v>
      </c>
      <c r="E286" t="s">
        <v>918</v>
      </c>
      <c r="G286" t="s">
        <v>919</v>
      </c>
      <c r="H286" t="str">
        <f>HYPERLINK("https://talan.bank.gov.ua/get-user-certificate/1WkYTVE--7uZMxmlN1VY","Завантажити сертифікат")</f>
        <v>Завантажити сертифікат</v>
      </c>
    </row>
    <row r="287" spans="1:8" x14ac:dyDescent="0.3">
      <c r="A287" t="s">
        <v>929</v>
      </c>
      <c r="B287" t="s">
        <v>8</v>
      </c>
      <c r="C287" t="s">
        <v>930</v>
      </c>
      <c r="D287" t="s">
        <v>931</v>
      </c>
      <c r="E287" t="s">
        <v>918</v>
      </c>
      <c r="G287" t="s">
        <v>919</v>
      </c>
      <c r="H287" t="str">
        <f>HYPERLINK("https://talan.bank.gov.ua/get-user-certificate/1WkYTMZMC0a2rF4asv-j","Завантажити сертифікат")</f>
        <v>Завантажити сертифікат</v>
      </c>
    </row>
    <row r="288" spans="1:8" x14ac:dyDescent="0.3">
      <c r="A288" t="s">
        <v>932</v>
      </c>
      <c r="B288" t="s">
        <v>8</v>
      </c>
      <c r="C288" t="s">
        <v>933</v>
      </c>
      <c r="D288" t="s">
        <v>934</v>
      </c>
      <c r="E288" t="s">
        <v>918</v>
      </c>
      <c r="G288" t="s">
        <v>919</v>
      </c>
      <c r="H288" t="str">
        <f>HYPERLINK("https://talan.bank.gov.ua/get-user-certificate/1WkYTbrXpD-rZvR2JJGA","Завантажити сертифікат")</f>
        <v>Завантажити сертифікат</v>
      </c>
    </row>
    <row r="289" spans="1:8" x14ac:dyDescent="0.3">
      <c r="A289" t="s">
        <v>935</v>
      </c>
      <c r="B289" t="s">
        <v>8</v>
      </c>
      <c r="C289" t="s">
        <v>936</v>
      </c>
      <c r="D289" t="s">
        <v>937</v>
      </c>
      <c r="E289" t="s">
        <v>918</v>
      </c>
      <c r="G289" t="s">
        <v>919</v>
      </c>
      <c r="H289" t="str">
        <f>HYPERLINK("https://talan.bank.gov.ua/get-user-certificate/1WkYTvjuUvvkdsCWECAJ","Завантажити сертифікат")</f>
        <v>Завантажити сертифікат</v>
      </c>
    </row>
    <row r="290" spans="1:8" x14ac:dyDescent="0.3">
      <c r="A290" t="s">
        <v>938</v>
      </c>
      <c r="B290" t="s">
        <v>8</v>
      </c>
      <c r="C290" t="s">
        <v>939</v>
      </c>
      <c r="D290" t="s">
        <v>940</v>
      </c>
      <c r="E290" t="s">
        <v>918</v>
      </c>
      <c r="G290" t="s">
        <v>919</v>
      </c>
      <c r="H290" t="str">
        <f>HYPERLINK("https://talan.bank.gov.ua/get-user-certificate/1WkYTvlmI_QI3dyznvq9","Завантажити сертифікат")</f>
        <v>Завантажити сертифікат</v>
      </c>
    </row>
    <row r="291" spans="1:8" x14ac:dyDescent="0.3">
      <c r="A291" t="s">
        <v>941</v>
      </c>
      <c r="B291" t="s">
        <v>8</v>
      </c>
      <c r="C291" t="s">
        <v>942</v>
      </c>
      <c r="D291" t="s">
        <v>943</v>
      </c>
      <c r="E291" t="s">
        <v>918</v>
      </c>
      <c r="G291" t="s">
        <v>919</v>
      </c>
      <c r="H291" t="str">
        <f>HYPERLINK("https://talan.bank.gov.ua/get-user-certificate/1WkYTUc4Ra_C2u3sVFmp","Завантажити сертифікат")</f>
        <v>Завантажити сертифікат</v>
      </c>
    </row>
    <row r="292" spans="1:8" x14ac:dyDescent="0.3">
      <c r="A292" t="s">
        <v>944</v>
      </c>
      <c r="B292" t="s">
        <v>8</v>
      </c>
      <c r="C292" t="s">
        <v>945</v>
      </c>
      <c r="D292" t="s">
        <v>946</v>
      </c>
      <c r="E292" t="s">
        <v>918</v>
      </c>
      <c r="G292" t="s">
        <v>919</v>
      </c>
      <c r="H292" t="str">
        <f>HYPERLINK("https://talan.bank.gov.ua/get-user-certificate/1WkYTS8Pu-ObOIVcfK0W","Завантажити сертифікат")</f>
        <v>Завантажити сертифікат</v>
      </c>
    </row>
    <row r="293" spans="1:8" x14ac:dyDescent="0.3">
      <c r="A293" t="s">
        <v>947</v>
      </c>
      <c r="B293" t="s">
        <v>8</v>
      </c>
      <c r="C293" t="s">
        <v>948</v>
      </c>
      <c r="D293" t="s">
        <v>949</v>
      </c>
      <c r="E293" t="s">
        <v>918</v>
      </c>
      <c r="G293" t="s">
        <v>919</v>
      </c>
      <c r="H293" t="str">
        <f>HYPERLINK("https://talan.bank.gov.ua/get-user-certificate/1WkYTYgjeM8tQujiOkTf","Завантажити сертифікат")</f>
        <v>Завантажити сертифікат</v>
      </c>
    </row>
    <row r="294" spans="1:8" x14ac:dyDescent="0.3">
      <c r="A294" t="s">
        <v>950</v>
      </c>
      <c r="B294" t="s">
        <v>8</v>
      </c>
      <c r="C294" t="s">
        <v>951</v>
      </c>
      <c r="D294" t="s">
        <v>952</v>
      </c>
      <c r="E294" t="s">
        <v>918</v>
      </c>
      <c r="G294" t="s">
        <v>919</v>
      </c>
      <c r="H294" t="str">
        <f>HYPERLINK("https://talan.bank.gov.ua/get-user-certificate/1WkYTGfzNZy4vArobhhv","Завантажити сертифікат")</f>
        <v>Завантажити сертифікат</v>
      </c>
    </row>
    <row r="295" spans="1:8" x14ac:dyDescent="0.3">
      <c r="A295" t="s">
        <v>953</v>
      </c>
      <c r="B295" t="s">
        <v>8</v>
      </c>
      <c r="C295" t="s">
        <v>954</v>
      </c>
      <c r="D295" t="s">
        <v>955</v>
      </c>
      <c r="E295" t="s">
        <v>918</v>
      </c>
      <c r="G295" t="s">
        <v>919</v>
      </c>
      <c r="H295" t="str">
        <f>HYPERLINK("https://talan.bank.gov.ua/get-user-certificate/1WkYT5ZMPi7B64umXXH_","Завантажити сертифікат")</f>
        <v>Завантажити сертифікат</v>
      </c>
    </row>
    <row r="296" spans="1:8" x14ac:dyDescent="0.3">
      <c r="A296" t="s">
        <v>956</v>
      </c>
      <c r="B296" t="s">
        <v>8</v>
      </c>
      <c r="C296" t="s">
        <v>957</v>
      </c>
      <c r="D296" t="s">
        <v>958</v>
      </c>
      <c r="E296" t="s">
        <v>918</v>
      </c>
      <c r="G296" t="s">
        <v>919</v>
      </c>
      <c r="H296" t="str">
        <f>HYPERLINK("https://talan.bank.gov.ua/get-user-certificate/1WkYTcy_a1iaRUkDsdVw","Завантажити сертифікат")</f>
        <v>Завантажити сертифікат</v>
      </c>
    </row>
    <row r="297" spans="1:8" x14ac:dyDescent="0.3">
      <c r="A297" t="s">
        <v>959</v>
      </c>
      <c r="B297" t="s">
        <v>8</v>
      </c>
      <c r="C297" t="s">
        <v>960</v>
      </c>
      <c r="D297" t="s">
        <v>961</v>
      </c>
      <c r="E297" t="s">
        <v>918</v>
      </c>
      <c r="G297" t="s">
        <v>919</v>
      </c>
      <c r="H297" t="str">
        <f>HYPERLINK("https://talan.bank.gov.ua/get-user-certificate/1WkYT18J82bAfsQPOYA6","Завантажити сертифікат")</f>
        <v>Завантажити сертифікат</v>
      </c>
    </row>
    <row r="298" spans="1:8" x14ac:dyDescent="0.3">
      <c r="A298" t="s">
        <v>962</v>
      </c>
      <c r="B298" t="s">
        <v>8</v>
      </c>
      <c r="C298" t="s">
        <v>963</v>
      </c>
      <c r="D298" t="s">
        <v>964</v>
      </c>
      <c r="E298" t="s">
        <v>918</v>
      </c>
      <c r="G298" t="s">
        <v>919</v>
      </c>
      <c r="H298" t="str">
        <f>HYPERLINK("https://talan.bank.gov.ua/get-user-certificate/1WkYTZ1RMjvaYa1rAHrZ","Завантажити сертифікат")</f>
        <v>Завантажити сертифікат</v>
      </c>
    </row>
    <row r="299" spans="1:8" x14ac:dyDescent="0.3">
      <c r="A299" t="s">
        <v>965</v>
      </c>
      <c r="B299" t="s">
        <v>8</v>
      </c>
      <c r="C299" t="s">
        <v>966</v>
      </c>
      <c r="D299" t="s">
        <v>967</v>
      </c>
      <c r="E299" t="s">
        <v>918</v>
      </c>
      <c r="G299" t="s">
        <v>919</v>
      </c>
      <c r="H299" t="str">
        <f>HYPERLINK("https://talan.bank.gov.ua/get-user-certificate/1WkYTpsX3ggZXrVQq08S","Завантажити сертифікат")</f>
        <v>Завантажити сертифікат</v>
      </c>
    </row>
    <row r="300" spans="1:8" x14ac:dyDescent="0.3">
      <c r="A300" t="s">
        <v>968</v>
      </c>
      <c r="B300" t="s">
        <v>8</v>
      </c>
      <c r="C300" t="s">
        <v>969</v>
      </c>
      <c r="D300" t="s">
        <v>970</v>
      </c>
      <c r="E300" t="s">
        <v>918</v>
      </c>
      <c r="G300" t="s">
        <v>919</v>
      </c>
      <c r="H300" t="str">
        <f>HYPERLINK("https://talan.bank.gov.ua/get-user-certificate/1WkYTMvpXidXYT36ir7j","Завантажити сертифікат")</f>
        <v>Завантажити сертифікат</v>
      </c>
    </row>
    <row r="301" spans="1:8" x14ac:dyDescent="0.3">
      <c r="A301" t="s">
        <v>971</v>
      </c>
      <c r="B301" t="s">
        <v>8</v>
      </c>
      <c r="C301" t="s">
        <v>957</v>
      </c>
      <c r="D301" t="s">
        <v>958</v>
      </c>
      <c r="E301" t="s">
        <v>918</v>
      </c>
      <c r="G301" t="s">
        <v>919</v>
      </c>
      <c r="H301" t="str">
        <f>HYPERLINK("https://talan.bank.gov.ua/get-user-certificate/1WkYTyV5cffIIsy0rszQ","Завантажити сертифікат")</f>
        <v>Завантажити сертифікат</v>
      </c>
    </row>
    <row r="302" spans="1:8" x14ac:dyDescent="0.3">
      <c r="A302" t="s">
        <v>972</v>
      </c>
      <c r="B302" t="s">
        <v>8</v>
      </c>
      <c r="C302" t="s">
        <v>973</v>
      </c>
      <c r="D302" t="s">
        <v>974</v>
      </c>
      <c r="E302" t="s">
        <v>918</v>
      </c>
      <c r="G302" t="s">
        <v>919</v>
      </c>
      <c r="H302" t="str">
        <f>HYPERLINK("https://talan.bank.gov.ua/get-user-certificate/1WkYTzudhC-jbg7juzn7","Завантажити сертифікат")</f>
        <v>Завантажити сертифікат</v>
      </c>
    </row>
    <row r="303" spans="1:8" x14ac:dyDescent="0.3">
      <c r="A303" t="s">
        <v>975</v>
      </c>
      <c r="B303" t="s">
        <v>8</v>
      </c>
      <c r="C303" t="s">
        <v>976</v>
      </c>
      <c r="D303" t="s">
        <v>977</v>
      </c>
      <c r="E303" t="s">
        <v>918</v>
      </c>
      <c r="G303" t="s">
        <v>919</v>
      </c>
      <c r="H303" t="str">
        <f>HYPERLINK("https://talan.bank.gov.ua/get-user-certificate/1WkYTzQF3esUdZFzWw9c","Завантажити сертифікат")</f>
        <v>Завантажити сертифікат</v>
      </c>
    </row>
    <row r="304" spans="1:8" x14ac:dyDescent="0.3">
      <c r="A304" t="s">
        <v>978</v>
      </c>
      <c r="B304" t="s">
        <v>8</v>
      </c>
      <c r="C304" t="s">
        <v>979</v>
      </c>
      <c r="D304" t="s">
        <v>980</v>
      </c>
      <c r="E304" t="s">
        <v>918</v>
      </c>
      <c r="G304" t="s">
        <v>919</v>
      </c>
      <c r="H304" t="str">
        <f>HYPERLINK("https://talan.bank.gov.ua/get-user-certificate/1WkYTr1TwYkr3tR9ps1z","Завантажити сертифікат")</f>
        <v>Завантажити сертифікат</v>
      </c>
    </row>
    <row r="305" spans="1:8" x14ac:dyDescent="0.3">
      <c r="A305" t="s">
        <v>981</v>
      </c>
      <c r="B305" t="s">
        <v>8</v>
      </c>
      <c r="C305" t="s">
        <v>982</v>
      </c>
      <c r="D305" t="s">
        <v>983</v>
      </c>
      <c r="E305" t="s">
        <v>918</v>
      </c>
      <c r="G305" t="s">
        <v>919</v>
      </c>
      <c r="H305" t="str">
        <f>HYPERLINK("https://talan.bank.gov.ua/get-user-certificate/1WkYTWsPCZo9zySz7T1B","Завантажити сертифікат")</f>
        <v>Завантажити сертифікат</v>
      </c>
    </row>
    <row r="306" spans="1:8" x14ac:dyDescent="0.3">
      <c r="A306" t="s">
        <v>984</v>
      </c>
      <c r="B306" t="s">
        <v>8</v>
      </c>
      <c r="C306" t="s">
        <v>985</v>
      </c>
      <c r="D306" t="s">
        <v>986</v>
      </c>
      <c r="E306" t="s">
        <v>918</v>
      </c>
      <c r="G306" t="s">
        <v>919</v>
      </c>
      <c r="H306" t="str">
        <f>HYPERLINK("https://talan.bank.gov.ua/get-user-certificate/1WkYTxr5BaO5z5FW1juC","Завантажити сертифікат")</f>
        <v>Завантажити сертифікат</v>
      </c>
    </row>
    <row r="307" spans="1:8" x14ac:dyDescent="0.3">
      <c r="A307" t="s">
        <v>987</v>
      </c>
      <c r="B307" t="s">
        <v>8</v>
      </c>
      <c r="C307" t="s">
        <v>988</v>
      </c>
      <c r="D307" t="s">
        <v>989</v>
      </c>
      <c r="E307" t="s">
        <v>918</v>
      </c>
      <c r="G307" t="s">
        <v>919</v>
      </c>
      <c r="H307" t="str">
        <f>HYPERLINK("https://talan.bank.gov.ua/get-user-certificate/1WkYTHJUVZFRub9XtXAh","Завантажити сертифікат")</f>
        <v>Завантажити сертифікат</v>
      </c>
    </row>
    <row r="308" spans="1:8" x14ac:dyDescent="0.3">
      <c r="A308" t="s">
        <v>990</v>
      </c>
      <c r="B308" t="s">
        <v>8</v>
      </c>
      <c r="C308" t="s">
        <v>991</v>
      </c>
      <c r="D308" t="s">
        <v>992</v>
      </c>
      <c r="E308" t="s">
        <v>918</v>
      </c>
      <c r="G308" t="s">
        <v>919</v>
      </c>
      <c r="H308" t="str">
        <f>HYPERLINK("https://talan.bank.gov.ua/get-user-certificate/1WkYTVN-SLdkUPyrdgGm","Завантажити сертифікат")</f>
        <v>Завантажити сертифікат</v>
      </c>
    </row>
    <row r="309" spans="1:8" x14ac:dyDescent="0.3">
      <c r="A309" t="s">
        <v>993</v>
      </c>
      <c r="B309" t="s">
        <v>8</v>
      </c>
      <c r="C309" t="s">
        <v>994</v>
      </c>
      <c r="D309" t="s">
        <v>995</v>
      </c>
      <c r="E309" t="s">
        <v>918</v>
      </c>
      <c r="G309" t="s">
        <v>919</v>
      </c>
      <c r="H309" t="str">
        <f>HYPERLINK("https://talan.bank.gov.ua/get-user-certificate/1WkYTCPWT6CGCCmF-46s","Завантажити сертифікат")</f>
        <v>Завантажити сертифікат</v>
      </c>
    </row>
    <row r="310" spans="1:8" x14ac:dyDescent="0.3">
      <c r="A310" t="s">
        <v>996</v>
      </c>
      <c r="B310" t="s">
        <v>8</v>
      </c>
      <c r="C310" t="s">
        <v>997</v>
      </c>
      <c r="D310" t="s">
        <v>998</v>
      </c>
      <c r="E310" t="s">
        <v>918</v>
      </c>
      <c r="G310" t="s">
        <v>919</v>
      </c>
      <c r="H310" t="str">
        <f>HYPERLINK("https://talan.bank.gov.ua/get-user-certificate/1WkYT44pfkqh-vjoyvzz","Завантажити сертифікат")</f>
        <v>Завантажити сертифікат</v>
      </c>
    </row>
    <row r="311" spans="1:8" x14ac:dyDescent="0.3">
      <c r="A311" t="s">
        <v>999</v>
      </c>
      <c r="B311" t="s">
        <v>8</v>
      </c>
      <c r="C311" t="s">
        <v>1000</v>
      </c>
      <c r="D311" t="s">
        <v>1001</v>
      </c>
      <c r="E311" t="s">
        <v>918</v>
      </c>
      <c r="G311" t="s">
        <v>919</v>
      </c>
      <c r="H311" t="str">
        <f>HYPERLINK("https://talan.bank.gov.ua/get-user-certificate/1WkYT_ZdZnbhzYJWVhvQ","Завантажити сертифікат")</f>
        <v>Завантажити сертифікат</v>
      </c>
    </row>
    <row r="312" spans="1:8" x14ac:dyDescent="0.3">
      <c r="A312" t="s">
        <v>1002</v>
      </c>
      <c r="B312" t="s">
        <v>8</v>
      </c>
      <c r="C312" t="s">
        <v>1003</v>
      </c>
      <c r="D312" t="s">
        <v>1004</v>
      </c>
      <c r="E312" t="s">
        <v>918</v>
      </c>
      <c r="G312" t="s">
        <v>919</v>
      </c>
      <c r="H312" t="str">
        <f>HYPERLINK("https://talan.bank.gov.ua/get-user-certificate/1WkYTNuWQraVUXUUWwhb","Завантажити сертифікат")</f>
        <v>Завантажити сертифікат</v>
      </c>
    </row>
    <row r="313" spans="1:8" x14ac:dyDescent="0.3">
      <c r="A313" t="s">
        <v>1005</v>
      </c>
      <c r="B313" t="s">
        <v>8</v>
      </c>
      <c r="C313" t="s">
        <v>1006</v>
      </c>
      <c r="D313" t="s">
        <v>1007</v>
      </c>
      <c r="E313" t="s">
        <v>918</v>
      </c>
      <c r="G313" t="s">
        <v>919</v>
      </c>
      <c r="H313" t="str">
        <f>HYPERLINK("https://talan.bank.gov.ua/get-user-certificate/1WkYTRZymbnmHoAyi_Lr","Завантажити сертифікат")</f>
        <v>Завантажити сертифікат</v>
      </c>
    </row>
    <row r="314" spans="1:8" x14ac:dyDescent="0.3">
      <c r="A314" t="s">
        <v>1008</v>
      </c>
      <c r="B314" t="s">
        <v>8</v>
      </c>
      <c r="C314" t="s">
        <v>1009</v>
      </c>
      <c r="D314" t="s">
        <v>1010</v>
      </c>
      <c r="E314" t="s">
        <v>918</v>
      </c>
      <c r="G314" t="s">
        <v>919</v>
      </c>
      <c r="H314" t="str">
        <f>HYPERLINK("https://talan.bank.gov.ua/get-user-certificate/1WkYTUgiAN8eNa-M0w2o","Завантажити сертифікат")</f>
        <v>Завантажити сертифікат</v>
      </c>
    </row>
    <row r="315" spans="1:8" x14ac:dyDescent="0.3">
      <c r="A315" t="s">
        <v>1011</v>
      </c>
      <c r="B315" t="s">
        <v>8</v>
      </c>
      <c r="C315" t="s">
        <v>1012</v>
      </c>
      <c r="D315" t="s">
        <v>1013</v>
      </c>
      <c r="E315" t="s">
        <v>918</v>
      </c>
      <c r="G315" t="s">
        <v>919</v>
      </c>
      <c r="H315" t="str">
        <f>HYPERLINK("https://talan.bank.gov.ua/get-user-certificate/1WkYTFz3nC5zvFqeTymq","Завантажити сертифікат")</f>
        <v>Завантажити сертифікат</v>
      </c>
    </row>
    <row r="316" spans="1:8" x14ac:dyDescent="0.3">
      <c r="A316" t="s">
        <v>1014</v>
      </c>
      <c r="B316" t="s">
        <v>8</v>
      </c>
      <c r="C316" t="s">
        <v>1015</v>
      </c>
      <c r="D316" t="s">
        <v>1016</v>
      </c>
      <c r="E316" t="s">
        <v>918</v>
      </c>
      <c r="G316" t="s">
        <v>919</v>
      </c>
      <c r="H316" t="str">
        <f>HYPERLINK("https://talan.bank.gov.ua/get-user-certificate/1WkYT75fAfdyu5-X9sQr","Завантажити сертифікат")</f>
        <v>Завантажити сертифікат</v>
      </c>
    </row>
    <row r="317" spans="1:8" x14ac:dyDescent="0.3">
      <c r="A317" t="s">
        <v>1017</v>
      </c>
      <c r="B317" t="s">
        <v>8</v>
      </c>
      <c r="C317" t="s">
        <v>1018</v>
      </c>
      <c r="D317" t="s">
        <v>1019</v>
      </c>
      <c r="E317" t="s">
        <v>918</v>
      </c>
      <c r="G317" t="s">
        <v>919</v>
      </c>
      <c r="H317" t="str">
        <f>HYPERLINK("https://talan.bank.gov.ua/get-user-certificate/1WkYTCVUmPOTeTI8fu3W","Завантажити сертифікат")</f>
        <v>Завантажити сертифікат</v>
      </c>
    </row>
    <row r="318" spans="1:8" x14ac:dyDescent="0.3">
      <c r="A318" t="s">
        <v>1020</v>
      </c>
      <c r="B318" t="s">
        <v>8</v>
      </c>
      <c r="C318" t="s">
        <v>1021</v>
      </c>
      <c r="D318" t="s">
        <v>1022</v>
      </c>
      <c r="E318" t="s">
        <v>918</v>
      </c>
      <c r="G318" t="s">
        <v>919</v>
      </c>
      <c r="H318" t="str">
        <f>HYPERLINK("https://talan.bank.gov.ua/get-user-certificate/1WkYTRYD4hzmSJoOOJdi","Завантажити сертифікат")</f>
        <v>Завантажити сертифікат</v>
      </c>
    </row>
    <row r="319" spans="1:8" x14ac:dyDescent="0.3">
      <c r="A319" t="s">
        <v>1023</v>
      </c>
      <c r="B319" t="s">
        <v>8</v>
      </c>
      <c r="C319" t="s">
        <v>1024</v>
      </c>
      <c r="D319" t="s">
        <v>1025</v>
      </c>
      <c r="E319" t="s">
        <v>918</v>
      </c>
      <c r="G319" t="s">
        <v>919</v>
      </c>
      <c r="H319" t="str">
        <f>HYPERLINK("https://talan.bank.gov.ua/get-user-certificate/1WkYTU5RkIgEriyHnZXs","Завантажити сертифікат")</f>
        <v>Завантажити сертифікат</v>
      </c>
    </row>
    <row r="320" spans="1:8" x14ac:dyDescent="0.3">
      <c r="A320" t="s">
        <v>1026</v>
      </c>
      <c r="B320" t="s">
        <v>8</v>
      </c>
      <c r="C320" t="s">
        <v>1027</v>
      </c>
      <c r="D320" t="s">
        <v>994</v>
      </c>
      <c r="E320" t="s">
        <v>918</v>
      </c>
      <c r="G320" t="s">
        <v>919</v>
      </c>
      <c r="H320" t="str">
        <f>HYPERLINK("https://talan.bank.gov.ua/get-user-certificate/1WkYTE-fz87unUCBeKwb","Завантажити сертифікат")</f>
        <v>Завантажити сертифікат</v>
      </c>
    </row>
    <row r="321" spans="1:8" x14ac:dyDescent="0.3">
      <c r="A321" t="s">
        <v>1028</v>
      </c>
      <c r="B321" t="s">
        <v>8</v>
      </c>
      <c r="C321" t="s">
        <v>1029</v>
      </c>
      <c r="D321" t="s">
        <v>1030</v>
      </c>
      <c r="E321" t="s">
        <v>918</v>
      </c>
      <c r="G321" t="s">
        <v>919</v>
      </c>
      <c r="H321" t="str">
        <f>HYPERLINK("https://talan.bank.gov.ua/get-user-certificate/1WkYTsc3cOrWvFLSFECh","Завантажити сертифікат")</f>
        <v>Завантажити сертифікат</v>
      </c>
    </row>
    <row r="322" spans="1:8" x14ac:dyDescent="0.3">
      <c r="A322" t="s">
        <v>1031</v>
      </c>
      <c r="B322" t="s">
        <v>8</v>
      </c>
      <c r="C322" t="s">
        <v>1032</v>
      </c>
      <c r="D322" t="s">
        <v>1033</v>
      </c>
      <c r="E322" t="s">
        <v>918</v>
      </c>
      <c r="G322" t="s">
        <v>919</v>
      </c>
      <c r="H322" t="str">
        <f>HYPERLINK("https://talan.bank.gov.ua/get-user-certificate/1WkYTl8riwLIrmp177lx","Завантажити сертифікат")</f>
        <v>Завантажити сертифікат</v>
      </c>
    </row>
    <row r="323" spans="1:8" x14ac:dyDescent="0.3">
      <c r="A323" t="s">
        <v>1034</v>
      </c>
      <c r="B323" t="s">
        <v>8</v>
      </c>
      <c r="C323" t="s">
        <v>1035</v>
      </c>
      <c r="D323" t="s">
        <v>1036</v>
      </c>
      <c r="E323" t="s">
        <v>918</v>
      </c>
      <c r="G323" t="s">
        <v>919</v>
      </c>
      <c r="H323" t="str">
        <f>HYPERLINK("https://talan.bank.gov.ua/get-user-certificate/1WkYTYFU9JglmrzInX0s","Завантажити сертифікат")</f>
        <v>Завантажити сертифікат</v>
      </c>
    </row>
    <row r="324" spans="1:8" x14ac:dyDescent="0.3">
      <c r="A324" t="s">
        <v>1037</v>
      </c>
      <c r="B324" t="s">
        <v>8</v>
      </c>
      <c r="C324" t="s">
        <v>1038</v>
      </c>
      <c r="D324" t="s">
        <v>1039</v>
      </c>
      <c r="E324" t="s">
        <v>918</v>
      </c>
      <c r="G324" t="s">
        <v>919</v>
      </c>
      <c r="H324" t="str">
        <f>HYPERLINK("https://talan.bank.gov.ua/get-user-certificate/1WkYTfCVC4te_f2GY_DR","Завантажити сертифікат")</f>
        <v>Завантажити сертифікат</v>
      </c>
    </row>
    <row r="325" spans="1:8" x14ac:dyDescent="0.3">
      <c r="A325" t="s">
        <v>1040</v>
      </c>
      <c r="B325" t="s">
        <v>8</v>
      </c>
      <c r="C325" t="s">
        <v>1024</v>
      </c>
      <c r="D325" t="s">
        <v>1041</v>
      </c>
      <c r="E325" t="s">
        <v>918</v>
      </c>
      <c r="G325" t="s">
        <v>919</v>
      </c>
      <c r="H325" t="str">
        <f>HYPERLINK("https://talan.bank.gov.ua/get-user-certificate/1WkYTTeaANSwkrdgnLhk","Завантажити сертифікат")</f>
        <v>Завантажити сертифікат</v>
      </c>
    </row>
    <row r="326" spans="1:8" x14ac:dyDescent="0.3">
      <c r="A326" t="s">
        <v>1042</v>
      </c>
      <c r="B326" t="s">
        <v>8</v>
      </c>
      <c r="C326" t="s">
        <v>1043</v>
      </c>
      <c r="D326" t="s">
        <v>1044</v>
      </c>
      <c r="E326" t="s">
        <v>918</v>
      </c>
      <c r="G326" t="s">
        <v>919</v>
      </c>
      <c r="H326" t="str">
        <f>HYPERLINK("https://talan.bank.gov.ua/get-user-certificate/1WkYTTv9gVamIb88QVp9","Завантажити сертифікат")</f>
        <v>Завантажити сертифікат</v>
      </c>
    </row>
    <row r="327" spans="1:8" x14ac:dyDescent="0.3">
      <c r="A327" t="s">
        <v>1045</v>
      </c>
      <c r="B327" t="s">
        <v>8</v>
      </c>
      <c r="C327" t="s">
        <v>1046</v>
      </c>
      <c r="D327" t="s">
        <v>1047</v>
      </c>
      <c r="E327" t="s">
        <v>918</v>
      </c>
      <c r="G327" t="s">
        <v>919</v>
      </c>
      <c r="H327" t="str">
        <f>HYPERLINK("https://talan.bank.gov.ua/get-user-certificate/1WkYT0PsY7ffA13P03iB","Завантажити сертифікат")</f>
        <v>Завантажити сертифікат</v>
      </c>
    </row>
    <row r="328" spans="1:8" x14ac:dyDescent="0.3">
      <c r="A328" t="s">
        <v>1048</v>
      </c>
      <c r="B328" t="s">
        <v>8</v>
      </c>
      <c r="C328" t="s">
        <v>1049</v>
      </c>
      <c r="D328" t="s">
        <v>1050</v>
      </c>
      <c r="E328" t="s">
        <v>918</v>
      </c>
      <c r="G328" t="s">
        <v>919</v>
      </c>
      <c r="H328" t="str">
        <f>HYPERLINK("https://talan.bank.gov.ua/get-user-certificate/1WkYTfmWsbLm3c_vEeiQ","Завантажити сертифікат")</f>
        <v>Завантажити сертифікат</v>
      </c>
    </row>
    <row r="329" spans="1:8" x14ac:dyDescent="0.3">
      <c r="A329" t="s">
        <v>1051</v>
      </c>
      <c r="B329" t="s">
        <v>8</v>
      </c>
      <c r="C329" t="s">
        <v>1052</v>
      </c>
      <c r="D329" t="s">
        <v>1053</v>
      </c>
      <c r="E329" t="s">
        <v>918</v>
      </c>
      <c r="G329" t="s">
        <v>919</v>
      </c>
      <c r="H329" t="str">
        <f>HYPERLINK("https://talan.bank.gov.ua/get-user-certificate/1WkYT7PktWFDcN8fPnRJ","Завантажити сертифікат")</f>
        <v>Завантажити сертифікат</v>
      </c>
    </row>
    <row r="330" spans="1:8" x14ac:dyDescent="0.3">
      <c r="A330" t="s">
        <v>1054</v>
      </c>
      <c r="B330" t="s">
        <v>8</v>
      </c>
      <c r="C330" t="s">
        <v>1055</v>
      </c>
      <c r="D330" t="s">
        <v>1056</v>
      </c>
      <c r="E330" t="s">
        <v>918</v>
      </c>
      <c r="G330" t="s">
        <v>919</v>
      </c>
      <c r="H330" t="str">
        <f>HYPERLINK("https://talan.bank.gov.ua/get-user-certificate/1WkYTFH3hfCJ0z-_LNiT","Завантажити сертифікат")</f>
        <v>Завантажити сертифікат</v>
      </c>
    </row>
    <row r="331" spans="1:8" x14ac:dyDescent="0.3">
      <c r="A331" t="s">
        <v>1057</v>
      </c>
      <c r="B331" t="s">
        <v>8</v>
      </c>
      <c r="C331" t="s">
        <v>1058</v>
      </c>
      <c r="D331" t="s">
        <v>1059</v>
      </c>
      <c r="E331" t="s">
        <v>918</v>
      </c>
      <c r="G331" t="s">
        <v>919</v>
      </c>
      <c r="H331" t="str">
        <f>HYPERLINK("https://talan.bank.gov.ua/get-user-certificate/1WkYTEvJg64Cct-Z2ZGT","Завантажити сертифікат")</f>
        <v>Завантажити сертифікат</v>
      </c>
    </row>
    <row r="332" spans="1:8" x14ac:dyDescent="0.3">
      <c r="A332" t="s">
        <v>1060</v>
      </c>
      <c r="B332" t="s">
        <v>8</v>
      </c>
      <c r="C332" t="s">
        <v>1061</v>
      </c>
      <c r="D332" t="s">
        <v>1062</v>
      </c>
      <c r="E332" t="s">
        <v>1063</v>
      </c>
      <c r="G332" t="s">
        <v>1064</v>
      </c>
      <c r="H332" t="str">
        <f>HYPERLINK("https://talan.bank.gov.ua/get-user-certificate/1WkYTdPWMpzT6BmM4LOE","Завантажити сертифікат")</f>
        <v>Завантажити сертифікат</v>
      </c>
    </row>
    <row r="333" spans="1:8" x14ac:dyDescent="0.3">
      <c r="A333" t="s">
        <v>1065</v>
      </c>
      <c r="B333" t="s">
        <v>8</v>
      </c>
      <c r="C333" t="s">
        <v>1066</v>
      </c>
      <c r="D333" t="s">
        <v>1067</v>
      </c>
      <c r="E333" t="s">
        <v>1063</v>
      </c>
      <c r="G333" t="s">
        <v>1064</v>
      </c>
      <c r="H333" t="str">
        <f>HYPERLINK("https://talan.bank.gov.ua/get-user-certificate/1WkYTlcVtTC5jSMiiS0Z","Завантажити сертифікат")</f>
        <v>Завантажити сертифікат</v>
      </c>
    </row>
    <row r="334" spans="1:8" x14ac:dyDescent="0.3">
      <c r="A334" t="s">
        <v>1068</v>
      </c>
      <c r="B334" t="s">
        <v>8</v>
      </c>
      <c r="C334" t="s">
        <v>1069</v>
      </c>
      <c r="D334" t="s">
        <v>1070</v>
      </c>
      <c r="E334" t="s">
        <v>1063</v>
      </c>
      <c r="G334" t="s">
        <v>1064</v>
      </c>
      <c r="H334" t="str">
        <f>HYPERLINK("https://talan.bank.gov.ua/get-user-certificate/1WkYT8aYA5Jb5Vo3y9mb","Завантажити сертифікат")</f>
        <v>Завантажити сертифікат</v>
      </c>
    </row>
    <row r="335" spans="1:8" x14ac:dyDescent="0.3">
      <c r="A335" t="s">
        <v>1071</v>
      </c>
      <c r="B335" t="s">
        <v>8</v>
      </c>
      <c r="C335" t="s">
        <v>1072</v>
      </c>
      <c r="D335" t="s">
        <v>1073</v>
      </c>
      <c r="E335" t="s">
        <v>1063</v>
      </c>
      <c r="G335" t="s">
        <v>1064</v>
      </c>
      <c r="H335" t="str">
        <f>HYPERLINK("https://talan.bank.gov.ua/get-user-certificate/1WkYTljG2ViqpBbalJ02","Завантажити сертифікат")</f>
        <v>Завантажити сертифікат</v>
      </c>
    </row>
    <row r="336" spans="1:8" x14ac:dyDescent="0.3">
      <c r="A336" t="s">
        <v>1074</v>
      </c>
      <c r="B336" t="s">
        <v>8</v>
      </c>
      <c r="C336" t="s">
        <v>1075</v>
      </c>
      <c r="D336" t="s">
        <v>1076</v>
      </c>
      <c r="E336" t="s">
        <v>1063</v>
      </c>
      <c r="G336" t="s">
        <v>1064</v>
      </c>
      <c r="H336" t="str">
        <f>HYPERLINK("https://talan.bank.gov.ua/get-user-certificate/1WkYTjUw_egVf7M4LTRX","Завантажити сертифікат")</f>
        <v>Завантажити сертифікат</v>
      </c>
    </row>
    <row r="337" spans="1:8" x14ac:dyDescent="0.3">
      <c r="A337" t="s">
        <v>1077</v>
      </c>
      <c r="B337" t="s">
        <v>8</v>
      </c>
      <c r="C337" t="s">
        <v>1078</v>
      </c>
      <c r="D337" t="s">
        <v>1079</v>
      </c>
      <c r="E337" t="s">
        <v>1063</v>
      </c>
      <c r="G337" t="s">
        <v>1064</v>
      </c>
      <c r="H337" t="str">
        <f>HYPERLINK("https://talan.bank.gov.ua/get-user-certificate/1WkYTTad0yXluJKfNKM1","Завантажити сертифікат")</f>
        <v>Завантажити сертифікат</v>
      </c>
    </row>
    <row r="338" spans="1:8" x14ac:dyDescent="0.3">
      <c r="A338" t="s">
        <v>1080</v>
      </c>
      <c r="B338" t="s">
        <v>8</v>
      </c>
      <c r="C338" t="s">
        <v>1081</v>
      </c>
      <c r="D338" t="s">
        <v>1082</v>
      </c>
      <c r="E338" t="s">
        <v>1063</v>
      </c>
      <c r="G338" t="s">
        <v>1064</v>
      </c>
      <c r="H338" t="str">
        <f>HYPERLINK("https://talan.bank.gov.ua/get-user-certificate/1WkYTlUxGL2fW5oDBdWl","Завантажити сертифікат")</f>
        <v>Завантажити сертифікат</v>
      </c>
    </row>
    <row r="339" spans="1:8" x14ac:dyDescent="0.3">
      <c r="A339" t="s">
        <v>1083</v>
      </c>
      <c r="B339" t="s">
        <v>8</v>
      </c>
      <c r="C339" t="s">
        <v>1084</v>
      </c>
      <c r="D339" t="s">
        <v>1085</v>
      </c>
      <c r="E339" t="s">
        <v>1063</v>
      </c>
      <c r="G339" t="s">
        <v>1064</v>
      </c>
      <c r="H339" t="str">
        <f>HYPERLINK("https://talan.bank.gov.ua/get-user-certificate/1WkYTRe7ZD0l1cItYzRX","Завантажити сертифікат")</f>
        <v>Завантажити сертифікат</v>
      </c>
    </row>
    <row r="340" spans="1:8" x14ac:dyDescent="0.3">
      <c r="A340" t="s">
        <v>1086</v>
      </c>
      <c r="B340" t="s">
        <v>8</v>
      </c>
      <c r="C340" t="s">
        <v>1087</v>
      </c>
      <c r="D340" t="s">
        <v>1088</v>
      </c>
      <c r="E340" t="s">
        <v>1089</v>
      </c>
      <c r="G340" t="s">
        <v>1090</v>
      </c>
      <c r="H340" t="str">
        <f>HYPERLINK("https://talan.bank.gov.ua/get-user-certificate/1WkYTjQJu_8HAr3SP30p","Завантажити сертифікат")</f>
        <v>Завантажити сертифікат</v>
      </c>
    </row>
    <row r="341" spans="1:8" x14ac:dyDescent="0.3">
      <c r="A341" t="s">
        <v>1091</v>
      </c>
      <c r="B341" t="s">
        <v>8</v>
      </c>
      <c r="C341" t="s">
        <v>1092</v>
      </c>
      <c r="D341" t="s">
        <v>1093</v>
      </c>
      <c r="E341" t="s">
        <v>1089</v>
      </c>
      <c r="G341" t="s">
        <v>1090</v>
      </c>
      <c r="H341" t="str">
        <f>HYPERLINK("https://talan.bank.gov.ua/get-user-certificate/1WkYTFOpT76dm7PODZfU","Завантажити сертифікат")</f>
        <v>Завантажити сертифікат</v>
      </c>
    </row>
    <row r="342" spans="1:8" x14ac:dyDescent="0.3">
      <c r="A342" t="s">
        <v>1094</v>
      </c>
      <c r="B342" t="s">
        <v>8</v>
      </c>
      <c r="C342" t="s">
        <v>1095</v>
      </c>
      <c r="D342" t="s">
        <v>1096</v>
      </c>
      <c r="E342" t="s">
        <v>1089</v>
      </c>
      <c r="G342" t="s">
        <v>1090</v>
      </c>
      <c r="H342" t="str">
        <f>HYPERLINK("https://talan.bank.gov.ua/get-user-certificate/1WkYTd1nJxVHCJfhzWA9","Завантажити сертифікат")</f>
        <v>Завантажити сертифікат</v>
      </c>
    </row>
    <row r="343" spans="1:8" x14ac:dyDescent="0.3">
      <c r="A343" t="s">
        <v>1097</v>
      </c>
      <c r="B343" t="s">
        <v>8</v>
      </c>
      <c r="C343" t="s">
        <v>1098</v>
      </c>
      <c r="D343" t="s">
        <v>1099</v>
      </c>
      <c r="E343" t="s">
        <v>1089</v>
      </c>
      <c r="G343" t="s">
        <v>1090</v>
      </c>
      <c r="H343" t="str">
        <f>HYPERLINK("https://talan.bank.gov.ua/get-user-certificate/1WkYTU3L4nN3nBLBdJP8","Завантажити сертифікат")</f>
        <v>Завантажити сертифікат</v>
      </c>
    </row>
    <row r="344" spans="1:8" x14ac:dyDescent="0.3">
      <c r="A344" t="s">
        <v>1100</v>
      </c>
      <c r="B344" t="s">
        <v>8</v>
      </c>
      <c r="C344" t="s">
        <v>1101</v>
      </c>
      <c r="D344" t="s">
        <v>1102</v>
      </c>
      <c r="E344" t="s">
        <v>1103</v>
      </c>
      <c r="G344" t="s">
        <v>1104</v>
      </c>
      <c r="H344" t="str">
        <f>HYPERLINK("https://talan.bank.gov.ua/get-user-certificate/1WkYTDd5SgiJPEeTlgud","Завантажити сертифікат")</f>
        <v>Завантажити сертифікат</v>
      </c>
    </row>
    <row r="345" spans="1:8" x14ac:dyDescent="0.3">
      <c r="A345" t="s">
        <v>1105</v>
      </c>
      <c r="B345" t="s">
        <v>8</v>
      </c>
      <c r="C345" t="s">
        <v>1106</v>
      </c>
      <c r="D345" t="s">
        <v>1107</v>
      </c>
      <c r="E345" t="s">
        <v>1103</v>
      </c>
      <c r="G345" t="s">
        <v>1104</v>
      </c>
      <c r="H345" t="str">
        <f>HYPERLINK("https://talan.bank.gov.ua/get-user-certificate/1WkYT533FvdD0SkLvSVn","Завантажити сертифікат")</f>
        <v>Завантажити сертифікат</v>
      </c>
    </row>
    <row r="346" spans="1:8" x14ac:dyDescent="0.3">
      <c r="A346" t="s">
        <v>1108</v>
      </c>
      <c r="B346" t="s">
        <v>8</v>
      </c>
      <c r="C346" t="s">
        <v>1109</v>
      </c>
      <c r="D346" t="s">
        <v>1110</v>
      </c>
      <c r="E346" t="s">
        <v>1103</v>
      </c>
      <c r="G346" t="s">
        <v>1104</v>
      </c>
      <c r="H346" t="str">
        <f>HYPERLINK("https://talan.bank.gov.ua/get-user-certificate/1WkYTM5dwIU3-yvViCbO","Завантажити сертифікат")</f>
        <v>Завантажити сертифікат</v>
      </c>
    </row>
    <row r="347" spans="1:8" x14ac:dyDescent="0.3">
      <c r="A347" t="s">
        <v>1111</v>
      </c>
      <c r="B347" t="s">
        <v>8</v>
      </c>
      <c r="C347" t="s">
        <v>1112</v>
      </c>
      <c r="D347" t="s">
        <v>1113</v>
      </c>
      <c r="E347" t="s">
        <v>1103</v>
      </c>
      <c r="G347" t="s">
        <v>1104</v>
      </c>
      <c r="H347" t="str">
        <f>HYPERLINK("https://talan.bank.gov.ua/get-user-certificate/1WkYTyje7AMAgeIjTgt0","Завантажити сертифікат")</f>
        <v>Завантажити сертифікат</v>
      </c>
    </row>
    <row r="348" spans="1:8" x14ac:dyDescent="0.3">
      <c r="A348" t="s">
        <v>1114</v>
      </c>
      <c r="B348" t="s">
        <v>8</v>
      </c>
      <c r="C348" t="s">
        <v>1115</v>
      </c>
      <c r="D348" t="s">
        <v>1116</v>
      </c>
      <c r="E348" t="s">
        <v>1103</v>
      </c>
      <c r="G348" t="s">
        <v>1104</v>
      </c>
      <c r="H348" t="str">
        <f>HYPERLINK("https://talan.bank.gov.ua/get-user-certificate/1WkYThry9Fa2yhxQSpD6","Завантажити сертифікат")</f>
        <v>Завантажити сертифікат</v>
      </c>
    </row>
    <row r="349" spans="1:8" x14ac:dyDescent="0.3">
      <c r="A349" t="s">
        <v>1117</v>
      </c>
      <c r="B349" t="s">
        <v>8</v>
      </c>
      <c r="C349" t="s">
        <v>1118</v>
      </c>
      <c r="D349" t="s">
        <v>1119</v>
      </c>
      <c r="E349" t="s">
        <v>1103</v>
      </c>
      <c r="G349" t="s">
        <v>1104</v>
      </c>
      <c r="H349" t="str">
        <f>HYPERLINK("https://talan.bank.gov.ua/get-user-certificate/1WkYTMVnP753uhEDlXku","Завантажити сертифікат")</f>
        <v>Завантажити сертифікат</v>
      </c>
    </row>
    <row r="350" spans="1:8" x14ac:dyDescent="0.3">
      <c r="A350" t="s">
        <v>1120</v>
      </c>
      <c r="B350" t="s">
        <v>8</v>
      </c>
      <c r="C350" t="s">
        <v>1121</v>
      </c>
      <c r="D350" t="s">
        <v>1122</v>
      </c>
      <c r="E350" t="s">
        <v>1103</v>
      </c>
      <c r="G350" t="s">
        <v>1104</v>
      </c>
      <c r="H350" t="str">
        <f>HYPERLINK("https://talan.bank.gov.ua/get-user-certificate/1WkYTEaJXWRmyHb7nCgG","Завантажити сертифікат")</f>
        <v>Завантажити сертифікат</v>
      </c>
    </row>
    <row r="351" spans="1:8" x14ac:dyDescent="0.3">
      <c r="A351" t="s">
        <v>1123</v>
      </c>
      <c r="B351" t="s">
        <v>8</v>
      </c>
      <c r="C351" t="s">
        <v>1124</v>
      </c>
      <c r="D351" t="s">
        <v>1125</v>
      </c>
      <c r="E351" t="s">
        <v>1103</v>
      </c>
      <c r="G351" t="s">
        <v>1104</v>
      </c>
      <c r="H351" t="str">
        <f>HYPERLINK("https://talan.bank.gov.ua/get-user-certificate/1WkYTVH3mDdkw8hKahlo","Завантажити сертифікат")</f>
        <v>Завантажити сертифікат</v>
      </c>
    </row>
    <row r="352" spans="1:8" x14ac:dyDescent="0.3">
      <c r="A352" t="s">
        <v>1126</v>
      </c>
      <c r="B352" t="s">
        <v>8</v>
      </c>
      <c r="C352" t="s">
        <v>1127</v>
      </c>
      <c r="D352" t="s">
        <v>1128</v>
      </c>
      <c r="E352" t="s">
        <v>1103</v>
      </c>
      <c r="G352" t="s">
        <v>1104</v>
      </c>
      <c r="H352" t="str">
        <f>HYPERLINK("https://talan.bank.gov.ua/get-user-certificate/1WkYT9LpSibuo2v5Z4y7","Завантажити сертифікат")</f>
        <v>Завантажити сертифікат</v>
      </c>
    </row>
    <row r="353" spans="1:8" x14ac:dyDescent="0.3">
      <c r="A353" t="s">
        <v>1129</v>
      </c>
      <c r="B353" t="s">
        <v>8</v>
      </c>
      <c r="C353" t="s">
        <v>1130</v>
      </c>
      <c r="D353" t="s">
        <v>1131</v>
      </c>
      <c r="E353" t="s">
        <v>1103</v>
      </c>
      <c r="G353" t="s">
        <v>1104</v>
      </c>
      <c r="H353" t="str">
        <f>HYPERLINK("https://talan.bank.gov.ua/get-user-certificate/1WkYTu_H0HHoJUqPZgJU","Завантажити сертифікат")</f>
        <v>Завантажити сертифікат</v>
      </c>
    </row>
    <row r="354" spans="1:8" x14ac:dyDescent="0.3">
      <c r="A354" t="s">
        <v>1132</v>
      </c>
      <c r="B354" t="s">
        <v>8</v>
      </c>
      <c r="C354" t="s">
        <v>1133</v>
      </c>
      <c r="D354" t="s">
        <v>1134</v>
      </c>
      <c r="E354" t="s">
        <v>1103</v>
      </c>
      <c r="G354" t="s">
        <v>1104</v>
      </c>
      <c r="H354" t="str">
        <f>HYPERLINK("https://talan.bank.gov.ua/get-user-certificate/1WkYTOJeik4An6iSQg4P","Завантажити сертифікат")</f>
        <v>Завантажити сертифікат</v>
      </c>
    </row>
    <row r="355" spans="1:8" x14ac:dyDescent="0.3">
      <c r="A355" t="s">
        <v>1135</v>
      </c>
      <c r="B355" t="s">
        <v>8</v>
      </c>
      <c r="C355" t="s">
        <v>1136</v>
      </c>
      <c r="D355" t="s">
        <v>1137</v>
      </c>
      <c r="E355" t="s">
        <v>1103</v>
      </c>
      <c r="G355" t="s">
        <v>1104</v>
      </c>
      <c r="H355" t="str">
        <f>HYPERLINK("https://talan.bank.gov.ua/get-user-certificate/1WkYTdU_dF9g5zzVnnEv","Завантажити сертифікат")</f>
        <v>Завантажити сертифікат</v>
      </c>
    </row>
    <row r="356" spans="1:8" x14ac:dyDescent="0.3">
      <c r="A356" t="s">
        <v>1138</v>
      </c>
      <c r="B356" t="s">
        <v>8</v>
      </c>
      <c r="C356" t="s">
        <v>1139</v>
      </c>
      <c r="D356" t="s">
        <v>1140</v>
      </c>
      <c r="E356" t="s">
        <v>1103</v>
      </c>
      <c r="G356" t="s">
        <v>1104</v>
      </c>
      <c r="H356" t="str">
        <f>HYPERLINK("https://talan.bank.gov.ua/get-user-certificate/1WkYT2v3a6Be9IqNJEJ1","Завантажити сертифікат")</f>
        <v>Завантажити сертифікат</v>
      </c>
    </row>
    <row r="357" spans="1:8" x14ac:dyDescent="0.3">
      <c r="A357" t="s">
        <v>1141</v>
      </c>
      <c r="B357" t="s">
        <v>8</v>
      </c>
      <c r="C357" t="s">
        <v>1142</v>
      </c>
      <c r="D357" t="s">
        <v>1143</v>
      </c>
      <c r="E357" t="s">
        <v>1144</v>
      </c>
      <c r="G357" t="s">
        <v>1145</v>
      </c>
      <c r="H357" t="str">
        <f>HYPERLINK("https://talan.bank.gov.ua/get-user-certificate/1WkYTFLmeMYT3p1OH-oR","Завантажити сертифікат")</f>
        <v>Завантажити сертифікат</v>
      </c>
    </row>
    <row r="358" spans="1:8" x14ac:dyDescent="0.3">
      <c r="A358" t="s">
        <v>1146</v>
      </c>
      <c r="B358" t="s">
        <v>8</v>
      </c>
      <c r="C358" t="s">
        <v>1147</v>
      </c>
      <c r="D358" t="s">
        <v>1148</v>
      </c>
      <c r="E358" t="s">
        <v>1149</v>
      </c>
      <c r="G358" t="s">
        <v>1145</v>
      </c>
      <c r="H358" t="str">
        <f>HYPERLINK("https://talan.bank.gov.ua/get-user-certificate/1WkYTrdt7MMzYvVpvgRY","Завантажити сертифікат")</f>
        <v>Завантажити сертифікат</v>
      </c>
    </row>
    <row r="359" spans="1:8" x14ac:dyDescent="0.3">
      <c r="A359" t="s">
        <v>1150</v>
      </c>
      <c r="B359" t="s">
        <v>8</v>
      </c>
      <c r="C359" t="s">
        <v>1151</v>
      </c>
      <c r="D359" t="s">
        <v>1152</v>
      </c>
      <c r="E359" t="s">
        <v>1153</v>
      </c>
      <c r="G359" t="s">
        <v>1154</v>
      </c>
      <c r="H359" t="str">
        <f>HYPERLINK("https://talan.bank.gov.ua/get-user-certificate/1WkYT79wMivqsunXfKjn","Завантажити сертифікат")</f>
        <v>Завантажити сертифікат</v>
      </c>
    </row>
    <row r="360" spans="1:8" x14ac:dyDescent="0.3">
      <c r="A360" t="s">
        <v>1155</v>
      </c>
      <c r="B360" t="s">
        <v>8</v>
      </c>
      <c r="C360" t="s">
        <v>1156</v>
      </c>
      <c r="D360" t="s">
        <v>1157</v>
      </c>
      <c r="E360" t="s">
        <v>1153</v>
      </c>
      <c r="G360" t="s">
        <v>1154</v>
      </c>
      <c r="H360" t="str">
        <f>HYPERLINK("https://talan.bank.gov.ua/get-user-certificate/1WkYTNUKnuHR_F2ODy2e","Завантажити сертифікат")</f>
        <v>Завантажити сертифікат</v>
      </c>
    </row>
    <row r="361" spans="1:8" x14ac:dyDescent="0.3">
      <c r="A361" t="s">
        <v>1158</v>
      </c>
      <c r="B361" t="s">
        <v>8</v>
      </c>
      <c r="C361" t="s">
        <v>1159</v>
      </c>
      <c r="D361" t="s">
        <v>1160</v>
      </c>
      <c r="E361" t="s">
        <v>1153</v>
      </c>
      <c r="G361" t="s">
        <v>1154</v>
      </c>
      <c r="H361" t="str">
        <f>HYPERLINK("https://talan.bank.gov.ua/get-user-certificate/1WkYTTjUbTzOHP6qf_MO","Завантажити сертифікат")</f>
        <v>Завантажити сертифікат</v>
      </c>
    </row>
    <row r="362" spans="1:8" x14ac:dyDescent="0.3">
      <c r="A362" t="s">
        <v>1161</v>
      </c>
      <c r="B362" t="s">
        <v>8</v>
      </c>
      <c r="C362" t="s">
        <v>1162</v>
      </c>
      <c r="D362" t="s">
        <v>1163</v>
      </c>
      <c r="E362" t="s">
        <v>1153</v>
      </c>
      <c r="G362" t="s">
        <v>1154</v>
      </c>
      <c r="H362" t="str">
        <f>HYPERLINK("https://talan.bank.gov.ua/get-user-certificate/1WkYT8ZfEn45YVK94Uwt","Завантажити сертифікат")</f>
        <v>Завантажити сертифікат</v>
      </c>
    </row>
    <row r="363" spans="1:8" x14ac:dyDescent="0.3">
      <c r="A363" t="s">
        <v>1164</v>
      </c>
      <c r="B363" t="s">
        <v>8</v>
      </c>
      <c r="C363" t="s">
        <v>1165</v>
      </c>
      <c r="D363" t="s">
        <v>1166</v>
      </c>
      <c r="E363" t="s">
        <v>1167</v>
      </c>
      <c r="G363" t="s">
        <v>1168</v>
      </c>
      <c r="H363" t="str">
        <f>HYPERLINK("https://talan.bank.gov.ua/get-user-certificate/1WkYTPvbJoq2btOvYi5V","Завантажити сертифікат")</f>
        <v>Завантажити сертифікат</v>
      </c>
    </row>
    <row r="364" spans="1:8" x14ac:dyDescent="0.3">
      <c r="A364" t="s">
        <v>1169</v>
      </c>
      <c r="B364" t="s">
        <v>8</v>
      </c>
      <c r="C364" t="s">
        <v>1170</v>
      </c>
      <c r="D364" t="s">
        <v>1171</v>
      </c>
      <c r="E364" t="s">
        <v>1167</v>
      </c>
      <c r="G364" t="s">
        <v>1168</v>
      </c>
      <c r="H364" t="str">
        <f>HYPERLINK("https://talan.bank.gov.ua/get-user-certificate/1WkYTxzJnyL9FQEe6W2j","Завантажити сертифікат")</f>
        <v>Завантажити сертифікат</v>
      </c>
    </row>
    <row r="365" spans="1:8" x14ac:dyDescent="0.3">
      <c r="A365" t="s">
        <v>1172</v>
      </c>
      <c r="B365" t="s">
        <v>8</v>
      </c>
      <c r="C365" t="s">
        <v>1173</v>
      </c>
      <c r="D365" t="s">
        <v>1174</v>
      </c>
      <c r="E365" t="s">
        <v>1167</v>
      </c>
      <c r="G365" t="s">
        <v>1168</v>
      </c>
      <c r="H365" t="str">
        <f>HYPERLINK("https://talan.bank.gov.ua/get-user-certificate/1WkYTEj6AVuDHkQb90NS","Завантажити сертифікат")</f>
        <v>Завантажити сертифікат</v>
      </c>
    </row>
    <row r="366" spans="1:8" x14ac:dyDescent="0.3">
      <c r="A366" t="s">
        <v>1175</v>
      </c>
      <c r="B366" t="s">
        <v>8</v>
      </c>
      <c r="C366" t="s">
        <v>1176</v>
      </c>
      <c r="D366" t="s">
        <v>1177</v>
      </c>
      <c r="E366" t="s">
        <v>1167</v>
      </c>
      <c r="G366" t="s">
        <v>1168</v>
      </c>
      <c r="H366" t="str">
        <f>HYPERLINK("https://talan.bank.gov.ua/get-user-certificate/1WkYTLK58loBzAB-Hdd-","Завантажити сертифікат")</f>
        <v>Завантажити сертифікат</v>
      </c>
    </row>
    <row r="367" spans="1:8" x14ac:dyDescent="0.3">
      <c r="A367" t="s">
        <v>1178</v>
      </c>
      <c r="B367" t="s">
        <v>8</v>
      </c>
      <c r="C367" t="s">
        <v>1179</v>
      </c>
      <c r="D367" t="s">
        <v>1180</v>
      </c>
      <c r="E367" t="s">
        <v>1167</v>
      </c>
      <c r="G367" t="s">
        <v>1168</v>
      </c>
      <c r="H367" t="str">
        <f>HYPERLINK("https://talan.bank.gov.ua/get-user-certificate/1WkYTWd7uyxU-_3XrQBg","Завантажити сертифікат")</f>
        <v>Завантажити сертифікат</v>
      </c>
    </row>
    <row r="368" spans="1:8" x14ac:dyDescent="0.3">
      <c r="A368" t="s">
        <v>1181</v>
      </c>
      <c r="B368" t="s">
        <v>8</v>
      </c>
      <c r="C368" t="s">
        <v>1182</v>
      </c>
      <c r="D368" t="s">
        <v>1183</v>
      </c>
      <c r="E368" t="s">
        <v>1167</v>
      </c>
      <c r="G368" t="s">
        <v>1168</v>
      </c>
      <c r="H368" t="str">
        <f>HYPERLINK("https://talan.bank.gov.ua/get-user-certificate/1WkYTu6sVJrTDjli88Cu","Завантажити сертифікат")</f>
        <v>Завантажити сертифікат</v>
      </c>
    </row>
    <row r="369" spans="1:8" x14ac:dyDescent="0.3">
      <c r="A369" t="s">
        <v>1184</v>
      </c>
      <c r="B369" t="s">
        <v>8</v>
      </c>
      <c r="C369" t="s">
        <v>1185</v>
      </c>
      <c r="D369" t="s">
        <v>1186</v>
      </c>
      <c r="E369" t="s">
        <v>1167</v>
      </c>
      <c r="G369" t="s">
        <v>1168</v>
      </c>
      <c r="H369" t="str">
        <f>HYPERLINK("https://talan.bank.gov.ua/get-user-certificate/1WkYTFqi2BY8_oMtmddH","Завантажити сертифікат")</f>
        <v>Завантажити сертифікат</v>
      </c>
    </row>
    <row r="370" spans="1:8" x14ac:dyDescent="0.3">
      <c r="A370" t="s">
        <v>1187</v>
      </c>
      <c r="B370" t="s">
        <v>8</v>
      </c>
      <c r="C370" t="s">
        <v>1188</v>
      </c>
      <c r="D370" t="s">
        <v>1189</v>
      </c>
      <c r="E370" t="s">
        <v>1167</v>
      </c>
      <c r="G370" t="s">
        <v>1168</v>
      </c>
      <c r="H370" t="str">
        <f>HYPERLINK("https://talan.bank.gov.ua/get-user-certificate/1WkYTi9bMy8a-LvAS7dB","Завантажити сертифікат")</f>
        <v>Завантажити сертифікат</v>
      </c>
    </row>
    <row r="371" spans="1:8" x14ac:dyDescent="0.3">
      <c r="A371" t="s">
        <v>1190</v>
      </c>
      <c r="B371" t="s">
        <v>8</v>
      </c>
      <c r="C371" t="s">
        <v>1191</v>
      </c>
      <c r="D371" t="s">
        <v>1192</v>
      </c>
      <c r="E371" t="s">
        <v>1167</v>
      </c>
      <c r="G371" t="s">
        <v>1168</v>
      </c>
      <c r="H371" t="str">
        <f>HYPERLINK("https://talan.bank.gov.ua/get-user-certificate/1WkYTZGUIJnHxEr6EQW4","Завантажити сертифікат")</f>
        <v>Завантажити сертифікат</v>
      </c>
    </row>
    <row r="372" spans="1:8" x14ac:dyDescent="0.3">
      <c r="A372" t="s">
        <v>1193</v>
      </c>
      <c r="B372" t="s">
        <v>8</v>
      </c>
      <c r="C372" t="s">
        <v>1194</v>
      </c>
      <c r="D372" t="s">
        <v>1195</v>
      </c>
      <c r="E372" t="s">
        <v>1167</v>
      </c>
      <c r="G372" t="s">
        <v>1168</v>
      </c>
      <c r="H372" t="str">
        <f>HYPERLINK("https://talan.bank.gov.ua/get-user-certificate/1WkYT64UaGXCb0GwWTXm","Завантажити сертифікат")</f>
        <v>Завантажити сертифікат</v>
      </c>
    </row>
    <row r="373" spans="1:8" x14ac:dyDescent="0.3">
      <c r="A373" t="s">
        <v>1196</v>
      </c>
      <c r="B373" t="s">
        <v>8</v>
      </c>
      <c r="C373" t="s">
        <v>1197</v>
      </c>
      <c r="D373" t="s">
        <v>1198</v>
      </c>
      <c r="E373" t="s">
        <v>1167</v>
      </c>
      <c r="G373" t="s">
        <v>1168</v>
      </c>
      <c r="H373" t="str">
        <f>HYPERLINK("https://talan.bank.gov.ua/get-user-certificate/1WkYTDU-KGHPTSpFFOvi","Завантажити сертифікат")</f>
        <v>Завантажити сертифікат</v>
      </c>
    </row>
    <row r="374" spans="1:8" x14ac:dyDescent="0.3">
      <c r="A374" t="s">
        <v>1199</v>
      </c>
      <c r="B374" t="s">
        <v>8</v>
      </c>
      <c r="C374" t="s">
        <v>1200</v>
      </c>
      <c r="D374" t="s">
        <v>1201</v>
      </c>
      <c r="E374" t="s">
        <v>1167</v>
      </c>
      <c r="G374" t="s">
        <v>1168</v>
      </c>
      <c r="H374" t="str">
        <f>HYPERLINK("https://talan.bank.gov.ua/get-user-certificate/1WkYTvG-TaPuCEMb2AS2","Завантажити сертифікат")</f>
        <v>Завантажити сертифікат</v>
      </c>
    </row>
    <row r="375" spans="1:8" x14ac:dyDescent="0.3">
      <c r="A375" t="s">
        <v>1202</v>
      </c>
      <c r="B375" t="s">
        <v>8</v>
      </c>
      <c r="C375" t="s">
        <v>1203</v>
      </c>
      <c r="D375" t="s">
        <v>1204</v>
      </c>
      <c r="E375" t="s">
        <v>1167</v>
      </c>
      <c r="G375" t="s">
        <v>1168</v>
      </c>
      <c r="H375" t="str">
        <f>HYPERLINK("https://talan.bank.gov.ua/get-user-certificate/1WkYTnI5O5WvI6pev57F","Завантажити сертифікат")</f>
        <v>Завантажити сертифікат</v>
      </c>
    </row>
    <row r="376" spans="1:8" x14ac:dyDescent="0.3">
      <c r="A376" t="s">
        <v>1205</v>
      </c>
      <c r="B376" t="s">
        <v>8</v>
      </c>
      <c r="C376" t="s">
        <v>1206</v>
      </c>
      <c r="D376" t="s">
        <v>1207</v>
      </c>
      <c r="E376" t="s">
        <v>1167</v>
      </c>
      <c r="G376" t="s">
        <v>1168</v>
      </c>
      <c r="H376" t="str">
        <f>HYPERLINK("https://talan.bank.gov.ua/get-user-certificate/1WkYT9PzZUX80e8esNyg","Завантажити сертифікат")</f>
        <v>Завантажити сертифікат</v>
      </c>
    </row>
    <row r="377" spans="1:8" x14ac:dyDescent="0.3">
      <c r="A377" t="s">
        <v>1208</v>
      </c>
      <c r="B377" t="s">
        <v>8</v>
      </c>
      <c r="C377" t="s">
        <v>1209</v>
      </c>
      <c r="D377" t="s">
        <v>1210</v>
      </c>
      <c r="E377" t="s">
        <v>1211</v>
      </c>
      <c r="G377" t="s">
        <v>1212</v>
      </c>
      <c r="H377" t="str">
        <f>HYPERLINK("https://talan.bank.gov.ua/get-user-certificate/1WkYTnGTrvR5o4PyBNwl","Завантажити сертифікат")</f>
        <v>Завантажити сертифікат</v>
      </c>
    </row>
    <row r="378" spans="1:8" x14ac:dyDescent="0.3">
      <c r="A378" t="s">
        <v>1213</v>
      </c>
      <c r="B378" t="s">
        <v>8</v>
      </c>
      <c r="C378" t="s">
        <v>1214</v>
      </c>
      <c r="D378" t="s">
        <v>1215</v>
      </c>
      <c r="E378" t="s">
        <v>1211</v>
      </c>
      <c r="G378" t="s">
        <v>1212</v>
      </c>
      <c r="H378" t="str">
        <f>HYPERLINK("https://talan.bank.gov.ua/get-user-certificate/1WkYTJFTJZ_zClInocwg","Завантажити сертифікат")</f>
        <v>Завантажити сертифікат</v>
      </c>
    </row>
    <row r="379" spans="1:8" x14ac:dyDescent="0.3">
      <c r="A379" t="s">
        <v>1216</v>
      </c>
      <c r="B379" t="s">
        <v>8</v>
      </c>
      <c r="C379" t="s">
        <v>1217</v>
      </c>
      <c r="D379" t="s">
        <v>1218</v>
      </c>
      <c r="E379" t="s">
        <v>1219</v>
      </c>
      <c r="G379" t="s">
        <v>1220</v>
      </c>
      <c r="H379" t="str">
        <f>HYPERLINK("https://talan.bank.gov.ua/get-user-certificate/1WkYTzYkwtsfCU9dy6jE","Завантажити сертифікат")</f>
        <v>Завантажити сертифікат</v>
      </c>
    </row>
    <row r="380" spans="1:8" x14ac:dyDescent="0.3">
      <c r="A380" t="s">
        <v>1221</v>
      </c>
      <c r="B380" t="s">
        <v>8</v>
      </c>
      <c r="C380" t="s">
        <v>1222</v>
      </c>
      <c r="D380" t="s">
        <v>1223</v>
      </c>
      <c r="E380" t="s">
        <v>1219</v>
      </c>
      <c r="G380" t="s">
        <v>1220</v>
      </c>
      <c r="H380" t="str">
        <f>HYPERLINK("https://talan.bank.gov.ua/get-user-certificate/1WkYTeRE7iQEeqlcOfoV","Завантажити сертифікат")</f>
        <v>Завантажити сертифікат</v>
      </c>
    </row>
    <row r="381" spans="1:8" x14ac:dyDescent="0.3">
      <c r="A381" t="s">
        <v>1224</v>
      </c>
      <c r="B381" t="s">
        <v>8</v>
      </c>
      <c r="C381" t="s">
        <v>1225</v>
      </c>
      <c r="D381" t="s">
        <v>1226</v>
      </c>
      <c r="E381" t="s">
        <v>1219</v>
      </c>
      <c r="G381" t="s">
        <v>1220</v>
      </c>
      <c r="H381" t="str">
        <f>HYPERLINK("https://talan.bank.gov.ua/get-user-certificate/1WkYTyKre5fakrmDu-kX","Завантажити сертифікат")</f>
        <v>Завантажити сертифікат</v>
      </c>
    </row>
    <row r="382" spans="1:8" x14ac:dyDescent="0.3">
      <c r="A382" t="s">
        <v>1227</v>
      </c>
      <c r="B382" t="s">
        <v>8</v>
      </c>
      <c r="C382" t="s">
        <v>1228</v>
      </c>
      <c r="D382" t="s">
        <v>1229</v>
      </c>
      <c r="E382" t="s">
        <v>1219</v>
      </c>
      <c r="G382" t="s">
        <v>1220</v>
      </c>
      <c r="H382" t="str">
        <f>HYPERLINK("https://talan.bank.gov.ua/get-user-certificate/1WkYTb_XOVLfk97ZnVGp","Завантажити сертифікат")</f>
        <v>Завантажити сертифікат</v>
      </c>
    </row>
    <row r="383" spans="1:8" x14ac:dyDescent="0.3">
      <c r="A383" t="s">
        <v>1230</v>
      </c>
      <c r="B383" t="s">
        <v>8</v>
      </c>
      <c r="C383" t="s">
        <v>1231</v>
      </c>
      <c r="D383" t="s">
        <v>1232</v>
      </c>
      <c r="E383" t="s">
        <v>1219</v>
      </c>
      <c r="G383" t="s">
        <v>1220</v>
      </c>
      <c r="H383" t="str">
        <f>HYPERLINK("https://talan.bank.gov.ua/get-user-certificate/1WkYT5DnDGuR0qsr0JmP","Завантажити сертифікат")</f>
        <v>Завантажити сертифікат</v>
      </c>
    </row>
    <row r="384" spans="1:8" x14ac:dyDescent="0.3">
      <c r="A384" t="s">
        <v>1233</v>
      </c>
      <c r="B384" t="s">
        <v>8</v>
      </c>
      <c r="C384" t="s">
        <v>1234</v>
      </c>
      <c r="D384" t="s">
        <v>1235</v>
      </c>
      <c r="E384" t="s">
        <v>1219</v>
      </c>
      <c r="G384" t="s">
        <v>1220</v>
      </c>
      <c r="H384" t="str">
        <f>HYPERLINK("https://talan.bank.gov.ua/get-user-certificate/1WkYTWJVevo9m99_Rlzv","Завантажити сертифікат")</f>
        <v>Завантажити сертифікат</v>
      </c>
    </row>
    <row r="385" spans="1:8" x14ac:dyDescent="0.3">
      <c r="A385" t="s">
        <v>1236</v>
      </c>
      <c r="B385" t="s">
        <v>8</v>
      </c>
      <c r="C385" t="s">
        <v>1237</v>
      </c>
      <c r="D385" t="s">
        <v>1238</v>
      </c>
      <c r="E385" t="s">
        <v>1219</v>
      </c>
      <c r="G385" t="s">
        <v>1220</v>
      </c>
      <c r="H385" t="str">
        <f>HYPERLINK("https://talan.bank.gov.ua/get-user-certificate/1WkYTDx4eB18KOVHhImq","Завантажити сертифікат")</f>
        <v>Завантажити сертифікат</v>
      </c>
    </row>
    <row r="386" spans="1:8" x14ac:dyDescent="0.3">
      <c r="A386" t="s">
        <v>1239</v>
      </c>
      <c r="B386" t="s">
        <v>8</v>
      </c>
      <c r="C386" t="s">
        <v>1240</v>
      </c>
      <c r="D386" t="s">
        <v>1241</v>
      </c>
      <c r="E386" t="s">
        <v>1219</v>
      </c>
      <c r="G386" t="s">
        <v>1220</v>
      </c>
      <c r="H386" t="str">
        <f>HYPERLINK("https://talan.bank.gov.ua/get-user-certificate/1WkYTEnDyHWU4bcAOCHo","Завантажити сертифікат")</f>
        <v>Завантажити сертифікат</v>
      </c>
    </row>
    <row r="387" spans="1:8" x14ac:dyDescent="0.3">
      <c r="A387" t="s">
        <v>1242</v>
      </c>
      <c r="B387" t="s">
        <v>8</v>
      </c>
      <c r="C387" t="s">
        <v>1243</v>
      </c>
      <c r="D387" t="s">
        <v>1244</v>
      </c>
      <c r="E387" t="s">
        <v>1219</v>
      </c>
      <c r="G387" t="s">
        <v>1220</v>
      </c>
      <c r="H387" t="str">
        <f>HYPERLINK("https://talan.bank.gov.ua/get-user-certificate/1WkYTSrVuXsPShOJSe8E","Завантажити сертифікат")</f>
        <v>Завантажити сертифікат</v>
      </c>
    </row>
    <row r="388" spans="1:8" x14ac:dyDescent="0.3">
      <c r="A388" t="s">
        <v>1245</v>
      </c>
      <c r="B388" t="s">
        <v>8</v>
      </c>
      <c r="C388" t="s">
        <v>1246</v>
      </c>
      <c r="D388" t="s">
        <v>1247</v>
      </c>
      <c r="E388" t="s">
        <v>1219</v>
      </c>
      <c r="G388" t="s">
        <v>1220</v>
      </c>
      <c r="H388" t="str">
        <f>HYPERLINK("https://talan.bank.gov.ua/get-user-certificate/1WkYTBAZhGzuVTRPsUDn","Завантажити сертифікат")</f>
        <v>Завантажити сертифікат</v>
      </c>
    </row>
    <row r="389" spans="1:8" x14ac:dyDescent="0.3">
      <c r="A389" t="s">
        <v>1248</v>
      </c>
      <c r="B389" t="s">
        <v>8</v>
      </c>
      <c r="C389" t="s">
        <v>1249</v>
      </c>
      <c r="D389" t="s">
        <v>1250</v>
      </c>
      <c r="E389" t="s">
        <v>1219</v>
      </c>
      <c r="G389" t="s">
        <v>1220</v>
      </c>
      <c r="H389" t="str">
        <f>HYPERLINK("https://talan.bank.gov.ua/get-user-certificate/1WkYT_H14oPLDxUOoubC","Завантажити сертифікат")</f>
        <v>Завантажити сертифікат</v>
      </c>
    </row>
    <row r="390" spans="1:8" x14ac:dyDescent="0.3">
      <c r="A390" t="s">
        <v>1251</v>
      </c>
      <c r="B390" t="s">
        <v>8</v>
      </c>
      <c r="C390" t="s">
        <v>1252</v>
      </c>
      <c r="D390" t="s">
        <v>1253</v>
      </c>
      <c r="E390" t="s">
        <v>1219</v>
      </c>
      <c r="G390" t="s">
        <v>1220</v>
      </c>
      <c r="H390" t="str">
        <f>HYPERLINK("https://talan.bank.gov.ua/get-user-certificate/1WkYTDncRd-IlGUJ2sTJ","Завантажити сертифікат")</f>
        <v>Завантажити сертифікат</v>
      </c>
    </row>
    <row r="391" spans="1:8" x14ac:dyDescent="0.3">
      <c r="A391" t="s">
        <v>1254</v>
      </c>
      <c r="B391" t="s">
        <v>8</v>
      </c>
      <c r="C391" t="s">
        <v>1255</v>
      </c>
      <c r="D391" t="s">
        <v>1256</v>
      </c>
      <c r="E391" t="s">
        <v>1257</v>
      </c>
      <c r="G391" t="s">
        <v>1258</v>
      </c>
      <c r="H391" t="str">
        <f>HYPERLINK("https://talan.bank.gov.ua/get-user-certificate/1WkYTZogbOhf8HDvckav","Завантажити сертифікат")</f>
        <v>Завантажити сертифікат</v>
      </c>
    </row>
    <row r="392" spans="1:8" x14ac:dyDescent="0.3">
      <c r="A392" t="s">
        <v>1259</v>
      </c>
      <c r="B392" t="s">
        <v>8</v>
      </c>
      <c r="C392" t="s">
        <v>1260</v>
      </c>
      <c r="D392" t="s">
        <v>1261</v>
      </c>
      <c r="E392" t="s">
        <v>1257</v>
      </c>
      <c r="G392" t="s">
        <v>1258</v>
      </c>
      <c r="H392" t="str">
        <f>HYPERLINK("https://talan.bank.gov.ua/get-user-certificate/1WkYTv-yw9dBF4RNRqW-","Завантажити сертифікат")</f>
        <v>Завантажити сертифікат</v>
      </c>
    </row>
    <row r="393" spans="1:8" x14ac:dyDescent="0.3">
      <c r="A393" t="s">
        <v>1262</v>
      </c>
      <c r="B393" t="s">
        <v>8</v>
      </c>
      <c r="C393" t="s">
        <v>1263</v>
      </c>
      <c r="D393" t="s">
        <v>1264</v>
      </c>
      <c r="E393" t="s">
        <v>1257</v>
      </c>
      <c r="G393" t="s">
        <v>1258</v>
      </c>
      <c r="H393" t="str">
        <f>HYPERLINK("https://talan.bank.gov.ua/get-user-certificate/1WkYT5MzUWxTGurwyIh6","Завантажити сертифікат")</f>
        <v>Завантажити сертифікат</v>
      </c>
    </row>
    <row r="394" spans="1:8" x14ac:dyDescent="0.3">
      <c r="A394" t="s">
        <v>1265</v>
      </c>
      <c r="B394" t="s">
        <v>8</v>
      </c>
      <c r="C394" t="s">
        <v>1266</v>
      </c>
      <c r="D394" t="s">
        <v>1267</v>
      </c>
      <c r="E394" t="s">
        <v>1257</v>
      </c>
      <c r="G394" t="s">
        <v>1258</v>
      </c>
      <c r="H394" t="str">
        <f>HYPERLINK("https://talan.bank.gov.ua/get-user-certificate/1WkYTQLc2DqEahKsTO4b","Завантажити сертифікат")</f>
        <v>Завантажити сертифікат</v>
      </c>
    </row>
    <row r="395" spans="1:8" x14ac:dyDescent="0.3">
      <c r="A395" t="s">
        <v>1268</v>
      </c>
      <c r="B395" t="s">
        <v>8</v>
      </c>
      <c r="C395" t="s">
        <v>1269</v>
      </c>
      <c r="D395" t="s">
        <v>1270</v>
      </c>
      <c r="E395" t="s">
        <v>1257</v>
      </c>
      <c r="G395" t="s">
        <v>1258</v>
      </c>
      <c r="H395" t="str">
        <f>HYPERLINK("https://talan.bank.gov.ua/get-user-certificate/1WkYTH6gSzepiIlE7qBy","Завантажити сертифікат")</f>
        <v>Завантажити сертифікат</v>
      </c>
    </row>
    <row r="396" spans="1:8" x14ac:dyDescent="0.3">
      <c r="A396" t="s">
        <v>1271</v>
      </c>
      <c r="B396" t="s">
        <v>8</v>
      </c>
      <c r="C396" t="s">
        <v>1272</v>
      </c>
      <c r="D396" t="s">
        <v>1273</v>
      </c>
      <c r="E396" t="s">
        <v>1257</v>
      </c>
      <c r="G396" t="s">
        <v>1258</v>
      </c>
      <c r="H396" t="str">
        <f>HYPERLINK("https://talan.bank.gov.ua/get-user-certificate/1WkYTNeYYO3aqcFe3jnr","Завантажити сертифікат")</f>
        <v>Завантажити сертифікат</v>
      </c>
    </row>
    <row r="397" spans="1:8" x14ac:dyDescent="0.3">
      <c r="A397" t="s">
        <v>1274</v>
      </c>
      <c r="B397" t="s">
        <v>8</v>
      </c>
      <c r="C397" t="s">
        <v>1275</v>
      </c>
      <c r="D397" t="s">
        <v>1276</v>
      </c>
      <c r="E397" t="s">
        <v>1257</v>
      </c>
      <c r="G397" t="s">
        <v>1258</v>
      </c>
      <c r="H397" t="str">
        <f>HYPERLINK("https://talan.bank.gov.ua/get-user-certificate/1WkYT7h_WSdYAMF6i8XB","Завантажити сертифікат")</f>
        <v>Завантажити сертифікат</v>
      </c>
    </row>
    <row r="398" spans="1:8" x14ac:dyDescent="0.3">
      <c r="A398" t="s">
        <v>1277</v>
      </c>
      <c r="B398" t="s">
        <v>8</v>
      </c>
      <c r="C398" t="s">
        <v>1278</v>
      </c>
      <c r="D398" t="s">
        <v>1279</v>
      </c>
      <c r="E398" t="s">
        <v>1257</v>
      </c>
      <c r="G398" t="s">
        <v>1258</v>
      </c>
      <c r="H398" t="str">
        <f>HYPERLINK("https://talan.bank.gov.ua/get-user-certificate/1WkYTRYAfYiM43Wc7kQa","Завантажити сертифікат")</f>
        <v>Завантажити сертифікат</v>
      </c>
    </row>
    <row r="399" spans="1:8" x14ac:dyDescent="0.3">
      <c r="A399" t="s">
        <v>1280</v>
      </c>
      <c r="B399" t="s">
        <v>8</v>
      </c>
      <c r="C399" t="s">
        <v>1281</v>
      </c>
      <c r="D399" t="s">
        <v>1282</v>
      </c>
      <c r="E399" t="s">
        <v>1257</v>
      </c>
      <c r="G399" t="s">
        <v>1258</v>
      </c>
      <c r="H399" t="str">
        <f>HYPERLINK("https://talan.bank.gov.ua/get-user-certificate/1WkYT3g9d-1eoZA1GInX","Завантажити сертифікат")</f>
        <v>Завантажити сертифікат</v>
      </c>
    </row>
    <row r="400" spans="1:8" x14ac:dyDescent="0.3">
      <c r="A400" t="s">
        <v>1283</v>
      </c>
      <c r="B400" t="s">
        <v>8</v>
      </c>
      <c r="C400" t="s">
        <v>1284</v>
      </c>
      <c r="D400" t="s">
        <v>1285</v>
      </c>
      <c r="E400" t="s">
        <v>1257</v>
      </c>
      <c r="G400" t="s">
        <v>1258</v>
      </c>
      <c r="H400" t="str">
        <f>HYPERLINK("https://talan.bank.gov.ua/get-user-certificate/1WkYTpC05kBC34NGHTvj","Завантажити сертифікат")</f>
        <v>Завантажити сертифікат</v>
      </c>
    </row>
    <row r="401" spans="1:8" x14ac:dyDescent="0.3">
      <c r="A401" t="s">
        <v>1286</v>
      </c>
      <c r="B401" t="s">
        <v>8</v>
      </c>
      <c r="C401" t="s">
        <v>1287</v>
      </c>
      <c r="D401" t="s">
        <v>1288</v>
      </c>
      <c r="E401" t="s">
        <v>1257</v>
      </c>
      <c r="G401" t="s">
        <v>1258</v>
      </c>
      <c r="H401" t="str">
        <f>HYPERLINK("https://talan.bank.gov.ua/get-user-certificate/1WkYT72TDpqsOzVVkpam","Завантажити сертифікат")</f>
        <v>Завантажити сертифікат</v>
      </c>
    </row>
    <row r="402" spans="1:8" x14ac:dyDescent="0.3">
      <c r="A402" t="s">
        <v>1289</v>
      </c>
      <c r="B402" t="s">
        <v>8</v>
      </c>
      <c r="C402" t="s">
        <v>1290</v>
      </c>
      <c r="D402" t="s">
        <v>1291</v>
      </c>
      <c r="E402" t="s">
        <v>1257</v>
      </c>
      <c r="G402" t="s">
        <v>1258</v>
      </c>
      <c r="H402" t="str">
        <f>HYPERLINK("https://talan.bank.gov.ua/get-user-certificate/1WkYTZbmqhiRAgviImQF","Завантажити сертифікат")</f>
        <v>Завантажити сертифікат</v>
      </c>
    </row>
    <row r="403" spans="1:8" x14ac:dyDescent="0.3">
      <c r="A403" t="s">
        <v>1292</v>
      </c>
      <c r="B403" t="s">
        <v>8</v>
      </c>
      <c r="C403" t="s">
        <v>1293</v>
      </c>
      <c r="D403" t="s">
        <v>1294</v>
      </c>
      <c r="E403" t="s">
        <v>1257</v>
      </c>
      <c r="G403" t="s">
        <v>1258</v>
      </c>
      <c r="H403" t="str">
        <f>HYPERLINK("https://talan.bank.gov.ua/get-user-certificate/1WkYTSP_35SSC7OdfuYa","Завантажити сертифікат")</f>
        <v>Завантажити сертифікат</v>
      </c>
    </row>
    <row r="404" spans="1:8" x14ac:dyDescent="0.3">
      <c r="A404" t="s">
        <v>1295</v>
      </c>
      <c r="B404" t="s">
        <v>8</v>
      </c>
      <c r="C404" t="s">
        <v>1296</v>
      </c>
      <c r="D404" t="s">
        <v>1297</v>
      </c>
      <c r="E404" t="s">
        <v>1298</v>
      </c>
      <c r="G404" t="s">
        <v>1299</v>
      </c>
      <c r="H404" t="str">
        <f>HYPERLINK("https://talan.bank.gov.ua/get-user-certificate/1WkYTmE4FPeuCmaIHzrX","Завантажити сертифікат")</f>
        <v>Завантажити сертифікат</v>
      </c>
    </row>
    <row r="405" spans="1:8" x14ac:dyDescent="0.3">
      <c r="A405" t="s">
        <v>1300</v>
      </c>
      <c r="B405" t="s">
        <v>8</v>
      </c>
      <c r="C405" t="s">
        <v>1301</v>
      </c>
      <c r="D405" t="s">
        <v>1302</v>
      </c>
      <c r="E405" t="s">
        <v>1298</v>
      </c>
      <c r="G405" t="s">
        <v>1299</v>
      </c>
      <c r="H405" t="str">
        <f>HYPERLINK("https://talan.bank.gov.ua/get-user-certificate/1WkYTHXmbN4gR5Vdu3Dt","Завантажити сертифікат")</f>
        <v>Завантажити сертифікат</v>
      </c>
    </row>
    <row r="406" spans="1:8" x14ac:dyDescent="0.3">
      <c r="A406" t="s">
        <v>1303</v>
      </c>
      <c r="B406" t="s">
        <v>8</v>
      </c>
      <c r="C406" t="s">
        <v>1304</v>
      </c>
      <c r="D406" t="s">
        <v>1305</v>
      </c>
      <c r="E406" t="s">
        <v>1298</v>
      </c>
      <c r="G406" t="s">
        <v>1299</v>
      </c>
      <c r="H406" t="str">
        <f>HYPERLINK("https://talan.bank.gov.ua/get-user-certificate/1WkYTH6NHGe9rfW2M6k9","Завантажити сертифікат")</f>
        <v>Завантажити сертифікат</v>
      </c>
    </row>
    <row r="407" spans="1:8" x14ac:dyDescent="0.3">
      <c r="A407" t="s">
        <v>1306</v>
      </c>
      <c r="B407" t="s">
        <v>8</v>
      </c>
      <c r="C407" t="s">
        <v>1307</v>
      </c>
      <c r="D407" t="s">
        <v>1308</v>
      </c>
      <c r="E407" t="s">
        <v>1298</v>
      </c>
      <c r="G407" t="s">
        <v>1299</v>
      </c>
      <c r="H407" t="str">
        <f>HYPERLINK("https://talan.bank.gov.ua/get-user-certificate/1WkYTi02GroiSOcKVhXM","Завантажити сертифікат")</f>
        <v>Завантажити сертифікат</v>
      </c>
    </row>
    <row r="408" spans="1:8" x14ac:dyDescent="0.3">
      <c r="A408" t="s">
        <v>1309</v>
      </c>
      <c r="B408" t="s">
        <v>8</v>
      </c>
      <c r="C408" t="s">
        <v>1310</v>
      </c>
      <c r="D408" t="s">
        <v>1311</v>
      </c>
      <c r="E408" t="s">
        <v>1312</v>
      </c>
      <c r="G408" t="s">
        <v>1313</v>
      </c>
      <c r="H408" t="str">
        <f>HYPERLINK("https://talan.bank.gov.ua/get-user-certificate/1WkYT_7XO9-fa2eGKk33","Завантажити сертифікат")</f>
        <v>Завантажити сертифікат</v>
      </c>
    </row>
    <row r="409" spans="1:8" x14ac:dyDescent="0.3">
      <c r="A409" t="s">
        <v>1314</v>
      </c>
      <c r="B409" t="s">
        <v>8</v>
      </c>
      <c r="C409" t="s">
        <v>1315</v>
      </c>
      <c r="D409" t="s">
        <v>1316</v>
      </c>
      <c r="E409" t="s">
        <v>1312</v>
      </c>
      <c r="G409" t="s">
        <v>1313</v>
      </c>
      <c r="H409" t="str">
        <f>HYPERLINK("https://talan.bank.gov.ua/get-user-certificate/1WkYTIhWE2N2R72SXgZL","Завантажити сертифікат")</f>
        <v>Завантажити сертифікат</v>
      </c>
    </row>
    <row r="410" spans="1:8" x14ac:dyDescent="0.3">
      <c r="A410" t="s">
        <v>1317</v>
      </c>
      <c r="B410" t="s">
        <v>8</v>
      </c>
      <c r="C410" t="s">
        <v>1318</v>
      </c>
      <c r="D410" t="s">
        <v>1319</v>
      </c>
      <c r="E410" t="s">
        <v>1312</v>
      </c>
      <c r="G410" t="s">
        <v>1313</v>
      </c>
      <c r="H410" t="str">
        <f>HYPERLINK("https://talan.bank.gov.ua/get-user-certificate/1WkYT_RzdVFoCf9LcqWs","Завантажити сертифікат")</f>
        <v>Завантажити сертифікат</v>
      </c>
    </row>
    <row r="411" spans="1:8" x14ac:dyDescent="0.3">
      <c r="A411" t="s">
        <v>1320</v>
      </c>
      <c r="B411" t="s">
        <v>8</v>
      </c>
      <c r="C411" t="s">
        <v>1321</v>
      </c>
      <c r="D411" t="s">
        <v>1322</v>
      </c>
      <c r="E411" t="s">
        <v>1312</v>
      </c>
      <c r="G411" t="s">
        <v>1313</v>
      </c>
      <c r="H411" t="str">
        <f>HYPERLINK("https://talan.bank.gov.ua/get-user-certificate/1WkYTDwN-aACGDsx6wZz","Завантажити сертифікат")</f>
        <v>Завантажити сертифікат</v>
      </c>
    </row>
    <row r="412" spans="1:8" x14ac:dyDescent="0.3">
      <c r="A412" t="s">
        <v>1323</v>
      </c>
      <c r="B412" t="s">
        <v>8</v>
      </c>
      <c r="C412" t="s">
        <v>1324</v>
      </c>
      <c r="D412" t="s">
        <v>1325</v>
      </c>
      <c r="E412" t="s">
        <v>1312</v>
      </c>
      <c r="G412" t="s">
        <v>1313</v>
      </c>
      <c r="H412" t="str">
        <f>HYPERLINK("https://talan.bank.gov.ua/get-user-certificate/1WkYTa0Us84gSQhP2wuE","Завантажити сертифікат")</f>
        <v>Завантажити сертифікат</v>
      </c>
    </row>
    <row r="413" spans="1:8" x14ac:dyDescent="0.3">
      <c r="A413" t="s">
        <v>1326</v>
      </c>
      <c r="B413" t="s">
        <v>8</v>
      </c>
      <c r="C413" t="s">
        <v>1327</v>
      </c>
      <c r="D413" t="s">
        <v>1328</v>
      </c>
      <c r="E413" t="s">
        <v>1312</v>
      </c>
      <c r="G413" t="s">
        <v>1313</v>
      </c>
      <c r="H413" t="str">
        <f>HYPERLINK("https://talan.bank.gov.ua/get-user-certificate/1WkYTulD7myr1GI5eGMW","Завантажити сертифікат")</f>
        <v>Завантажити сертифікат</v>
      </c>
    </row>
    <row r="414" spans="1:8" x14ac:dyDescent="0.3">
      <c r="A414" t="s">
        <v>1329</v>
      </c>
      <c r="B414" t="s">
        <v>8</v>
      </c>
      <c r="C414" t="s">
        <v>1330</v>
      </c>
      <c r="D414" t="s">
        <v>1331</v>
      </c>
      <c r="E414" t="s">
        <v>1312</v>
      </c>
      <c r="G414" t="s">
        <v>1313</v>
      </c>
      <c r="H414" t="str">
        <f>HYPERLINK("https://talan.bank.gov.ua/get-user-certificate/1WkYTklLPDt9xycLqXUM","Завантажити сертифікат")</f>
        <v>Завантажити сертифікат</v>
      </c>
    </row>
    <row r="415" spans="1:8" x14ac:dyDescent="0.3">
      <c r="A415" t="s">
        <v>1332</v>
      </c>
      <c r="B415" t="s">
        <v>8</v>
      </c>
      <c r="C415" t="s">
        <v>1333</v>
      </c>
      <c r="D415" t="s">
        <v>1334</v>
      </c>
      <c r="E415" t="s">
        <v>1312</v>
      </c>
      <c r="G415" t="s">
        <v>1313</v>
      </c>
      <c r="H415" t="str">
        <f>HYPERLINK("https://talan.bank.gov.ua/get-user-certificate/1WkYTkmP63cyQWBJm8bE","Завантажити сертифікат")</f>
        <v>Завантажити сертифікат</v>
      </c>
    </row>
    <row r="416" spans="1:8" x14ac:dyDescent="0.3">
      <c r="A416" t="s">
        <v>1335</v>
      </c>
      <c r="B416" t="s">
        <v>8</v>
      </c>
      <c r="C416" t="s">
        <v>1336</v>
      </c>
      <c r="D416" t="s">
        <v>1337</v>
      </c>
      <c r="E416" t="s">
        <v>1312</v>
      </c>
      <c r="G416" t="s">
        <v>1313</v>
      </c>
      <c r="H416" t="str">
        <f>HYPERLINK("https://talan.bank.gov.ua/get-user-certificate/1WkYTX7JZWJAn53LgmQ_","Завантажити сертифікат")</f>
        <v>Завантажити сертифікат</v>
      </c>
    </row>
    <row r="417" spans="1:8" x14ac:dyDescent="0.3">
      <c r="A417" t="s">
        <v>1338</v>
      </c>
      <c r="B417" t="s">
        <v>8</v>
      </c>
      <c r="C417" t="s">
        <v>1339</v>
      </c>
      <c r="D417" t="s">
        <v>1340</v>
      </c>
      <c r="E417" t="s">
        <v>1312</v>
      </c>
      <c r="G417" t="s">
        <v>1313</v>
      </c>
      <c r="H417" t="str">
        <f>HYPERLINK("https://talan.bank.gov.ua/get-user-certificate/1WkYTquPlygcZDF3vsv_","Завантажити сертифікат")</f>
        <v>Завантажити сертифікат</v>
      </c>
    </row>
    <row r="418" spans="1:8" x14ac:dyDescent="0.3">
      <c r="A418" t="s">
        <v>1341</v>
      </c>
      <c r="B418" t="s">
        <v>8</v>
      </c>
      <c r="C418" t="s">
        <v>1342</v>
      </c>
      <c r="D418" t="s">
        <v>1343</v>
      </c>
      <c r="E418" t="s">
        <v>1312</v>
      </c>
      <c r="G418" t="s">
        <v>1313</v>
      </c>
      <c r="H418" t="str">
        <f>HYPERLINK("https://talan.bank.gov.ua/get-user-certificate/1WkYTQz9jcFr3zFkUoe8","Завантажити сертифікат")</f>
        <v>Завантажити сертифікат</v>
      </c>
    </row>
    <row r="419" spans="1:8" x14ac:dyDescent="0.3">
      <c r="A419" t="s">
        <v>1344</v>
      </c>
      <c r="B419" t="s">
        <v>8</v>
      </c>
      <c r="C419" t="s">
        <v>1345</v>
      </c>
      <c r="D419" t="s">
        <v>1346</v>
      </c>
      <c r="E419" t="s">
        <v>1312</v>
      </c>
      <c r="G419" t="s">
        <v>1313</v>
      </c>
      <c r="H419" t="str">
        <f>HYPERLINK("https://talan.bank.gov.ua/get-user-certificate/1WkYTLBMJ5hMuqi7mB6M","Завантажити сертифікат")</f>
        <v>Завантажити сертифікат</v>
      </c>
    </row>
    <row r="420" spans="1:8" x14ac:dyDescent="0.3">
      <c r="A420" t="s">
        <v>1347</v>
      </c>
      <c r="B420" t="s">
        <v>8</v>
      </c>
      <c r="C420" t="s">
        <v>1348</v>
      </c>
      <c r="D420" t="s">
        <v>1349</v>
      </c>
      <c r="E420" t="s">
        <v>1312</v>
      </c>
      <c r="G420" t="s">
        <v>1313</v>
      </c>
      <c r="H420" t="str">
        <f>HYPERLINK("https://talan.bank.gov.ua/get-user-certificate/1WkYTJ5yTee5WHkwkeZB","Завантажити сертифікат")</f>
        <v>Завантажити сертифікат</v>
      </c>
    </row>
    <row r="421" spans="1:8" x14ac:dyDescent="0.3">
      <c r="A421" t="s">
        <v>1350</v>
      </c>
      <c r="B421" t="s">
        <v>8</v>
      </c>
      <c r="C421" t="s">
        <v>1351</v>
      </c>
      <c r="D421" t="s">
        <v>1352</v>
      </c>
      <c r="E421" t="s">
        <v>1312</v>
      </c>
      <c r="G421" t="s">
        <v>1313</v>
      </c>
      <c r="H421" t="str">
        <f>HYPERLINK("https://talan.bank.gov.ua/get-user-certificate/1WkYT4UJlcGotLdcP_0J","Завантажити сертифікат")</f>
        <v>Завантажити сертифікат</v>
      </c>
    </row>
    <row r="422" spans="1:8" x14ac:dyDescent="0.3">
      <c r="A422" t="s">
        <v>1353</v>
      </c>
      <c r="B422" t="s">
        <v>8</v>
      </c>
      <c r="C422" t="s">
        <v>1354</v>
      </c>
      <c r="D422" t="s">
        <v>1355</v>
      </c>
      <c r="E422" t="s">
        <v>1312</v>
      </c>
      <c r="G422" t="s">
        <v>1313</v>
      </c>
      <c r="H422" t="str">
        <f>HYPERLINK("https://talan.bank.gov.ua/get-user-certificate/1WkYTdMXidcoWzUWQxZT","Завантажити сертифікат")</f>
        <v>Завантажити сертифікат</v>
      </c>
    </row>
    <row r="423" spans="1:8" x14ac:dyDescent="0.3">
      <c r="A423" t="s">
        <v>1356</v>
      </c>
      <c r="B423" t="s">
        <v>8</v>
      </c>
      <c r="C423" t="s">
        <v>1357</v>
      </c>
      <c r="D423" t="s">
        <v>1358</v>
      </c>
      <c r="E423" t="s">
        <v>1312</v>
      </c>
      <c r="G423" t="s">
        <v>1313</v>
      </c>
      <c r="H423" t="str">
        <f>HYPERLINK("https://talan.bank.gov.ua/get-user-certificate/1WkYT_sfhUQ0j1Ynb5nQ","Завантажити сертифікат")</f>
        <v>Завантажити сертифікат</v>
      </c>
    </row>
    <row r="424" spans="1:8" x14ac:dyDescent="0.3">
      <c r="A424" t="s">
        <v>1359</v>
      </c>
      <c r="B424" t="s">
        <v>8</v>
      </c>
      <c r="C424" t="s">
        <v>1360</v>
      </c>
      <c r="D424" t="s">
        <v>1361</v>
      </c>
      <c r="E424" t="s">
        <v>1312</v>
      </c>
      <c r="G424" t="s">
        <v>1313</v>
      </c>
      <c r="H424" t="str">
        <f>HYPERLINK("https://talan.bank.gov.ua/get-user-certificate/1WkYTRL2LQZ6Z3VmjDic","Завантажити сертифікат")</f>
        <v>Завантажити сертифікат</v>
      </c>
    </row>
    <row r="425" spans="1:8" x14ac:dyDescent="0.3">
      <c r="A425" t="s">
        <v>1362</v>
      </c>
      <c r="B425" t="s">
        <v>8</v>
      </c>
      <c r="C425" t="s">
        <v>1363</v>
      </c>
      <c r="D425" t="s">
        <v>1364</v>
      </c>
      <c r="E425" t="s">
        <v>1312</v>
      </c>
      <c r="G425" t="s">
        <v>1313</v>
      </c>
      <c r="H425" t="str">
        <f>HYPERLINK("https://talan.bank.gov.ua/get-user-certificate/1WkYTGzqhPkTUQ0t0Iwz","Завантажити сертифікат")</f>
        <v>Завантажити сертифікат</v>
      </c>
    </row>
    <row r="426" spans="1:8" x14ac:dyDescent="0.3">
      <c r="A426" t="s">
        <v>1365</v>
      </c>
      <c r="B426" t="s">
        <v>8</v>
      </c>
      <c r="C426" t="s">
        <v>1366</v>
      </c>
      <c r="D426" t="s">
        <v>1367</v>
      </c>
      <c r="E426" t="s">
        <v>1312</v>
      </c>
      <c r="G426" t="s">
        <v>1313</v>
      </c>
      <c r="H426" t="str">
        <f>HYPERLINK("https://talan.bank.gov.ua/get-user-certificate/1WkYTOvRveqDGExVljpZ","Завантажити сертифікат")</f>
        <v>Завантажити сертифікат</v>
      </c>
    </row>
    <row r="427" spans="1:8" x14ac:dyDescent="0.3">
      <c r="A427" t="s">
        <v>1368</v>
      </c>
      <c r="B427" t="s">
        <v>8</v>
      </c>
      <c r="C427" t="s">
        <v>1369</v>
      </c>
      <c r="D427" t="s">
        <v>1370</v>
      </c>
      <c r="E427" t="s">
        <v>1312</v>
      </c>
      <c r="G427" t="s">
        <v>1313</v>
      </c>
      <c r="H427" t="str">
        <f>HYPERLINK("https://talan.bank.gov.ua/get-user-certificate/1WkYT4D1ZoaZ1mkELv0y","Завантажити сертифікат")</f>
        <v>Завантажити сертифікат</v>
      </c>
    </row>
    <row r="428" spans="1:8" x14ac:dyDescent="0.3">
      <c r="A428" t="s">
        <v>1371</v>
      </c>
      <c r="B428" t="s">
        <v>8</v>
      </c>
      <c r="C428" t="s">
        <v>1372</v>
      </c>
      <c r="D428" t="s">
        <v>1373</v>
      </c>
      <c r="E428" t="s">
        <v>1312</v>
      </c>
      <c r="G428" t="s">
        <v>1313</v>
      </c>
      <c r="H428" t="str">
        <f>HYPERLINK("https://talan.bank.gov.ua/get-user-certificate/1WkYTWa7ccyoOe2Ifyl-","Завантажити сертифікат")</f>
        <v>Завантажити сертифікат</v>
      </c>
    </row>
    <row r="429" spans="1:8" x14ac:dyDescent="0.3">
      <c r="A429" t="s">
        <v>1374</v>
      </c>
      <c r="B429" t="s">
        <v>8</v>
      </c>
      <c r="C429" t="s">
        <v>1375</v>
      </c>
      <c r="D429" t="s">
        <v>1376</v>
      </c>
      <c r="E429" t="s">
        <v>1312</v>
      </c>
      <c r="G429" t="s">
        <v>1313</v>
      </c>
      <c r="H429" t="str">
        <f>HYPERLINK("https://talan.bank.gov.ua/get-user-certificate/1WkYTMjPkQJ_S1_omuIN","Завантажити сертифікат")</f>
        <v>Завантажити сертифікат</v>
      </c>
    </row>
    <row r="430" spans="1:8" x14ac:dyDescent="0.3">
      <c r="A430" t="s">
        <v>1377</v>
      </c>
      <c r="B430" t="s">
        <v>8</v>
      </c>
      <c r="C430" t="s">
        <v>1378</v>
      </c>
      <c r="D430" t="s">
        <v>1379</v>
      </c>
      <c r="E430" t="s">
        <v>1312</v>
      </c>
      <c r="G430" t="s">
        <v>1313</v>
      </c>
      <c r="H430" t="str">
        <f>HYPERLINK("https://talan.bank.gov.ua/get-user-certificate/1WkYTmlnQVf-hjhI4fNh","Завантажити сертифікат")</f>
        <v>Завантажити сертифікат</v>
      </c>
    </row>
    <row r="431" spans="1:8" x14ac:dyDescent="0.3">
      <c r="A431" t="s">
        <v>1380</v>
      </c>
      <c r="B431" t="s">
        <v>8</v>
      </c>
      <c r="C431" t="s">
        <v>1381</v>
      </c>
      <c r="D431" t="s">
        <v>1382</v>
      </c>
      <c r="E431" t="s">
        <v>1312</v>
      </c>
      <c r="G431" t="s">
        <v>1313</v>
      </c>
      <c r="H431" t="str">
        <f>HYPERLINK("https://talan.bank.gov.ua/get-user-certificate/1WkYTaNVGfXybwEQOKMp","Завантажити сертифікат")</f>
        <v>Завантажити сертифікат</v>
      </c>
    </row>
    <row r="432" spans="1:8" x14ac:dyDescent="0.3">
      <c r="A432" t="s">
        <v>1383</v>
      </c>
      <c r="B432" t="s">
        <v>8</v>
      </c>
      <c r="C432" t="s">
        <v>1384</v>
      </c>
      <c r="D432" t="s">
        <v>1385</v>
      </c>
      <c r="E432" t="s">
        <v>1386</v>
      </c>
      <c r="G432" t="s">
        <v>1387</v>
      </c>
      <c r="H432" t="str">
        <f>HYPERLINK("https://talan.bank.gov.ua/get-user-certificate/1WkYTTtWxiwKLZC3tLlJ","Завантажити сертифікат")</f>
        <v>Завантажити сертифікат</v>
      </c>
    </row>
    <row r="433" spans="1:8" x14ac:dyDescent="0.3">
      <c r="A433" t="s">
        <v>1388</v>
      </c>
      <c r="B433" t="s">
        <v>8</v>
      </c>
      <c r="C433" t="s">
        <v>1389</v>
      </c>
      <c r="D433" t="s">
        <v>1390</v>
      </c>
      <c r="E433" t="s">
        <v>1386</v>
      </c>
      <c r="G433" t="s">
        <v>1387</v>
      </c>
      <c r="H433" t="str">
        <f>HYPERLINK("https://talan.bank.gov.ua/get-user-certificate/1WkYT-nTbSk-8eP4udnf","Завантажити сертифікат")</f>
        <v>Завантажити сертифікат</v>
      </c>
    </row>
    <row r="434" spans="1:8" x14ac:dyDescent="0.3">
      <c r="A434" t="s">
        <v>1391</v>
      </c>
      <c r="B434" t="s">
        <v>8</v>
      </c>
      <c r="C434" t="s">
        <v>1392</v>
      </c>
      <c r="D434" t="s">
        <v>1393</v>
      </c>
      <c r="E434" t="s">
        <v>1386</v>
      </c>
      <c r="G434" t="s">
        <v>1387</v>
      </c>
      <c r="H434" t="str">
        <f>HYPERLINK("https://talan.bank.gov.ua/get-user-certificate/1WkYTJy8B82lyss85i7w","Завантажити сертифікат")</f>
        <v>Завантажити сертифікат</v>
      </c>
    </row>
    <row r="435" spans="1:8" x14ac:dyDescent="0.3">
      <c r="A435" t="s">
        <v>1394</v>
      </c>
      <c r="B435" t="s">
        <v>8</v>
      </c>
      <c r="C435" t="s">
        <v>1395</v>
      </c>
      <c r="D435" t="s">
        <v>1396</v>
      </c>
      <c r="E435" t="s">
        <v>1386</v>
      </c>
      <c r="G435" t="s">
        <v>1387</v>
      </c>
      <c r="H435" t="str">
        <f>HYPERLINK("https://talan.bank.gov.ua/get-user-certificate/1WkYT0JYt4GVxIPhlCfa","Завантажити сертифікат")</f>
        <v>Завантажити сертифікат</v>
      </c>
    </row>
    <row r="436" spans="1:8" x14ac:dyDescent="0.3">
      <c r="A436" t="s">
        <v>1397</v>
      </c>
      <c r="B436" t="s">
        <v>8</v>
      </c>
      <c r="C436" t="s">
        <v>1398</v>
      </c>
      <c r="D436" t="s">
        <v>1399</v>
      </c>
      <c r="E436" t="s">
        <v>1386</v>
      </c>
      <c r="G436" t="s">
        <v>1387</v>
      </c>
      <c r="H436" t="str">
        <f>HYPERLINK("https://talan.bank.gov.ua/get-user-certificate/1WkYTrk4NwjpZepfChj_","Завантажити сертифікат")</f>
        <v>Завантажити сертифікат</v>
      </c>
    </row>
    <row r="437" spans="1:8" x14ac:dyDescent="0.3">
      <c r="A437" t="s">
        <v>1400</v>
      </c>
      <c r="B437" t="s">
        <v>8</v>
      </c>
      <c r="C437" t="s">
        <v>1401</v>
      </c>
      <c r="D437" t="s">
        <v>1402</v>
      </c>
      <c r="E437" t="s">
        <v>1386</v>
      </c>
      <c r="G437" t="s">
        <v>1387</v>
      </c>
      <c r="H437" t="str">
        <f>HYPERLINK("https://talan.bank.gov.ua/get-user-certificate/1WkYTIdKgbFzEdHhpP1Y","Завантажити сертифікат")</f>
        <v>Завантажити сертифікат</v>
      </c>
    </row>
    <row r="438" spans="1:8" x14ac:dyDescent="0.3">
      <c r="A438" t="s">
        <v>1403</v>
      </c>
      <c r="B438" t="s">
        <v>8</v>
      </c>
      <c r="C438" t="s">
        <v>1404</v>
      </c>
      <c r="D438" t="s">
        <v>1405</v>
      </c>
      <c r="E438" t="s">
        <v>1386</v>
      </c>
      <c r="G438" t="s">
        <v>1387</v>
      </c>
      <c r="H438" t="str">
        <f>HYPERLINK("https://talan.bank.gov.ua/get-user-certificate/1WkYTT4V3JULcswyvGMk","Завантажити сертифікат")</f>
        <v>Завантажити сертифікат</v>
      </c>
    </row>
    <row r="439" spans="1:8" x14ac:dyDescent="0.3">
      <c r="A439" t="s">
        <v>1406</v>
      </c>
      <c r="B439" t="s">
        <v>8</v>
      </c>
      <c r="C439" t="s">
        <v>1407</v>
      </c>
      <c r="D439" t="s">
        <v>1408</v>
      </c>
      <c r="E439" t="s">
        <v>1386</v>
      </c>
      <c r="G439" t="s">
        <v>1387</v>
      </c>
      <c r="H439" t="str">
        <f>HYPERLINK("https://talan.bank.gov.ua/get-user-certificate/1WkYTBOn0K-jyei-WKNX","Завантажити сертифікат")</f>
        <v>Завантажити сертифікат</v>
      </c>
    </row>
    <row r="440" spans="1:8" x14ac:dyDescent="0.3">
      <c r="A440" t="s">
        <v>1409</v>
      </c>
      <c r="B440" t="s">
        <v>8</v>
      </c>
      <c r="C440" t="s">
        <v>1410</v>
      </c>
      <c r="D440" t="s">
        <v>1411</v>
      </c>
      <c r="E440" t="s">
        <v>1386</v>
      </c>
      <c r="G440" t="s">
        <v>1387</v>
      </c>
      <c r="H440" t="str">
        <f>HYPERLINK("https://talan.bank.gov.ua/get-user-certificate/1WkYTyGhGUjKoy7u-shK","Завантажити сертифікат")</f>
        <v>Завантажити сертифікат</v>
      </c>
    </row>
    <row r="441" spans="1:8" x14ac:dyDescent="0.3">
      <c r="A441" t="s">
        <v>1412</v>
      </c>
      <c r="B441" t="s">
        <v>8</v>
      </c>
      <c r="C441" t="s">
        <v>1413</v>
      </c>
      <c r="D441" t="s">
        <v>1414</v>
      </c>
      <c r="E441" t="s">
        <v>1415</v>
      </c>
      <c r="G441" t="s">
        <v>1416</v>
      </c>
      <c r="H441" t="str">
        <f>HYPERLINK("https://talan.bank.gov.ua/get-user-certificate/1WkYTiI42GA62hbLIhAv","Завантажити сертифікат")</f>
        <v>Завантажити сертифікат</v>
      </c>
    </row>
    <row r="442" spans="1:8" x14ac:dyDescent="0.3">
      <c r="A442" t="s">
        <v>1417</v>
      </c>
      <c r="B442" t="s">
        <v>8</v>
      </c>
      <c r="C442" t="s">
        <v>1418</v>
      </c>
      <c r="D442" t="s">
        <v>1419</v>
      </c>
      <c r="E442" t="s">
        <v>1415</v>
      </c>
      <c r="G442" t="s">
        <v>1416</v>
      </c>
      <c r="H442" t="str">
        <f>HYPERLINK("https://talan.bank.gov.ua/get-user-certificate/1WkYTuv8yE8EMW6eFyLN","Завантажити сертифікат")</f>
        <v>Завантажити сертифікат</v>
      </c>
    </row>
    <row r="443" spans="1:8" x14ac:dyDescent="0.3">
      <c r="A443" t="s">
        <v>1420</v>
      </c>
      <c r="B443" t="s">
        <v>8</v>
      </c>
      <c r="C443" t="s">
        <v>1421</v>
      </c>
      <c r="D443" t="s">
        <v>1422</v>
      </c>
      <c r="E443" t="s">
        <v>1415</v>
      </c>
      <c r="G443" t="s">
        <v>1416</v>
      </c>
      <c r="H443" t="str">
        <f>HYPERLINK("https://talan.bank.gov.ua/get-user-certificate/1WkYTcG_Ts7eMnLrjMbE","Завантажити сертифікат")</f>
        <v>Завантажити сертифікат</v>
      </c>
    </row>
    <row r="444" spans="1:8" x14ac:dyDescent="0.3">
      <c r="A444" t="s">
        <v>1423</v>
      </c>
      <c r="B444" t="s">
        <v>8</v>
      </c>
      <c r="C444" t="s">
        <v>1424</v>
      </c>
      <c r="D444" t="s">
        <v>1425</v>
      </c>
      <c r="E444" t="s">
        <v>1415</v>
      </c>
      <c r="G444" t="s">
        <v>1416</v>
      </c>
      <c r="H444" t="str">
        <f>HYPERLINK("https://talan.bank.gov.ua/get-user-certificate/1WkYTmWPAtJgG7ixgOa3","Завантажити сертифікат")</f>
        <v>Завантажити сертифікат</v>
      </c>
    </row>
    <row r="445" spans="1:8" x14ac:dyDescent="0.3">
      <c r="A445" t="s">
        <v>1426</v>
      </c>
      <c r="B445" t="s">
        <v>8</v>
      </c>
      <c r="C445" t="s">
        <v>1427</v>
      </c>
      <c r="D445" t="s">
        <v>1428</v>
      </c>
      <c r="E445" t="s">
        <v>1415</v>
      </c>
      <c r="G445" t="s">
        <v>1416</v>
      </c>
      <c r="H445" t="str">
        <f>HYPERLINK("https://talan.bank.gov.ua/get-user-certificate/1WkYTqPhU4yh38isLkha","Завантажити сертифікат")</f>
        <v>Завантажити сертифікат</v>
      </c>
    </row>
    <row r="446" spans="1:8" x14ac:dyDescent="0.3">
      <c r="A446" t="s">
        <v>1429</v>
      </c>
      <c r="B446" t="s">
        <v>8</v>
      </c>
      <c r="C446" t="s">
        <v>1430</v>
      </c>
      <c r="D446" t="s">
        <v>1431</v>
      </c>
      <c r="E446" t="s">
        <v>1415</v>
      </c>
      <c r="G446" t="s">
        <v>1416</v>
      </c>
      <c r="H446" t="str">
        <f>HYPERLINK("https://talan.bank.gov.ua/get-user-certificate/1WkYT301btDVlYG5-O5_","Завантажити сертифікат")</f>
        <v>Завантажити сертифікат</v>
      </c>
    </row>
    <row r="447" spans="1:8" x14ac:dyDescent="0.3">
      <c r="A447" t="s">
        <v>1432</v>
      </c>
      <c r="B447" t="s">
        <v>8</v>
      </c>
      <c r="C447" t="s">
        <v>1433</v>
      </c>
      <c r="D447" t="s">
        <v>1434</v>
      </c>
      <c r="E447" t="s">
        <v>1415</v>
      </c>
      <c r="G447" t="s">
        <v>1416</v>
      </c>
      <c r="H447" t="str">
        <f>HYPERLINK("https://talan.bank.gov.ua/get-user-certificate/1WkYT1cyPzhq9bz9S4cI","Завантажити сертифікат")</f>
        <v>Завантажити сертифікат</v>
      </c>
    </row>
    <row r="448" spans="1:8" x14ac:dyDescent="0.3">
      <c r="A448" t="s">
        <v>1435</v>
      </c>
      <c r="B448" t="s">
        <v>8</v>
      </c>
      <c r="C448" t="s">
        <v>1436</v>
      </c>
      <c r="D448" t="s">
        <v>1437</v>
      </c>
      <c r="E448" t="s">
        <v>1438</v>
      </c>
      <c r="G448" t="s">
        <v>1439</v>
      </c>
      <c r="H448" t="str">
        <f>HYPERLINK("https://talan.bank.gov.ua/get-user-certificate/1WkYTV9e-jbUI1_t_Iou","Завантажити сертифікат")</f>
        <v>Завантажити сертифікат</v>
      </c>
    </row>
    <row r="449" spans="1:8" x14ac:dyDescent="0.3">
      <c r="A449" t="s">
        <v>1440</v>
      </c>
      <c r="B449" t="s">
        <v>8</v>
      </c>
      <c r="C449" t="s">
        <v>1441</v>
      </c>
      <c r="D449" t="s">
        <v>1442</v>
      </c>
      <c r="E449" t="s">
        <v>1438</v>
      </c>
      <c r="G449" t="s">
        <v>1439</v>
      </c>
      <c r="H449" t="str">
        <f>HYPERLINK("https://talan.bank.gov.ua/get-user-certificate/1WkYTOk57-BoFy6iCxzc","Завантажити сертифікат")</f>
        <v>Завантажити сертифікат</v>
      </c>
    </row>
    <row r="450" spans="1:8" x14ac:dyDescent="0.3">
      <c r="A450" t="s">
        <v>1443</v>
      </c>
      <c r="B450" t="s">
        <v>8</v>
      </c>
      <c r="C450" t="s">
        <v>1444</v>
      </c>
      <c r="D450" t="s">
        <v>1445</v>
      </c>
      <c r="E450" t="s">
        <v>1438</v>
      </c>
      <c r="G450" t="s">
        <v>1439</v>
      </c>
      <c r="H450" t="str">
        <f>HYPERLINK("https://talan.bank.gov.ua/get-user-certificate/1WkYTlCvKjsL65BJLw58","Завантажити сертифікат")</f>
        <v>Завантажити сертифікат</v>
      </c>
    </row>
    <row r="451" spans="1:8" x14ac:dyDescent="0.3">
      <c r="A451" t="s">
        <v>1446</v>
      </c>
      <c r="B451" t="s">
        <v>8</v>
      </c>
      <c r="C451" t="s">
        <v>1447</v>
      </c>
      <c r="D451" t="s">
        <v>1448</v>
      </c>
      <c r="E451" t="s">
        <v>1449</v>
      </c>
      <c r="G451" t="s">
        <v>1450</v>
      </c>
      <c r="H451" t="str">
        <f>HYPERLINK("https://talan.bank.gov.ua/get-user-certificate/1WkYTqEaNF0qe9OS5tyw","Завантажити сертифікат")</f>
        <v>Завантажити сертифікат</v>
      </c>
    </row>
    <row r="452" spans="1:8" x14ac:dyDescent="0.3">
      <c r="A452" t="s">
        <v>1451</v>
      </c>
      <c r="B452" t="s">
        <v>8</v>
      </c>
      <c r="C452" t="s">
        <v>1452</v>
      </c>
      <c r="D452" t="s">
        <v>1453</v>
      </c>
      <c r="E452" t="s">
        <v>1449</v>
      </c>
      <c r="G452" t="s">
        <v>1450</v>
      </c>
      <c r="H452" t="str">
        <f>HYPERLINK("https://talan.bank.gov.ua/get-user-certificate/1WkYTpGFJv29ZfJaoq4m","Завантажити сертифікат")</f>
        <v>Завантажити сертифікат</v>
      </c>
    </row>
    <row r="453" spans="1:8" x14ac:dyDescent="0.3">
      <c r="A453" t="s">
        <v>1454</v>
      </c>
      <c r="B453" t="s">
        <v>8</v>
      </c>
      <c r="C453" t="s">
        <v>1455</v>
      </c>
      <c r="D453" t="s">
        <v>1456</v>
      </c>
      <c r="E453" t="s">
        <v>1449</v>
      </c>
      <c r="G453" t="s">
        <v>1450</v>
      </c>
      <c r="H453" t="str">
        <f>HYPERLINK("https://talan.bank.gov.ua/get-user-certificate/1WkYTfADRD_DQUAX4NiA","Завантажити сертифікат")</f>
        <v>Завантажити сертифікат</v>
      </c>
    </row>
    <row r="454" spans="1:8" x14ac:dyDescent="0.3">
      <c r="A454" t="s">
        <v>1457</v>
      </c>
      <c r="B454" t="s">
        <v>8</v>
      </c>
      <c r="C454" t="s">
        <v>1458</v>
      </c>
      <c r="D454" t="s">
        <v>1459</v>
      </c>
      <c r="E454" t="s">
        <v>1449</v>
      </c>
      <c r="G454" t="s">
        <v>1450</v>
      </c>
      <c r="H454" t="str">
        <f>HYPERLINK("https://talan.bank.gov.ua/get-user-certificate/1WkYTl5izDbpyOm46tVd","Завантажити сертифікат")</f>
        <v>Завантажити сертифікат</v>
      </c>
    </row>
    <row r="455" spans="1:8" x14ac:dyDescent="0.3">
      <c r="A455" t="s">
        <v>1460</v>
      </c>
      <c r="B455" t="s">
        <v>8</v>
      </c>
      <c r="C455" t="s">
        <v>1461</v>
      </c>
      <c r="D455" t="s">
        <v>1462</v>
      </c>
      <c r="E455" t="s">
        <v>1449</v>
      </c>
      <c r="G455" t="s">
        <v>1450</v>
      </c>
      <c r="H455" t="str">
        <f>HYPERLINK("https://talan.bank.gov.ua/get-user-certificate/1WkYT94xM9Ja7XUcnFGt","Завантажити сертифікат")</f>
        <v>Завантажити сертифікат</v>
      </c>
    </row>
    <row r="456" spans="1:8" x14ac:dyDescent="0.3">
      <c r="A456" t="s">
        <v>1463</v>
      </c>
      <c r="B456" t="s">
        <v>8</v>
      </c>
      <c r="C456" t="s">
        <v>1464</v>
      </c>
      <c r="D456" t="s">
        <v>1465</v>
      </c>
      <c r="E456" t="s">
        <v>1449</v>
      </c>
      <c r="G456" t="s">
        <v>1450</v>
      </c>
      <c r="H456" t="str">
        <f>HYPERLINK("https://talan.bank.gov.ua/get-user-certificate/1WkYT2uX_5rtixkYMMbX","Завантажити сертифікат")</f>
        <v>Завантажити сертифікат</v>
      </c>
    </row>
    <row r="457" spans="1:8" x14ac:dyDescent="0.3">
      <c r="A457" t="s">
        <v>1466</v>
      </c>
      <c r="B457" t="s">
        <v>8</v>
      </c>
      <c r="C457" t="s">
        <v>1467</v>
      </c>
      <c r="D457" t="s">
        <v>1468</v>
      </c>
      <c r="E457" t="s">
        <v>1449</v>
      </c>
      <c r="G457" t="s">
        <v>1450</v>
      </c>
      <c r="H457" t="str">
        <f>HYPERLINK("https://talan.bank.gov.ua/get-user-certificate/1WkYT_aITVRWhRaV1ly2","Завантажити сертифікат")</f>
        <v>Завантажити сертифікат</v>
      </c>
    </row>
    <row r="458" spans="1:8" x14ac:dyDescent="0.3">
      <c r="A458" t="s">
        <v>1469</v>
      </c>
      <c r="B458" t="s">
        <v>8</v>
      </c>
      <c r="C458" t="s">
        <v>1470</v>
      </c>
      <c r="D458" t="s">
        <v>1471</v>
      </c>
      <c r="E458" t="s">
        <v>1449</v>
      </c>
      <c r="G458" t="s">
        <v>1450</v>
      </c>
      <c r="H458" t="str">
        <f>HYPERLINK("https://talan.bank.gov.ua/get-user-certificate/1WkYTfwpDo2x8v5kd8j5","Завантажити сертифікат")</f>
        <v>Завантажити сертифікат</v>
      </c>
    </row>
    <row r="459" spans="1:8" x14ac:dyDescent="0.3">
      <c r="A459" t="s">
        <v>1472</v>
      </c>
      <c r="B459" t="s">
        <v>8</v>
      </c>
      <c r="C459" t="s">
        <v>1473</v>
      </c>
      <c r="D459" t="s">
        <v>1474</v>
      </c>
      <c r="E459" t="s">
        <v>1449</v>
      </c>
      <c r="G459" t="s">
        <v>1450</v>
      </c>
      <c r="H459" t="str">
        <f>HYPERLINK("https://talan.bank.gov.ua/get-user-certificate/1WkYT_AEy5N16zg1hRxT","Завантажити сертифікат")</f>
        <v>Завантажити сертифікат</v>
      </c>
    </row>
    <row r="460" spans="1:8" x14ac:dyDescent="0.3">
      <c r="A460" t="s">
        <v>1475</v>
      </c>
      <c r="B460" t="s">
        <v>8</v>
      </c>
      <c r="C460" t="s">
        <v>1476</v>
      </c>
      <c r="D460" t="s">
        <v>1477</v>
      </c>
      <c r="E460" t="s">
        <v>1449</v>
      </c>
      <c r="G460" t="s">
        <v>1450</v>
      </c>
      <c r="H460" t="str">
        <f>HYPERLINK("https://talan.bank.gov.ua/get-user-certificate/1WkYTdd2svsfURnUNcAm","Завантажити сертифікат")</f>
        <v>Завантажити сертифікат</v>
      </c>
    </row>
    <row r="461" spans="1:8" x14ac:dyDescent="0.3">
      <c r="A461" t="s">
        <v>1478</v>
      </c>
      <c r="B461" t="s">
        <v>8</v>
      </c>
      <c r="C461" t="s">
        <v>1479</v>
      </c>
      <c r="D461" t="s">
        <v>1480</v>
      </c>
      <c r="E461" t="s">
        <v>1449</v>
      </c>
      <c r="G461" t="s">
        <v>1450</v>
      </c>
      <c r="H461" t="str">
        <f>HYPERLINK("https://talan.bank.gov.ua/get-user-certificate/1WkYT-9ELhUA_GwG85Hb","Завантажити сертифікат")</f>
        <v>Завантажити сертифікат</v>
      </c>
    </row>
    <row r="462" spans="1:8" x14ac:dyDescent="0.3">
      <c r="A462" t="s">
        <v>1481</v>
      </c>
      <c r="B462" t="s">
        <v>8</v>
      </c>
      <c r="C462" t="s">
        <v>1482</v>
      </c>
      <c r="D462" t="s">
        <v>1483</v>
      </c>
      <c r="E462" t="s">
        <v>1449</v>
      </c>
      <c r="G462" t="s">
        <v>1450</v>
      </c>
      <c r="H462" t="str">
        <f>HYPERLINK("https://talan.bank.gov.ua/get-user-certificate/1WkYTDKYr_xZYMraTJg1","Завантажити сертифікат")</f>
        <v>Завантажити сертифікат</v>
      </c>
    </row>
    <row r="463" spans="1:8" x14ac:dyDescent="0.3">
      <c r="A463" t="s">
        <v>1484</v>
      </c>
      <c r="B463" t="s">
        <v>8</v>
      </c>
      <c r="C463" t="s">
        <v>1485</v>
      </c>
      <c r="D463" t="s">
        <v>1486</v>
      </c>
      <c r="E463" t="s">
        <v>1449</v>
      </c>
      <c r="G463" t="s">
        <v>1450</v>
      </c>
      <c r="H463" t="str">
        <f>HYPERLINK("https://talan.bank.gov.ua/get-user-certificate/1WkYThy68n6Gl3RB5u95","Завантажити сертифікат")</f>
        <v>Завантажити сертифікат</v>
      </c>
    </row>
    <row r="464" spans="1:8" x14ac:dyDescent="0.3">
      <c r="A464" t="s">
        <v>1487</v>
      </c>
      <c r="B464" t="s">
        <v>8</v>
      </c>
      <c r="C464" t="s">
        <v>1488</v>
      </c>
      <c r="D464" t="s">
        <v>1489</v>
      </c>
      <c r="E464" t="s">
        <v>1449</v>
      </c>
      <c r="G464" t="s">
        <v>1450</v>
      </c>
      <c r="H464" t="str">
        <f>HYPERLINK("https://talan.bank.gov.ua/get-user-certificate/1WkYTIW7lwl9KZtHFShs","Завантажити сертифікат")</f>
        <v>Завантажити сертифікат</v>
      </c>
    </row>
    <row r="465" spans="1:8" x14ac:dyDescent="0.3">
      <c r="A465" t="s">
        <v>1490</v>
      </c>
      <c r="B465" t="s">
        <v>8</v>
      </c>
      <c r="C465" t="s">
        <v>1491</v>
      </c>
      <c r="D465" t="s">
        <v>1492</v>
      </c>
      <c r="E465" t="s">
        <v>1493</v>
      </c>
      <c r="G465" t="s">
        <v>1450</v>
      </c>
      <c r="H465" t="str">
        <f>HYPERLINK("https://talan.bank.gov.ua/get-user-certificate/1WkYTkNLzx_YWsGxrQrh","Завантажити сертифікат")</f>
        <v>Завантажити сертифікат</v>
      </c>
    </row>
    <row r="466" spans="1:8" x14ac:dyDescent="0.3">
      <c r="A466" t="s">
        <v>1494</v>
      </c>
      <c r="B466" t="s">
        <v>8</v>
      </c>
      <c r="C466" t="s">
        <v>1495</v>
      </c>
      <c r="D466" t="s">
        <v>1496</v>
      </c>
      <c r="E466" t="s">
        <v>1493</v>
      </c>
      <c r="G466" t="s">
        <v>1450</v>
      </c>
      <c r="H466" t="str">
        <f>HYPERLINK("https://talan.bank.gov.ua/get-user-certificate/1WkYT4FM7JJb1_NCcf-g","Завантажити сертифікат")</f>
        <v>Завантажити сертифікат</v>
      </c>
    </row>
    <row r="467" spans="1:8" x14ac:dyDescent="0.3">
      <c r="A467" t="s">
        <v>1497</v>
      </c>
      <c r="B467" t="s">
        <v>8</v>
      </c>
      <c r="C467" t="s">
        <v>1498</v>
      </c>
      <c r="D467" t="s">
        <v>1499</v>
      </c>
      <c r="E467" t="s">
        <v>1493</v>
      </c>
      <c r="G467" t="s">
        <v>1450</v>
      </c>
      <c r="H467" t="str">
        <f>HYPERLINK("https://talan.bank.gov.ua/get-user-certificate/1WkYTBkpmsW4DfUqiWtB","Завантажити сертифікат")</f>
        <v>Завантажити сертифікат</v>
      </c>
    </row>
    <row r="468" spans="1:8" x14ac:dyDescent="0.3">
      <c r="A468" t="s">
        <v>1500</v>
      </c>
      <c r="B468" t="s">
        <v>8</v>
      </c>
      <c r="C468" t="s">
        <v>1501</v>
      </c>
      <c r="D468" t="s">
        <v>1502</v>
      </c>
      <c r="E468" t="s">
        <v>1493</v>
      </c>
      <c r="G468" t="s">
        <v>1450</v>
      </c>
      <c r="H468" t="str">
        <f>HYPERLINK("https://talan.bank.gov.ua/get-user-certificate/1WkYTenkS1NhSpwXjHk4","Завантажити сертифікат")</f>
        <v>Завантажити сертифікат</v>
      </c>
    </row>
    <row r="469" spans="1:8" x14ac:dyDescent="0.3">
      <c r="A469" t="s">
        <v>1503</v>
      </c>
      <c r="B469" t="s">
        <v>8</v>
      </c>
      <c r="C469" t="s">
        <v>1504</v>
      </c>
      <c r="D469" t="s">
        <v>1505</v>
      </c>
      <c r="E469" t="s">
        <v>1493</v>
      </c>
      <c r="G469" t="s">
        <v>1450</v>
      </c>
      <c r="H469" t="str">
        <f>HYPERLINK("https://talan.bank.gov.ua/get-user-certificate/1WkYTfWJWqVzjthf4QzO","Завантажити сертифікат")</f>
        <v>Завантажити сертифікат</v>
      </c>
    </row>
    <row r="470" spans="1:8" x14ac:dyDescent="0.3">
      <c r="A470" t="s">
        <v>1506</v>
      </c>
      <c r="B470" t="s">
        <v>8</v>
      </c>
      <c r="C470" t="s">
        <v>1507</v>
      </c>
      <c r="D470" t="s">
        <v>1508</v>
      </c>
      <c r="E470" t="s">
        <v>1493</v>
      </c>
      <c r="G470" t="s">
        <v>1450</v>
      </c>
      <c r="H470" t="str">
        <f>HYPERLINK("https://talan.bank.gov.ua/get-user-certificate/1WkYTu_bMIs_Yn8s4VtK","Завантажити сертифікат")</f>
        <v>Завантажити сертифікат</v>
      </c>
    </row>
    <row r="471" spans="1:8" x14ac:dyDescent="0.3">
      <c r="A471" t="s">
        <v>1509</v>
      </c>
      <c r="B471" t="s">
        <v>8</v>
      </c>
      <c r="C471" t="s">
        <v>1510</v>
      </c>
      <c r="D471" t="s">
        <v>1511</v>
      </c>
      <c r="E471" t="s">
        <v>1493</v>
      </c>
      <c r="G471" t="s">
        <v>1450</v>
      </c>
      <c r="H471" t="str">
        <f>HYPERLINK("https://talan.bank.gov.ua/get-user-certificate/1WkYTHTE49jvlvihJVon","Завантажити сертифікат")</f>
        <v>Завантажити сертифікат</v>
      </c>
    </row>
    <row r="472" spans="1:8" x14ac:dyDescent="0.3">
      <c r="A472" t="s">
        <v>1512</v>
      </c>
      <c r="B472" t="s">
        <v>8</v>
      </c>
      <c r="C472" t="s">
        <v>1513</v>
      </c>
      <c r="D472" t="s">
        <v>1514</v>
      </c>
      <c r="E472" t="s">
        <v>1493</v>
      </c>
      <c r="G472" t="s">
        <v>1450</v>
      </c>
      <c r="H472" t="str">
        <f>HYPERLINK("https://talan.bank.gov.ua/get-user-certificate/1WkYT1o0Qom9IxP02eGq","Завантажити сертифікат")</f>
        <v>Завантажити сертифікат</v>
      </c>
    </row>
    <row r="473" spans="1:8" x14ac:dyDescent="0.3">
      <c r="A473" t="s">
        <v>1515</v>
      </c>
      <c r="B473" t="s">
        <v>8</v>
      </c>
      <c r="C473" t="s">
        <v>1516</v>
      </c>
      <c r="D473" t="s">
        <v>1517</v>
      </c>
      <c r="E473" t="s">
        <v>1518</v>
      </c>
      <c r="G473" t="s">
        <v>1519</v>
      </c>
      <c r="H473" t="str">
        <f>HYPERLINK("https://talan.bank.gov.ua/get-user-certificate/1WkYTUw2JsjZQgzrr3pM","Завантажити сертифікат")</f>
        <v>Завантажити сертифікат</v>
      </c>
    </row>
    <row r="474" spans="1:8" x14ac:dyDescent="0.3">
      <c r="A474" t="s">
        <v>1520</v>
      </c>
      <c r="B474" t="s">
        <v>8</v>
      </c>
      <c r="C474" t="s">
        <v>1521</v>
      </c>
      <c r="D474" t="s">
        <v>1522</v>
      </c>
      <c r="E474" t="s">
        <v>1518</v>
      </c>
      <c r="G474" t="s">
        <v>1519</v>
      </c>
      <c r="H474" t="str">
        <f>HYPERLINK("https://talan.bank.gov.ua/get-user-certificate/1WkYTfOiTQeu1WccIzXy","Завантажити сертифікат")</f>
        <v>Завантажити сертифікат</v>
      </c>
    </row>
    <row r="475" spans="1:8" x14ac:dyDescent="0.3">
      <c r="A475" t="s">
        <v>1523</v>
      </c>
      <c r="B475" t="s">
        <v>8</v>
      </c>
      <c r="C475" t="s">
        <v>1524</v>
      </c>
      <c r="D475" t="s">
        <v>1525</v>
      </c>
      <c r="E475" t="s">
        <v>1518</v>
      </c>
      <c r="G475" t="s">
        <v>1519</v>
      </c>
      <c r="H475" t="str">
        <f>HYPERLINK("https://talan.bank.gov.ua/get-user-certificate/1WkYTAyAhuLlxBzAY4eK","Завантажити сертифікат")</f>
        <v>Завантажити сертифікат</v>
      </c>
    </row>
    <row r="476" spans="1:8" x14ac:dyDescent="0.3">
      <c r="A476" t="s">
        <v>1526</v>
      </c>
      <c r="B476" t="s">
        <v>8</v>
      </c>
      <c r="C476" t="s">
        <v>1527</v>
      </c>
      <c r="D476" t="s">
        <v>1528</v>
      </c>
      <c r="E476" t="s">
        <v>1518</v>
      </c>
      <c r="G476" t="s">
        <v>1519</v>
      </c>
      <c r="H476" t="str">
        <f>HYPERLINK("https://talan.bank.gov.ua/get-user-certificate/1WkYTJiQ85sUWp60RaiW","Завантажити сертифікат")</f>
        <v>Завантажити сертифікат</v>
      </c>
    </row>
    <row r="477" spans="1:8" x14ac:dyDescent="0.3">
      <c r="A477" t="s">
        <v>1529</v>
      </c>
      <c r="B477" t="s">
        <v>8</v>
      </c>
      <c r="C477" t="s">
        <v>1530</v>
      </c>
      <c r="D477" t="s">
        <v>1531</v>
      </c>
      <c r="E477" t="s">
        <v>1518</v>
      </c>
      <c r="G477" t="s">
        <v>1519</v>
      </c>
      <c r="H477" t="str">
        <f>HYPERLINK("https://talan.bank.gov.ua/get-user-certificate/1WkYTB8B-s2aGEV4YRdY","Завантажити сертифікат")</f>
        <v>Завантажити сертифікат</v>
      </c>
    </row>
    <row r="478" spans="1:8" x14ac:dyDescent="0.3">
      <c r="A478" t="s">
        <v>1532</v>
      </c>
      <c r="B478" t="s">
        <v>8</v>
      </c>
      <c r="C478" t="s">
        <v>1533</v>
      </c>
      <c r="D478" t="s">
        <v>1534</v>
      </c>
      <c r="E478" t="s">
        <v>1535</v>
      </c>
      <c r="G478" t="s">
        <v>1536</v>
      </c>
      <c r="H478" t="str">
        <f>HYPERLINK("https://talan.bank.gov.ua/get-user-certificate/1WkYTwy8ijz2Nx6wqyRx","Завантажити сертифікат")</f>
        <v>Завантажити сертифікат</v>
      </c>
    </row>
    <row r="479" spans="1:8" x14ac:dyDescent="0.3">
      <c r="A479" t="s">
        <v>1537</v>
      </c>
      <c r="B479" t="s">
        <v>8</v>
      </c>
      <c r="C479" t="s">
        <v>1538</v>
      </c>
      <c r="D479" t="s">
        <v>1539</v>
      </c>
      <c r="E479" t="s">
        <v>1535</v>
      </c>
      <c r="G479" t="s">
        <v>1536</v>
      </c>
      <c r="H479" t="str">
        <f>HYPERLINK("https://talan.bank.gov.ua/get-user-certificate/1WkYTSj1NNEpGhlpT59y","Завантажити сертифікат")</f>
        <v>Завантажити сертифікат</v>
      </c>
    </row>
    <row r="480" spans="1:8" x14ac:dyDescent="0.3">
      <c r="A480" t="s">
        <v>1540</v>
      </c>
      <c r="B480" t="s">
        <v>8</v>
      </c>
      <c r="C480" t="s">
        <v>1541</v>
      </c>
      <c r="D480" t="s">
        <v>1542</v>
      </c>
      <c r="E480" t="s">
        <v>1535</v>
      </c>
      <c r="G480" t="s">
        <v>1536</v>
      </c>
      <c r="H480" t="str">
        <f>HYPERLINK("https://talan.bank.gov.ua/get-user-certificate/1WkYTl3IFGpLhQmDVjy8","Завантажити сертифікат")</f>
        <v>Завантажити сертифікат</v>
      </c>
    </row>
    <row r="481" spans="1:8" x14ac:dyDescent="0.3">
      <c r="A481" t="s">
        <v>1543</v>
      </c>
      <c r="B481" t="s">
        <v>8</v>
      </c>
      <c r="C481" t="s">
        <v>1544</v>
      </c>
      <c r="D481" t="s">
        <v>1545</v>
      </c>
      <c r="E481" t="s">
        <v>1535</v>
      </c>
      <c r="G481" t="s">
        <v>1536</v>
      </c>
      <c r="H481" t="str">
        <f>HYPERLINK("https://talan.bank.gov.ua/get-user-certificate/1WkYTDHI5PCVU7DwM_ii","Завантажити сертифікат")</f>
        <v>Завантажити сертифікат</v>
      </c>
    </row>
    <row r="482" spans="1:8" x14ac:dyDescent="0.3">
      <c r="A482" t="s">
        <v>1546</v>
      </c>
      <c r="B482" t="s">
        <v>8</v>
      </c>
      <c r="C482" t="s">
        <v>1547</v>
      </c>
      <c r="D482" t="s">
        <v>1548</v>
      </c>
      <c r="E482" t="s">
        <v>1535</v>
      </c>
      <c r="G482" t="s">
        <v>1536</v>
      </c>
      <c r="H482" t="str">
        <f>HYPERLINK("https://talan.bank.gov.ua/get-user-certificate/1WkYTFYLJqtBHvKHEdZg","Завантажити сертифікат")</f>
        <v>Завантажити сертифікат</v>
      </c>
    </row>
    <row r="483" spans="1:8" x14ac:dyDescent="0.3">
      <c r="A483" t="s">
        <v>1549</v>
      </c>
      <c r="B483" t="s">
        <v>8</v>
      </c>
      <c r="C483" t="s">
        <v>1550</v>
      </c>
      <c r="D483" t="s">
        <v>1551</v>
      </c>
      <c r="E483" t="s">
        <v>1535</v>
      </c>
      <c r="G483" t="s">
        <v>1536</v>
      </c>
      <c r="H483" t="str">
        <f>HYPERLINK("https://talan.bank.gov.ua/get-user-certificate/1WkYT9tcClMeqLnmkMFe","Завантажити сертифікат")</f>
        <v>Завантажити сертифікат</v>
      </c>
    </row>
    <row r="484" spans="1:8" x14ac:dyDescent="0.3">
      <c r="A484" t="s">
        <v>1552</v>
      </c>
      <c r="B484" t="s">
        <v>8</v>
      </c>
      <c r="C484" t="s">
        <v>1553</v>
      </c>
      <c r="D484" t="s">
        <v>1554</v>
      </c>
      <c r="E484" t="s">
        <v>1535</v>
      </c>
      <c r="G484" t="s">
        <v>1536</v>
      </c>
      <c r="H484" t="str">
        <f>HYPERLINK("https://talan.bank.gov.ua/get-user-certificate/1WkYTQmOFilj-2--I-gj","Завантажити сертифікат")</f>
        <v>Завантажити сертифікат</v>
      </c>
    </row>
    <row r="485" spans="1:8" x14ac:dyDescent="0.3">
      <c r="A485" t="s">
        <v>1555</v>
      </c>
      <c r="B485" t="s">
        <v>8</v>
      </c>
      <c r="C485" t="s">
        <v>1556</v>
      </c>
      <c r="D485" t="s">
        <v>1557</v>
      </c>
      <c r="E485" t="s">
        <v>1535</v>
      </c>
      <c r="G485" t="s">
        <v>1536</v>
      </c>
      <c r="H485" t="str">
        <f>HYPERLINK("https://talan.bank.gov.ua/get-user-certificate/1WkYTHdebZsu22obDXjm","Завантажити сертифікат")</f>
        <v>Завантажити сертифікат</v>
      </c>
    </row>
    <row r="486" spans="1:8" x14ac:dyDescent="0.3">
      <c r="A486" t="s">
        <v>1558</v>
      </c>
      <c r="B486" t="s">
        <v>8</v>
      </c>
      <c r="C486" t="s">
        <v>1559</v>
      </c>
      <c r="D486" t="s">
        <v>1560</v>
      </c>
      <c r="E486" t="s">
        <v>1535</v>
      </c>
      <c r="G486" t="s">
        <v>1536</v>
      </c>
      <c r="H486" t="str">
        <f>HYPERLINK("https://talan.bank.gov.ua/get-user-certificate/1WkYThvENpQErztm5U1m","Завантажити сертифікат")</f>
        <v>Завантажити сертифікат</v>
      </c>
    </row>
    <row r="487" spans="1:8" x14ac:dyDescent="0.3">
      <c r="A487" t="s">
        <v>1561</v>
      </c>
      <c r="B487" t="s">
        <v>8</v>
      </c>
      <c r="C487" t="s">
        <v>1562</v>
      </c>
      <c r="D487" t="s">
        <v>1563</v>
      </c>
      <c r="E487" t="s">
        <v>1535</v>
      </c>
      <c r="G487" t="s">
        <v>1536</v>
      </c>
      <c r="H487" t="str">
        <f>HYPERLINK("https://talan.bank.gov.ua/get-user-certificate/1WkYTaYsUf-0rP0YsWoz","Завантажити сертифікат")</f>
        <v>Завантажити сертифікат</v>
      </c>
    </row>
    <row r="488" spans="1:8" x14ac:dyDescent="0.3">
      <c r="A488" t="s">
        <v>1564</v>
      </c>
      <c r="B488" t="s">
        <v>8</v>
      </c>
      <c r="C488" t="s">
        <v>1565</v>
      </c>
      <c r="D488" t="s">
        <v>1566</v>
      </c>
      <c r="E488" t="s">
        <v>1535</v>
      </c>
      <c r="G488" t="s">
        <v>1536</v>
      </c>
      <c r="H488" t="str">
        <f>HYPERLINK("https://talan.bank.gov.ua/get-user-certificate/1WkYT-Ikf-tpSeNVqDGC","Завантажити сертифікат")</f>
        <v>Завантажити сертифікат</v>
      </c>
    </row>
    <row r="489" spans="1:8" x14ac:dyDescent="0.3">
      <c r="A489" t="s">
        <v>1567</v>
      </c>
      <c r="B489" t="s">
        <v>8</v>
      </c>
      <c r="C489" t="s">
        <v>1568</v>
      </c>
      <c r="D489" t="s">
        <v>1569</v>
      </c>
      <c r="E489" t="s">
        <v>1535</v>
      </c>
      <c r="G489" t="s">
        <v>1536</v>
      </c>
      <c r="H489" t="str">
        <f>HYPERLINK("https://talan.bank.gov.ua/get-user-certificate/1WkYTfUITtnu3rWDY6zR","Завантажити сертифікат")</f>
        <v>Завантажити сертифікат</v>
      </c>
    </row>
    <row r="490" spans="1:8" x14ac:dyDescent="0.3">
      <c r="A490" t="s">
        <v>1570</v>
      </c>
      <c r="B490" t="s">
        <v>8</v>
      </c>
      <c r="C490" t="s">
        <v>1571</v>
      </c>
      <c r="D490" t="s">
        <v>1572</v>
      </c>
      <c r="E490" t="s">
        <v>1535</v>
      </c>
      <c r="G490" t="s">
        <v>1536</v>
      </c>
      <c r="H490" t="str">
        <f>HYPERLINK("https://talan.bank.gov.ua/get-user-certificate/1WkYT-xSpc5xcbnBWNIU","Завантажити сертифікат")</f>
        <v>Завантажити сертифікат</v>
      </c>
    </row>
    <row r="491" spans="1:8" x14ac:dyDescent="0.3">
      <c r="A491" t="s">
        <v>1573</v>
      </c>
      <c r="B491" t="s">
        <v>8</v>
      </c>
      <c r="C491" t="s">
        <v>1574</v>
      </c>
      <c r="D491" t="s">
        <v>1575</v>
      </c>
      <c r="E491" t="s">
        <v>1535</v>
      </c>
      <c r="G491" t="s">
        <v>1536</v>
      </c>
      <c r="H491" t="str">
        <f>HYPERLINK("https://talan.bank.gov.ua/get-user-certificate/1WkYTeBWZRMmA-8PWQja","Завантажити сертифікат")</f>
        <v>Завантажити сертифікат</v>
      </c>
    </row>
    <row r="492" spans="1:8" x14ac:dyDescent="0.3">
      <c r="A492" t="s">
        <v>1576</v>
      </c>
      <c r="B492" t="s">
        <v>8</v>
      </c>
      <c r="C492" t="s">
        <v>1577</v>
      </c>
      <c r="D492" t="s">
        <v>1578</v>
      </c>
      <c r="E492" t="s">
        <v>1579</v>
      </c>
      <c r="G492" t="s">
        <v>1580</v>
      </c>
      <c r="H492" t="str">
        <f>HYPERLINK("https://talan.bank.gov.ua/get-user-certificate/1WkYTB1RPI05j39Zs8p3","Завантажити сертифікат")</f>
        <v>Завантажити сертифікат</v>
      </c>
    </row>
    <row r="493" spans="1:8" x14ac:dyDescent="0.3">
      <c r="A493" t="s">
        <v>1581</v>
      </c>
      <c r="B493" t="s">
        <v>8</v>
      </c>
      <c r="C493" t="s">
        <v>1582</v>
      </c>
      <c r="D493" t="s">
        <v>1583</v>
      </c>
      <c r="E493" t="s">
        <v>1579</v>
      </c>
      <c r="G493" t="s">
        <v>1580</v>
      </c>
      <c r="H493" t="str">
        <f>HYPERLINK("https://talan.bank.gov.ua/get-user-certificate/1WkYTY5uBfKSWf7JLxKj","Завантажити сертифікат")</f>
        <v>Завантажити сертифікат</v>
      </c>
    </row>
    <row r="494" spans="1:8" x14ac:dyDescent="0.3">
      <c r="A494" t="s">
        <v>1584</v>
      </c>
      <c r="B494" t="s">
        <v>8</v>
      </c>
      <c r="C494" t="s">
        <v>1585</v>
      </c>
      <c r="D494" t="s">
        <v>1586</v>
      </c>
      <c r="E494" t="s">
        <v>1579</v>
      </c>
      <c r="G494" t="s">
        <v>1580</v>
      </c>
      <c r="H494" t="str">
        <f>HYPERLINK("https://talan.bank.gov.ua/get-user-certificate/1WkYTOMAVhZnnE48tydu","Завантажити сертифікат")</f>
        <v>Завантажити сертифікат</v>
      </c>
    </row>
    <row r="495" spans="1:8" x14ac:dyDescent="0.3">
      <c r="A495" t="s">
        <v>1587</v>
      </c>
      <c r="B495" t="s">
        <v>8</v>
      </c>
      <c r="C495" t="s">
        <v>1588</v>
      </c>
      <c r="D495" t="s">
        <v>1589</v>
      </c>
      <c r="E495" t="s">
        <v>1579</v>
      </c>
      <c r="G495" t="s">
        <v>1580</v>
      </c>
      <c r="H495" t="str">
        <f>HYPERLINK("https://talan.bank.gov.ua/get-user-certificate/1WkYTtQ0rCu4yTZxIEnG","Завантажити сертифікат")</f>
        <v>Завантажити сертифікат</v>
      </c>
    </row>
    <row r="496" spans="1:8" x14ac:dyDescent="0.3">
      <c r="A496" t="s">
        <v>1590</v>
      </c>
      <c r="B496" t="s">
        <v>8</v>
      </c>
      <c r="C496" t="s">
        <v>1591</v>
      </c>
      <c r="D496" t="s">
        <v>6638</v>
      </c>
      <c r="E496" t="s">
        <v>1579</v>
      </c>
      <c r="G496" t="s">
        <v>1580</v>
      </c>
      <c r="H496" t="str">
        <f>HYPERLINK("https://talan.bank.gov.ua/get-user-certificate/PLxxg2l8yN4ce-6qxxSt","Завантажити сертифікат")</f>
        <v>Завантажити сертифікат</v>
      </c>
    </row>
    <row r="497" spans="1:8" x14ac:dyDescent="0.3">
      <c r="A497" t="s">
        <v>1592</v>
      </c>
      <c r="B497" t="s">
        <v>8</v>
      </c>
      <c r="C497" t="s">
        <v>1593</v>
      </c>
      <c r="D497" t="s">
        <v>1594</v>
      </c>
      <c r="E497" t="s">
        <v>1595</v>
      </c>
      <c r="G497" t="s">
        <v>1596</v>
      </c>
      <c r="H497" t="str">
        <f>HYPERLINK("https://talan.bank.gov.ua/get-user-certificate/1WkYT6t7oDn_cc_lqNRe","Завантажити сертифікат")</f>
        <v>Завантажити сертифікат</v>
      </c>
    </row>
    <row r="498" spans="1:8" x14ac:dyDescent="0.3">
      <c r="A498" t="s">
        <v>1597</v>
      </c>
      <c r="B498" t="s">
        <v>8</v>
      </c>
      <c r="C498" t="s">
        <v>1598</v>
      </c>
      <c r="D498" t="s">
        <v>1599</v>
      </c>
      <c r="E498" t="s">
        <v>1600</v>
      </c>
      <c r="G498" t="s">
        <v>1601</v>
      </c>
      <c r="H498" t="str">
        <f>HYPERLINK("https://talan.bank.gov.ua/get-user-certificate/1WkYTHCExA80jn8pOMRW","Завантажити сертифікат")</f>
        <v>Завантажити сертифікат</v>
      </c>
    </row>
    <row r="499" spans="1:8" x14ac:dyDescent="0.3">
      <c r="A499" t="s">
        <v>1602</v>
      </c>
      <c r="B499" t="s">
        <v>8</v>
      </c>
      <c r="C499" t="s">
        <v>1603</v>
      </c>
      <c r="D499" t="s">
        <v>1604</v>
      </c>
      <c r="E499" t="s">
        <v>1600</v>
      </c>
      <c r="G499" t="s">
        <v>1601</v>
      </c>
      <c r="H499" t="str">
        <f>HYPERLINK("https://talan.bank.gov.ua/get-user-certificate/1WkYTkm3n7IVmgnzndgi","Завантажити сертифікат")</f>
        <v>Завантажити сертифікат</v>
      </c>
    </row>
    <row r="500" spans="1:8" x14ac:dyDescent="0.3">
      <c r="A500" t="s">
        <v>1605</v>
      </c>
      <c r="B500" t="s">
        <v>8</v>
      </c>
      <c r="C500" t="s">
        <v>1606</v>
      </c>
      <c r="D500" t="s">
        <v>1607</v>
      </c>
      <c r="E500" t="s">
        <v>1600</v>
      </c>
      <c r="G500" t="s">
        <v>1601</v>
      </c>
      <c r="H500" t="str">
        <f>HYPERLINK("https://talan.bank.gov.ua/get-user-certificate/1WkYTqtKi4ZUSqGKjtHk","Завантажити сертифікат")</f>
        <v>Завантажити сертифікат</v>
      </c>
    </row>
    <row r="501" spans="1:8" x14ac:dyDescent="0.3">
      <c r="A501" t="s">
        <v>1608</v>
      </c>
      <c r="B501" t="s">
        <v>8</v>
      </c>
      <c r="C501" t="s">
        <v>1609</v>
      </c>
      <c r="D501" t="s">
        <v>1610</v>
      </c>
      <c r="E501" t="s">
        <v>1600</v>
      </c>
      <c r="G501" t="s">
        <v>1601</v>
      </c>
      <c r="H501" t="str">
        <f>HYPERLINK("https://talan.bank.gov.ua/get-user-certificate/1WkYTQoe_G2XhxVGb2A1","Завантажити сертифікат")</f>
        <v>Завантажити сертифікат</v>
      </c>
    </row>
    <row r="502" spans="1:8" x14ac:dyDescent="0.3">
      <c r="A502" t="s">
        <v>1611</v>
      </c>
      <c r="B502" t="s">
        <v>8</v>
      </c>
      <c r="C502" t="s">
        <v>1612</v>
      </c>
      <c r="D502" t="s">
        <v>1613</v>
      </c>
      <c r="E502" t="s">
        <v>1600</v>
      </c>
      <c r="G502" t="s">
        <v>1601</v>
      </c>
      <c r="H502" t="str">
        <f>HYPERLINK("https://talan.bank.gov.ua/get-user-certificate/1WkYTT5NbUzALnwMUdAf","Завантажити сертифікат")</f>
        <v>Завантажити сертифікат</v>
      </c>
    </row>
    <row r="503" spans="1:8" x14ac:dyDescent="0.3">
      <c r="A503" t="s">
        <v>1614</v>
      </c>
      <c r="B503" t="s">
        <v>8</v>
      </c>
      <c r="C503" t="s">
        <v>1615</v>
      </c>
      <c r="D503" t="s">
        <v>1616</v>
      </c>
      <c r="E503" t="s">
        <v>1600</v>
      </c>
      <c r="G503" t="s">
        <v>1601</v>
      </c>
      <c r="H503" t="str">
        <f>HYPERLINK("https://talan.bank.gov.ua/get-user-certificate/1WkYTUtEHkGLWULZM3x8","Завантажити сертифікат")</f>
        <v>Завантажити сертифікат</v>
      </c>
    </row>
    <row r="504" spans="1:8" x14ac:dyDescent="0.3">
      <c r="A504" t="s">
        <v>1617</v>
      </c>
      <c r="B504" t="s">
        <v>8</v>
      </c>
      <c r="C504" t="s">
        <v>1618</v>
      </c>
      <c r="D504" t="s">
        <v>1619</v>
      </c>
      <c r="E504" t="s">
        <v>1620</v>
      </c>
      <c r="G504" t="s">
        <v>1621</v>
      </c>
      <c r="H504" t="str">
        <f>HYPERLINK("https://talan.bank.gov.ua/get-user-certificate/1WkYT7fVKf3TqLyUlIXS","Завантажити сертифікат")</f>
        <v>Завантажити сертифікат</v>
      </c>
    </row>
    <row r="505" spans="1:8" x14ac:dyDescent="0.3">
      <c r="A505" t="s">
        <v>1622</v>
      </c>
      <c r="B505" t="s">
        <v>8</v>
      </c>
      <c r="C505" t="s">
        <v>1623</v>
      </c>
      <c r="D505" t="s">
        <v>1624</v>
      </c>
      <c r="E505" t="s">
        <v>1620</v>
      </c>
      <c r="G505" t="s">
        <v>1621</v>
      </c>
      <c r="H505" t="str">
        <f>HYPERLINK("https://talan.bank.gov.ua/get-user-certificate/1WkYTU4vuZZtubUtbOci","Завантажити сертифікат")</f>
        <v>Завантажити сертифікат</v>
      </c>
    </row>
    <row r="506" spans="1:8" x14ac:dyDescent="0.3">
      <c r="A506" t="s">
        <v>1625</v>
      </c>
      <c r="B506" t="s">
        <v>8</v>
      </c>
      <c r="C506" t="s">
        <v>1626</v>
      </c>
      <c r="D506" t="s">
        <v>1627</v>
      </c>
      <c r="E506" t="s">
        <v>1628</v>
      </c>
      <c r="G506" t="s">
        <v>1629</v>
      </c>
      <c r="H506" t="str">
        <f>HYPERLINK("https://talan.bank.gov.ua/get-user-certificate/1WkYTnj0SUkm43YJq80P","Завантажити сертифікат")</f>
        <v>Завантажити сертифікат</v>
      </c>
    </row>
    <row r="507" spans="1:8" x14ac:dyDescent="0.3">
      <c r="A507" t="s">
        <v>1630</v>
      </c>
      <c r="B507" t="s">
        <v>8</v>
      </c>
      <c r="C507" t="s">
        <v>1631</v>
      </c>
      <c r="D507" t="s">
        <v>1632</v>
      </c>
      <c r="E507" t="s">
        <v>1628</v>
      </c>
      <c r="G507" t="s">
        <v>1629</v>
      </c>
      <c r="H507" t="str">
        <f>HYPERLINK("https://talan.bank.gov.ua/get-user-certificate/1WkYTdfK6Lm22Ajx9cUh","Завантажити сертифікат")</f>
        <v>Завантажити сертифікат</v>
      </c>
    </row>
    <row r="508" spans="1:8" x14ac:dyDescent="0.3">
      <c r="A508" t="s">
        <v>1633</v>
      </c>
      <c r="B508" t="s">
        <v>8</v>
      </c>
      <c r="C508" t="s">
        <v>1634</v>
      </c>
      <c r="D508" t="s">
        <v>1635</v>
      </c>
      <c r="E508" t="s">
        <v>1636</v>
      </c>
      <c r="G508" t="s">
        <v>1637</v>
      </c>
      <c r="H508" t="str">
        <f>HYPERLINK("https://talan.bank.gov.ua/get-user-certificate/1WkYTQqxgqVkexO_2Ba4","Завантажити сертифікат")</f>
        <v>Завантажити сертифікат</v>
      </c>
    </row>
    <row r="509" spans="1:8" x14ac:dyDescent="0.3">
      <c r="A509" t="s">
        <v>1638</v>
      </c>
      <c r="B509" t="s">
        <v>8</v>
      </c>
      <c r="C509" t="s">
        <v>1639</v>
      </c>
      <c r="D509" t="s">
        <v>1640</v>
      </c>
      <c r="E509" t="s">
        <v>1636</v>
      </c>
      <c r="G509" t="s">
        <v>1637</v>
      </c>
      <c r="H509" t="str">
        <f>HYPERLINK("https://talan.bank.gov.ua/get-user-certificate/1WkYTbCR2fzeFkcoB2xD","Завантажити сертифікат")</f>
        <v>Завантажити сертифікат</v>
      </c>
    </row>
    <row r="510" spans="1:8" x14ac:dyDescent="0.3">
      <c r="A510" t="s">
        <v>1641</v>
      </c>
      <c r="B510" t="s">
        <v>8</v>
      </c>
      <c r="C510" t="s">
        <v>1642</v>
      </c>
      <c r="D510" t="s">
        <v>1643</v>
      </c>
      <c r="E510" t="s">
        <v>1636</v>
      </c>
      <c r="G510" t="s">
        <v>1637</v>
      </c>
      <c r="H510" t="str">
        <f>HYPERLINK("https://talan.bank.gov.ua/get-user-certificate/1WkYTXShU3AfYGtPWc7w","Завантажити сертифікат")</f>
        <v>Завантажити сертифікат</v>
      </c>
    </row>
    <row r="511" spans="1:8" x14ac:dyDescent="0.3">
      <c r="A511" t="s">
        <v>1644</v>
      </c>
      <c r="B511" t="s">
        <v>8</v>
      </c>
      <c r="C511" t="s">
        <v>1645</v>
      </c>
      <c r="D511" t="s">
        <v>1646</v>
      </c>
      <c r="E511" t="s">
        <v>1636</v>
      </c>
      <c r="G511" t="s">
        <v>1637</v>
      </c>
      <c r="H511" t="str">
        <f>HYPERLINK("https://talan.bank.gov.ua/get-user-certificate/1WkYTuorU2xto4NdnUWN","Завантажити сертифікат")</f>
        <v>Завантажити сертифікат</v>
      </c>
    </row>
    <row r="512" spans="1:8" x14ac:dyDescent="0.3">
      <c r="A512" t="s">
        <v>1647</v>
      </c>
      <c r="B512" t="s">
        <v>8</v>
      </c>
      <c r="C512" t="s">
        <v>1648</v>
      </c>
      <c r="D512" t="s">
        <v>1649</v>
      </c>
      <c r="E512" t="s">
        <v>1636</v>
      </c>
      <c r="G512" t="s">
        <v>1637</v>
      </c>
      <c r="H512" t="str">
        <f>HYPERLINK("https://talan.bank.gov.ua/get-user-certificate/1WkYTg5g2e5cG-_v4TW8","Завантажити сертифікат")</f>
        <v>Завантажити сертифікат</v>
      </c>
    </row>
    <row r="513" spans="1:8" x14ac:dyDescent="0.3">
      <c r="A513" t="s">
        <v>1650</v>
      </c>
      <c r="B513" t="s">
        <v>8</v>
      </c>
      <c r="C513" t="s">
        <v>1651</v>
      </c>
      <c r="D513" t="s">
        <v>1652</v>
      </c>
      <c r="E513" t="s">
        <v>1636</v>
      </c>
      <c r="G513" t="s">
        <v>1637</v>
      </c>
      <c r="H513" t="str">
        <f>HYPERLINK("https://talan.bank.gov.ua/get-user-certificate/1WkYT6djSeyJADpzHzZi","Завантажити сертифікат")</f>
        <v>Завантажити сертифікат</v>
      </c>
    </row>
    <row r="514" spans="1:8" x14ac:dyDescent="0.3">
      <c r="A514" t="s">
        <v>1653</v>
      </c>
      <c r="B514" t="s">
        <v>8</v>
      </c>
      <c r="C514" t="s">
        <v>1654</v>
      </c>
      <c r="D514" t="s">
        <v>1655</v>
      </c>
      <c r="E514" t="s">
        <v>1636</v>
      </c>
      <c r="G514" t="s">
        <v>1637</v>
      </c>
      <c r="H514" t="str">
        <f>HYPERLINK("https://talan.bank.gov.ua/get-user-certificate/1WkYTbLFUI4-CqOIykvb","Завантажити сертифікат")</f>
        <v>Завантажити сертифікат</v>
      </c>
    </row>
    <row r="515" spans="1:8" x14ac:dyDescent="0.3">
      <c r="A515" t="s">
        <v>1656</v>
      </c>
      <c r="B515" t="s">
        <v>8</v>
      </c>
      <c r="C515" t="s">
        <v>1657</v>
      </c>
      <c r="D515" t="s">
        <v>1658</v>
      </c>
      <c r="E515" t="s">
        <v>1636</v>
      </c>
      <c r="G515" t="s">
        <v>1637</v>
      </c>
      <c r="H515" t="str">
        <f>HYPERLINK("https://talan.bank.gov.ua/get-user-certificate/1WkYT0BWZdEoYQ06xocQ","Завантажити сертифікат")</f>
        <v>Завантажити сертифікат</v>
      </c>
    </row>
    <row r="516" spans="1:8" x14ac:dyDescent="0.3">
      <c r="A516" t="s">
        <v>1659</v>
      </c>
      <c r="B516" t="s">
        <v>8</v>
      </c>
      <c r="C516" t="s">
        <v>1660</v>
      </c>
      <c r="D516" t="s">
        <v>1661</v>
      </c>
      <c r="E516" t="s">
        <v>1662</v>
      </c>
      <c r="G516" t="s">
        <v>1663</v>
      </c>
      <c r="H516" t="str">
        <f>HYPERLINK("https://talan.bank.gov.ua/get-user-certificate/1WkYTcFOXZ6pRmT_I0Gn","Завантажити сертифікат")</f>
        <v>Завантажити сертифікат</v>
      </c>
    </row>
    <row r="517" spans="1:8" x14ac:dyDescent="0.3">
      <c r="A517" t="s">
        <v>1664</v>
      </c>
      <c r="B517" t="s">
        <v>8</v>
      </c>
      <c r="C517" t="s">
        <v>1665</v>
      </c>
      <c r="D517" t="s">
        <v>1666</v>
      </c>
      <c r="E517" t="s">
        <v>1667</v>
      </c>
      <c r="G517" t="s">
        <v>1668</v>
      </c>
      <c r="H517" t="str">
        <f>HYPERLINK("https://talan.bank.gov.ua/get-user-certificate/1WkYTy1EeWFc-UrjUqJq","Завантажити сертифікат")</f>
        <v>Завантажити сертифікат</v>
      </c>
    </row>
    <row r="518" spans="1:8" x14ac:dyDescent="0.3">
      <c r="A518" t="s">
        <v>1669</v>
      </c>
      <c r="B518" t="s">
        <v>8</v>
      </c>
      <c r="C518" t="s">
        <v>1670</v>
      </c>
      <c r="D518" t="s">
        <v>1671</v>
      </c>
      <c r="E518" t="s">
        <v>1672</v>
      </c>
      <c r="G518" t="s">
        <v>1673</v>
      </c>
      <c r="H518" t="str">
        <f>HYPERLINK("https://talan.bank.gov.ua/get-user-certificate/1WkYTCp1nXgtRQ8M9l4i","Завантажити сертифікат")</f>
        <v>Завантажити сертифікат</v>
      </c>
    </row>
    <row r="519" spans="1:8" x14ac:dyDescent="0.3">
      <c r="A519" t="s">
        <v>1674</v>
      </c>
      <c r="B519" t="s">
        <v>8</v>
      </c>
      <c r="C519" t="s">
        <v>1675</v>
      </c>
      <c r="D519" t="s">
        <v>1676</v>
      </c>
      <c r="E519" t="s">
        <v>1672</v>
      </c>
      <c r="G519" t="s">
        <v>1673</v>
      </c>
      <c r="H519" t="str">
        <f>HYPERLINK("https://talan.bank.gov.ua/get-user-certificate/1WkYTrsd32yMZxIg2dC4","Завантажити сертифікат")</f>
        <v>Завантажити сертифікат</v>
      </c>
    </row>
    <row r="520" spans="1:8" x14ac:dyDescent="0.3">
      <c r="A520" t="s">
        <v>1677</v>
      </c>
      <c r="B520" t="s">
        <v>8</v>
      </c>
      <c r="C520" t="s">
        <v>1678</v>
      </c>
      <c r="D520" t="s">
        <v>1679</v>
      </c>
      <c r="E520" t="s">
        <v>1672</v>
      </c>
      <c r="G520" t="s">
        <v>1673</v>
      </c>
      <c r="H520" t="str">
        <f>HYPERLINK("https://talan.bank.gov.ua/get-user-certificate/1WkYTgbJxG-nkAXZMyKq","Завантажити сертифікат")</f>
        <v>Завантажити сертифікат</v>
      </c>
    </row>
    <row r="521" spans="1:8" x14ac:dyDescent="0.3">
      <c r="A521" t="s">
        <v>1680</v>
      </c>
      <c r="B521" t="s">
        <v>8</v>
      </c>
      <c r="C521" t="s">
        <v>1681</v>
      </c>
      <c r="D521" t="s">
        <v>1682</v>
      </c>
      <c r="E521" t="s">
        <v>1672</v>
      </c>
      <c r="G521" t="s">
        <v>1673</v>
      </c>
      <c r="H521" t="str">
        <f>HYPERLINK("https://talan.bank.gov.ua/get-user-certificate/1WkYTAALFcooxDvHikcz","Завантажити сертифікат")</f>
        <v>Завантажити сертифікат</v>
      </c>
    </row>
    <row r="522" spans="1:8" x14ac:dyDescent="0.3">
      <c r="A522" t="s">
        <v>1683</v>
      </c>
      <c r="B522" t="s">
        <v>8</v>
      </c>
      <c r="C522" t="s">
        <v>1684</v>
      </c>
      <c r="D522" t="s">
        <v>1685</v>
      </c>
      <c r="E522" t="s">
        <v>1686</v>
      </c>
      <c r="G522" t="s">
        <v>1687</v>
      </c>
      <c r="H522" t="str">
        <f>HYPERLINK("https://talan.bank.gov.ua/get-user-certificate/1WkYTt4JLpOnaGVwq8fY","Завантажити сертифікат")</f>
        <v>Завантажити сертифікат</v>
      </c>
    </row>
    <row r="523" spans="1:8" x14ac:dyDescent="0.3">
      <c r="A523" t="s">
        <v>1688</v>
      </c>
      <c r="B523" t="s">
        <v>8</v>
      </c>
      <c r="C523" t="s">
        <v>1689</v>
      </c>
      <c r="D523" t="s">
        <v>1690</v>
      </c>
      <c r="E523" t="s">
        <v>1686</v>
      </c>
      <c r="G523" t="s">
        <v>1687</v>
      </c>
      <c r="H523" t="str">
        <f>HYPERLINK("https://talan.bank.gov.ua/get-user-certificate/1WkYTCqVkl-xSoa2vMJZ","Завантажити сертифікат")</f>
        <v>Завантажити сертифікат</v>
      </c>
    </row>
    <row r="524" spans="1:8" x14ac:dyDescent="0.3">
      <c r="A524" t="s">
        <v>1691</v>
      </c>
      <c r="B524" t="s">
        <v>8</v>
      </c>
      <c r="C524" t="s">
        <v>1692</v>
      </c>
      <c r="D524" t="s">
        <v>1693</v>
      </c>
      <c r="E524" t="s">
        <v>1694</v>
      </c>
      <c r="G524" t="s">
        <v>1695</v>
      </c>
      <c r="H524" t="str">
        <f>HYPERLINK("https://talan.bank.gov.ua/get-user-certificate/1WkYT_KBeR2mqY0o9xeZ","Завантажити сертифікат")</f>
        <v>Завантажити сертифікат</v>
      </c>
    </row>
    <row r="525" spans="1:8" x14ac:dyDescent="0.3">
      <c r="A525" t="s">
        <v>1696</v>
      </c>
      <c r="B525" t="s">
        <v>8</v>
      </c>
      <c r="C525" t="s">
        <v>1697</v>
      </c>
      <c r="D525" t="s">
        <v>1698</v>
      </c>
      <c r="E525" t="s">
        <v>1694</v>
      </c>
      <c r="G525" t="s">
        <v>1695</v>
      </c>
      <c r="H525" t="str">
        <f>HYPERLINK("https://talan.bank.gov.ua/get-user-certificate/1WkYTul5DVU4Ty0AplMt","Завантажити сертифікат")</f>
        <v>Завантажити сертифікат</v>
      </c>
    </row>
    <row r="526" spans="1:8" x14ac:dyDescent="0.3">
      <c r="A526" t="s">
        <v>1699</v>
      </c>
      <c r="B526" t="s">
        <v>8</v>
      </c>
      <c r="C526" t="s">
        <v>1700</v>
      </c>
      <c r="D526" t="s">
        <v>1701</v>
      </c>
      <c r="E526" t="s">
        <v>1694</v>
      </c>
      <c r="G526" t="s">
        <v>1695</v>
      </c>
      <c r="H526" t="str">
        <f>HYPERLINK("https://talan.bank.gov.ua/get-user-certificate/1WkYTFWoFRdhQbOk9f2X","Завантажити сертифікат")</f>
        <v>Завантажити сертифікат</v>
      </c>
    </row>
    <row r="527" spans="1:8" x14ac:dyDescent="0.3">
      <c r="A527" t="s">
        <v>1702</v>
      </c>
      <c r="B527" t="s">
        <v>8</v>
      </c>
      <c r="C527" t="s">
        <v>1703</v>
      </c>
      <c r="D527" t="s">
        <v>1704</v>
      </c>
      <c r="E527" t="s">
        <v>1694</v>
      </c>
      <c r="G527" t="s">
        <v>1695</v>
      </c>
      <c r="H527" t="str">
        <f>HYPERLINK("https://talan.bank.gov.ua/get-user-certificate/1WkYThPLQKZgocqr9b4v","Завантажити сертифікат")</f>
        <v>Завантажити сертифікат</v>
      </c>
    </row>
    <row r="528" spans="1:8" x14ac:dyDescent="0.3">
      <c r="A528" t="s">
        <v>1705</v>
      </c>
      <c r="B528" t="s">
        <v>8</v>
      </c>
      <c r="C528" t="s">
        <v>1706</v>
      </c>
      <c r="D528" t="s">
        <v>1707</v>
      </c>
      <c r="E528" t="s">
        <v>1694</v>
      </c>
      <c r="G528" t="s">
        <v>1695</v>
      </c>
      <c r="H528" t="str">
        <f>HYPERLINK("https://talan.bank.gov.ua/get-user-certificate/1WkYT5N-stdqgUZ62kKn","Завантажити сертифікат")</f>
        <v>Завантажити сертифікат</v>
      </c>
    </row>
    <row r="529" spans="1:8" x14ac:dyDescent="0.3">
      <c r="A529" t="s">
        <v>1708</v>
      </c>
      <c r="B529" t="s">
        <v>8</v>
      </c>
      <c r="C529" t="s">
        <v>1709</v>
      </c>
      <c r="D529" t="s">
        <v>1710</v>
      </c>
      <c r="E529" t="s">
        <v>1711</v>
      </c>
      <c r="G529" t="s">
        <v>1712</v>
      </c>
      <c r="H529" t="str">
        <f>HYPERLINK("https://talan.bank.gov.ua/get-user-certificate/1WkYTadhm8mqULh_m3JI","Завантажити сертифікат")</f>
        <v>Завантажити сертифікат</v>
      </c>
    </row>
    <row r="530" spans="1:8" x14ac:dyDescent="0.3">
      <c r="A530" t="s">
        <v>1713</v>
      </c>
      <c r="B530" t="s">
        <v>8</v>
      </c>
      <c r="C530" t="s">
        <v>1714</v>
      </c>
      <c r="D530" t="s">
        <v>1715</v>
      </c>
      <c r="E530" t="s">
        <v>1711</v>
      </c>
      <c r="G530" t="s">
        <v>1712</v>
      </c>
      <c r="H530" t="str">
        <f>HYPERLINK("https://talan.bank.gov.ua/get-user-certificate/1WkYTEDqcwbqCfksV3tV","Завантажити сертифікат")</f>
        <v>Завантажити сертифікат</v>
      </c>
    </row>
    <row r="531" spans="1:8" x14ac:dyDescent="0.3">
      <c r="A531" t="s">
        <v>1716</v>
      </c>
      <c r="B531" t="s">
        <v>8</v>
      </c>
      <c r="C531" t="s">
        <v>1717</v>
      </c>
      <c r="D531" t="s">
        <v>1718</v>
      </c>
      <c r="E531" t="s">
        <v>1711</v>
      </c>
      <c r="G531" t="s">
        <v>1712</v>
      </c>
      <c r="H531" t="str">
        <f>HYPERLINK("https://talan.bank.gov.ua/get-user-certificate/1WkYT_LTjRtaJ4KkE7xv","Завантажити сертифікат")</f>
        <v>Завантажити сертифікат</v>
      </c>
    </row>
    <row r="532" spans="1:8" x14ac:dyDescent="0.3">
      <c r="A532" t="s">
        <v>1719</v>
      </c>
      <c r="B532" t="s">
        <v>8</v>
      </c>
      <c r="C532" t="s">
        <v>1720</v>
      </c>
      <c r="D532" t="s">
        <v>1721</v>
      </c>
      <c r="E532" t="s">
        <v>1711</v>
      </c>
      <c r="G532" t="s">
        <v>1712</v>
      </c>
      <c r="H532" t="str">
        <f>HYPERLINK("https://talan.bank.gov.ua/get-user-certificate/1WkYTRPPZlnuT88CRMdk","Завантажити сертифікат")</f>
        <v>Завантажити сертифікат</v>
      </c>
    </row>
    <row r="533" spans="1:8" x14ac:dyDescent="0.3">
      <c r="A533" t="s">
        <v>1722</v>
      </c>
      <c r="B533" t="s">
        <v>8</v>
      </c>
      <c r="C533" t="s">
        <v>1723</v>
      </c>
      <c r="D533" t="s">
        <v>1724</v>
      </c>
      <c r="E533" t="s">
        <v>1711</v>
      </c>
      <c r="G533" t="s">
        <v>1712</v>
      </c>
      <c r="H533" t="str">
        <f>HYPERLINK("https://talan.bank.gov.ua/get-user-certificate/1WkYTXpDsIF9-t-NI1L9","Завантажити сертифікат")</f>
        <v>Завантажити сертифікат</v>
      </c>
    </row>
    <row r="534" spans="1:8" x14ac:dyDescent="0.3">
      <c r="A534" t="s">
        <v>1725</v>
      </c>
      <c r="B534" t="s">
        <v>8</v>
      </c>
      <c r="C534" t="s">
        <v>1726</v>
      </c>
      <c r="D534" t="s">
        <v>1727</v>
      </c>
      <c r="E534" t="s">
        <v>1711</v>
      </c>
      <c r="G534" t="s">
        <v>1712</v>
      </c>
      <c r="H534" t="str">
        <f>HYPERLINK("https://talan.bank.gov.ua/get-user-certificate/1WkYToVzcJQel93G7E-d","Завантажити сертифікат")</f>
        <v>Завантажити сертифікат</v>
      </c>
    </row>
    <row r="535" spans="1:8" x14ac:dyDescent="0.3">
      <c r="A535" t="s">
        <v>1728</v>
      </c>
      <c r="B535" t="s">
        <v>8</v>
      </c>
      <c r="C535" t="s">
        <v>1729</v>
      </c>
      <c r="D535" t="s">
        <v>1730</v>
      </c>
      <c r="E535" t="s">
        <v>1731</v>
      </c>
      <c r="G535" t="s">
        <v>1732</v>
      </c>
      <c r="H535" t="str">
        <f>HYPERLINK("https://talan.bank.gov.ua/get-user-certificate/1WkYTVtPu7NPOgihK3u2","Завантажити сертифікат")</f>
        <v>Завантажити сертифікат</v>
      </c>
    </row>
    <row r="536" spans="1:8" x14ac:dyDescent="0.3">
      <c r="A536" t="s">
        <v>1733</v>
      </c>
      <c r="B536" t="s">
        <v>8</v>
      </c>
      <c r="C536" t="s">
        <v>1734</v>
      </c>
      <c r="D536" t="s">
        <v>1735</v>
      </c>
      <c r="E536" t="s">
        <v>1731</v>
      </c>
      <c r="G536" t="s">
        <v>1732</v>
      </c>
      <c r="H536" t="str">
        <f>HYPERLINK("https://talan.bank.gov.ua/get-user-certificate/1WkYTJ07pjFQzwhZ6t4O","Завантажити сертифікат")</f>
        <v>Завантажити сертифікат</v>
      </c>
    </row>
    <row r="537" spans="1:8" x14ac:dyDescent="0.3">
      <c r="A537" t="s">
        <v>1736</v>
      </c>
      <c r="B537" t="s">
        <v>8</v>
      </c>
      <c r="C537" t="s">
        <v>1737</v>
      </c>
      <c r="D537" t="s">
        <v>1738</v>
      </c>
      <c r="E537" t="s">
        <v>1731</v>
      </c>
      <c r="G537" t="s">
        <v>1732</v>
      </c>
      <c r="H537" t="str">
        <f>HYPERLINK("https://talan.bank.gov.ua/get-user-certificate/1WkYTotKnPU8Q59V4Vcj","Завантажити сертифікат")</f>
        <v>Завантажити сертифікат</v>
      </c>
    </row>
    <row r="538" spans="1:8" x14ac:dyDescent="0.3">
      <c r="A538" t="s">
        <v>1739</v>
      </c>
      <c r="B538" t="s">
        <v>8</v>
      </c>
      <c r="C538" t="s">
        <v>1740</v>
      </c>
      <c r="D538" t="s">
        <v>1741</v>
      </c>
      <c r="E538" t="s">
        <v>1731</v>
      </c>
      <c r="G538" t="s">
        <v>1732</v>
      </c>
      <c r="H538" t="str">
        <f>HYPERLINK("https://talan.bank.gov.ua/get-user-certificate/1WkYTlKrwx_cypeAvBFU","Завантажити сертифікат")</f>
        <v>Завантажити сертифікат</v>
      </c>
    </row>
    <row r="539" spans="1:8" x14ac:dyDescent="0.3">
      <c r="A539" t="s">
        <v>1742</v>
      </c>
      <c r="B539" t="s">
        <v>8</v>
      </c>
      <c r="C539" t="s">
        <v>1743</v>
      </c>
      <c r="D539" t="s">
        <v>1744</v>
      </c>
      <c r="E539" t="s">
        <v>1731</v>
      </c>
      <c r="G539" t="s">
        <v>1732</v>
      </c>
      <c r="H539" t="str">
        <f>HYPERLINK("https://talan.bank.gov.ua/get-user-certificate/1WkYTSyaIOGXfX4gXN8X","Завантажити сертифікат")</f>
        <v>Завантажити сертифікат</v>
      </c>
    </row>
    <row r="540" spans="1:8" x14ac:dyDescent="0.3">
      <c r="A540" t="s">
        <v>1745</v>
      </c>
      <c r="B540" t="s">
        <v>8</v>
      </c>
      <c r="C540" t="s">
        <v>1746</v>
      </c>
      <c r="D540" t="s">
        <v>1747</v>
      </c>
      <c r="E540" t="s">
        <v>1731</v>
      </c>
      <c r="G540" t="s">
        <v>1732</v>
      </c>
      <c r="H540" t="str">
        <f>HYPERLINK("https://talan.bank.gov.ua/get-user-certificate/1WkYTKRDkIETAK4H8oUy","Завантажити сертифікат")</f>
        <v>Завантажити сертифікат</v>
      </c>
    </row>
    <row r="541" spans="1:8" x14ac:dyDescent="0.3">
      <c r="A541" t="s">
        <v>1748</v>
      </c>
      <c r="B541" t="s">
        <v>8</v>
      </c>
      <c r="C541" t="s">
        <v>1749</v>
      </c>
      <c r="D541" t="s">
        <v>1750</v>
      </c>
      <c r="E541" t="s">
        <v>1731</v>
      </c>
      <c r="G541" t="s">
        <v>1732</v>
      </c>
      <c r="H541" t="str">
        <f>HYPERLINK("https://talan.bank.gov.ua/get-user-certificate/1WkYT3lhSffj7OpwILqv","Завантажити сертифікат")</f>
        <v>Завантажити сертифікат</v>
      </c>
    </row>
    <row r="542" spans="1:8" x14ac:dyDescent="0.3">
      <c r="A542" t="s">
        <v>1751</v>
      </c>
      <c r="B542" t="s">
        <v>8</v>
      </c>
      <c r="C542" t="s">
        <v>1752</v>
      </c>
      <c r="D542" t="s">
        <v>1753</v>
      </c>
      <c r="E542" t="s">
        <v>1731</v>
      </c>
      <c r="G542" t="s">
        <v>1732</v>
      </c>
      <c r="H542" t="str">
        <f>HYPERLINK("https://talan.bank.gov.ua/get-user-certificate/1WkYTLFzqxKqnb8zBkyE","Завантажити сертифікат")</f>
        <v>Завантажити сертифікат</v>
      </c>
    </row>
    <row r="543" spans="1:8" x14ac:dyDescent="0.3">
      <c r="A543" t="s">
        <v>1754</v>
      </c>
      <c r="B543" t="s">
        <v>8</v>
      </c>
      <c r="C543" t="s">
        <v>1755</v>
      </c>
      <c r="D543" t="s">
        <v>1756</v>
      </c>
      <c r="E543" t="s">
        <v>1731</v>
      </c>
      <c r="G543" t="s">
        <v>1732</v>
      </c>
      <c r="H543" t="str">
        <f>HYPERLINK("https://talan.bank.gov.ua/get-user-certificate/1WkYT4z7_X8tsR4aT37u","Завантажити сертифікат")</f>
        <v>Завантажити сертифікат</v>
      </c>
    </row>
    <row r="544" spans="1:8" x14ac:dyDescent="0.3">
      <c r="A544" t="s">
        <v>1757</v>
      </c>
      <c r="B544" t="s">
        <v>8</v>
      </c>
      <c r="C544" t="s">
        <v>1758</v>
      </c>
      <c r="D544" t="s">
        <v>1759</v>
      </c>
      <c r="E544" t="s">
        <v>1731</v>
      </c>
      <c r="G544" t="s">
        <v>1732</v>
      </c>
      <c r="H544" t="str">
        <f>HYPERLINK("https://talan.bank.gov.ua/get-user-certificate/1WkYTDIR0_Dh0rb5L1UZ","Завантажити сертифікат")</f>
        <v>Завантажити сертифікат</v>
      </c>
    </row>
    <row r="545" spans="1:8" x14ac:dyDescent="0.3">
      <c r="A545" t="s">
        <v>1760</v>
      </c>
      <c r="B545" t="s">
        <v>8</v>
      </c>
      <c r="C545" t="s">
        <v>1761</v>
      </c>
      <c r="D545" t="s">
        <v>1762</v>
      </c>
      <c r="E545" t="s">
        <v>1731</v>
      </c>
      <c r="G545" t="s">
        <v>1732</v>
      </c>
      <c r="H545" t="str">
        <f>HYPERLINK("https://talan.bank.gov.ua/get-user-certificate/1WkYTvC9HKkpqlJDx1E_","Завантажити сертифікат")</f>
        <v>Завантажити сертифікат</v>
      </c>
    </row>
    <row r="546" spans="1:8" x14ac:dyDescent="0.3">
      <c r="A546" t="s">
        <v>1763</v>
      </c>
      <c r="B546" t="s">
        <v>8</v>
      </c>
      <c r="C546" t="s">
        <v>1764</v>
      </c>
      <c r="D546" t="s">
        <v>1765</v>
      </c>
      <c r="E546" t="s">
        <v>1731</v>
      </c>
      <c r="G546" t="s">
        <v>1732</v>
      </c>
      <c r="H546" t="str">
        <f>HYPERLINK("https://talan.bank.gov.ua/get-user-certificate/1WkYTzL7j1aokYJMLKZB","Завантажити сертифікат")</f>
        <v>Завантажити сертифікат</v>
      </c>
    </row>
    <row r="547" spans="1:8" x14ac:dyDescent="0.3">
      <c r="A547" t="s">
        <v>1766</v>
      </c>
      <c r="B547" t="s">
        <v>8</v>
      </c>
      <c r="C547" t="s">
        <v>1767</v>
      </c>
      <c r="D547" t="s">
        <v>1768</v>
      </c>
      <c r="E547" t="s">
        <v>1731</v>
      </c>
      <c r="G547" t="s">
        <v>1732</v>
      </c>
      <c r="H547" t="str">
        <f>HYPERLINK("https://talan.bank.gov.ua/get-user-certificate/1WkYTk0e5sBavJ6Ey29D","Завантажити сертифікат")</f>
        <v>Завантажити сертифікат</v>
      </c>
    </row>
    <row r="548" spans="1:8" x14ac:dyDescent="0.3">
      <c r="A548" t="s">
        <v>1769</v>
      </c>
      <c r="B548" t="s">
        <v>8</v>
      </c>
      <c r="C548" t="s">
        <v>1770</v>
      </c>
      <c r="D548" t="s">
        <v>1771</v>
      </c>
      <c r="E548" t="s">
        <v>1731</v>
      </c>
      <c r="G548" t="s">
        <v>1732</v>
      </c>
      <c r="H548" t="str">
        <f>HYPERLINK("https://talan.bank.gov.ua/get-user-certificate/1WkYTbGqLotmeJqCdUoQ","Завантажити сертифікат")</f>
        <v>Завантажити сертифікат</v>
      </c>
    </row>
    <row r="549" spans="1:8" x14ac:dyDescent="0.3">
      <c r="A549" t="s">
        <v>1772</v>
      </c>
      <c r="B549" t="s">
        <v>8</v>
      </c>
      <c r="C549" t="s">
        <v>1773</v>
      </c>
      <c r="D549" t="s">
        <v>1774</v>
      </c>
      <c r="E549" t="s">
        <v>1731</v>
      </c>
      <c r="G549" t="s">
        <v>1732</v>
      </c>
      <c r="H549" t="str">
        <f>HYPERLINK("https://talan.bank.gov.ua/get-user-certificate/1WkYTFzwTbcyX7msIpgu","Завантажити сертифікат")</f>
        <v>Завантажити сертифікат</v>
      </c>
    </row>
    <row r="550" spans="1:8" x14ac:dyDescent="0.3">
      <c r="A550" t="s">
        <v>1775</v>
      </c>
      <c r="B550" t="s">
        <v>8</v>
      </c>
      <c r="C550" t="s">
        <v>1776</v>
      </c>
      <c r="D550" t="s">
        <v>1777</v>
      </c>
      <c r="E550" t="s">
        <v>1731</v>
      </c>
      <c r="G550" t="s">
        <v>1732</v>
      </c>
      <c r="H550" t="str">
        <f>HYPERLINK("https://talan.bank.gov.ua/get-user-certificate/1WkYTzdYpLRADPMQcXaA","Завантажити сертифікат")</f>
        <v>Завантажити сертифікат</v>
      </c>
    </row>
    <row r="551" spans="1:8" x14ac:dyDescent="0.3">
      <c r="A551" t="s">
        <v>1778</v>
      </c>
      <c r="B551" t="s">
        <v>8</v>
      </c>
      <c r="C551" t="s">
        <v>1779</v>
      </c>
      <c r="D551" t="s">
        <v>1780</v>
      </c>
      <c r="E551" t="s">
        <v>1731</v>
      </c>
      <c r="G551" t="s">
        <v>1732</v>
      </c>
      <c r="H551" t="str">
        <f>HYPERLINK("https://talan.bank.gov.ua/get-user-certificate/1WkYTycEbjqW9phF2nLd","Завантажити сертифікат")</f>
        <v>Завантажити сертифікат</v>
      </c>
    </row>
    <row r="552" spans="1:8" x14ac:dyDescent="0.3">
      <c r="A552" t="s">
        <v>1781</v>
      </c>
      <c r="B552" t="s">
        <v>8</v>
      </c>
      <c r="C552" t="s">
        <v>1782</v>
      </c>
      <c r="D552" t="s">
        <v>1783</v>
      </c>
      <c r="E552" t="s">
        <v>1731</v>
      </c>
      <c r="G552" t="s">
        <v>1732</v>
      </c>
      <c r="H552" t="str">
        <f>HYPERLINK("https://talan.bank.gov.ua/get-user-certificate/1WkYTtwEQoaZ6yyI4EUX","Завантажити сертифікат")</f>
        <v>Завантажити сертифікат</v>
      </c>
    </row>
    <row r="553" spans="1:8" x14ac:dyDescent="0.3">
      <c r="A553" t="s">
        <v>1784</v>
      </c>
      <c r="B553" t="s">
        <v>8</v>
      </c>
      <c r="C553" t="s">
        <v>1785</v>
      </c>
      <c r="D553" t="s">
        <v>1786</v>
      </c>
      <c r="E553" t="s">
        <v>1731</v>
      </c>
      <c r="G553" t="s">
        <v>1732</v>
      </c>
      <c r="H553" t="str">
        <f>HYPERLINK("https://talan.bank.gov.ua/get-user-certificate/1WkYTNXEvDcm1dVa_31D","Завантажити сертифікат")</f>
        <v>Завантажити сертифікат</v>
      </c>
    </row>
    <row r="554" spans="1:8" x14ac:dyDescent="0.3">
      <c r="A554" t="s">
        <v>1787</v>
      </c>
      <c r="B554" t="s">
        <v>8</v>
      </c>
      <c r="C554" t="s">
        <v>1788</v>
      </c>
      <c r="D554" t="s">
        <v>1789</v>
      </c>
      <c r="E554" t="s">
        <v>1731</v>
      </c>
      <c r="G554" t="s">
        <v>1732</v>
      </c>
      <c r="H554" t="str">
        <f>HYPERLINK("https://talan.bank.gov.ua/get-user-certificate/1WkYT_QqikRiz_eLTdTC","Завантажити сертифікат")</f>
        <v>Завантажити сертифікат</v>
      </c>
    </row>
    <row r="555" spans="1:8" x14ac:dyDescent="0.3">
      <c r="A555" t="s">
        <v>1790</v>
      </c>
      <c r="B555" t="s">
        <v>8</v>
      </c>
      <c r="C555" t="s">
        <v>1791</v>
      </c>
      <c r="D555" t="s">
        <v>1792</v>
      </c>
      <c r="E555" t="s">
        <v>1731</v>
      </c>
      <c r="G555" t="s">
        <v>1732</v>
      </c>
      <c r="H555" t="str">
        <f>HYPERLINK("https://talan.bank.gov.ua/get-user-certificate/1WkYT63a26SPDNXbS7o7","Завантажити сертифікат")</f>
        <v>Завантажити сертифікат</v>
      </c>
    </row>
    <row r="556" spans="1:8" x14ac:dyDescent="0.3">
      <c r="A556" t="s">
        <v>1793</v>
      </c>
      <c r="B556" t="s">
        <v>8</v>
      </c>
      <c r="C556" t="s">
        <v>1794</v>
      </c>
      <c r="D556" t="s">
        <v>1795</v>
      </c>
      <c r="E556" t="s">
        <v>1731</v>
      </c>
      <c r="G556" t="s">
        <v>1732</v>
      </c>
      <c r="H556" t="str">
        <f>HYPERLINK("https://talan.bank.gov.ua/get-user-certificate/1WkYTwvh8K0u8h75Uva0","Завантажити сертифікат")</f>
        <v>Завантажити сертифікат</v>
      </c>
    </row>
    <row r="557" spans="1:8" x14ac:dyDescent="0.3">
      <c r="A557" t="s">
        <v>1796</v>
      </c>
      <c r="B557" t="s">
        <v>8</v>
      </c>
      <c r="C557" t="s">
        <v>1797</v>
      </c>
      <c r="D557" t="s">
        <v>1798</v>
      </c>
      <c r="E557" t="s">
        <v>1731</v>
      </c>
      <c r="G557" t="s">
        <v>1732</v>
      </c>
      <c r="H557" t="str">
        <f>HYPERLINK("https://talan.bank.gov.ua/get-user-certificate/1WkYTKZSebYa-KVWOR7m","Завантажити сертифікат")</f>
        <v>Завантажити сертифікат</v>
      </c>
    </row>
    <row r="558" spans="1:8" x14ac:dyDescent="0.3">
      <c r="A558" t="s">
        <v>1799</v>
      </c>
      <c r="B558" t="s">
        <v>8</v>
      </c>
      <c r="C558" t="s">
        <v>1800</v>
      </c>
      <c r="D558" t="s">
        <v>1801</v>
      </c>
      <c r="E558" t="s">
        <v>1731</v>
      </c>
      <c r="G558" t="s">
        <v>1732</v>
      </c>
      <c r="H558" t="str">
        <f>HYPERLINK("https://talan.bank.gov.ua/get-user-certificate/1WkYTNqp_Qt43OpJ_WXY","Завантажити сертифікат")</f>
        <v>Завантажити сертифікат</v>
      </c>
    </row>
    <row r="559" spans="1:8" x14ac:dyDescent="0.3">
      <c r="A559" t="s">
        <v>1802</v>
      </c>
      <c r="B559" t="s">
        <v>8</v>
      </c>
      <c r="C559" t="s">
        <v>1803</v>
      </c>
      <c r="D559" t="s">
        <v>1804</v>
      </c>
      <c r="E559" t="s">
        <v>1731</v>
      </c>
      <c r="G559" t="s">
        <v>1732</v>
      </c>
      <c r="H559" t="str">
        <f>HYPERLINK("https://talan.bank.gov.ua/get-user-certificate/1WkYTSlE1lHJ0WiNYcO3","Завантажити сертифікат")</f>
        <v>Завантажити сертифікат</v>
      </c>
    </row>
    <row r="560" spans="1:8" x14ac:dyDescent="0.3">
      <c r="A560" t="s">
        <v>1805</v>
      </c>
      <c r="B560" t="s">
        <v>8</v>
      </c>
      <c r="C560" t="s">
        <v>1806</v>
      </c>
      <c r="D560" t="s">
        <v>1807</v>
      </c>
      <c r="E560" t="s">
        <v>1731</v>
      </c>
      <c r="G560" t="s">
        <v>1732</v>
      </c>
      <c r="H560" t="str">
        <f>HYPERLINK("https://talan.bank.gov.ua/get-user-certificate/1WkYTc-movGJSxyRA-0d","Завантажити сертифікат")</f>
        <v>Завантажити сертифікат</v>
      </c>
    </row>
    <row r="561" spans="1:8" x14ac:dyDescent="0.3">
      <c r="A561" t="s">
        <v>1808</v>
      </c>
      <c r="B561" t="s">
        <v>8</v>
      </c>
      <c r="C561" t="s">
        <v>1809</v>
      </c>
      <c r="D561" t="s">
        <v>1810</v>
      </c>
      <c r="E561" t="s">
        <v>1731</v>
      </c>
      <c r="G561" t="s">
        <v>1732</v>
      </c>
      <c r="H561" t="str">
        <f>HYPERLINK("https://talan.bank.gov.ua/get-user-certificate/1WkYTWrOpSCXBjsVludu","Завантажити сертифікат")</f>
        <v>Завантажити сертифікат</v>
      </c>
    </row>
    <row r="562" spans="1:8" x14ac:dyDescent="0.3">
      <c r="A562" t="s">
        <v>1811</v>
      </c>
      <c r="B562" t="s">
        <v>8</v>
      </c>
      <c r="C562" t="s">
        <v>1812</v>
      </c>
      <c r="D562" t="s">
        <v>1813</v>
      </c>
      <c r="E562" t="s">
        <v>1731</v>
      </c>
      <c r="G562" t="s">
        <v>1732</v>
      </c>
      <c r="H562" t="str">
        <f>HYPERLINK("https://talan.bank.gov.ua/get-user-certificate/1WkYTgtRs1r1vUT7C3sb","Завантажити сертифікат")</f>
        <v>Завантажити сертифікат</v>
      </c>
    </row>
    <row r="563" spans="1:8" x14ac:dyDescent="0.3">
      <c r="A563" t="s">
        <v>1814</v>
      </c>
      <c r="B563" t="s">
        <v>8</v>
      </c>
      <c r="C563" t="s">
        <v>1815</v>
      </c>
      <c r="D563" t="s">
        <v>1816</v>
      </c>
      <c r="E563" t="s">
        <v>1731</v>
      </c>
      <c r="G563" t="s">
        <v>1732</v>
      </c>
      <c r="H563" t="str">
        <f>HYPERLINK("https://talan.bank.gov.ua/get-user-certificate/1WkYT5lADPkyFKIFEOHx","Завантажити сертифікат")</f>
        <v>Завантажити сертифікат</v>
      </c>
    </row>
    <row r="564" spans="1:8" x14ac:dyDescent="0.3">
      <c r="A564" t="s">
        <v>1817</v>
      </c>
      <c r="B564" t="s">
        <v>8</v>
      </c>
      <c r="C564" t="s">
        <v>1818</v>
      </c>
      <c r="D564" t="s">
        <v>1819</v>
      </c>
      <c r="E564" t="s">
        <v>1820</v>
      </c>
      <c r="G564" t="s">
        <v>1821</v>
      </c>
      <c r="H564" t="str">
        <f>HYPERLINK("https://talan.bank.gov.ua/get-user-certificate/1WkYTyldmHBWlDCHoxh4","Завантажити сертифікат")</f>
        <v>Завантажити сертифікат</v>
      </c>
    </row>
    <row r="565" spans="1:8" x14ac:dyDescent="0.3">
      <c r="A565" t="s">
        <v>1822</v>
      </c>
      <c r="B565" t="s">
        <v>8</v>
      </c>
      <c r="C565" t="s">
        <v>1823</v>
      </c>
      <c r="D565" t="s">
        <v>1824</v>
      </c>
      <c r="E565" t="s">
        <v>1825</v>
      </c>
      <c r="G565" t="s">
        <v>1826</v>
      </c>
      <c r="H565" t="str">
        <f>HYPERLINK("https://talan.bank.gov.ua/get-user-certificate/1WkYTZ9PPoPAA6zmr1N9","Завантажити сертифікат")</f>
        <v>Завантажити сертифікат</v>
      </c>
    </row>
    <row r="566" spans="1:8" x14ac:dyDescent="0.3">
      <c r="A566" t="s">
        <v>1827</v>
      </c>
      <c r="B566" t="s">
        <v>8</v>
      </c>
      <c r="C566" t="s">
        <v>1828</v>
      </c>
      <c r="D566" t="s">
        <v>1829</v>
      </c>
      <c r="E566" t="s">
        <v>1825</v>
      </c>
      <c r="G566" t="s">
        <v>1826</v>
      </c>
      <c r="H566" t="str">
        <f>HYPERLINK("https://talan.bank.gov.ua/get-user-certificate/1WkYTG0G5Tn-yCxZ1VI8","Завантажити сертифікат")</f>
        <v>Завантажити сертифікат</v>
      </c>
    </row>
    <row r="567" spans="1:8" x14ac:dyDescent="0.3">
      <c r="A567" t="s">
        <v>1830</v>
      </c>
      <c r="B567" t="s">
        <v>8</v>
      </c>
      <c r="C567" t="s">
        <v>1831</v>
      </c>
      <c r="D567" t="s">
        <v>1832</v>
      </c>
      <c r="E567" t="s">
        <v>1825</v>
      </c>
      <c r="G567" t="s">
        <v>1826</v>
      </c>
      <c r="H567" t="str">
        <f>HYPERLINK("https://talan.bank.gov.ua/get-user-certificate/1WkYTgG8inZRTPYPcbfc","Завантажити сертифікат")</f>
        <v>Завантажити сертифікат</v>
      </c>
    </row>
    <row r="568" spans="1:8" x14ac:dyDescent="0.3">
      <c r="A568" t="s">
        <v>1833</v>
      </c>
      <c r="B568" t="s">
        <v>8</v>
      </c>
      <c r="C568" t="s">
        <v>1834</v>
      </c>
      <c r="D568" t="s">
        <v>1835</v>
      </c>
      <c r="E568" t="s">
        <v>1825</v>
      </c>
      <c r="G568" t="s">
        <v>1826</v>
      </c>
      <c r="H568" t="str">
        <f>HYPERLINK("https://talan.bank.gov.ua/get-user-certificate/1WkYTTvDXM523XY-i0Ma","Завантажити сертифікат")</f>
        <v>Завантажити сертифікат</v>
      </c>
    </row>
    <row r="569" spans="1:8" x14ac:dyDescent="0.3">
      <c r="A569" t="s">
        <v>1836</v>
      </c>
      <c r="B569" t="s">
        <v>8</v>
      </c>
      <c r="C569" t="s">
        <v>1837</v>
      </c>
      <c r="D569" t="s">
        <v>1838</v>
      </c>
      <c r="E569" t="s">
        <v>1839</v>
      </c>
      <c r="G569" t="s">
        <v>1840</v>
      </c>
      <c r="H569" t="str">
        <f>HYPERLINK("https://talan.bank.gov.ua/get-user-certificate/1WkYTjB-KeD-PdnKrv9B","Завантажити сертифікат")</f>
        <v>Завантажити сертифікат</v>
      </c>
    </row>
    <row r="570" spans="1:8" x14ac:dyDescent="0.3">
      <c r="A570" t="s">
        <v>1841</v>
      </c>
      <c r="B570" t="s">
        <v>8</v>
      </c>
      <c r="C570" t="s">
        <v>1842</v>
      </c>
      <c r="D570" t="s">
        <v>1843</v>
      </c>
      <c r="E570" t="s">
        <v>1839</v>
      </c>
      <c r="G570" t="s">
        <v>1840</v>
      </c>
      <c r="H570" t="str">
        <f>HYPERLINK("https://talan.bank.gov.ua/get-user-certificate/1WkYTRfURudMkg-8d3l3","Завантажити сертифікат")</f>
        <v>Завантажити сертифікат</v>
      </c>
    </row>
    <row r="571" spans="1:8" x14ac:dyDescent="0.3">
      <c r="A571" t="s">
        <v>1844</v>
      </c>
      <c r="B571" t="s">
        <v>8</v>
      </c>
      <c r="C571" t="s">
        <v>1845</v>
      </c>
      <c r="D571" t="s">
        <v>1846</v>
      </c>
      <c r="E571" t="s">
        <v>1847</v>
      </c>
      <c r="G571" t="s">
        <v>1848</v>
      </c>
      <c r="H571" t="str">
        <f>HYPERLINK("https://talan.bank.gov.ua/get-user-certificate/1WkYTbsOBruaQNfvsm_f","Завантажити сертифікат")</f>
        <v>Завантажити сертифікат</v>
      </c>
    </row>
    <row r="572" spans="1:8" x14ac:dyDescent="0.3">
      <c r="A572" t="s">
        <v>1849</v>
      </c>
      <c r="B572" t="s">
        <v>8</v>
      </c>
      <c r="C572" t="s">
        <v>1850</v>
      </c>
      <c r="D572" t="s">
        <v>1851</v>
      </c>
      <c r="E572" t="s">
        <v>1847</v>
      </c>
      <c r="G572" t="s">
        <v>1848</v>
      </c>
      <c r="H572" t="str">
        <f>HYPERLINK("https://talan.bank.gov.ua/get-user-certificate/1WkYTLVv3JgkBTI1Q5m7","Завантажити сертифікат")</f>
        <v>Завантажити сертифікат</v>
      </c>
    </row>
    <row r="573" spans="1:8" x14ac:dyDescent="0.3">
      <c r="A573" t="s">
        <v>1852</v>
      </c>
      <c r="B573" t="s">
        <v>8</v>
      </c>
      <c r="C573" t="s">
        <v>1853</v>
      </c>
      <c r="D573" t="s">
        <v>1854</v>
      </c>
      <c r="E573" t="s">
        <v>1847</v>
      </c>
      <c r="G573" t="s">
        <v>1848</v>
      </c>
      <c r="H573" t="str">
        <f>HYPERLINK("https://talan.bank.gov.ua/get-user-certificate/1WkYTCtLNC4WXlrOmwJe","Завантажити сертифікат")</f>
        <v>Завантажити сертифікат</v>
      </c>
    </row>
    <row r="574" spans="1:8" x14ac:dyDescent="0.3">
      <c r="A574" t="s">
        <v>1855</v>
      </c>
      <c r="B574" t="s">
        <v>8</v>
      </c>
      <c r="C574" t="s">
        <v>1856</v>
      </c>
      <c r="D574" t="s">
        <v>1857</v>
      </c>
      <c r="E574" t="s">
        <v>1847</v>
      </c>
      <c r="G574" t="s">
        <v>1848</v>
      </c>
      <c r="H574" t="str">
        <f>HYPERLINK("https://talan.bank.gov.ua/get-user-certificate/1WkYTMArQE4y1LRJ4Jvj","Завантажити сертифікат")</f>
        <v>Завантажити сертифікат</v>
      </c>
    </row>
    <row r="575" spans="1:8" x14ac:dyDescent="0.3">
      <c r="A575" t="s">
        <v>1858</v>
      </c>
      <c r="B575" t="s">
        <v>8</v>
      </c>
      <c r="C575" t="s">
        <v>1859</v>
      </c>
      <c r="D575" t="s">
        <v>1860</v>
      </c>
      <c r="E575" t="s">
        <v>1847</v>
      </c>
      <c r="G575" t="s">
        <v>1848</v>
      </c>
      <c r="H575" t="str">
        <f>HYPERLINK("https://talan.bank.gov.ua/get-user-certificate/1WkYT9xoLWApHLQXPUmV","Завантажити сертифікат")</f>
        <v>Завантажити сертифікат</v>
      </c>
    </row>
    <row r="576" spans="1:8" x14ac:dyDescent="0.3">
      <c r="A576" t="s">
        <v>1861</v>
      </c>
      <c r="B576" t="s">
        <v>8</v>
      </c>
      <c r="C576" t="s">
        <v>1862</v>
      </c>
      <c r="D576" t="s">
        <v>1863</v>
      </c>
      <c r="E576" t="s">
        <v>1864</v>
      </c>
      <c r="G576" t="s">
        <v>1865</v>
      </c>
      <c r="H576" t="str">
        <f>HYPERLINK("https://talan.bank.gov.ua/get-user-certificate/1WkYT7x10_3z0WoB8HPd","Завантажити сертифікат")</f>
        <v>Завантажити сертифікат</v>
      </c>
    </row>
    <row r="577" spans="1:8" x14ac:dyDescent="0.3">
      <c r="A577" t="s">
        <v>1866</v>
      </c>
      <c r="B577" t="s">
        <v>8</v>
      </c>
      <c r="C577" t="s">
        <v>1867</v>
      </c>
      <c r="D577" t="s">
        <v>1868</v>
      </c>
      <c r="E577" t="s">
        <v>1869</v>
      </c>
      <c r="G577" t="s">
        <v>1865</v>
      </c>
      <c r="H577" t="str">
        <f>HYPERLINK("https://talan.bank.gov.ua/get-user-certificate/1WkYTj7MRx5Lw3hJKzfq","Завантажити сертифікат")</f>
        <v>Завантажити сертифікат</v>
      </c>
    </row>
    <row r="578" spans="1:8" x14ac:dyDescent="0.3">
      <c r="A578" t="s">
        <v>1870</v>
      </c>
      <c r="B578" t="s">
        <v>8</v>
      </c>
      <c r="C578" t="s">
        <v>1871</v>
      </c>
      <c r="D578" t="s">
        <v>1872</v>
      </c>
      <c r="E578" t="s">
        <v>1869</v>
      </c>
      <c r="G578" t="s">
        <v>1865</v>
      </c>
      <c r="H578" t="str">
        <f>HYPERLINK("https://talan.bank.gov.ua/get-user-certificate/1WkYTeemDq5xpbZaVyG7","Завантажити сертифікат")</f>
        <v>Завантажити сертифікат</v>
      </c>
    </row>
    <row r="579" spans="1:8" x14ac:dyDescent="0.3">
      <c r="A579" t="s">
        <v>1873</v>
      </c>
      <c r="B579" t="s">
        <v>8</v>
      </c>
      <c r="C579" t="s">
        <v>1874</v>
      </c>
      <c r="D579" t="s">
        <v>1875</v>
      </c>
      <c r="E579" t="s">
        <v>1869</v>
      </c>
      <c r="G579" t="s">
        <v>1865</v>
      </c>
      <c r="H579" t="str">
        <f>HYPERLINK("https://talan.bank.gov.ua/get-user-certificate/1WkYTBhfDwYivUHLlH26","Завантажити сертифікат")</f>
        <v>Завантажити сертифікат</v>
      </c>
    </row>
    <row r="580" spans="1:8" x14ac:dyDescent="0.3">
      <c r="A580" t="s">
        <v>1876</v>
      </c>
      <c r="B580" t="s">
        <v>8</v>
      </c>
      <c r="C580" t="s">
        <v>1877</v>
      </c>
      <c r="D580" t="s">
        <v>1878</v>
      </c>
      <c r="E580" t="s">
        <v>1864</v>
      </c>
      <c r="G580" t="s">
        <v>1865</v>
      </c>
      <c r="H580" t="str">
        <f>HYPERLINK("https://talan.bank.gov.ua/get-user-certificate/1WkYT9wryq2V9Bm7cUjt","Завантажити сертифікат")</f>
        <v>Завантажити сертифікат</v>
      </c>
    </row>
    <row r="581" spans="1:8" x14ac:dyDescent="0.3">
      <c r="A581" t="s">
        <v>1879</v>
      </c>
      <c r="B581" t="s">
        <v>8</v>
      </c>
      <c r="C581" t="s">
        <v>1880</v>
      </c>
      <c r="D581" t="s">
        <v>1881</v>
      </c>
      <c r="E581" t="s">
        <v>1869</v>
      </c>
      <c r="G581" t="s">
        <v>1865</v>
      </c>
      <c r="H581" t="str">
        <f>HYPERLINK("https://talan.bank.gov.ua/get-user-certificate/1WkYTE-7VE20CzI8XaJn","Завантажити сертифікат")</f>
        <v>Завантажити сертифікат</v>
      </c>
    </row>
    <row r="582" spans="1:8" x14ac:dyDescent="0.3">
      <c r="A582" t="s">
        <v>1882</v>
      </c>
      <c r="B582" t="s">
        <v>8</v>
      </c>
      <c r="C582" t="s">
        <v>1883</v>
      </c>
      <c r="D582" t="s">
        <v>1884</v>
      </c>
      <c r="E582" t="s">
        <v>1864</v>
      </c>
      <c r="G582" t="s">
        <v>1865</v>
      </c>
      <c r="H582" t="str">
        <f>HYPERLINK("https://talan.bank.gov.ua/get-user-certificate/1WkYTVnaL4swiVT9qyu7","Завантажити сертифікат")</f>
        <v>Завантажити сертифікат</v>
      </c>
    </row>
    <row r="583" spans="1:8" x14ac:dyDescent="0.3">
      <c r="A583" t="s">
        <v>1885</v>
      </c>
      <c r="B583" t="s">
        <v>8</v>
      </c>
      <c r="C583" t="s">
        <v>1886</v>
      </c>
      <c r="D583" t="s">
        <v>1887</v>
      </c>
      <c r="E583" t="s">
        <v>1869</v>
      </c>
      <c r="G583" t="s">
        <v>1865</v>
      </c>
      <c r="H583" t="str">
        <f>HYPERLINK("https://talan.bank.gov.ua/get-user-certificate/1WkYT-kQQsW10pNle7w5","Завантажити сертифікат")</f>
        <v>Завантажити сертифікат</v>
      </c>
    </row>
    <row r="584" spans="1:8" x14ac:dyDescent="0.3">
      <c r="A584" t="s">
        <v>1888</v>
      </c>
      <c r="B584" t="s">
        <v>8</v>
      </c>
      <c r="C584" t="s">
        <v>1889</v>
      </c>
      <c r="D584" t="s">
        <v>1890</v>
      </c>
      <c r="E584" t="s">
        <v>1869</v>
      </c>
      <c r="G584" t="s">
        <v>1865</v>
      </c>
      <c r="H584" t="str">
        <f>HYPERLINK("https://talan.bank.gov.ua/get-user-certificate/1WkYTUh8U2v8d4PA5h3k","Завантажити сертифікат")</f>
        <v>Завантажити сертифікат</v>
      </c>
    </row>
    <row r="585" spans="1:8" x14ac:dyDescent="0.3">
      <c r="A585" t="s">
        <v>1891</v>
      </c>
      <c r="B585" t="s">
        <v>8</v>
      </c>
      <c r="C585" t="s">
        <v>1892</v>
      </c>
      <c r="D585" t="s">
        <v>1893</v>
      </c>
      <c r="E585" t="s">
        <v>1894</v>
      </c>
      <c r="G585" t="s">
        <v>1895</v>
      </c>
      <c r="H585" t="str">
        <f>HYPERLINK("https://talan.bank.gov.ua/get-user-certificate/1WkYT3HxoU7KM-Xe9qeI","Завантажити сертифікат")</f>
        <v>Завантажити сертифікат</v>
      </c>
    </row>
    <row r="586" spans="1:8" x14ac:dyDescent="0.3">
      <c r="A586" t="s">
        <v>1896</v>
      </c>
      <c r="B586" t="s">
        <v>8</v>
      </c>
      <c r="C586" t="s">
        <v>1897</v>
      </c>
      <c r="D586" t="s">
        <v>1898</v>
      </c>
      <c r="E586" t="s">
        <v>1899</v>
      </c>
      <c r="G586" t="s">
        <v>1900</v>
      </c>
      <c r="H586" t="str">
        <f>HYPERLINK("https://talan.bank.gov.ua/get-user-certificate/1WkYTrxDDTxWKVxX5A4O","Завантажити сертифікат")</f>
        <v>Завантажити сертифікат</v>
      </c>
    </row>
    <row r="587" spans="1:8" x14ac:dyDescent="0.3">
      <c r="A587" t="s">
        <v>1901</v>
      </c>
      <c r="B587" t="s">
        <v>8</v>
      </c>
      <c r="C587" t="s">
        <v>1902</v>
      </c>
      <c r="D587" t="s">
        <v>1903</v>
      </c>
      <c r="E587" t="s">
        <v>1899</v>
      </c>
      <c r="G587" t="s">
        <v>1900</v>
      </c>
      <c r="H587" t="str">
        <f>HYPERLINK("https://talan.bank.gov.ua/get-user-certificate/1WkYTPWPOQrJ_SJhIp_8","Завантажити сертифікат")</f>
        <v>Завантажити сертифікат</v>
      </c>
    </row>
    <row r="588" spans="1:8" x14ac:dyDescent="0.3">
      <c r="A588" t="s">
        <v>1904</v>
      </c>
      <c r="B588" t="s">
        <v>8</v>
      </c>
      <c r="C588" t="s">
        <v>1905</v>
      </c>
      <c r="D588" t="s">
        <v>1906</v>
      </c>
      <c r="E588" t="s">
        <v>1907</v>
      </c>
      <c r="G588" t="s">
        <v>1908</v>
      </c>
      <c r="H588" t="str">
        <f>HYPERLINK("https://talan.bank.gov.ua/get-user-certificate/1WkYTtT1J6vHflo5jF6l","Завантажити сертифікат")</f>
        <v>Завантажити сертифікат</v>
      </c>
    </row>
    <row r="589" spans="1:8" x14ac:dyDescent="0.3">
      <c r="A589" t="s">
        <v>1909</v>
      </c>
      <c r="B589" t="s">
        <v>8</v>
      </c>
      <c r="C589" t="s">
        <v>1910</v>
      </c>
      <c r="D589" t="s">
        <v>1911</v>
      </c>
      <c r="E589" t="s">
        <v>1907</v>
      </c>
      <c r="G589" t="s">
        <v>1908</v>
      </c>
      <c r="H589" t="str">
        <f>HYPERLINK("https://talan.bank.gov.ua/get-user-certificate/1WkYT_QHomhWlB9S-8gD","Завантажити сертифікат")</f>
        <v>Завантажити сертифікат</v>
      </c>
    </row>
    <row r="590" spans="1:8" x14ac:dyDescent="0.3">
      <c r="A590" t="s">
        <v>1912</v>
      </c>
      <c r="B590" t="s">
        <v>8</v>
      </c>
      <c r="C590" t="s">
        <v>1913</v>
      </c>
      <c r="D590" t="s">
        <v>1914</v>
      </c>
      <c r="E590" t="s">
        <v>1915</v>
      </c>
      <c r="G590" t="s">
        <v>1916</v>
      </c>
      <c r="H590" t="str">
        <f>HYPERLINK("https://talan.bank.gov.ua/get-user-certificate/1WkYT1tt8SPcW2HtBCtt","Завантажити сертифікат")</f>
        <v>Завантажити сертифікат</v>
      </c>
    </row>
    <row r="591" spans="1:8" x14ac:dyDescent="0.3">
      <c r="A591" t="s">
        <v>1917</v>
      </c>
      <c r="B591" t="s">
        <v>8</v>
      </c>
      <c r="C591" t="s">
        <v>1918</v>
      </c>
      <c r="D591" t="s">
        <v>1919</v>
      </c>
      <c r="E591" t="s">
        <v>1920</v>
      </c>
      <c r="G591" t="s">
        <v>1921</v>
      </c>
      <c r="H591" t="str">
        <f>HYPERLINK("https://talan.bank.gov.ua/get-user-certificate/1WkYTS_2wYOYMbTU2VU9","Завантажити сертифікат")</f>
        <v>Завантажити сертифікат</v>
      </c>
    </row>
    <row r="592" spans="1:8" x14ac:dyDescent="0.3">
      <c r="A592" t="s">
        <v>1922</v>
      </c>
      <c r="B592" t="s">
        <v>8</v>
      </c>
      <c r="C592" t="s">
        <v>1923</v>
      </c>
      <c r="D592" t="s">
        <v>1924</v>
      </c>
      <c r="E592" t="s">
        <v>1920</v>
      </c>
      <c r="G592" t="s">
        <v>1921</v>
      </c>
      <c r="H592" t="str">
        <f>HYPERLINK("https://talan.bank.gov.ua/get-user-certificate/1WkYTjYJquQAQCdmbIyk","Завантажити сертифікат")</f>
        <v>Завантажити сертифікат</v>
      </c>
    </row>
    <row r="593" spans="1:8" x14ac:dyDescent="0.3">
      <c r="A593" t="s">
        <v>1925</v>
      </c>
      <c r="B593" t="s">
        <v>8</v>
      </c>
      <c r="C593" t="s">
        <v>1926</v>
      </c>
      <c r="D593" t="s">
        <v>1927</v>
      </c>
      <c r="E593" t="s">
        <v>1920</v>
      </c>
      <c r="G593" t="s">
        <v>1921</v>
      </c>
      <c r="H593" t="str">
        <f>HYPERLINK("https://talan.bank.gov.ua/get-user-certificate/1WkYTG31-Igv8Nh63uWu","Завантажити сертифікат")</f>
        <v>Завантажити сертифікат</v>
      </c>
    </row>
    <row r="594" spans="1:8" x14ac:dyDescent="0.3">
      <c r="A594" t="s">
        <v>1928</v>
      </c>
      <c r="B594" t="s">
        <v>8</v>
      </c>
      <c r="C594" t="s">
        <v>1929</v>
      </c>
      <c r="D594" t="s">
        <v>1930</v>
      </c>
      <c r="E594" t="s">
        <v>1920</v>
      </c>
      <c r="G594" t="s">
        <v>1921</v>
      </c>
      <c r="H594" t="str">
        <f>HYPERLINK("https://talan.bank.gov.ua/get-user-certificate/1WkYTXrWMyu_nnjGiYdG","Завантажити сертифікат")</f>
        <v>Завантажити сертифікат</v>
      </c>
    </row>
    <row r="595" spans="1:8" x14ac:dyDescent="0.3">
      <c r="A595" t="s">
        <v>1931</v>
      </c>
      <c r="B595" t="s">
        <v>8</v>
      </c>
      <c r="C595" t="s">
        <v>1932</v>
      </c>
      <c r="D595" t="s">
        <v>1933</v>
      </c>
      <c r="E595" t="s">
        <v>1920</v>
      </c>
      <c r="G595" t="s">
        <v>1921</v>
      </c>
      <c r="H595" t="str">
        <f>HYPERLINK("https://talan.bank.gov.ua/get-user-certificate/1WkYTVlyW_qYE2hbvzg2","Завантажити сертифікат")</f>
        <v>Завантажити сертифікат</v>
      </c>
    </row>
    <row r="596" spans="1:8" x14ac:dyDescent="0.3">
      <c r="A596" t="s">
        <v>1934</v>
      </c>
      <c r="B596" t="s">
        <v>8</v>
      </c>
      <c r="C596" t="s">
        <v>1935</v>
      </c>
      <c r="D596" t="s">
        <v>1936</v>
      </c>
      <c r="E596" t="s">
        <v>1920</v>
      </c>
      <c r="G596" t="s">
        <v>1921</v>
      </c>
      <c r="H596" t="str">
        <f>HYPERLINK("https://talan.bank.gov.ua/get-user-certificate/1WkYTcrhObQmbjXXOoh5","Завантажити сертифікат")</f>
        <v>Завантажити сертифікат</v>
      </c>
    </row>
    <row r="597" spans="1:8" x14ac:dyDescent="0.3">
      <c r="A597" t="s">
        <v>1937</v>
      </c>
      <c r="B597" t="s">
        <v>8</v>
      </c>
      <c r="C597" t="s">
        <v>1938</v>
      </c>
      <c r="D597" t="s">
        <v>1939</v>
      </c>
      <c r="E597" t="s">
        <v>1920</v>
      </c>
      <c r="G597" t="s">
        <v>1921</v>
      </c>
      <c r="H597" t="str">
        <f>HYPERLINK("https://talan.bank.gov.ua/get-user-certificate/1WkYTIXGkYMe6JFi66UK","Завантажити сертифікат")</f>
        <v>Завантажити сертифікат</v>
      </c>
    </row>
    <row r="598" spans="1:8" x14ac:dyDescent="0.3">
      <c r="A598" t="s">
        <v>1940</v>
      </c>
      <c r="B598" t="s">
        <v>8</v>
      </c>
      <c r="C598" t="s">
        <v>1941</v>
      </c>
      <c r="D598" t="s">
        <v>1942</v>
      </c>
      <c r="E598" t="s">
        <v>1920</v>
      </c>
      <c r="G598" t="s">
        <v>1921</v>
      </c>
      <c r="H598" t="str">
        <f>HYPERLINK("https://talan.bank.gov.ua/get-user-certificate/1WkYTfigHE3fM0vyjlDk","Завантажити сертифікат")</f>
        <v>Завантажити сертифікат</v>
      </c>
    </row>
    <row r="599" spans="1:8" x14ac:dyDescent="0.3">
      <c r="A599" t="s">
        <v>1943</v>
      </c>
      <c r="B599" t="s">
        <v>8</v>
      </c>
      <c r="C599" t="s">
        <v>1944</v>
      </c>
      <c r="D599" t="s">
        <v>1945</v>
      </c>
      <c r="E599" t="s">
        <v>1946</v>
      </c>
      <c r="G599" t="s">
        <v>1947</v>
      </c>
      <c r="H599" t="str">
        <f>HYPERLINK("https://talan.bank.gov.ua/get-user-certificate/1WkYT85gQqCvhYZT1qc-","Завантажити сертифікат")</f>
        <v>Завантажити сертифікат</v>
      </c>
    </row>
    <row r="600" spans="1:8" x14ac:dyDescent="0.3">
      <c r="A600" t="s">
        <v>1948</v>
      </c>
      <c r="B600" t="s">
        <v>8</v>
      </c>
      <c r="C600" t="s">
        <v>1949</v>
      </c>
      <c r="D600" t="s">
        <v>1950</v>
      </c>
      <c r="E600" t="s">
        <v>1951</v>
      </c>
      <c r="G600" t="s">
        <v>1952</v>
      </c>
      <c r="H600" t="str">
        <f>HYPERLINK("https://talan.bank.gov.ua/get-user-certificate/1WkYT6n8ySPAGmSgLY2n","Завантажити сертифікат")</f>
        <v>Завантажити сертифікат</v>
      </c>
    </row>
    <row r="601" spans="1:8" x14ac:dyDescent="0.3">
      <c r="A601" t="s">
        <v>1953</v>
      </c>
      <c r="B601" t="s">
        <v>8</v>
      </c>
      <c r="C601" t="s">
        <v>1954</v>
      </c>
      <c r="D601" t="s">
        <v>1955</v>
      </c>
      <c r="E601" t="s">
        <v>1951</v>
      </c>
      <c r="G601" t="s">
        <v>1952</v>
      </c>
      <c r="H601" t="str">
        <f>HYPERLINK("https://talan.bank.gov.ua/get-user-certificate/1WkYTsfANSf7B57JkaPJ","Завантажити сертифікат")</f>
        <v>Завантажити сертифікат</v>
      </c>
    </row>
    <row r="602" spans="1:8" x14ac:dyDescent="0.3">
      <c r="A602" t="s">
        <v>1956</v>
      </c>
      <c r="B602" t="s">
        <v>8</v>
      </c>
      <c r="C602" t="s">
        <v>1957</v>
      </c>
      <c r="D602" t="s">
        <v>1958</v>
      </c>
      <c r="E602" t="s">
        <v>1951</v>
      </c>
      <c r="G602" t="s">
        <v>1952</v>
      </c>
      <c r="H602" t="str">
        <f>HYPERLINK("https://talan.bank.gov.ua/get-user-certificate/1WkYTW7Mm8Hu4Wok2nY9","Завантажити сертифікат")</f>
        <v>Завантажити сертифікат</v>
      </c>
    </row>
    <row r="603" spans="1:8" x14ac:dyDescent="0.3">
      <c r="A603" t="s">
        <v>1959</v>
      </c>
      <c r="B603" t="s">
        <v>8</v>
      </c>
      <c r="C603" t="s">
        <v>1960</v>
      </c>
      <c r="D603" t="s">
        <v>1961</v>
      </c>
      <c r="E603" t="s">
        <v>1951</v>
      </c>
      <c r="G603" t="s">
        <v>1952</v>
      </c>
      <c r="H603" t="str">
        <f>HYPERLINK("https://talan.bank.gov.ua/get-user-certificate/1WkYTDF8fUw1J3ifHfqY","Завантажити сертифікат")</f>
        <v>Завантажити сертифікат</v>
      </c>
    </row>
    <row r="604" spans="1:8" x14ac:dyDescent="0.3">
      <c r="A604" t="s">
        <v>1962</v>
      </c>
      <c r="B604" t="s">
        <v>8</v>
      </c>
      <c r="C604" t="s">
        <v>1963</v>
      </c>
      <c r="D604" t="s">
        <v>1964</v>
      </c>
      <c r="E604" t="s">
        <v>1965</v>
      </c>
      <c r="G604" t="s">
        <v>1966</v>
      </c>
      <c r="H604" t="str">
        <f>HYPERLINK("https://talan.bank.gov.ua/get-user-certificate/1WkYTkNscPpTpaBKhGx5","Завантажити сертифікат")</f>
        <v>Завантажити сертифікат</v>
      </c>
    </row>
    <row r="605" spans="1:8" x14ac:dyDescent="0.3">
      <c r="A605" t="s">
        <v>1967</v>
      </c>
      <c r="B605" t="s">
        <v>8</v>
      </c>
      <c r="C605" t="s">
        <v>1968</v>
      </c>
      <c r="D605" t="s">
        <v>1969</v>
      </c>
      <c r="E605" t="s">
        <v>1965</v>
      </c>
      <c r="G605" t="s">
        <v>1966</v>
      </c>
      <c r="H605" t="str">
        <f>HYPERLINK("https://talan.bank.gov.ua/get-user-certificate/1WkYTxh0BwnVr5Gy4sLY","Завантажити сертифікат")</f>
        <v>Завантажити сертифікат</v>
      </c>
    </row>
    <row r="606" spans="1:8" x14ac:dyDescent="0.3">
      <c r="A606" t="s">
        <v>1970</v>
      </c>
      <c r="B606" t="s">
        <v>8</v>
      </c>
      <c r="C606" t="s">
        <v>1971</v>
      </c>
      <c r="D606" t="s">
        <v>1972</v>
      </c>
      <c r="E606" t="s">
        <v>1965</v>
      </c>
      <c r="G606" t="s">
        <v>1966</v>
      </c>
      <c r="H606" t="str">
        <f>HYPERLINK("https://talan.bank.gov.ua/get-user-certificate/1WkYTSLsqvDYSFRUvNmT","Завантажити сертифікат")</f>
        <v>Завантажити сертифікат</v>
      </c>
    </row>
    <row r="607" spans="1:8" x14ac:dyDescent="0.3">
      <c r="A607" t="s">
        <v>1973</v>
      </c>
      <c r="B607" t="s">
        <v>8</v>
      </c>
      <c r="C607" t="s">
        <v>1974</v>
      </c>
      <c r="D607" t="s">
        <v>1975</v>
      </c>
      <c r="E607" t="s">
        <v>1965</v>
      </c>
      <c r="G607" t="s">
        <v>1966</v>
      </c>
      <c r="H607" t="str">
        <f>HYPERLINK("https://talan.bank.gov.ua/get-user-certificate/1WkYTKk8nN7XiVKboavN","Завантажити сертифікат")</f>
        <v>Завантажити сертифікат</v>
      </c>
    </row>
    <row r="608" spans="1:8" x14ac:dyDescent="0.3">
      <c r="A608" t="s">
        <v>1976</v>
      </c>
      <c r="B608" t="s">
        <v>8</v>
      </c>
      <c r="C608" t="s">
        <v>1977</v>
      </c>
      <c r="D608" t="s">
        <v>1978</v>
      </c>
      <c r="E608" t="s">
        <v>1979</v>
      </c>
      <c r="G608" t="s">
        <v>1980</v>
      </c>
      <c r="H608" t="str">
        <f>HYPERLINK("https://talan.bank.gov.ua/get-user-certificate/1WkYT385TkkjhaIQaes2","Завантажити сертифікат")</f>
        <v>Завантажити сертифікат</v>
      </c>
    </row>
    <row r="609" spans="1:8" x14ac:dyDescent="0.3">
      <c r="A609" t="s">
        <v>1981</v>
      </c>
      <c r="B609" t="s">
        <v>8</v>
      </c>
      <c r="C609" t="s">
        <v>1982</v>
      </c>
      <c r="D609" t="s">
        <v>6639</v>
      </c>
      <c r="E609" t="s">
        <v>1979</v>
      </c>
      <c r="G609" t="s">
        <v>1980</v>
      </c>
      <c r="H609" t="str">
        <f>HYPERLINK("https://talan.bank.gov.ua/get-user-certificate/PLxxghzjZrvJA1jSqZM2","Завантажити сертифікат")</f>
        <v>Завантажити сертифікат</v>
      </c>
    </row>
    <row r="610" spans="1:8" x14ac:dyDescent="0.3">
      <c r="A610" t="s">
        <v>1983</v>
      </c>
      <c r="B610" t="s">
        <v>8</v>
      </c>
      <c r="C610" t="s">
        <v>1984</v>
      </c>
      <c r="D610" t="s">
        <v>1985</v>
      </c>
      <c r="E610" t="s">
        <v>1979</v>
      </c>
      <c r="G610" t="s">
        <v>1980</v>
      </c>
      <c r="H610" t="str">
        <f>HYPERLINK("https://talan.bank.gov.ua/get-user-certificate/1WkYTmLDytay957-gdGF","Завантажити сертифікат")</f>
        <v>Завантажити сертифікат</v>
      </c>
    </row>
    <row r="611" spans="1:8" x14ac:dyDescent="0.3">
      <c r="A611" t="s">
        <v>1986</v>
      </c>
      <c r="B611" t="s">
        <v>8</v>
      </c>
      <c r="C611" t="s">
        <v>1987</v>
      </c>
      <c r="D611" t="s">
        <v>1988</v>
      </c>
      <c r="E611" t="s">
        <v>1979</v>
      </c>
      <c r="G611" t="s">
        <v>1980</v>
      </c>
      <c r="H611" t="str">
        <f>HYPERLINK("https://talan.bank.gov.ua/get-user-certificate/1WkYTctll4lwPBmDDtlp","Завантажити сертифікат")</f>
        <v>Завантажити сертифікат</v>
      </c>
    </row>
    <row r="612" spans="1:8" x14ac:dyDescent="0.3">
      <c r="A612" t="s">
        <v>1989</v>
      </c>
      <c r="B612" t="s">
        <v>8</v>
      </c>
      <c r="C612" t="s">
        <v>1990</v>
      </c>
      <c r="D612" t="s">
        <v>1991</v>
      </c>
      <c r="E612" t="s">
        <v>1979</v>
      </c>
      <c r="G612" t="s">
        <v>1980</v>
      </c>
      <c r="H612" t="str">
        <f>HYPERLINK("https://talan.bank.gov.ua/get-user-certificate/1WkYT8kHMjfE5-FzkxLq","Завантажити сертифікат")</f>
        <v>Завантажити сертифікат</v>
      </c>
    </row>
    <row r="613" spans="1:8" x14ac:dyDescent="0.3">
      <c r="A613" t="s">
        <v>1992</v>
      </c>
      <c r="B613" t="s">
        <v>8</v>
      </c>
      <c r="C613" t="s">
        <v>1993</v>
      </c>
      <c r="D613" t="s">
        <v>1994</v>
      </c>
      <c r="E613" t="s">
        <v>1979</v>
      </c>
      <c r="G613" t="s">
        <v>1980</v>
      </c>
      <c r="H613" t="str">
        <f>HYPERLINK("https://talan.bank.gov.ua/get-user-certificate/1WkYTwlhB5fNcTZT0Ney","Завантажити сертифікат")</f>
        <v>Завантажити сертифікат</v>
      </c>
    </row>
    <row r="614" spans="1:8" x14ac:dyDescent="0.3">
      <c r="A614" t="s">
        <v>1995</v>
      </c>
      <c r="B614" t="s">
        <v>8</v>
      </c>
      <c r="C614" t="s">
        <v>1996</v>
      </c>
      <c r="D614" t="s">
        <v>1997</v>
      </c>
      <c r="E614" t="s">
        <v>1998</v>
      </c>
      <c r="G614" t="s">
        <v>1999</v>
      </c>
      <c r="H614" t="str">
        <f>HYPERLINK("https://talan.bank.gov.ua/get-user-certificate/1WkYT_qynUrenI-wkh4T","Завантажити сертифікат")</f>
        <v>Завантажити сертифікат</v>
      </c>
    </row>
    <row r="615" spans="1:8" x14ac:dyDescent="0.3">
      <c r="A615" t="s">
        <v>2000</v>
      </c>
      <c r="B615" t="s">
        <v>8</v>
      </c>
      <c r="C615" t="s">
        <v>2001</v>
      </c>
      <c r="D615" t="s">
        <v>2002</v>
      </c>
      <c r="E615" t="s">
        <v>2003</v>
      </c>
      <c r="G615" t="s">
        <v>2004</v>
      </c>
      <c r="H615" t="str">
        <f>HYPERLINK("https://talan.bank.gov.ua/get-user-certificate/1WkYTLKK8JbX007est9D","Завантажити сертифікат")</f>
        <v>Завантажити сертифікат</v>
      </c>
    </row>
    <row r="616" spans="1:8" x14ac:dyDescent="0.3">
      <c r="A616" t="s">
        <v>2005</v>
      </c>
      <c r="B616" t="s">
        <v>8</v>
      </c>
      <c r="C616" t="s">
        <v>2006</v>
      </c>
      <c r="D616" t="s">
        <v>2007</v>
      </c>
      <c r="E616" t="s">
        <v>2008</v>
      </c>
      <c r="G616" t="s">
        <v>2009</v>
      </c>
      <c r="H616" t="str">
        <f>HYPERLINK("https://talan.bank.gov.ua/get-user-certificate/1WkYT--MY6Xt3MsgwzC2","Завантажити сертифікат")</f>
        <v>Завантажити сертифікат</v>
      </c>
    </row>
    <row r="617" spans="1:8" x14ac:dyDescent="0.3">
      <c r="A617" t="s">
        <v>2010</v>
      </c>
      <c r="B617" t="s">
        <v>8</v>
      </c>
      <c r="C617" t="s">
        <v>2011</v>
      </c>
      <c r="D617" t="s">
        <v>2012</v>
      </c>
      <c r="E617" t="s">
        <v>2008</v>
      </c>
      <c r="G617" t="s">
        <v>2009</v>
      </c>
      <c r="H617" t="str">
        <f>HYPERLINK("https://talan.bank.gov.ua/get-user-certificate/1WkYT8M4JMfUPu09oP3b","Завантажити сертифікат")</f>
        <v>Завантажити сертифікат</v>
      </c>
    </row>
    <row r="618" spans="1:8" x14ac:dyDescent="0.3">
      <c r="A618" t="s">
        <v>2013</v>
      </c>
      <c r="B618" t="s">
        <v>8</v>
      </c>
      <c r="C618" t="s">
        <v>2014</v>
      </c>
      <c r="D618" t="s">
        <v>2015</v>
      </c>
      <c r="E618" t="s">
        <v>2008</v>
      </c>
      <c r="G618" t="s">
        <v>2009</v>
      </c>
      <c r="H618" t="str">
        <f>HYPERLINK("https://talan.bank.gov.ua/get-user-certificate/1WkYTVhSIbXCg95ZsyYC","Завантажити сертифікат")</f>
        <v>Завантажити сертифікат</v>
      </c>
    </row>
    <row r="619" spans="1:8" x14ac:dyDescent="0.3">
      <c r="A619" t="s">
        <v>2016</v>
      </c>
      <c r="B619" t="s">
        <v>8</v>
      </c>
      <c r="C619" t="s">
        <v>2017</v>
      </c>
      <c r="D619" t="s">
        <v>2018</v>
      </c>
      <c r="E619" t="s">
        <v>2008</v>
      </c>
      <c r="G619" t="s">
        <v>2009</v>
      </c>
      <c r="H619" t="str">
        <f>HYPERLINK("https://talan.bank.gov.ua/get-user-certificate/1WkYTrTZp905f8PSkEqS","Завантажити сертифікат")</f>
        <v>Завантажити сертифікат</v>
      </c>
    </row>
    <row r="620" spans="1:8" x14ac:dyDescent="0.3">
      <c r="A620" t="s">
        <v>2019</v>
      </c>
      <c r="B620" t="s">
        <v>8</v>
      </c>
      <c r="C620" t="s">
        <v>2020</v>
      </c>
      <c r="D620" t="s">
        <v>2021</v>
      </c>
      <c r="E620" t="s">
        <v>2008</v>
      </c>
      <c r="G620" t="s">
        <v>2009</v>
      </c>
      <c r="H620" t="str">
        <f>HYPERLINK("https://talan.bank.gov.ua/get-user-certificate/1WkYTJsdDGeth198Q179","Завантажити сертифікат")</f>
        <v>Завантажити сертифікат</v>
      </c>
    </row>
    <row r="621" spans="1:8" x14ac:dyDescent="0.3">
      <c r="A621" t="s">
        <v>2022</v>
      </c>
      <c r="B621" t="s">
        <v>8</v>
      </c>
      <c r="C621" t="s">
        <v>2023</v>
      </c>
      <c r="D621" t="s">
        <v>2024</v>
      </c>
      <c r="E621" t="s">
        <v>2025</v>
      </c>
      <c r="G621" t="s">
        <v>2026</v>
      </c>
      <c r="H621" t="str">
        <f>HYPERLINK("https://talan.bank.gov.ua/get-user-certificate/1WkYTCeNuOxvPFKSi7OW","Завантажити сертифікат")</f>
        <v>Завантажити сертифікат</v>
      </c>
    </row>
    <row r="622" spans="1:8" x14ac:dyDescent="0.3">
      <c r="A622" t="s">
        <v>2027</v>
      </c>
      <c r="B622" t="s">
        <v>8</v>
      </c>
      <c r="C622" t="s">
        <v>2028</v>
      </c>
      <c r="D622" t="s">
        <v>2029</v>
      </c>
      <c r="E622" t="s">
        <v>2025</v>
      </c>
      <c r="G622" t="s">
        <v>2026</v>
      </c>
      <c r="H622" t="str">
        <f>HYPERLINK("https://talan.bank.gov.ua/get-user-certificate/1WkYTnfEml_9FffySOyH","Завантажити сертифікат")</f>
        <v>Завантажити сертифікат</v>
      </c>
    </row>
    <row r="623" spans="1:8" x14ac:dyDescent="0.3">
      <c r="A623" t="s">
        <v>2030</v>
      </c>
      <c r="B623" t="s">
        <v>8</v>
      </c>
      <c r="C623" t="s">
        <v>2031</v>
      </c>
      <c r="D623" t="s">
        <v>2032</v>
      </c>
      <c r="E623" t="s">
        <v>2025</v>
      </c>
      <c r="G623" t="s">
        <v>2026</v>
      </c>
      <c r="H623" t="str">
        <f>HYPERLINK("https://talan.bank.gov.ua/get-user-certificate/1WkYT8sRAQwCSgMKcUOR","Завантажити сертифікат")</f>
        <v>Завантажити сертифікат</v>
      </c>
    </row>
    <row r="624" spans="1:8" x14ac:dyDescent="0.3">
      <c r="A624" t="s">
        <v>2033</v>
      </c>
      <c r="B624" t="s">
        <v>8</v>
      </c>
      <c r="C624" t="s">
        <v>2034</v>
      </c>
      <c r="D624" t="s">
        <v>2035</v>
      </c>
      <c r="E624" t="s">
        <v>2036</v>
      </c>
      <c r="G624" t="s">
        <v>2037</v>
      </c>
      <c r="H624" t="str">
        <f>HYPERLINK("https://talan.bank.gov.ua/get-user-certificate/1WkYTCDjleANHD_bVu4G","Завантажити сертифікат")</f>
        <v>Завантажити сертифікат</v>
      </c>
    </row>
    <row r="625" spans="1:8" x14ac:dyDescent="0.3">
      <c r="A625" t="s">
        <v>2038</v>
      </c>
      <c r="B625" t="s">
        <v>8</v>
      </c>
      <c r="C625" t="s">
        <v>2039</v>
      </c>
      <c r="D625" t="s">
        <v>2040</v>
      </c>
      <c r="E625" t="s">
        <v>2041</v>
      </c>
      <c r="G625" t="s">
        <v>2042</v>
      </c>
      <c r="H625" t="str">
        <f>HYPERLINK("https://talan.bank.gov.ua/get-user-certificate/1WkYTxtugkSVrJ78qZAQ","Завантажити сертифікат")</f>
        <v>Завантажити сертифікат</v>
      </c>
    </row>
    <row r="626" spans="1:8" x14ac:dyDescent="0.3">
      <c r="A626" t="s">
        <v>2043</v>
      </c>
      <c r="B626" t="s">
        <v>8</v>
      </c>
      <c r="C626" t="s">
        <v>2044</v>
      </c>
      <c r="D626" t="s">
        <v>2045</v>
      </c>
      <c r="E626" t="s">
        <v>2041</v>
      </c>
      <c r="G626" t="s">
        <v>2042</v>
      </c>
      <c r="H626" t="str">
        <f>HYPERLINK("https://talan.bank.gov.ua/get-user-certificate/1WkYTZEjm43Vld9QvUyf","Завантажити сертифікат")</f>
        <v>Завантажити сертифікат</v>
      </c>
    </row>
    <row r="627" spans="1:8" x14ac:dyDescent="0.3">
      <c r="A627" t="s">
        <v>2046</v>
      </c>
      <c r="B627" t="s">
        <v>8</v>
      </c>
      <c r="C627" t="s">
        <v>2047</v>
      </c>
      <c r="D627" t="s">
        <v>2048</v>
      </c>
      <c r="E627" t="s">
        <v>2049</v>
      </c>
      <c r="G627" t="s">
        <v>2050</v>
      </c>
      <c r="H627" t="str">
        <f>HYPERLINK("https://talan.bank.gov.ua/get-user-certificate/1WkYTijBAvB3POIj0WKf","Завантажити сертифікат")</f>
        <v>Завантажити сертифікат</v>
      </c>
    </row>
    <row r="628" spans="1:8" x14ac:dyDescent="0.3">
      <c r="A628" t="s">
        <v>2051</v>
      </c>
      <c r="B628" t="s">
        <v>8</v>
      </c>
      <c r="C628" t="s">
        <v>2052</v>
      </c>
      <c r="D628" t="s">
        <v>2053</v>
      </c>
      <c r="E628" t="s">
        <v>2049</v>
      </c>
      <c r="G628" t="s">
        <v>2050</v>
      </c>
      <c r="H628" t="str">
        <f>HYPERLINK("https://talan.bank.gov.ua/get-user-certificate/1WkYT6y_SCRaVgCsFpCj","Завантажити сертифікат")</f>
        <v>Завантажити сертифікат</v>
      </c>
    </row>
    <row r="629" spans="1:8" x14ac:dyDescent="0.3">
      <c r="A629" t="s">
        <v>2054</v>
      </c>
      <c r="B629" t="s">
        <v>8</v>
      </c>
      <c r="C629" t="s">
        <v>2055</v>
      </c>
      <c r="D629" t="s">
        <v>2056</v>
      </c>
      <c r="E629" t="s">
        <v>2049</v>
      </c>
      <c r="G629" t="s">
        <v>2050</v>
      </c>
      <c r="H629" t="str">
        <f>HYPERLINK("https://talan.bank.gov.ua/get-user-certificate/1WkYTSC0pqfyTrNqKvcU","Завантажити сертифікат")</f>
        <v>Завантажити сертифікат</v>
      </c>
    </row>
    <row r="630" spans="1:8" x14ac:dyDescent="0.3">
      <c r="A630" t="s">
        <v>2057</v>
      </c>
      <c r="B630" t="s">
        <v>8</v>
      </c>
      <c r="C630" t="s">
        <v>2058</v>
      </c>
      <c r="D630" t="s">
        <v>2059</v>
      </c>
      <c r="E630" t="s">
        <v>2049</v>
      </c>
      <c r="G630" t="s">
        <v>2050</v>
      </c>
      <c r="H630" t="str">
        <f>HYPERLINK("https://talan.bank.gov.ua/get-user-certificate/1WkYT7zfRLniXVO0ynKi","Завантажити сертифікат")</f>
        <v>Завантажити сертифікат</v>
      </c>
    </row>
    <row r="631" spans="1:8" x14ac:dyDescent="0.3">
      <c r="A631" t="s">
        <v>2060</v>
      </c>
      <c r="B631" t="s">
        <v>8</v>
      </c>
      <c r="C631" t="s">
        <v>2061</v>
      </c>
      <c r="D631" t="s">
        <v>2062</v>
      </c>
      <c r="E631" t="s">
        <v>2049</v>
      </c>
      <c r="G631" t="s">
        <v>2050</v>
      </c>
      <c r="H631" t="str">
        <f>HYPERLINK("https://talan.bank.gov.ua/get-user-certificate/1WkYTo8vftz3X7Z2b762","Завантажити сертифікат")</f>
        <v>Завантажити сертифікат</v>
      </c>
    </row>
    <row r="632" spans="1:8" x14ac:dyDescent="0.3">
      <c r="A632" t="s">
        <v>2063</v>
      </c>
      <c r="B632" t="s">
        <v>8</v>
      </c>
      <c r="C632" t="s">
        <v>2064</v>
      </c>
      <c r="D632" t="s">
        <v>2065</v>
      </c>
      <c r="E632" t="s">
        <v>2049</v>
      </c>
      <c r="G632" t="s">
        <v>2050</v>
      </c>
      <c r="H632" t="str">
        <f>HYPERLINK("https://talan.bank.gov.ua/get-user-certificate/1WkYTyyvmY4IU2UychlQ","Завантажити сертифікат")</f>
        <v>Завантажити сертифікат</v>
      </c>
    </row>
    <row r="633" spans="1:8" x14ac:dyDescent="0.3">
      <c r="A633" t="s">
        <v>2066</v>
      </c>
      <c r="B633" t="s">
        <v>8</v>
      </c>
      <c r="C633" t="s">
        <v>2067</v>
      </c>
      <c r="D633" t="s">
        <v>2068</v>
      </c>
      <c r="E633" t="s">
        <v>2049</v>
      </c>
      <c r="G633" t="s">
        <v>2050</v>
      </c>
      <c r="H633" t="str">
        <f>HYPERLINK("https://talan.bank.gov.ua/get-user-certificate/1WkYTXv-cu-f2k2lNjeD","Завантажити сертифікат")</f>
        <v>Завантажити сертифікат</v>
      </c>
    </row>
    <row r="634" spans="1:8" x14ac:dyDescent="0.3">
      <c r="A634" t="s">
        <v>2069</v>
      </c>
      <c r="B634" t="s">
        <v>8</v>
      </c>
      <c r="C634" t="s">
        <v>2070</v>
      </c>
      <c r="D634" t="s">
        <v>2071</v>
      </c>
      <c r="E634" t="s">
        <v>2072</v>
      </c>
      <c r="G634" t="s">
        <v>2073</v>
      </c>
      <c r="H634" t="str">
        <f>HYPERLINK("https://talan.bank.gov.ua/get-user-certificate/1WkYT1c0mHqA-46paZxL","Завантажити сертифікат")</f>
        <v>Завантажити сертифікат</v>
      </c>
    </row>
    <row r="635" spans="1:8" x14ac:dyDescent="0.3">
      <c r="A635" t="s">
        <v>2074</v>
      </c>
      <c r="B635" t="s">
        <v>8</v>
      </c>
      <c r="C635" t="s">
        <v>2075</v>
      </c>
      <c r="D635" t="s">
        <v>2076</v>
      </c>
      <c r="E635" t="s">
        <v>2072</v>
      </c>
      <c r="G635" t="s">
        <v>2073</v>
      </c>
      <c r="H635" t="str">
        <f>HYPERLINK("https://talan.bank.gov.ua/get-user-certificate/1WkYTIEfAMhIMzLsmMXP","Завантажити сертифікат")</f>
        <v>Завантажити сертифікат</v>
      </c>
    </row>
    <row r="636" spans="1:8" x14ac:dyDescent="0.3">
      <c r="A636" t="s">
        <v>2077</v>
      </c>
      <c r="B636" t="s">
        <v>8</v>
      </c>
      <c r="C636" t="s">
        <v>2078</v>
      </c>
      <c r="D636" t="s">
        <v>2079</v>
      </c>
      <c r="E636" t="s">
        <v>2072</v>
      </c>
      <c r="G636" t="s">
        <v>2073</v>
      </c>
      <c r="H636" t="str">
        <f>HYPERLINK("https://talan.bank.gov.ua/get-user-certificate/1WkYTpYQW3-w4p9SKYUy","Завантажити сертифікат")</f>
        <v>Завантажити сертифікат</v>
      </c>
    </row>
    <row r="637" spans="1:8" x14ac:dyDescent="0.3">
      <c r="A637" t="s">
        <v>2080</v>
      </c>
      <c r="B637" t="s">
        <v>8</v>
      </c>
      <c r="C637" t="s">
        <v>2081</v>
      </c>
      <c r="D637" t="s">
        <v>2082</v>
      </c>
      <c r="E637" t="s">
        <v>2083</v>
      </c>
      <c r="G637" t="s">
        <v>2084</v>
      </c>
      <c r="H637" t="str">
        <f>HYPERLINK("https://talan.bank.gov.ua/get-user-certificate/1WkYTbIbse6Gw1WZWMBW","Завантажити сертифікат")</f>
        <v>Завантажити сертифікат</v>
      </c>
    </row>
    <row r="638" spans="1:8" x14ac:dyDescent="0.3">
      <c r="A638" t="s">
        <v>2085</v>
      </c>
      <c r="B638" t="s">
        <v>8</v>
      </c>
      <c r="C638" t="s">
        <v>2086</v>
      </c>
      <c r="D638" t="s">
        <v>2087</v>
      </c>
      <c r="E638" t="s">
        <v>2083</v>
      </c>
      <c r="G638" t="s">
        <v>2084</v>
      </c>
      <c r="H638" t="str">
        <f>HYPERLINK("https://talan.bank.gov.ua/get-user-certificate/1WkYTGQIjPLlSJ5Wr_cW","Завантажити сертифікат")</f>
        <v>Завантажити сертифікат</v>
      </c>
    </row>
    <row r="639" spans="1:8" x14ac:dyDescent="0.3">
      <c r="A639" t="s">
        <v>2088</v>
      </c>
      <c r="B639" t="s">
        <v>8</v>
      </c>
      <c r="C639" t="s">
        <v>2089</v>
      </c>
      <c r="D639" t="s">
        <v>2090</v>
      </c>
      <c r="E639" t="s">
        <v>2083</v>
      </c>
      <c r="G639" t="s">
        <v>2084</v>
      </c>
      <c r="H639" t="str">
        <f>HYPERLINK("https://talan.bank.gov.ua/get-user-certificate/1WkYTX6lncpbr8oZ65X-","Завантажити сертифікат")</f>
        <v>Завантажити сертифікат</v>
      </c>
    </row>
    <row r="640" spans="1:8" x14ac:dyDescent="0.3">
      <c r="A640" t="s">
        <v>2091</v>
      </c>
      <c r="B640" t="s">
        <v>8</v>
      </c>
      <c r="C640" t="s">
        <v>2092</v>
      </c>
      <c r="D640" t="s">
        <v>2093</v>
      </c>
      <c r="E640" t="s">
        <v>2094</v>
      </c>
      <c r="G640" t="s">
        <v>2095</v>
      </c>
      <c r="H640" t="str">
        <f>HYPERLINK("https://talan.bank.gov.ua/get-user-certificate/1WkYTqc1mievrjlb1XrA","Завантажити сертифікат")</f>
        <v>Завантажити сертифікат</v>
      </c>
    </row>
    <row r="641" spans="1:8" x14ac:dyDescent="0.3">
      <c r="A641" t="s">
        <v>2096</v>
      </c>
      <c r="B641" t="s">
        <v>8</v>
      </c>
      <c r="C641" t="s">
        <v>2097</v>
      </c>
      <c r="D641" t="s">
        <v>2098</v>
      </c>
      <c r="E641" t="s">
        <v>2094</v>
      </c>
      <c r="G641" t="s">
        <v>2095</v>
      </c>
      <c r="H641" t="str">
        <f>HYPERLINK("https://talan.bank.gov.ua/get-user-certificate/1WkYT1MaXQTZ7Q31vzLX","Завантажити сертифікат")</f>
        <v>Завантажити сертифікат</v>
      </c>
    </row>
    <row r="642" spans="1:8" x14ac:dyDescent="0.3">
      <c r="A642" t="s">
        <v>2099</v>
      </c>
      <c r="B642" t="s">
        <v>8</v>
      </c>
      <c r="C642" t="s">
        <v>2100</v>
      </c>
      <c r="D642" t="s">
        <v>2101</v>
      </c>
      <c r="E642" t="s">
        <v>2094</v>
      </c>
      <c r="G642" t="s">
        <v>2095</v>
      </c>
      <c r="H642" t="str">
        <f>HYPERLINK("https://talan.bank.gov.ua/get-user-certificate/1WkYT1GG9NrDNFTQxAv6","Завантажити сертифікат")</f>
        <v>Завантажити сертифікат</v>
      </c>
    </row>
    <row r="643" spans="1:8" x14ac:dyDescent="0.3">
      <c r="A643" t="s">
        <v>2102</v>
      </c>
      <c r="B643" t="s">
        <v>8</v>
      </c>
      <c r="C643" t="s">
        <v>2103</v>
      </c>
      <c r="D643" t="s">
        <v>2104</v>
      </c>
      <c r="E643" t="s">
        <v>2094</v>
      </c>
      <c r="G643" t="s">
        <v>2095</v>
      </c>
      <c r="H643" t="str">
        <f>HYPERLINK("https://talan.bank.gov.ua/get-user-certificate/1WkYTr5ezNxThLd1rkNi","Завантажити сертифікат")</f>
        <v>Завантажити сертифікат</v>
      </c>
    </row>
    <row r="644" spans="1:8" x14ac:dyDescent="0.3">
      <c r="A644" t="s">
        <v>2105</v>
      </c>
      <c r="B644" t="s">
        <v>8</v>
      </c>
      <c r="C644" t="s">
        <v>2106</v>
      </c>
      <c r="D644" t="s">
        <v>2107</v>
      </c>
      <c r="E644" t="s">
        <v>2094</v>
      </c>
      <c r="G644" t="s">
        <v>2095</v>
      </c>
      <c r="H644" t="str">
        <f>HYPERLINK("https://talan.bank.gov.ua/get-user-certificate/1WkYTJ2V9P8dGDMH52xA","Завантажити сертифікат")</f>
        <v>Завантажити сертифікат</v>
      </c>
    </row>
    <row r="645" spans="1:8" x14ac:dyDescent="0.3">
      <c r="A645" t="s">
        <v>2108</v>
      </c>
      <c r="B645" t="s">
        <v>8</v>
      </c>
      <c r="C645" t="s">
        <v>2109</v>
      </c>
      <c r="D645" t="s">
        <v>2110</v>
      </c>
      <c r="E645" t="s">
        <v>2111</v>
      </c>
      <c r="G645" t="s">
        <v>2112</v>
      </c>
      <c r="H645" t="str">
        <f>HYPERLINK("https://talan.bank.gov.ua/get-user-certificate/1WkYT_7WDJFiHnBSebOq","Завантажити сертифікат")</f>
        <v>Завантажити сертифікат</v>
      </c>
    </row>
    <row r="646" spans="1:8" x14ac:dyDescent="0.3">
      <c r="A646" t="s">
        <v>2113</v>
      </c>
      <c r="B646" t="s">
        <v>8</v>
      </c>
      <c r="C646" t="s">
        <v>2114</v>
      </c>
      <c r="D646" t="s">
        <v>2115</v>
      </c>
      <c r="E646" t="s">
        <v>2111</v>
      </c>
      <c r="G646" t="s">
        <v>2112</v>
      </c>
      <c r="H646" t="str">
        <f>HYPERLINK("https://talan.bank.gov.ua/get-user-certificate/1WkYTzQYGEtK67MeK-d5","Завантажити сертифікат")</f>
        <v>Завантажити сертифікат</v>
      </c>
    </row>
    <row r="647" spans="1:8" x14ac:dyDescent="0.3">
      <c r="A647" t="s">
        <v>2116</v>
      </c>
      <c r="B647" t="s">
        <v>8</v>
      </c>
      <c r="C647" t="s">
        <v>2117</v>
      </c>
      <c r="D647" t="s">
        <v>2118</v>
      </c>
      <c r="E647" t="s">
        <v>2111</v>
      </c>
      <c r="G647" t="s">
        <v>2112</v>
      </c>
      <c r="H647" t="str">
        <f>HYPERLINK("https://talan.bank.gov.ua/get-user-certificate/1WkYT2WBOtnFUeAVSM9s","Завантажити сертифікат")</f>
        <v>Завантажити сертифікат</v>
      </c>
    </row>
    <row r="648" spans="1:8" x14ac:dyDescent="0.3">
      <c r="A648" t="s">
        <v>2119</v>
      </c>
      <c r="B648" t="s">
        <v>8</v>
      </c>
      <c r="C648" t="s">
        <v>2120</v>
      </c>
      <c r="D648" t="s">
        <v>2121</v>
      </c>
      <c r="E648" t="s">
        <v>2111</v>
      </c>
      <c r="G648" t="s">
        <v>2112</v>
      </c>
      <c r="H648" t="str">
        <f>HYPERLINK("https://talan.bank.gov.ua/get-user-certificate/1WkYTAeB5dvbdvZuk1eq","Завантажити сертифікат")</f>
        <v>Завантажити сертифікат</v>
      </c>
    </row>
    <row r="649" spans="1:8" x14ac:dyDescent="0.3">
      <c r="A649" t="s">
        <v>2122</v>
      </c>
      <c r="B649" t="s">
        <v>8</v>
      </c>
      <c r="C649" t="s">
        <v>2123</v>
      </c>
      <c r="D649" t="s">
        <v>2124</v>
      </c>
      <c r="E649" t="s">
        <v>2111</v>
      </c>
      <c r="G649" t="s">
        <v>2112</v>
      </c>
      <c r="H649" t="str">
        <f>HYPERLINK("https://talan.bank.gov.ua/get-user-certificate/1WkYTj29a1tPlh_8TJYI","Завантажити сертифікат")</f>
        <v>Завантажити сертифікат</v>
      </c>
    </row>
    <row r="650" spans="1:8" x14ac:dyDescent="0.3">
      <c r="A650" t="s">
        <v>2125</v>
      </c>
      <c r="B650" t="s">
        <v>8</v>
      </c>
      <c r="C650" t="s">
        <v>2126</v>
      </c>
      <c r="D650" t="s">
        <v>2127</v>
      </c>
      <c r="E650" t="s">
        <v>2111</v>
      </c>
      <c r="G650" t="s">
        <v>2112</v>
      </c>
      <c r="H650" t="str">
        <f>HYPERLINK("https://talan.bank.gov.ua/get-user-certificate/1WkYTMs74W77a1LFdF4B","Завантажити сертифікат")</f>
        <v>Завантажити сертифікат</v>
      </c>
    </row>
    <row r="651" spans="1:8" x14ac:dyDescent="0.3">
      <c r="A651" t="s">
        <v>2128</v>
      </c>
      <c r="B651" t="s">
        <v>8</v>
      </c>
      <c r="C651" t="s">
        <v>2129</v>
      </c>
      <c r="D651" t="s">
        <v>2130</v>
      </c>
      <c r="E651" t="s">
        <v>2111</v>
      </c>
      <c r="G651" t="s">
        <v>2112</v>
      </c>
      <c r="H651" t="str">
        <f>HYPERLINK("https://talan.bank.gov.ua/get-user-certificate/1WkYTCZSeTI20X2lmbYP","Завантажити сертифікат")</f>
        <v>Завантажити сертифікат</v>
      </c>
    </row>
    <row r="652" spans="1:8" x14ac:dyDescent="0.3">
      <c r="A652" t="s">
        <v>2131</v>
      </c>
      <c r="B652" t="s">
        <v>8</v>
      </c>
      <c r="C652" t="s">
        <v>2132</v>
      </c>
      <c r="D652" t="s">
        <v>2133</v>
      </c>
      <c r="E652" t="s">
        <v>2111</v>
      </c>
      <c r="G652" t="s">
        <v>2112</v>
      </c>
      <c r="H652" t="str">
        <f>HYPERLINK("https://talan.bank.gov.ua/get-user-certificate/1WkYT6cVEHC0uyzibjLA","Завантажити сертифікат")</f>
        <v>Завантажити сертифікат</v>
      </c>
    </row>
    <row r="653" spans="1:8" x14ac:dyDescent="0.3">
      <c r="A653" t="s">
        <v>2134</v>
      </c>
      <c r="B653" t="s">
        <v>8</v>
      </c>
      <c r="C653" t="s">
        <v>2135</v>
      </c>
      <c r="D653" t="s">
        <v>2136</v>
      </c>
      <c r="E653" t="s">
        <v>2111</v>
      </c>
      <c r="G653" t="s">
        <v>2112</v>
      </c>
      <c r="H653" t="str">
        <f>HYPERLINK("https://talan.bank.gov.ua/get-user-certificate/1WkYTL-lXjkQ09Dwy56K","Завантажити сертифікат")</f>
        <v>Завантажити сертифікат</v>
      </c>
    </row>
    <row r="654" spans="1:8" x14ac:dyDescent="0.3">
      <c r="A654" t="s">
        <v>2137</v>
      </c>
      <c r="B654" t="s">
        <v>8</v>
      </c>
      <c r="C654" t="s">
        <v>2138</v>
      </c>
      <c r="D654" t="s">
        <v>2139</v>
      </c>
      <c r="E654" t="s">
        <v>2111</v>
      </c>
      <c r="G654" t="s">
        <v>2112</v>
      </c>
      <c r="H654" t="str">
        <f>HYPERLINK("https://talan.bank.gov.ua/get-user-certificate/1WkYTPL9D1nkXcOSt8s-","Завантажити сертифікат")</f>
        <v>Завантажити сертифікат</v>
      </c>
    </row>
    <row r="655" spans="1:8" x14ac:dyDescent="0.3">
      <c r="A655" t="s">
        <v>2140</v>
      </c>
      <c r="B655" t="s">
        <v>8</v>
      </c>
      <c r="C655" t="s">
        <v>2141</v>
      </c>
      <c r="D655" t="s">
        <v>2142</v>
      </c>
      <c r="E655" t="s">
        <v>2111</v>
      </c>
      <c r="G655" t="s">
        <v>2112</v>
      </c>
      <c r="H655" t="str">
        <f>HYPERLINK("https://talan.bank.gov.ua/get-user-certificate/1WkYT3AwH8o1gNDZio8s","Завантажити сертифікат")</f>
        <v>Завантажити сертифікат</v>
      </c>
    </row>
    <row r="656" spans="1:8" x14ac:dyDescent="0.3">
      <c r="A656" t="s">
        <v>2143</v>
      </c>
      <c r="B656" t="s">
        <v>8</v>
      </c>
      <c r="C656" t="s">
        <v>2144</v>
      </c>
      <c r="D656" t="s">
        <v>2145</v>
      </c>
      <c r="E656" t="s">
        <v>2111</v>
      </c>
      <c r="G656" t="s">
        <v>2112</v>
      </c>
      <c r="H656" t="str">
        <f>HYPERLINK("https://talan.bank.gov.ua/get-user-certificate/1WkYT5NcRywzlpkRkLy7","Завантажити сертифікат")</f>
        <v>Завантажити сертифікат</v>
      </c>
    </row>
    <row r="657" spans="1:8" x14ac:dyDescent="0.3">
      <c r="A657" t="s">
        <v>2146</v>
      </c>
      <c r="B657" t="s">
        <v>8</v>
      </c>
      <c r="C657" t="s">
        <v>2147</v>
      </c>
      <c r="D657" t="s">
        <v>2148</v>
      </c>
      <c r="E657" t="s">
        <v>2149</v>
      </c>
      <c r="G657" t="s">
        <v>2150</v>
      </c>
      <c r="H657" t="str">
        <f>HYPERLINK("https://talan.bank.gov.ua/get-user-certificate/1WkYTlIjdhf5uAcczM1y","Завантажити сертифікат")</f>
        <v>Завантажити сертифікат</v>
      </c>
    </row>
    <row r="658" spans="1:8" x14ac:dyDescent="0.3">
      <c r="A658" t="s">
        <v>2151</v>
      </c>
      <c r="B658" t="s">
        <v>8</v>
      </c>
      <c r="C658" t="s">
        <v>2152</v>
      </c>
      <c r="D658" t="s">
        <v>2153</v>
      </c>
      <c r="E658" t="s">
        <v>2149</v>
      </c>
      <c r="G658" t="s">
        <v>2150</v>
      </c>
      <c r="H658" t="str">
        <f>HYPERLINK("https://talan.bank.gov.ua/get-user-certificate/1WkYTZnSPawUEHGTzg4k","Завантажити сертифікат")</f>
        <v>Завантажити сертифікат</v>
      </c>
    </row>
    <row r="659" spans="1:8" x14ac:dyDescent="0.3">
      <c r="A659" t="s">
        <v>2154</v>
      </c>
      <c r="B659" t="s">
        <v>8</v>
      </c>
      <c r="C659" t="s">
        <v>2155</v>
      </c>
      <c r="D659" t="s">
        <v>2156</v>
      </c>
      <c r="E659" t="s">
        <v>2149</v>
      </c>
      <c r="G659" t="s">
        <v>2150</v>
      </c>
      <c r="H659" t="str">
        <f>HYPERLINK("https://talan.bank.gov.ua/get-user-certificate/1WkYT23IdoY_Sixxy6-T","Завантажити сертифікат")</f>
        <v>Завантажити сертифікат</v>
      </c>
    </row>
    <row r="660" spans="1:8" x14ac:dyDescent="0.3">
      <c r="A660" t="s">
        <v>2157</v>
      </c>
      <c r="B660" t="s">
        <v>8</v>
      </c>
      <c r="C660" t="s">
        <v>2158</v>
      </c>
      <c r="D660" t="s">
        <v>2159</v>
      </c>
      <c r="E660" t="s">
        <v>2149</v>
      </c>
      <c r="G660" t="s">
        <v>2150</v>
      </c>
      <c r="H660" t="str">
        <f>HYPERLINK("https://talan.bank.gov.ua/get-user-certificate/1WkYTFxZUYsUCyg6XTcn","Завантажити сертифікат")</f>
        <v>Завантажити сертифікат</v>
      </c>
    </row>
    <row r="661" spans="1:8" x14ac:dyDescent="0.3">
      <c r="A661" t="s">
        <v>2160</v>
      </c>
      <c r="B661" t="s">
        <v>8</v>
      </c>
      <c r="C661" t="s">
        <v>2161</v>
      </c>
      <c r="D661" t="s">
        <v>2162</v>
      </c>
      <c r="E661" t="s">
        <v>2149</v>
      </c>
      <c r="G661" t="s">
        <v>2150</v>
      </c>
      <c r="H661" t="str">
        <f>HYPERLINK("https://talan.bank.gov.ua/get-user-certificate/1WkYT4_i35XwnXAJUznQ","Завантажити сертифікат")</f>
        <v>Завантажити сертифікат</v>
      </c>
    </row>
    <row r="662" spans="1:8" x14ac:dyDescent="0.3">
      <c r="A662" t="s">
        <v>2163</v>
      </c>
      <c r="B662" t="s">
        <v>8</v>
      </c>
      <c r="C662" t="s">
        <v>2164</v>
      </c>
      <c r="D662" t="s">
        <v>2165</v>
      </c>
      <c r="E662" t="s">
        <v>2149</v>
      </c>
      <c r="G662" t="s">
        <v>2150</v>
      </c>
      <c r="H662" t="str">
        <f>HYPERLINK("https://talan.bank.gov.ua/get-user-certificate/1WkYTYIE-SaOmeNiEmh8","Завантажити сертифікат")</f>
        <v>Завантажити сертифікат</v>
      </c>
    </row>
    <row r="663" spans="1:8" x14ac:dyDescent="0.3">
      <c r="A663" t="s">
        <v>2166</v>
      </c>
      <c r="B663" t="s">
        <v>8</v>
      </c>
      <c r="C663" t="s">
        <v>2167</v>
      </c>
      <c r="D663" t="s">
        <v>2168</v>
      </c>
      <c r="E663" t="s">
        <v>2149</v>
      </c>
      <c r="G663" t="s">
        <v>2150</v>
      </c>
      <c r="H663" t="str">
        <f>HYPERLINK("https://talan.bank.gov.ua/get-user-certificate/1WkYT9rV50whhmUF_WyC","Завантажити сертифікат")</f>
        <v>Завантажити сертифікат</v>
      </c>
    </row>
    <row r="664" spans="1:8" x14ac:dyDescent="0.3">
      <c r="A664" t="s">
        <v>2169</v>
      </c>
      <c r="B664" t="s">
        <v>8</v>
      </c>
      <c r="C664" t="s">
        <v>2170</v>
      </c>
      <c r="D664" t="s">
        <v>2171</v>
      </c>
      <c r="E664" t="s">
        <v>2172</v>
      </c>
      <c r="G664" t="s">
        <v>2173</v>
      </c>
      <c r="H664" t="str">
        <f>HYPERLINK("https://talan.bank.gov.ua/get-user-certificate/1WkYTDiBAXruRh1p0iQW","Завантажити сертифікат")</f>
        <v>Завантажити сертифікат</v>
      </c>
    </row>
    <row r="665" spans="1:8" x14ac:dyDescent="0.3">
      <c r="A665" t="s">
        <v>2174</v>
      </c>
      <c r="B665" t="s">
        <v>8</v>
      </c>
      <c r="C665" t="s">
        <v>2175</v>
      </c>
      <c r="D665" t="s">
        <v>2176</v>
      </c>
      <c r="E665" t="s">
        <v>2172</v>
      </c>
      <c r="G665" t="s">
        <v>2173</v>
      </c>
      <c r="H665" t="str">
        <f>HYPERLINK("https://talan.bank.gov.ua/get-user-certificate/1WkYTyK1PzDPVjdGzK3n","Завантажити сертифікат")</f>
        <v>Завантажити сертифікат</v>
      </c>
    </row>
    <row r="666" spans="1:8" x14ac:dyDescent="0.3">
      <c r="A666" t="s">
        <v>2177</v>
      </c>
      <c r="B666" t="s">
        <v>8</v>
      </c>
      <c r="C666" t="s">
        <v>2178</v>
      </c>
      <c r="D666" t="s">
        <v>2179</v>
      </c>
      <c r="E666" t="s">
        <v>2172</v>
      </c>
      <c r="G666" t="s">
        <v>2173</v>
      </c>
      <c r="H666" t="str">
        <f>HYPERLINK("https://talan.bank.gov.ua/get-user-certificate/1WkYT48nUpsxy7bPKbqy","Завантажити сертифікат")</f>
        <v>Завантажити сертифікат</v>
      </c>
    </row>
    <row r="667" spans="1:8" x14ac:dyDescent="0.3">
      <c r="A667" t="s">
        <v>2180</v>
      </c>
      <c r="B667" t="s">
        <v>8</v>
      </c>
      <c r="C667" t="s">
        <v>2181</v>
      </c>
      <c r="D667" t="s">
        <v>2182</v>
      </c>
      <c r="E667" t="s">
        <v>2183</v>
      </c>
      <c r="G667" t="s">
        <v>2184</v>
      </c>
      <c r="H667" t="str">
        <f>HYPERLINK("https://talan.bank.gov.ua/get-user-certificate/1WkYTEsEaOSKum5JypGV","Завантажити сертифікат")</f>
        <v>Завантажити сертифікат</v>
      </c>
    </row>
    <row r="668" spans="1:8" x14ac:dyDescent="0.3">
      <c r="A668" t="s">
        <v>2185</v>
      </c>
      <c r="B668" t="s">
        <v>8</v>
      </c>
      <c r="C668" t="s">
        <v>2186</v>
      </c>
      <c r="D668" t="s">
        <v>2187</v>
      </c>
      <c r="E668" t="s">
        <v>2188</v>
      </c>
      <c r="G668" t="s">
        <v>2189</v>
      </c>
      <c r="H668" t="str">
        <f>HYPERLINK("https://talan.bank.gov.ua/get-user-certificate/1WkYTSjpKBUkurFr7-MR","Завантажити сертифікат")</f>
        <v>Завантажити сертифікат</v>
      </c>
    </row>
    <row r="669" spans="1:8" x14ac:dyDescent="0.3">
      <c r="A669" t="s">
        <v>2190</v>
      </c>
      <c r="B669" t="s">
        <v>8</v>
      </c>
      <c r="C669" t="s">
        <v>2191</v>
      </c>
      <c r="D669" t="s">
        <v>2192</v>
      </c>
      <c r="E669" t="s">
        <v>2188</v>
      </c>
      <c r="G669" t="s">
        <v>2189</v>
      </c>
      <c r="H669" t="str">
        <f>HYPERLINK("https://talan.bank.gov.ua/get-user-certificate/1WkYTw80owIpboo70xKd","Завантажити сертифікат")</f>
        <v>Завантажити сертифікат</v>
      </c>
    </row>
    <row r="670" spans="1:8" x14ac:dyDescent="0.3">
      <c r="A670" t="s">
        <v>2193</v>
      </c>
      <c r="B670" t="s">
        <v>8</v>
      </c>
      <c r="C670" t="s">
        <v>2194</v>
      </c>
      <c r="D670" t="s">
        <v>2195</v>
      </c>
      <c r="E670" t="s">
        <v>2188</v>
      </c>
      <c r="G670" t="s">
        <v>2189</v>
      </c>
      <c r="H670" t="str">
        <f>HYPERLINK("https://talan.bank.gov.ua/get-user-certificate/1WkYTfrlTndK7A-YoCoR","Завантажити сертифікат")</f>
        <v>Завантажити сертифікат</v>
      </c>
    </row>
    <row r="671" spans="1:8" x14ac:dyDescent="0.3">
      <c r="A671" t="s">
        <v>2196</v>
      </c>
      <c r="B671" t="s">
        <v>8</v>
      </c>
      <c r="C671" t="s">
        <v>2197</v>
      </c>
      <c r="D671" t="s">
        <v>2198</v>
      </c>
      <c r="E671" t="s">
        <v>2188</v>
      </c>
      <c r="G671" t="s">
        <v>2189</v>
      </c>
      <c r="H671" t="str">
        <f>HYPERLINK("https://talan.bank.gov.ua/get-user-certificate/1WkYTaW9LkVU822Tsa75","Завантажити сертифікат")</f>
        <v>Завантажити сертифікат</v>
      </c>
    </row>
    <row r="672" spans="1:8" x14ac:dyDescent="0.3">
      <c r="A672" t="s">
        <v>2199</v>
      </c>
      <c r="B672" t="s">
        <v>8</v>
      </c>
      <c r="C672" t="s">
        <v>2200</v>
      </c>
      <c r="D672" t="s">
        <v>2201</v>
      </c>
      <c r="E672" t="s">
        <v>2202</v>
      </c>
      <c r="G672" t="s">
        <v>2203</v>
      </c>
      <c r="H672" t="str">
        <f>HYPERLINK("https://talan.bank.gov.ua/get-user-certificate/1WkYTgWR-uOh5x6H-adW","Завантажити сертифікат")</f>
        <v>Завантажити сертифікат</v>
      </c>
    </row>
    <row r="673" spans="1:8" x14ac:dyDescent="0.3">
      <c r="A673" t="s">
        <v>2204</v>
      </c>
      <c r="B673" t="s">
        <v>8</v>
      </c>
      <c r="C673" t="s">
        <v>2205</v>
      </c>
      <c r="D673" t="s">
        <v>2206</v>
      </c>
      <c r="E673" t="s">
        <v>2202</v>
      </c>
      <c r="G673" t="s">
        <v>2203</v>
      </c>
      <c r="H673" t="str">
        <f>HYPERLINK("https://talan.bank.gov.ua/get-user-certificate/1WkYTG5S_mxlcrPAFm43","Завантажити сертифікат")</f>
        <v>Завантажити сертифікат</v>
      </c>
    </row>
    <row r="674" spans="1:8" x14ac:dyDescent="0.3">
      <c r="A674" t="s">
        <v>2207</v>
      </c>
      <c r="B674" t="s">
        <v>8</v>
      </c>
      <c r="C674" t="s">
        <v>2208</v>
      </c>
      <c r="D674" t="s">
        <v>2209</v>
      </c>
      <c r="E674" t="s">
        <v>2202</v>
      </c>
      <c r="G674" t="s">
        <v>2203</v>
      </c>
      <c r="H674" t="str">
        <f>HYPERLINK("https://talan.bank.gov.ua/get-user-certificate/1WkYTvID-TEnS4dy7KXt","Завантажити сертифікат")</f>
        <v>Завантажити сертифікат</v>
      </c>
    </row>
    <row r="675" spans="1:8" x14ac:dyDescent="0.3">
      <c r="A675" t="s">
        <v>2210</v>
      </c>
      <c r="B675" t="s">
        <v>8</v>
      </c>
      <c r="C675" t="s">
        <v>2211</v>
      </c>
      <c r="D675" t="s">
        <v>2212</v>
      </c>
      <c r="E675" t="s">
        <v>2202</v>
      </c>
      <c r="G675" t="s">
        <v>2203</v>
      </c>
      <c r="H675" t="str">
        <f>HYPERLINK("https://talan.bank.gov.ua/get-user-certificate/1WkYTVET5UuqDWHZossx","Завантажити сертифікат")</f>
        <v>Завантажити сертифікат</v>
      </c>
    </row>
    <row r="676" spans="1:8" x14ac:dyDescent="0.3">
      <c r="A676" t="s">
        <v>2213</v>
      </c>
      <c r="B676" t="s">
        <v>8</v>
      </c>
      <c r="C676" t="s">
        <v>2214</v>
      </c>
      <c r="D676" t="s">
        <v>2215</v>
      </c>
      <c r="E676" t="s">
        <v>2202</v>
      </c>
      <c r="G676" t="s">
        <v>2203</v>
      </c>
      <c r="H676" t="str">
        <f>HYPERLINK("https://talan.bank.gov.ua/get-user-certificate/1WkYTIEmKQLfxiCM8J51","Завантажити сертифікат")</f>
        <v>Завантажити сертифікат</v>
      </c>
    </row>
    <row r="677" spans="1:8" x14ac:dyDescent="0.3">
      <c r="A677" t="s">
        <v>2216</v>
      </c>
      <c r="B677" t="s">
        <v>8</v>
      </c>
      <c r="C677" t="s">
        <v>2217</v>
      </c>
      <c r="D677" t="s">
        <v>2218</v>
      </c>
      <c r="E677" t="s">
        <v>2202</v>
      </c>
      <c r="G677" t="s">
        <v>2203</v>
      </c>
      <c r="H677" t="str">
        <f>HYPERLINK("https://talan.bank.gov.ua/get-user-certificate/1WkYTdXCu7ojzRt8Z16w","Завантажити сертифікат")</f>
        <v>Завантажити сертифікат</v>
      </c>
    </row>
    <row r="678" spans="1:8" x14ac:dyDescent="0.3">
      <c r="A678" t="s">
        <v>2219</v>
      </c>
      <c r="B678" t="s">
        <v>8</v>
      </c>
      <c r="C678" t="s">
        <v>2220</v>
      </c>
      <c r="D678" t="s">
        <v>2221</v>
      </c>
      <c r="E678" t="s">
        <v>2222</v>
      </c>
      <c r="G678" t="s">
        <v>2223</v>
      </c>
      <c r="H678" t="str">
        <f>HYPERLINK("https://talan.bank.gov.ua/get-user-certificate/1WkYTF8GO7xNISrlhULw","Завантажити сертифікат")</f>
        <v>Завантажити сертифікат</v>
      </c>
    </row>
    <row r="679" spans="1:8" x14ac:dyDescent="0.3">
      <c r="A679" t="s">
        <v>2224</v>
      </c>
      <c r="B679" t="s">
        <v>8</v>
      </c>
      <c r="C679" t="s">
        <v>2225</v>
      </c>
      <c r="D679" t="s">
        <v>2226</v>
      </c>
      <c r="E679" t="s">
        <v>2227</v>
      </c>
      <c r="G679" t="s">
        <v>2228</v>
      </c>
      <c r="H679" t="str">
        <f>HYPERLINK("https://talan.bank.gov.ua/get-user-certificate/1WkYT5hAp_94UXTfB23q","Завантажити сертифікат")</f>
        <v>Завантажити сертифікат</v>
      </c>
    </row>
    <row r="680" spans="1:8" x14ac:dyDescent="0.3">
      <c r="A680" t="s">
        <v>2229</v>
      </c>
      <c r="B680" t="s">
        <v>8</v>
      </c>
      <c r="C680" t="s">
        <v>2230</v>
      </c>
      <c r="D680" t="s">
        <v>2231</v>
      </c>
      <c r="E680" t="s">
        <v>2227</v>
      </c>
      <c r="G680" t="s">
        <v>2228</v>
      </c>
      <c r="H680" t="str">
        <f>HYPERLINK("https://talan.bank.gov.ua/get-user-certificate/1WkYTK4BBh5FukyYCt0T","Завантажити сертифікат")</f>
        <v>Завантажити сертифікат</v>
      </c>
    </row>
    <row r="681" spans="1:8" x14ac:dyDescent="0.3">
      <c r="A681" t="s">
        <v>2232</v>
      </c>
      <c r="B681" t="s">
        <v>8</v>
      </c>
      <c r="C681" t="s">
        <v>2233</v>
      </c>
      <c r="D681" t="s">
        <v>2234</v>
      </c>
      <c r="E681" t="s">
        <v>2227</v>
      </c>
      <c r="G681" t="s">
        <v>2228</v>
      </c>
      <c r="H681" t="str">
        <f>HYPERLINK("https://talan.bank.gov.ua/get-user-certificate/1WkYTAalcpRe2Ln1LbkW","Завантажити сертифікат")</f>
        <v>Завантажити сертифікат</v>
      </c>
    </row>
    <row r="682" spans="1:8" x14ac:dyDescent="0.3">
      <c r="A682" t="s">
        <v>2235</v>
      </c>
      <c r="B682" t="s">
        <v>8</v>
      </c>
      <c r="C682" t="s">
        <v>2236</v>
      </c>
      <c r="D682" t="s">
        <v>2237</v>
      </c>
      <c r="E682" t="s">
        <v>2227</v>
      </c>
      <c r="G682" t="s">
        <v>2228</v>
      </c>
      <c r="H682" t="str">
        <f>HYPERLINK("https://talan.bank.gov.ua/get-user-certificate/1WkYT6MnKuLHKVNvgBR1","Завантажити сертифікат")</f>
        <v>Завантажити сертифікат</v>
      </c>
    </row>
    <row r="683" spans="1:8" x14ac:dyDescent="0.3">
      <c r="A683" t="s">
        <v>2238</v>
      </c>
      <c r="B683" t="s">
        <v>8</v>
      </c>
      <c r="C683" t="s">
        <v>2239</v>
      </c>
      <c r="D683" t="s">
        <v>2240</v>
      </c>
      <c r="E683" t="s">
        <v>2227</v>
      </c>
      <c r="G683" t="s">
        <v>2228</v>
      </c>
      <c r="H683" t="str">
        <f>HYPERLINK("https://talan.bank.gov.ua/get-user-certificate/1WkYTX9FtSgCDtTZsYGV","Завантажити сертифікат")</f>
        <v>Завантажити сертифікат</v>
      </c>
    </row>
    <row r="684" spans="1:8" x14ac:dyDescent="0.3">
      <c r="A684" t="s">
        <v>2241</v>
      </c>
      <c r="B684" t="s">
        <v>8</v>
      </c>
      <c r="C684" t="s">
        <v>2242</v>
      </c>
      <c r="D684" t="s">
        <v>2243</v>
      </c>
      <c r="E684" t="s">
        <v>2227</v>
      </c>
      <c r="G684" t="s">
        <v>2228</v>
      </c>
      <c r="H684" t="str">
        <f>HYPERLINK("https://talan.bank.gov.ua/get-user-certificate/1WkYTQ_08iys5hZOaJVF","Завантажити сертифікат")</f>
        <v>Завантажити сертифікат</v>
      </c>
    </row>
    <row r="685" spans="1:8" x14ac:dyDescent="0.3">
      <c r="A685" t="s">
        <v>2244</v>
      </c>
      <c r="B685" t="s">
        <v>8</v>
      </c>
      <c r="C685" t="s">
        <v>2245</v>
      </c>
      <c r="D685" t="s">
        <v>2246</v>
      </c>
      <c r="E685" t="s">
        <v>2227</v>
      </c>
      <c r="G685" t="s">
        <v>2228</v>
      </c>
      <c r="H685" t="str">
        <f>HYPERLINK("https://talan.bank.gov.ua/get-user-certificate/1WkYT_JNaqhSk2dsNwI5","Завантажити сертифікат")</f>
        <v>Завантажити сертифікат</v>
      </c>
    </row>
    <row r="686" spans="1:8" x14ac:dyDescent="0.3">
      <c r="A686" t="s">
        <v>2247</v>
      </c>
      <c r="B686" t="s">
        <v>8</v>
      </c>
      <c r="C686" t="s">
        <v>2248</v>
      </c>
      <c r="D686" t="s">
        <v>2249</v>
      </c>
      <c r="E686" t="s">
        <v>2227</v>
      </c>
      <c r="G686" t="s">
        <v>2228</v>
      </c>
      <c r="H686" t="str">
        <f>HYPERLINK("https://talan.bank.gov.ua/get-user-certificate/1WkYTwULUcnbVHIYj-qs","Завантажити сертифікат")</f>
        <v>Завантажити сертифікат</v>
      </c>
    </row>
    <row r="687" spans="1:8" x14ac:dyDescent="0.3">
      <c r="A687" t="s">
        <v>2250</v>
      </c>
      <c r="B687" t="s">
        <v>8</v>
      </c>
      <c r="C687" t="s">
        <v>2251</v>
      </c>
      <c r="D687" t="s">
        <v>2252</v>
      </c>
      <c r="E687" t="s">
        <v>2253</v>
      </c>
      <c r="G687" t="s">
        <v>2254</v>
      </c>
      <c r="H687" t="str">
        <f>HYPERLINK("https://talan.bank.gov.ua/get-user-certificate/1WkYTMIwIPp3DhEFn2J2","Завантажити сертифікат")</f>
        <v>Завантажити сертифікат</v>
      </c>
    </row>
    <row r="688" spans="1:8" x14ac:dyDescent="0.3">
      <c r="A688" t="s">
        <v>2255</v>
      </c>
      <c r="B688" t="s">
        <v>8</v>
      </c>
      <c r="C688" t="s">
        <v>2256</v>
      </c>
      <c r="D688" t="s">
        <v>2257</v>
      </c>
      <c r="E688" t="s">
        <v>2253</v>
      </c>
      <c r="G688" t="s">
        <v>2254</v>
      </c>
      <c r="H688" t="str">
        <f>HYPERLINK("https://talan.bank.gov.ua/get-user-certificate/1WkYTnG9HX3aoACA7vUp","Завантажити сертифікат")</f>
        <v>Завантажити сертифікат</v>
      </c>
    </row>
    <row r="689" spans="1:8" x14ac:dyDescent="0.3">
      <c r="A689" t="s">
        <v>2258</v>
      </c>
      <c r="B689" t="s">
        <v>8</v>
      </c>
      <c r="C689" t="s">
        <v>2259</v>
      </c>
      <c r="D689" t="s">
        <v>2260</v>
      </c>
      <c r="E689" t="s">
        <v>2253</v>
      </c>
      <c r="G689" t="s">
        <v>2254</v>
      </c>
      <c r="H689" t="str">
        <f>HYPERLINK("https://talan.bank.gov.ua/get-user-certificate/1WkYTdw35X7UwZUraaAd","Завантажити сертифікат")</f>
        <v>Завантажити сертифікат</v>
      </c>
    </row>
    <row r="690" spans="1:8" x14ac:dyDescent="0.3">
      <c r="A690" t="s">
        <v>2261</v>
      </c>
      <c r="B690" t="s">
        <v>8</v>
      </c>
      <c r="C690" t="s">
        <v>2262</v>
      </c>
      <c r="D690" t="s">
        <v>2263</v>
      </c>
      <c r="E690" t="s">
        <v>2264</v>
      </c>
      <c r="G690" t="s">
        <v>2265</v>
      </c>
      <c r="H690" t="str">
        <f>HYPERLINK("https://talan.bank.gov.ua/get-user-certificate/1WkYTzh1siiH2MQFyKWe","Завантажити сертифікат")</f>
        <v>Завантажити сертифікат</v>
      </c>
    </row>
    <row r="691" spans="1:8" x14ac:dyDescent="0.3">
      <c r="A691" t="s">
        <v>2266</v>
      </c>
      <c r="B691" t="s">
        <v>8</v>
      </c>
      <c r="C691" t="s">
        <v>2267</v>
      </c>
      <c r="D691" t="s">
        <v>2268</v>
      </c>
      <c r="E691" t="s">
        <v>2264</v>
      </c>
      <c r="G691" t="s">
        <v>2265</v>
      </c>
      <c r="H691" t="str">
        <f>HYPERLINK("https://talan.bank.gov.ua/get-user-certificate/1WkYTahTY9Uaho7rTZSZ","Завантажити сертифікат")</f>
        <v>Завантажити сертифікат</v>
      </c>
    </row>
    <row r="692" spans="1:8" x14ac:dyDescent="0.3">
      <c r="A692" t="s">
        <v>2269</v>
      </c>
      <c r="B692" t="s">
        <v>8</v>
      </c>
      <c r="C692" t="s">
        <v>2270</v>
      </c>
      <c r="D692" t="s">
        <v>2271</v>
      </c>
      <c r="E692" t="s">
        <v>2264</v>
      </c>
      <c r="G692" t="s">
        <v>2265</v>
      </c>
      <c r="H692" t="str">
        <f>HYPERLINK("https://talan.bank.gov.ua/get-user-certificate/1WkYTzM_X8GzXIh8s2TP","Завантажити сертифікат")</f>
        <v>Завантажити сертифікат</v>
      </c>
    </row>
    <row r="693" spans="1:8" x14ac:dyDescent="0.3">
      <c r="A693" t="s">
        <v>2272</v>
      </c>
      <c r="B693" t="s">
        <v>8</v>
      </c>
      <c r="C693" t="s">
        <v>2273</v>
      </c>
      <c r="D693" t="s">
        <v>2274</v>
      </c>
      <c r="E693" t="s">
        <v>2264</v>
      </c>
      <c r="G693" t="s">
        <v>2265</v>
      </c>
      <c r="H693" t="str">
        <f>HYPERLINK("https://talan.bank.gov.ua/get-user-certificate/1WkYTIbmm8BsVHCuKiem","Завантажити сертифікат")</f>
        <v>Завантажити сертифікат</v>
      </c>
    </row>
    <row r="694" spans="1:8" x14ac:dyDescent="0.3">
      <c r="A694" t="s">
        <v>2275</v>
      </c>
      <c r="B694" t="s">
        <v>8</v>
      </c>
      <c r="C694" t="s">
        <v>2276</v>
      </c>
      <c r="D694" t="s">
        <v>2277</v>
      </c>
      <c r="E694" t="s">
        <v>2264</v>
      </c>
      <c r="G694" t="s">
        <v>2265</v>
      </c>
      <c r="H694" t="str">
        <f>HYPERLINK("https://talan.bank.gov.ua/get-user-certificate/1WkYTtqej2CFvCf10e2v","Завантажити сертифікат")</f>
        <v>Завантажити сертифікат</v>
      </c>
    </row>
    <row r="695" spans="1:8" x14ac:dyDescent="0.3">
      <c r="A695" t="s">
        <v>2278</v>
      </c>
      <c r="B695" t="s">
        <v>8</v>
      </c>
      <c r="C695" t="s">
        <v>2279</v>
      </c>
      <c r="D695" t="s">
        <v>2280</v>
      </c>
      <c r="E695" t="s">
        <v>2264</v>
      </c>
      <c r="G695" t="s">
        <v>2265</v>
      </c>
      <c r="H695" t="str">
        <f>HYPERLINK("https://talan.bank.gov.ua/get-user-certificate/1WkYTk7u5945inZaC_Ws","Завантажити сертифікат")</f>
        <v>Завантажити сертифікат</v>
      </c>
    </row>
    <row r="696" spans="1:8" x14ac:dyDescent="0.3">
      <c r="A696" t="s">
        <v>2281</v>
      </c>
      <c r="B696" t="s">
        <v>8</v>
      </c>
      <c r="C696" t="s">
        <v>2282</v>
      </c>
      <c r="D696" t="s">
        <v>2283</v>
      </c>
      <c r="E696" t="s">
        <v>2264</v>
      </c>
      <c r="G696" t="s">
        <v>2265</v>
      </c>
      <c r="H696" t="str">
        <f>HYPERLINK("https://talan.bank.gov.ua/get-user-certificate/1WkYTQMq9lWk-0puOPNB","Завантажити сертифікат")</f>
        <v>Завантажити сертифікат</v>
      </c>
    </row>
    <row r="697" spans="1:8" x14ac:dyDescent="0.3">
      <c r="A697" t="s">
        <v>2284</v>
      </c>
      <c r="B697" t="s">
        <v>8</v>
      </c>
      <c r="C697" t="s">
        <v>2285</v>
      </c>
      <c r="D697" t="s">
        <v>2286</v>
      </c>
      <c r="E697" t="s">
        <v>2264</v>
      </c>
      <c r="G697" t="s">
        <v>2265</v>
      </c>
      <c r="H697" t="str">
        <f>HYPERLINK("https://talan.bank.gov.ua/get-user-certificate/1WkYTHVPWtMnryixUJCS","Завантажити сертифікат")</f>
        <v>Завантажити сертифікат</v>
      </c>
    </row>
    <row r="698" spans="1:8" x14ac:dyDescent="0.3">
      <c r="A698" t="s">
        <v>2287</v>
      </c>
      <c r="B698" t="s">
        <v>8</v>
      </c>
      <c r="C698" t="s">
        <v>2288</v>
      </c>
      <c r="D698" t="s">
        <v>2289</v>
      </c>
      <c r="E698" t="s">
        <v>2264</v>
      </c>
      <c r="G698" t="s">
        <v>2265</v>
      </c>
      <c r="H698" t="str">
        <f>HYPERLINK("https://talan.bank.gov.ua/get-user-certificate/1WkYTDREW-pCA377nL2s","Завантажити сертифікат")</f>
        <v>Завантажити сертифікат</v>
      </c>
    </row>
    <row r="699" spans="1:8" x14ac:dyDescent="0.3">
      <c r="A699" t="s">
        <v>2290</v>
      </c>
      <c r="B699" t="s">
        <v>8</v>
      </c>
      <c r="C699" t="s">
        <v>2291</v>
      </c>
      <c r="D699" t="s">
        <v>2292</v>
      </c>
      <c r="E699" t="s">
        <v>2264</v>
      </c>
      <c r="G699" t="s">
        <v>2265</v>
      </c>
      <c r="H699" t="str">
        <f>HYPERLINK("https://talan.bank.gov.ua/get-user-certificate/1WkYTAtab48Lkw-JR1R3","Завантажити сертифікат")</f>
        <v>Завантажити сертифікат</v>
      </c>
    </row>
    <row r="700" spans="1:8" x14ac:dyDescent="0.3">
      <c r="A700" t="s">
        <v>2293</v>
      </c>
      <c r="B700" t="s">
        <v>8</v>
      </c>
      <c r="C700" t="s">
        <v>2294</v>
      </c>
      <c r="D700" t="s">
        <v>2295</v>
      </c>
      <c r="E700" t="s">
        <v>2264</v>
      </c>
      <c r="G700" t="s">
        <v>2265</v>
      </c>
      <c r="H700" t="str">
        <f>HYPERLINK("https://talan.bank.gov.ua/get-user-certificate/1WkYTBqpuhdtDPB1Qyup","Завантажити сертифікат")</f>
        <v>Завантажити сертифікат</v>
      </c>
    </row>
    <row r="701" spans="1:8" x14ac:dyDescent="0.3">
      <c r="A701" t="s">
        <v>2296</v>
      </c>
      <c r="B701" t="s">
        <v>8</v>
      </c>
      <c r="C701" t="s">
        <v>2297</v>
      </c>
      <c r="D701" t="s">
        <v>2298</v>
      </c>
      <c r="E701" t="s">
        <v>2264</v>
      </c>
      <c r="G701" t="s">
        <v>2265</v>
      </c>
      <c r="H701" t="str">
        <f>HYPERLINK("https://talan.bank.gov.ua/get-user-certificate/1WkYTtnNiePygouWYOvn","Завантажити сертифікат")</f>
        <v>Завантажити сертифікат</v>
      </c>
    </row>
    <row r="702" spans="1:8" x14ac:dyDescent="0.3">
      <c r="A702" t="s">
        <v>2299</v>
      </c>
      <c r="B702" t="s">
        <v>8</v>
      </c>
      <c r="C702" t="s">
        <v>2300</v>
      </c>
      <c r="D702" t="s">
        <v>2301</v>
      </c>
      <c r="E702" t="s">
        <v>2264</v>
      </c>
      <c r="G702" t="s">
        <v>2265</v>
      </c>
      <c r="H702" t="str">
        <f>HYPERLINK("https://talan.bank.gov.ua/get-user-certificate/1WkYTxVxRPNjdenRjyl0","Завантажити сертифікат")</f>
        <v>Завантажити сертифікат</v>
      </c>
    </row>
    <row r="703" spans="1:8" x14ac:dyDescent="0.3">
      <c r="A703" t="s">
        <v>2302</v>
      </c>
      <c r="B703" t="s">
        <v>8</v>
      </c>
      <c r="C703" t="s">
        <v>2303</v>
      </c>
      <c r="D703" t="s">
        <v>2304</v>
      </c>
      <c r="E703" t="s">
        <v>2264</v>
      </c>
      <c r="G703" t="s">
        <v>2265</v>
      </c>
      <c r="H703" t="str">
        <f>HYPERLINK("https://talan.bank.gov.ua/get-user-certificate/1WkYTndkKADNHN7Ddmdj","Завантажити сертифікат")</f>
        <v>Завантажити сертифікат</v>
      </c>
    </row>
    <row r="704" spans="1:8" x14ac:dyDescent="0.3">
      <c r="A704" t="s">
        <v>2305</v>
      </c>
      <c r="B704" t="s">
        <v>8</v>
      </c>
      <c r="C704" t="s">
        <v>2306</v>
      </c>
      <c r="D704" t="s">
        <v>2307</v>
      </c>
      <c r="E704" t="s">
        <v>2264</v>
      </c>
      <c r="G704" t="s">
        <v>2265</v>
      </c>
      <c r="H704" t="str">
        <f>HYPERLINK("https://talan.bank.gov.ua/get-user-certificate/1WkYTPsw5CkGmiAzE1_h","Завантажити сертифікат")</f>
        <v>Завантажити сертифікат</v>
      </c>
    </row>
    <row r="705" spans="1:8" x14ac:dyDescent="0.3">
      <c r="A705" t="s">
        <v>2308</v>
      </c>
      <c r="B705" t="s">
        <v>8</v>
      </c>
      <c r="C705" t="s">
        <v>2309</v>
      </c>
      <c r="D705" t="s">
        <v>2310</v>
      </c>
      <c r="E705" t="s">
        <v>2264</v>
      </c>
      <c r="G705" t="s">
        <v>2265</v>
      </c>
      <c r="H705" t="str">
        <f>HYPERLINK("https://talan.bank.gov.ua/get-user-certificate/1WkYTKWZ1bdF7hHSfjsH","Завантажити сертифікат")</f>
        <v>Завантажити сертифікат</v>
      </c>
    </row>
    <row r="706" spans="1:8" x14ac:dyDescent="0.3">
      <c r="A706" t="s">
        <v>2311</v>
      </c>
      <c r="B706" t="s">
        <v>8</v>
      </c>
      <c r="C706" t="s">
        <v>2312</v>
      </c>
      <c r="D706" t="s">
        <v>2313</v>
      </c>
      <c r="E706" t="s">
        <v>2264</v>
      </c>
      <c r="G706" t="s">
        <v>2265</v>
      </c>
      <c r="H706" t="str">
        <f>HYPERLINK("https://talan.bank.gov.ua/get-user-certificate/1WkYTmKR2YVsFP-BAVQ8","Завантажити сертифікат")</f>
        <v>Завантажити сертифікат</v>
      </c>
    </row>
    <row r="707" spans="1:8" x14ac:dyDescent="0.3">
      <c r="A707" t="s">
        <v>2314</v>
      </c>
      <c r="B707" t="s">
        <v>8</v>
      </c>
      <c r="C707" t="s">
        <v>2315</v>
      </c>
      <c r="D707" t="s">
        <v>2316</v>
      </c>
      <c r="E707" t="s">
        <v>2264</v>
      </c>
      <c r="G707" t="s">
        <v>2265</v>
      </c>
      <c r="H707" t="str">
        <f>HYPERLINK("https://talan.bank.gov.ua/get-user-certificate/1WkYTgMm6IiFaYKuVAbF","Завантажити сертифікат")</f>
        <v>Завантажити сертифікат</v>
      </c>
    </row>
    <row r="708" spans="1:8" x14ac:dyDescent="0.3">
      <c r="A708" t="s">
        <v>2317</v>
      </c>
      <c r="B708" t="s">
        <v>8</v>
      </c>
      <c r="C708" t="s">
        <v>2318</v>
      </c>
      <c r="D708" t="s">
        <v>2319</v>
      </c>
      <c r="E708" t="s">
        <v>2264</v>
      </c>
      <c r="G708" t="s">
        <v>2265</v>
      </c>
      <c r="H708" t="str">
        <f>HYPERLINK("https://talan.bank.gov.ua/get-user-certificate/1WkYTRwRS6WjRnyqoook","Завантажити сертифікат")</f>
        <v>Завантажити сертифікат</v>
      </c>
    </row>
    <row r="709" spans="1:8" x14ac:dyDescent="0.3">
      <c r="A709" t="s">
        <v>2320</v>
      </c>
      <c r="B709" t="s">
        <v>8</v>
      </c>
      <c r="C709" t="s">
        <v>2321</v>
      </c>
      <c r="D709" t="s">
        <v>2322</v>
      </c>
      <c r="E709" t="s">
        <v>2264</v>
      </c>
      <c r="G709" t="s">
        <v>2265</v>
      </c>
      <c r="H709" t="str">
        <f>HYPERLINK("https://talan.bank.gov.ua/get-user-certificate/1WkYT_0BiQiP8H6vllAa","Завантажити сертифікат")</f>
        <v>Завантажити сертифікат</v>
      </c>
    </row>
    <row r="710" spans="1:8" x14ac:dyDescent="0.3">
      <c r="A710" t="s">
        <v>2323</v>
      </c>
      <c r="B710" t="s">
        <v>8</v>
      </c>
      <c r="C710" t="s">
        <v>2324</v>
      </c>
      <c r="D710" t="s">
        <v>2325</v>
      </c>
      <c r="E710" t="s">
        <v>2264</v>
      </c>
      <c r="G710" t="s">
        <v>2265</v>
      </c>
      <c r="H710" t="str">
        <f>HYPERLINK("https://talan.bank.gov.ua/get-user-certificate/1WkYTl4tMjUnV1JS9XWD","Завантажити сертифікат")</f>
        <v>Завантажити сертифікат</v>
      </c>
    </row>
    <row r="711" spans="1:8" x14ac:dyDescent="0.3">
      <c r="A711" t="s">
        <v>2326</v>
      </c>
      <c r="B711" t="s">
        <v>8</v>
      </c>
      <c r="C711" t="s">
        <v>2327</v>
      </c>
      <c r="D711" t="s">
        <v>2328</v>
      </c>
      <c r="E711" t="s">
        <v>2264</v>
      </c>
      <c r="G711" t="s">
        <v>2265</v>
      </c>
      <c r="H711" t="str">
        <f>HYPERLINK("https://talan.bank.gov.ua/get-user-certificate/1WkYTnpXZmpZ-_toq8U4","Завантажити сертифікат")</f>
        <v>Завантажити сертифікат</v>
      </c>
    </row>
    <row r="712" spans="1:8" x14ac:dyDescent="0.3">
      <c r="A712" t="s">
        <v>2329</v>
      </c>
      <c r="B712" t="s">
        <v>8</v>
      </c>
      <c r="C712" t="s">
        <v>2330</v>
      </c>
      <c r="D712" t="s">
        <v>2331</v>
      </c>
      <c r="E712" t="s">
        <v>2264</v>
      </c>
      <c r="G712" t="s">
        <v>2265</v>
      </c>
      <c r="H712" t="str">
        <f>HYPERLINK("https://talan.bank.gov.ua/get-user-certificate/1WkYTHRvlKYt3zfNH-q-","Завантажити сертифікат")</f>
        <v>Завантажити сертифікат</v>
      </c>
    </row>
    <row r="713" spans="1:8" x14ac:dyDescent="0.3">
      <c r="A713" t="s">
        <v>2332</v>
      </c>
      <c r="B713" t="s">
        <v>8</v>
      </c>
      <c r="C713" t="s">
        <v>2333</v>
      </c>
      <c r="D713" t="s">
        <v>2334</v>
      </c>
      <c r="E713" t="s">
        <v>2264</v>
      </c>
      <c r="G713" t="s">
        <v>2265</v>
      </c>
      <c r="H713" t="str">
        <f>HYPERLINK("https://talan.bank.gov.ua/get-user-certificate/1WkYTfLClUkC41jS-nUb","Завантажити сертифікат")</f>
        <v>Завантажити сертифікат</v>
      </c>
    </row>
    <row r="714" spans="1:8" x14ac:dyDescent="0.3">
      <c r="A714" t="s">
        <v>2335</v>
      </c>
      <c r="B714" t="s">
        <v>8</v>
      </c>
      <c r="C714" t="s">
        <v>2336</v>
      </c>
      <c r="D714" t="s">
        <v>2337</v>
      </c>
      <c r="E714" t="s">
        <v>2264</v>
      </c>
      <c r="G714" t="s">
        <v>2265</v>
      </c>
      <c r="H714" t="str">
        <f>HYPERLINK("https://talan.bank.gov.ua/get-user-certificate/1WkYTglzO709YR94GSoD","Завантажити сертифікат")</f>
        <v>Завантажити сертифікат</v>
      </c>
    </row>
    <row r="715" spans="1:8" x14ac:dyDescent="0.3">
      <c r="A715" t="s">
        <v>2338</v>
      </c>
      <c r="B715" t="s">
        <v>8</v>
      </c>
      <c r="C715" t="s">
        <v>2339</v>
      </c>
      <c r="D715" t="s">
        <v>2340</v>
      </c>
      <c r="E715" t="s">
        <v>2264</v>
      </c>
      <c r="G715" t="s">
        <v>2265</v>
      </c>
      <c r="H715" t="str">
        <f>HYPERLINK("https://talan.bank.gov.ua/get-user-certificate/1WkYT4HPrPyUNLhYQVTY","Завантажити сертифікат")</f>
        <v>Завантажити сертифікат</v>
      </c>
    </row>
    <row r="716" spans="1:8" x14ac:dyDescent="0.3">
      <c r="A716" t="s">
        <v>2341</v>
      </c>
      <c r="B716" t="s">
        <v>8</v>
      </c>
      <c r="C716" t="s">
        <v>2342</v>
      </c>
      <c r="D716" t="s">
        <v>2343</v>
      </c>
      <c r="E716" t="s">
        <v>2264</v>
      </c>
      <c r="G716" t="s">
        <v>2265</v>
      </c>
      <c r="H716" t="str">
        <f>HYPERLINK("https://talan.bank.gov.ua/get-user-certificate/1WkYTXYY0xMMzr9QxC_d","Завантажити сертифікат")</f>
        <v>Завантажити сертифікат</v>
      </c>
    </row>
    <row r="717" spans="1:8" x14ac:dyDescent="0.3">
      <c r="A717" t="s">
        <v>2344</v>
      </c>
      <c r="B717" t="s">
        <v>8</v>
      </c>
      <c r="C717" t="s">
        <v>2345</v>
      </c>
      <c r="D717" t="s">
        <v>2346</v>
      </c>
      <c r="E717" t="s">
        <v>2264</v>
      </c>
      <c r="G717" t="s">
        <v>2265</v>
      </c>
      <c r="H717" t="str">
        <f>HYPERLINK("https://talan.bank.gov.ua/get-user-certificate/1WkYTMqt7km2M1k3ILos","Завантажити сертифікат")</f>
        <v>Завантажити сертифікат</v>
      </c>
    </row>
    <row r="718" spans="1:8" x14ac:dyDescent="0.3">
      <c r="A718" t="s">
        <v>2347</v>
      </c>
      <c r="B718" t="s">
        <v>8</v>
      </c>
      <c r="C718" t="s">
        <v>2348</v>
      </c>
      <c r="D718" t="s">
        <v>2349</v>
      </c>
      <c r="E718" t="s">
        <v>2264</v>
      </c>
      <c r="G718" t="s">
        <v>2265</v>
      </c>
      <c r="H718" t="str">
        <f>HYPERLINK("https://talan.bank.gov.ua/get-user-certificate/1WkYTaSxu1_rJaTnFMnp","Завантажити сертифікат")</f>
        <v>Завантажити сертифікат</v>
      </c>
    </row>
    <row r="719" spans="1:8" x14ac:dyDescent="0.3">
      <c r="A719" t="s">
        <v>2350</v>
      </c>
      <c r="B719" t="s">
        <v>8</v>
      </c>
      <c r="C719" t="s">
        <v>2351</v>
      </c>
      <c r="D719" t="s">
        <v>2352</v>
      </c>
      <c r="E719" t="s">
        <v>2264</v>
      </c>
      <c r="G719" t="s">
        <v>2265</v>
      </c>
      <c r="H719" t="str">
        <f>HYPERLINK("https://talan.bank.gov.ua/get-user-certificate/1WkYT4w6XimqmasT10yF","Завантажити сертифікат")</f>
        <v>Завантажити сертифікат</v>
      </c>
    </row>
    <row r="720" spans="1:8" x14ac:dyDescent="0.3">
      <c r="A720" t="s">
        <v>2353</v>
      </c>
      <c r="B720" t="s">
        <v>8</v>
      </c>
      <c r="C720" t="s">
        <v>2354</v>
      </c>
      <c r="D720" t="s">
        <v>2355</v>
      </c>
      <c r="E720" t="s">
        <v>2264</v>
      </c>
      <c r="G720" t="s">
        <v>2265</v>
      </c>
      <c r="H720" t="str">
        <f>HYPERLINK("https://talan.bank.gov.ua/get-user-certificate/1WkYTCil3kqqcBzLl6rh","Завантажити сертифікат")</f>
        <v>Завантажити сертифікат</v>
      </c>
    </row>
    <row r="721" spans="1:8" x14ac:dyDescent="0.3">
      <c r="A721" t="s">
        <v>2356</v>
      </c>
      <c r="B721" t="s">
        <v>8</v>
      </c>
      <c r="C721" t="s">
        <v>2357</v>
      </c>
      <c r="D721" t="s">
        <v>2358</v>
      </c>
      <c r="E721" t="s">
        <v>2264</v>
      </c>
      <c r="G721" t="s">
        <v>2265</v>
      </c>
      <c r="H721" t="str">
        <f>HYPERLINK("https://talan.bank.gov.ua/get-user-certificate/1WkYTiciATuKx0gjgCjX","Завантажити сертифікат")</f>
        <v>Завантажити сертифікат</v>
      </c>
    </row>
    <row r="722" spans="1:8" x14ac:dyDescent="0.3">
      <c r="A722" t="s">
        <v>2359</v>
      </c>
      <c r="B722" t="s">
        <v>8</v>
      </c>
      <c r="C722" t="s">
        <v>2360</v>
      </c>
      <c r="D722" t="s">
        <v>2361</v>
      </c>
      <c r="E722" t="s">
        <v>2264</v>
      </c>
      <c r="G722" t="s">
        <v>2265</v>
      </c>
      <c r="H722" t="str">
        <f>HYPERLINK("https://talan.bank.gov.ua/get-user-certificate/1WkYTcR0y528ANMY6bNb","Завантажити сертифікат")</f>
        <v>Завантажити сертифікат</v>
      </c>
    </row>
    <row r="723" spans="1:8" x14ac:dyDescent="0.3">
      <c r="A723" t="s">
        <v>2362</v>
      </c>
      <c r="B723" t="s">
        <v>8</v>
      </c>
      <c r="C723" t="s">
        <v>2363</v>
      </c>
      <c r="D723" t="s">
        <v>2364</v>
      </c>
      <c r="E723" t="s">
        <v>2264</v>
      </c>
      <c r="G723" t="s">
        <v>2265</v>
      </c>
      <c r="H723" t="str">
        <f>HYPERLINK("https://talan.bank.gov.ua/get-user-certificate/1WkYTVhB3B7gHO8dIcgC","Завантажити сертифікат")</f>
        <v>Завантажити сертифікат</v>
      </c>
    </row>
    <row r="724" spans="1:8" x14ac:dyDescent="0.3">
      <c r="A724" t="s">
        <v>2365</v>
      </c>
      <c r="B724" t="s">
        <v>8</v>
      </c>
      <c r="C724" t="s">
        <v>2366</v>
      </c>
      <c r="D724" t="s">
        <v>2367</v>
      </c>
      <c r="E724" t="s">
        <v>2264</v>
      </c>
      <c r="G724" t="s">
        <v>2265</v>
      </c>
      <c r="H724" t="str">
        <f>HYPERLINK("https://talan.bank.gov.ua/get-user-certificate/1WkYTgmLSVbKxfYcXTsu","Завантажити сертифікат")</f>
        <v>Завантажити сертифікат</v>
      </c>
    </row>
    <row r="725" spans="1:8" x14ac:dyDescent="0.3">
      <c r="A725" t="s">
        <v>2368</v>
      </c>
      <c r="B725" t="s">
        <v>8</v>
      </c>
      <c r="C725" t="s">
        <v>2369</v>
      </c>
      <c r="D725" t="s">
        <v>2370</v>
      </c>
      <c r="E725" t="s">
        <v>2371</v>
      </c>
      <c r="G725" t="s">
        <v>2372</v>
      </c>
      <c r="H725" t="str">
        <f>HYPERLINK("https://talan.bank.gov.ua/get-user-certificate/1WkYTcnnpiFKfjJQ3hnv","Завантажити сертифікат")</f>
        <v>Завантажити сертифікат</v>
      </c>
    </row>
    <row r="726" spans="1:8" x14ac:dyDescent="0.3">
      <c r="A726" t="s">
        <v>2373</v>
      </c>
      <c r="B726" t="s">
        <v>8</v>
      </c>
      <c r="C726" t="s">
        <v>2374</v>
      </c>
      <c r="D726" t="s">
        <v>2375</v>
      </c>
      <c r="E726" t="s">
        <v>2376</v>
      </c>
      <c r="G726" t="s">
        <v>2377</v>
      </c>
      <c r="H726" t="str">
        <f>HYPERLINK("https://talan.bank.gov.ua/get-user-certificate/1WkYT1l210NzE6A45_VM","Завантажити сертифікат")</f>
        <v>Завантажити сертифікат</v>
      </c>
    </row>
    <row r="727" spans="1:8" x14ac:dyDescent="0.3">
      <c r="A727" t="s">
        <v>2378</v>
      </c>
      <c r="B727" t="s">
        <v>8</v>
      </c>
      <c r="C727" t="s">
        <v>2379</v>
      </c>
      <c r="D727" t="s">
        <v>2380</v>
      </c>
      <c r="E727" t="s">
        <v>2376</v>
      </c>
      <c r="G727" t="s">
        <v>2377</v>
      </c>
      <c r="H727" t="str">
        <f>HYPERLINK("https://talan.bank.gov.ua/get-user-certificate/1WkYT4kz2B_ehFFgnFO-","Завантажити сертифікат")</f>
        <v>Завантажити сертифікат</v>
      </c>
    </row>
    <row r="728" spans="1:8" x14ac:dyDescent="0.3">
      <c r="A728" t="s">
        <v>2381</v>
      </c>
      <c r="B728" t="s">
        <v>8</v>
      </c>
      <c r="C728" t="s">
        <v>2382</v>
      </c>
      <c r="D728" t="s">
        <v>2383</v>
      </c>
      <c r="E728" t="s">
        <v>2376</v>
      </c>
      <c r="G728" t="s">
        <v>2377</v>
      </c>
      <c r="H728" t="str">
        <f>HYPERLINK("https://talan.bank.gov.ua/get-user-certificate/1WkYTS80Y_nHP9pOvyLw","Завантажити сертифікат")</f>
        <v>Завантажити сертифікат</v>
      </c>
    </row>
    <row r="729" spans="1:8" x14ac:dyDescent="0.3">
      <c r="A729" t="s">
        <v>2384</v>
      </c>
      <c r="B729" t="s">
        <v>8</v>
      </c>
      <c r="C729" t="s">
        <v>2385</v>
      </c>
      <c r="D729" t="s">
        <v>2386</v>
      </c>
      <c r="E729" t="s">
        <v>2376</v>
      </c>
      <c r="G729" t="s">
        <v>2377</v>
      </c>
      <c r="H729" t="str">
        <f>HYPERLINK("https://talan.bank.gov.ua/get-user-certificate/1WkYTtDlAGBM9wYcyERx","Завантажити сертифікат")</f>
        <v>Завантажити сертифікат</v>
      </c>
    </row>
    <row r="730" spans="1:8" x14ac:dyDescent="0.3">
      <c r="A730" t="s">
        <v>2387</v>
      </c>
      <c r="B730" t="s">
        <v>8</v>
      </c>
      <c r="C730" t="s">
        <v>2388</v>
      </c>
      <c r="D730" t="s">
        <v>2389</v>
      </c>
      <c r="E730" t="s">
        <v>2376</v>
      </c>
      <c r="G730" t="s">
        <v>2377</v>
      </c>
      <c r="H730" t="str">
        <f>HYPERLINK("https://talan.bank.gov.ua/get-user-certificate/1WkYTn4lO0rKw-TAC95z","Завантажити сертифікат")</f>
        <v>Завантажити сертифікат</v>
      </c>
    </row>
    <row r="731" spans="1:8" x14ac:dyDescent="0.3">
      <c r="A731" t="s">
        <v>2390</v>
      </c>
      <c r="B731" t="s">
        <v>8</v>
      </c>
      <c r="C731" t="s">
        <v>2391</v>
      </c>
      <c r="D731" t="s">
        <v>2392</v>
      </c>
      <c r="E731" t="s">
        <v>2393</v>
      </c>
      <c r="G731" t="s">
        <v>2394</v>
      </c>
      <c r="H731" t="str">
        <f>HYPERLINK("https://talan.bank.gov.ua/get-user-certificate/1WkYTIMAMJ1s5ZIDGAGt","Завантажити сертифікат")</f>
        <v>Завантажити сертифікат</v>
      </c>
    </row>
    <row r="732" spans="1:8" x14ac:dyDescent="0.3">
      <c r="A732" t="s">
        <v>2395</v>
      </c>
      <c r="B732" t="s">
        <v>8</v>
      </c>
      <c r="C732" t="s">
        <v>2396</v>
      </c>
      <c r="D732" t="s">
        <v>2397</v>
      </c>
      <c r="E732" t="s">
        <v>2393</v>
      </c>
      <c r="G732" t="s">
        <v>2394</v>
      </c>
      <c r="H732" t="str">
        <f>HYPERLINK("https://talan.bank.gov.ua/get-user-certificate/1WkYTVyvpiw5vRFdd4v0","Завантажити сертифікат")</f>
        <v>Завантажити сертифікат</v>
      </c>
    </row>
    <row r="733" spans="1:8" x14ac:dyDescent="0.3">
      <c r="A733" t="s">
        <v>2398</v>
      </c>
      <c r="B733" t="s">
        <v>8</v>
      </c>
      <c r="C733" t="s">
        <v>2399</v>
      </c>
      <c r="D733" t="s">
        <v>2400</v>
      </c>
      <c r="E733" t="s">
        <v>2393</v>
      </c>
      <c r="G733" t="s">
        <v>2394</v>
      </c>
      <c r="H733" t="str">
        <f>HYPERLINK("https://talan.bank.gov.ua/get-user-certificate/1WkYT93RJN1PtiE7fG0m","Завантажити сертифікат")</f>
        <v>Завантажити сертифікат</v>
      </c>
    </row>
    <row r="734" spans="1:8" x14ac:dyDescent="0.3">
      <c r="A734" t="s">
        <v>2401</v>
      </c>
      <c r="B734" t="s">
        <v>8</v>
      </c>
      <c r="C734" t="s">
        <v>2402</v>
      </c>
      <c r="D734" t="s">
        <v>2403</v>
      </c>
      <c r="E734" t="s">
        <v>2393</v>
      </c>
      <c r="G734" t="s">
        <v>2394</v>
      </c>
      <c r="H734" t="str">
        <f>HYPERLINK("https://talan.bank.gov.ua/get-user-certificate/1WkYTGCoESO454BStJzb","Завантажити сертифікат")</f>
        <v>Завантажити сертифікат</v>
      </c>
    </row>
    <row r="735" spans="1:8" x14ac:dyDescent="0.3">
      <c r="A735" t="s">
        <v>2404</v>
      </c>
      <c r="B735" t="s">
        <v>8</v>
      </c>
      <c r="C735" t="s">
        <v>2405</v>
      </c>
      <c r="D735" t="s">
        <v>2406</v>
      </c>
      <c r="E735" t="s">
        <v>2393</v>
      </c>
      <c r="G735" t="s">
        <v>2394</v>
      </c>
      <c r="H735" t="str">
        <f>HYPERLINK("https://talan.bank.gov.ua/get-user-certificate/1WkYTSecLISLC6I4f-r6","Завантажити сертифікат")</f>
        <v>Завантажити сертифікат</v>
      </c>
    </row>
    <row r="736" spans="1:8" x14ac:dyDescent="0.3">
      <c r="A736" t="s">
        <v>2407</v>
      </c>
      <c r="B736" t="s">
        <v>8</v>
      </c>
      <c r="C736" t="s">
        <v>2408</v>
      </c>
      <c r="D736" t="s">
        <v>2409</v>
      </c>
      <c r="E736" t="s">
        <v>2393</v>
      </c>
      <c r="G736" t="s">
        <v>2394</v>
      </c>
      <c r="H736" t="str">
        <f>HYPERLINK("https://talan.bank.gov.ua/get-user-certificate/1WkYTjn15FwosqPNuS2E","Завантажити сертифікат")</f>
        <v>Завантажити сертифікат</v>
      </c>
    </row>
    <row r="737" spans="1:8" x14ac:dyDescent="0.3">
      <c r="A737" t="s">
        <v>2410</v>
      </c>
      <c r="B737" t="s">
        <v>8</v>
      </c>
      <c r="C737" t="s">
        <v>2411</v>
      </c>
      <c r="D737" t="s">
        <v>2412</v>
      </c>
      <c r="E737" t="s">
        <v>2393</v>
      </c>
      <c r="G737" t="s">
        <v>2394</v>
      </c>
      <c r="H737" t="str">
        <f>HYPERLINK("https://talan.bank.gov.ua/get-user-certificate/1WkYTbGS81X4_S3uhbSj","Завантажити сертифікат")</f>
        <v>Завантажити сертифікат</v>
      </c>
    </row>
    <row r="738" spans="1:8" x14ac:dyDescent="0.3">
      <c r="A738" t="s">
        <v>2413</v>
      </c>
      <c r="B738" t="s">
        <v>8</v>
      </c>
      <c r="C738" t="s">
        <v>2414</v>
      </c>
      <c r="D738" t="s">
        <v>2415</v>
      </c>
      <c r="E738" t="s">
        <v>2393</v>
      </c>
      <c r="G738" t="s">
        <v>2394</v>
      </c>
      <c r="H738" t="str">
        <f>HYPERLINK("https://talan.bank.gov.ua/get-user-certificate/1WkYT_ucuFp0-wsxAgLM","Завантажити сертифікат")</f>
        <v>Завантажити сертифікат</v>
      </c>
    </row>
    <row r="739" spans="1:8" x14ac:dyDescent="0.3">
      <c r="A739" t="s">
        <v>2416</v>
      </c>
      <c r="B739" t="s">
        <v>8</v>
      </c>
      <c r="C739" t="s">
        <v>2417</v>
      </c>
      <c r="D739" t="s">
        <v>2418</v>
      </c>
      <c r="E739" t="s">
        <v>2419</v>
      </c>
      <c r="G739" t="s">
        <v>2420</v>
      </c>
      <c r="H739" t="str">
        <f>HYPERLINK("https://talan.bank.gov.ua/get-user-certificate/1WkYTYX1snAmRnnxh7rs","Завантажити сертифікат")</f>
        <v>Завантажити сертифікат</v>
      </c>
    </row>
    <row r="740" spans="1:8" x14ac:dyDescent="0.3">
      <c r="A740" t="s">
        <v>2421</v>
      </c>
      <c r="B740" t="s">
        <v>8</v>
      </c>
      <c r="C740" t="s">
        <v>2422</v>
      </c>
      <c r="D740" t="s">
        <v>2423</v>
      </c>
      <c r="E740" t="s">
        <v>2419</v>
      </c>
      <c r="G740" t="s">
        <v>2420</v>
      </c>
      <c r="H740" t="str">
        <f>HYPERLINK("https://talan.bank.gov.ua/get-user-certificate/1WkYTCEUDXvF0h0p3vS9","Завантажити сертифікат")</f>
        <v>Завантажити сертифікат</v>
      </c>
    </row>
    <row r="741" spans="1:8" x14ac:dyDescent="0.3">
      <c r="A741" t="s">
        <v>2424</v>
      </c>
      <c r="B741" t="s">
        <v>8</v>
      </c>
      <c r="C741" t="s">
        <v>2425</v>
      </c>
      <c r="D741" t="s">
        <v>2426</v>
      </c>
      <c r="E741" t="s">
        <v>2419</v>
      </c>
      <c r="G741" t="s">
        <v>2420</v>
      </c>
      <c r="H741" t="str">
        <f>HYPERLINK("https://talan.bank.gov.ua/get-user-certificate/1WkYTyBLbFOuBL1yst02","Завантажити сертифікат")</f>
        <v>Завантажити сертифікат</v>
      </c>
    </row>
    <row r="742" spans="1:8" x14ac:dyDescent="0.3">
      <c r="A742" t="s">
        <v>2427</v>
      </c>
      <c r="B742" t="s">
        <v>8</v>
      </c>
      <c r="C742" t="s">
        <v>2428</v>
      </c>
      <c r="D742" t="s">
        <v>2429</v>
      </c>
      <c r="E742" t="s">
        <v>2430</v>
      </c>
      <c r="G742" t="s">
        <v>2431</v>
      </c>
      <c r="H742" t="str">
        <f>HYPERLINK("https://talan.bank.gov.ua/get-user-certificate/1WkYTuolMR2UhkzbkwyR","Завантажити сертифікат")</f>
        <v>Завантажити сертифікат</v>
      </c>
    </row>
    <row r="743" spans="1:8" x14ac:dyDescent="0.3">
      <c r="A743" t="s">
        <v>2432</v>
      </c>
      <c r="B743" t="s">
        <v>8</v>
      </c>
      <c r="C743" t="s">
        <v>2433</v>
      </c>
      <c r="D743" t="s">
        <v>2434</v>
      </c>
      <c r="E743" t="s">
        <v>2430</v>
      </c>
      <c r="G743" t="s">
        <v>2431</v>
      </c>
      <c r="H743" t="str">
        <f>HYPERLINK("https://talan.bank.gov.ua/get-user-certificate/1WkYTXNZ5b1m9pQY9Rud","Завантажити сертифікат")</f>
        <v>Завантажити сертифікат</v>
      </c>
    </row>
    <row r="744" spans="1:8" x14ac:dyDescent="0.3">
      <c r="A744" t="s">
        <v>2435</v>
      </c>
      <c r="B744" t="s">
        <v>8</v>
      </c>
      <c r="C744" t="s">
        <v>2436</v>
      </c>
      <c r="D744" t="s">
        <v>2437</v>
      </c>
      <c r="E744" t="s">
        <v>2430</v>
      </c>
      <c r="G744" t="s">
        <v>2431</v>
      </c>
      <c r="H744" t="str">
        <f>HYPERLINK("https://talan.bank.gov.ua/get-user-certificate/1WkYTc9v7SFQ8FyNWTa5","Завантажити сертифікат")</f>
        <v>Завантажити сертифікат</v>
      </c>
    </row>
    <row r="745" spans="1:8" x14ac:dyDescent="0.3">
      <c r="A745" t="s">
        <v>2438</v>
      </c>
      <c r="B745" t="s">
        <v>8</v>
      </c>
      <c r="C745" t="s">
        <v>2439</v>
      </c>
      <c r="D745" t="s">
        <v>2440</v>
      </c>
      <c r="E745" t="s">
        <v>2441</v>
      </c>
      <c r="G745" t="s">
        <v>2442</v>
      </c>
      <c r="H745" t="str">
        <f>HYPERLINK("https://talan.bank.gov.ua/get-user-certificate/1WkYTswvEiJqhaYexcmt","Завантажити сертифікат")</f>
        <v>Завантажити сертифікат</v>
      </c>
    </row>
    <row r="746" spans="1:8" x14ac:dyDescent="0.3">
      <c r="A746" t="s">
        <v>2443</v>
      </c>
      <c r="B746" t="s">
        <v>8</v>
      </c>
      <c r="C746" t="s">
        <v>2444</v>
      </c>
      <c r="D746" t="s">
        <v>2445</v>
      </c>
      <c r="E746" t="s">
        <v>2441</v>
      </c>
      <c r="G746" t="s">
        <v>2442</v>
      </c>
      <c r="H746" t="str">
        <f>HYPERLINK("https://talan.bank.gov.ua/get-user-certificate/1WkYT1qAZcdjL8EJVD9V","Завантажити сертифікат")</f>
        <v>Завантажити сертифікат</v>
      </c>
    </row>
    <row r="747" spans="1:8" x14ac:dyDescent="0.3">
      <c r="A747" t="s">
        <v>2446</v>
      </c>
      <c r="B747" t="s">
        <v>8</v>
      </c>
      <c r="C747" t="s">
        <v>2447</v>
      </c>
      <c r="D747" t="s">
        <v>2448</v>
      </c>
      <c r="E747" t="s">
        <v>2441</v>
      </c>
      <c r="G747" t="s">
        <v>2442</v>
      </c>
      <c r="H747" t="str">
        <f>HYPERLINK("https://talan.bank.gov.ua/get-user-certificate/1WkYTRu-aoSHEyiTcVdi","Завантажити сертифікат")</f>
        <v>Завантажити сертифікат</v>
      </c>
    </row>
    <row r="748" spans="1:8" x14ac:dyDescent="0.3">
      <c r="A748" t="s">
        <v>2449</v>
      </c>
      <c r="B748" t="s">
        <v>8</v>
      </c>
      <c r="C748" t="s">
        <v>2450</v>
      </c>
      <c r="D748" t="s">
        <v>2451</v>
      </c>
      <c r="E748" t="s">
        <v>2441</v>
      </c>
      <c r="G748" t="s">
        <v>2442</v>
      </c>
      <c r="H748" t="str">
        <f>HYPERLINK("https://talan.bank.gov.ua/get-user-certificate/1WkYT6FH3YIO74RlRZh5","Завантажити сертифікат")</f>
        <v>Завантажити сертифікат</v>
      </c>
    </row>
    <row r="749" spans="1:8" x14ac:dyDescent="0.3">
      <c r="A749" t="s">
        <v>2452</v>
      </c>
      <c r="B749" t="s">
        <v>8</v>
      </c>
      <c r="C749" t="s">
        <v>2453</v>
      </c>
      <c r="D749" t="s">
        <v>2454</v>
      </c>
      <c r="E749" t="s">
        <v>2441</v>
      </c>
      <c r="G749" t="s">
        <v>2442</v>
      </c>
      <c r="H749" t="str">
        <f>HYPERLINK("https://talan.bank.gov.ua/get-user-certificate/1WkYTNu17vMYjfAswqOX","Завантажити сертифікат")</f>
        <v>Завантажити сертифікат</v>
      </c>
    </row>
    <row r="750" spans="1:8" x14ac:dyDescent="0.3">
      <c r="A750" t="s">
        <v>2455</v>
      </c>
      <c r="B750" t="s">
        <v>8</v>
      </c>
      <c r="C750" t="s">
        <v>2456</v>
      </c>
      <c r="D750" t="s">
        <v>2457</v>
      </c>
      <c r="E750" t="s">
        <v>2441</v>
      </c>
      <c r="G750" t="s">
        <v>2442</v>
      </c>
      <c r="H750" t="str">
        <f>HYPERLINK("https://talan.bank.gov.ua/get-user-certificate/1WkYThfXx2vq3nPUZDh9","Завантажити сертифікат")</f>
        <v>Завантажити сертифікат</v>
      </c>
    </row>
    <row r="751" spans="1:8" x14ac:dyDescent="0.3">
      <c r="A751" t="s">
        <v>2458</v>
      </c>
      <c r="B751" t="s">
        <v>8</v>
      </c>
      <c r="C751" t="s">
        <v>2459</v>
      </c>
      <c r="D751" t="s">
        <v>2460</v>
      </c>
      <c r="E751" t="s">
        <v>2441</v>
      </c>
      <c r="G751" t="s">
        <v>2442</v>
      </c>
      <c r="H751" t="str">
        <f>HYPERLINK("https://talan.bank.gov.ua/get-user-certificate/1WkYTbPBFMvm2RuX94Fb","Завантажити сертифікат")</f>
        <v>Завантажити сертифікат</v>
      </c>
    </row>
    <row r="752" spans="1:8" x14ac:dyDescent="0.3">
      <c r="A752" t="s">
        <v>2461</v>
      </c>
      <c r="B752" t="s">
        <v>8</v>
      </c>
      <c r="C752" t="s">
        <v>2462</v>
      </c>
      <c r="D752" t="s">
        <v>2463</v>
      </c>
      <c r="E752" t="s">
        <v>2441</v>
      </c>
      <c r="G752" t="s">
        <v>2442</v>
      </c>
      <c r="H752" t="str">
        <f>HYPERLINK("https://talan.bank.gov.ua/get-user-certificate/1WkYTaG-FtSNI91h2uab","Завантажити сертифікат")</f>
        <v>Завантажити сертифікат</v>
      </c>
    </row>
    <row r="753" spans="1:8" x14ac:dyDescent="0.3">
      <c r="A753" t="s">
        <v>2464</v>
      </c>
      <c r="B753" t="s">
        <v>8</v>
      </c>
      <c r="C753" t="s">
        <v>2465</v>
      </c>
      <c r="D753" t="s">
        <v>2466</v>
      </c>
      <c r="E753" t="s">
        <v>2441</v>
      </c>
      <c r="G753" t="s">
        <v>2442</v>
      </c>
      <c r="H753" t="str">
        <f>HYPERLINK("https://talan.bank.gov.ua/get-user-certificate/1WkYTXf1sarQe8iUPmWi","Завантажити сертифікат")</f>
        <v>Завантажити сертифікат</v>
      </c>
    </row>
    <row r="754" spans="1:8" x14ac:dyDescent="0.3">
      <c r="A754" t="s">
        <v>2467</v>
      </c>
      <c r="B754" t="s">
        <v>8</v>
      </c>
      <c r="C754" t="s">
        <v>2468</v>
      </c>
      <c r="D754" t="s">
        <v>2469</v>
      </c>
      <c r="E754" t="s">
        <v>2441</v>
      </c>
      <c r="G754" t="s">
        <v>2442</v>
      </c>
      <c r="H754" t="str">
        <f>HYPERLINK("https://talan.bank.gov.ua/get-user-certificate/1WkYT4g0LDkt3tz0EVF_","Завантажити сертифікат")</f>
        <v>Завантажити сертифікат</v>
      </c>
    </row>
    <row r="755" spans="1:8" x14ac:dyDescent="0.3">
      <c r="A755" t="s">
        <v>2470</v>
      </c>
      <c r="B755" t="s">
        <v>8</v>
      </c>
      <c r="C755" t="s">
        <v>2471</v>
      </c>
      <c r="D755" t="s">
        <v>2472</v>
      </c>
      <c r="E755" t="s">
        <v>2441</v>
      </c>
      <c r="G755" t="s">
        <v>2442</v>
      </c>
      <c r="H755" t="str">
        <f>HYPERLINK("https://talan.bank.gov.ua/get-user-certificate/1WkYTERNahtSRsUb0u8X","Завантажити сертифікат")</f>
        <v>Завантажити сертифікат</v>
      </c>
    </row>
    <row r="756" spans="1:8" x14ac:dyDescent="0.3">
      <c r="A756" t="s">
        <v>2473</v>
      </c>
      <c r="B756" t="s">
        <v>8</v>
      </c>
      <c r="C756" t="s">
        <v>2474</v>
      </c>
      <c r="D756" t="s">
        <v>2475</v>
      </c>
      <c r="E756" t="s">
        <v>2441</v>
      </c>
      <c r="G756" t="s">
        <v>2442</v>
      </c>
      <c r="H756" t="str">
        <f>HYPERLINK("https://talan.bank.gov.ua/get-user-certificate/1WkYTOJrA62B6UMEG47g","Завантажити сертифікат")</f>
        <v>Завантажити сертифікат</v>
      </c>
    </row>
    <row r="757" spans="1:8" x14ac:dyDescent="0.3">
      <c r="A757" t="s">
        <v>2476</v>
      </c>
      <c r="B757" t="s">
        <v>8</v>
      </c>
      <c r="C757" t="s">
        <v>2477</v>
      </c>
      <c r="D757" t="s">
        <v>2478</v>
      </c>
      <c r="E757" t="s">
        <v>2441</v>
      </c>
      <c r="G757" t="s">
        <v>2442</v>
      </c>
      <c r="H757" t="str">
        <f>HYPERLINK("https://talan.bank.gov.ua/get-user-certificate/1WkYTSbwp6ShfBp4HEWg","Завантажити сертифікат")</f>
        <v>Завантажити сертифікат</v>
      </c>
    </row>
    <row r="758" spans="1:8" x14ac:dyDescent="0.3">
      <c r="A758" t="s">
        <v>2479</v>
      </c>
      <c r="B758" t="s">
        <v>8</v>
      </c>
      <c r="C758" t="s">
        <v>2480</v>
      </c>
      <c r="D758" t="s">
        <v>2481</v>
      </c>
      <c r="E758" t="s">
        <v>2441</v>
      </c>
      <c r="G758" t="s">
        <v>2442</v>
      </c>
      <c r="H758" t="str">
        <f>HYPERLINK("https://talan.bank.gov.ua/get-user-certificate/1WkYTB3qH0pLIzCm2wXu","Завантажити сертифікат")</f>
        <v>Завантажити сертифікат</v>
      </c>
    </row>
    <row r="759" spans="1:8" x14ac:dyDescent="0.3">
      <c r="A759" t="s">
        <v>2482</v>
      </c>
      <c r="B759" t="s">
        <v>8</v>
      </c>
      <c r="C759" t="s">
        <v>2483</v>
      </c>
      <c r="D759" t="s">
        <v>2484</v>
      </c>
      <c r="E759" t="s">
        <v>2441</v>
      </c>
      <c r="G759" t="s">
        <v>2442</v>
      </c>
      <c r="H759" t="str">
        <f>HYPERLINK("https://talan.bank.gov.ua/get-user-certificate/1WkYTZ8fSDpxAZEUkfDX","Завантажити сертифікат")</f>
        <v>Завантажити сертифікат</v>
      </c>
    </row>
    <row r="760" spans="1:8" x14ac:dyDescent="0.3">
      <c r="A760" t="s">
        <v>2485</v>
      </c>
      <c r="B760" t="s">
        <v>8</v>
      </c>
      <c r="C760" t="s">
        <v>2486</v>
      </c>
      <c r="D760" t="s">
        <v>2487</v>
      </c>
      <c r="E760" t="s">
        <v>2441</v>
      </c>
      <c r="G760" t="s">
        <v>2442</v>
      </c>
      <c r="H760" t="str">
        <f>HYPERLINK("https://talan.bank.gov.ua/get-user-certificate/1WkYTya53NfCDz-2N3hb","Завантажити сертифікат")</f>
        <v>Завантажити сертифікат</v>
      </c>
    </row>
    <row r="761" spans="1:8" x14ac:dyDescent="0.3">
      <c r="A761" t="s">
        <v>2488</v>
      </c>
      <c r="B761" t="s">
        <v>8</v>
      </c>
      <c r="C761" t="s">
        <v>2489</v>
      </c>
      <c r="D761" t="s">
        <v>2490</v>
      </c>
      <c r="E761" t="s">
        <v>2441</v>
      </c>
      <c r="G761" t="s">
        <v>2442</v>
      </c>
      <c r="H761" t="str">
        <f>HYPERLINK("https://talan.bank.gov.ua/get-user-certificate/1WkYTS-DlVsqd9WHrsMB","Завантажити сертифікат")</f>
        <v>Завантажити сертифікат</v>
      </c>
    </row>
    <row r="762" spans="1:8" x14ac:dyDescent="0.3">
      <c r="A762" t="s">
        <v>2491</v>
      </c>
      <c r="B762" t="s">
        <v>8</v>
      </c>
      <c r="C762" t="s">
        <v>2492</v>
      </c>
      <c r="D762" t="s">
        <v>2493</v>
      </c>
      <c r="E762" t="s">
        <v>2441</v>
      </c>
      <c r="G762" t="s">
        <v>2442</v>
      </c>
      <c r="H762" t="str">
        <f>HYPERLINK("https://talan.bank.gov.ua/get-user-certificate/1WkYT_KQRg_HYv1tZRZv","Завантажити сертифікат")</f>
        <v>Завантажити сертифікат</v>
      </c>
    </row>
    <row r="763" spans="1:8" x14ac:dyDescent="0.3">
      <c r="A763" t="s">
        <v>2494</v>
      </c>
      <c r="B763" t="s">
        <v>8</v>
      </c>
      <c r="C763" t="s">
        <v>2495</v>
      </c>
      <c r="D763" t="s">
        <v>2496</v>
      </c>
      <c r="E763" t="s">
        <v>2441</v>
      </c>
      <c r="G763" t="s">
        <v>2442</v>
      </c>
      <c r="H763" t="str">
        <f>HYPERLINK("https://talan.bank.gov.ua/get-user-certificate/1WkYTSvLJeowGMf_m1w6","Завантажити сертифікат")</f>
        <v>Завантажити сертифікат</v>
      </c>
    </row>
    <row r="764" spans="1:8" x14ac:dyDescent="0.3">
      <c r="A764" t="s">
        <v>2497</v>
      </c>
      <c r="B764" t="s">
        <v>8</v>
      </c>
      <c r="C764" t="s">
        <v>2498</v>
      </c>
      <c r="D764" t="s">
        <v>2499</v>
      </c>
      <c r="E764" t="s">
        <v>2441</v>
      </c>
      <c r="G764" t="s">
        <v>2442</v>
      </c>
      <c r="H764" t="str">
        <f>HYPERLINK("https://talan.bank.gov.ua/get-user-certificate/1WkYTN8BWJCkLFYgbPue","Завантажити сертифікат")</f>
        <v>Завантажити сертифікат</v>
      </c>
    </row>
    <row r="765" spans="1:8" x14ac:dyDescent="0.3">
      <c r="A765" t="s">
        <v>2500</v>
      </c>
      <c r="B765" t="s">
        <v>8</v>
      </c>
      <c r="C765" t="s">
        <v>2501</v>
      </c>
      <c r="D765" t="s">
        <v>2502</v>
      </c>
      <c r="E765" t="s">
        <v>2441</v>
      </c>
      <c r="G765" t="s">
        <v>2442</v>
      </c>
      <c r="H765" t="str">
        <f>HYPERLINK("https://talan.bank.gov.ua/get-user-certificate/1WkYTo0B-xzPjJ15W9kQ","Завантажити сертифікат")</f>
        <v>Завантажити сертифікат</v>
      </c>
    </row>
    <row r="766" spans="1:8" x14ac:dyDescent="0.3">
      <c r="A766" t="s">
        <v>2503</v>
      </c>
      <c r="B766" t="s">
        <v>8</v>
      </c>
      <c r="C766" t="s">
        <v>2504</v>
      </c>
      <c r="D766" t="s">
        <v>2505</v>
      </c>
      <c r="E766" t="s">
        <v>2441</v>
      </c>
      <c r="G766" t="s">
        <v>2442</v>
      </c>
      <c r="H766" t="str">
        <f>HYPERLINK("https://talan.bank.gov.ua/get-user-certificate/1WkYTYmmMCEKaVb00BCr","Завантажити сертифікат")</f>
        <v>Завантажити сертифікат</v>
      </c>
    </row>
    <row r="767" spans="1:8" x14ac:dyDescent="0.3">
      <c r="A767" t="s">
        <v>2506</v>
      </c>
      <c r="B767" t="s">
        <v>8</v>
      </c>
      <c r="C767" t="s">
        <v>2507</v>
      </c>
      <c r="D767" t="s">
        <v>2508</v>
      </c>
      <c r="E767" t="s">
        <v>2441</v>
      </c>
      <c r="G767" t="s">
        <v>2442</v>
      </c>
      <c r="H767" t="str">
        <f>HYPERLINK("https://talan.bank.gov.ua/get-user-certificate/1WkYTRzH5O5dskMKLK0J","Завантажити сертифікат")</f>
        <v>Завантажити сертифікат</v>
      </c>
    </row>
    <row r="768" spans="1:8" x14ac:dyDescent="0.3">
      <c r="A768" t="s">
        <v>2509</v>
      </c>
      <c r="B768" t="s">
        <v>8</v>
      </c>
      <c r="C768" t="s">
        <v>2510</v>
      </c>
      <c r="D768" t="s">
        <v>2511</v>
      </c>
      <c r="E768" t="s">
        <v>2441</v>
      </c>
      <c r="G768" t="s">
        <v>2442</v>
      </c>
      <c r="H768" t="str">
        <f>HYPERLINK("https://talan.bank.gov.ua/get-user-certificate/1WkYTXlr8SkRlaXTM9QH","Завантажити сертифікат")</f>
        <v>Завантажити сертифікат</v>
      </c>
    </row>
    <row r="769" spans="1:8" x14ac:dyDescent="0.3">
      <c r="A769" t="s">
        <v>2512</v>
      </c>
      <c r="B769" t="s">
        <v>8</v>
      </c>
      <c r="C769" t="s">
        <v>2513</v>
      </c>
      <c r="D769" t="s">
        <v>2514</v>
      </c>
      <c r="E769" t="s">
        <v>2515</v>
      </c>
      <c r="G769" t="s">
        <v>2516</v>
      </c>
      <c r="H769" t="str">
        <f>HYPERLINK("https://talan.bank.gov.ua/get-user-certificate/1WkYTDxflwIRNKBNVg9i","Завантажити сертифікат")</f>
        <v>Завантажити сертифікат</v>
      </c>
    </row>
    <row r="770" spans="1:8" x14ac:dyDescent="0.3">
      <c r="A770" t="s">
        <v>2517</v>
      </c>
      <c r="B770" t="s">
        <v>8</v>
      </c>
      <c r="C770" t="s">
        <v>2518</v>
      </c>
      <c r="D770" t="s">
        <v>2519</v>
      </c>
      <c r="E770" t="s">
        <v>2515</v>
      </c>
      <c r="G770" t="s">
        <v>2516</v>
      </c>
      <c r="H770" t="str">
        <f>HYPERLINK("https://talan.bank.gov.ua/get-user-certificate/1WkYTS_4Syl-in7JDURR","Завантажити сертифікат")</f>
        <v>Завантажити сертифікат</v>
      </c>
    </row>
    <row r="771" spans="1:8" x14ac:dyDescent="0.3">
      <c r="A771" t="s">
        <v>2520</v>
      </c>
      <c r="B771" t="s">
        <v>8</v>
      </c>
      <c r="C771" t="s">
        <v>2521</v>
      </c>
      <c r="D771" t="s">
        <v>2522</v>
      </c>
      <c r="E771" t="s">
        <v>2515</v>
      </c>
      <c r="G771" t="s">
        <v>2516</v>
      </c>
      <c r="H771" t="str">
        <f>HYPERLINK("https://talan.bank.gov.ua/get-user-certificate/1WkYTwUKgFGCvqT1y9MQ","Завантажити сертифікат")</f>
        <v>Завантажити сертифікат</v>
      </c>
    </row>
    <row r="772" spans="1:8" x14ac:dyDescent="0.3">
      <c r="A772" t="s">
        <v>2523</v>
      </c>
      <c r="B772" t="s">
        <v>8</v>
      </c>
      <c r="C772" t="s">
        <v>2524</v>
      </c>
      <c r="D772" t="s">
        <v>2525</v>
      </c>
      <c r="E772" t="s">
        <v>2515</v>
      </c>
      <c r="G772" t="s">
        <v>2516</v>
      </c>
      <c r="H772" t="str">
        <f>HYPERLINK("https://talan.bank.gov.ua/get-user-certificate/1WkYT4FFa2Hjgms3oj-9","Завантажити сертифікат")</f>
        <v>Завантажити сертифікат</v>
      </c>
    </row>
    <row r="773" spans="1:8" x14ac:dyDescent="0.3">
      <c r="A773" t="s">
        <v>2526</v>
      </c>
      <c r="B773" t="s">
        <v>8</v>
      </c>
      <c r="C773" t="s">
        <v>2527</v>
      </c>
      <c r="D773" t="s">
        <v>2528</v>
      </c>
      <c r="E773" t="s">
        <v>2529</v>
      </c>
      <c r="G773" t="s">
        <v>2530</v>
      </c>
      <c r="H773" t="str">
        <f>HYPERLINK("https://talan.bank.gov.ua/get-user-certificate/1WkYT6pksn1JIovaavmu","Завантажити сертифікат")</f>
        <v>Завантажити сертифікат</v>
      </c>
    </row>
    <row r="774" spans="1:8" x14ac:dyDescent="0.3">
      <c r="A774" t="s">
        <v>2531</v>
      </c>
      <c r="B774" t="s">
        <v>8</v>
      </c>
      <c r="C774" t="s">
        <v>2532</v>
      </c>
      <c r="D774" t="s">
        <v>2533</v>
      </c>
      <c r="E774" t="s">
        <v>2529</v>
      </c>
      <c r="G774" t="s">
        <v>2530</v>
      </c>
      <c r="H774" t="str">
        <f>HYPERLINK("https://talan.bank.gov.ua/get-user-certificate/1WkYTFDFXwpNRXwW5sut","Завантажити сертифікат")</f>
        <v>Завантажити сертифікат</v>
      </c>
    </row>
    <row r="775" spans="1:8" x14ac:dyDescent="0.3">
      <c r="A775" t="s">
        <v>2534</v>
      </c>
      <c r="B775" t="s">
        <v>8</v>
      </c>
      <c r="C775" t="s">
        <v>2535</v>
      </c>
      <c r="D775" t="s">
        <v>2536</v>
      </c>
      <c r="E775" t="s">
        <v>2529</v>
      </c>
      <c r="G775" t="s">
        <v>2530</v>
      </c>
      <c r="H775" t="str">
        <f>HYPERLINK("https://talan.bank.gov.ua/get-user-certificate/1WkYTCb0WgUTkSU6_wN7","Завантажити сертифікат")</f>
        <v>Завантажити сертифікат</v>
      </c>
    </row>
    <row r="776" spans="1:8" x14ac:dyDescent="0.3">
      <c r="A776" t="s">
        <v>2537</v>
      </c>
      <c r="B776" t="s">
        <v>8</v>
      </c>
      <c r="C776" t="s">
        <v>2538</v>
      </c>
      <c r="D776" t="s">
        <v>2539</v>
      </c>
      <c r="E776" t="s">
        <v>2529</v>
      </c>
      <c r="G776" t="s">
        <v>2530</v>
      </c>
      <c r="H776" t="str">
        <f>HYPERLINK("https://talan.bank.gov.ua/get-user-certificate/1WkYTU_VXcwjSzVIvtTu","Завантажити сертифікат")</f>
        <v>Завантажити сертифікат</v>
      </c>
    </row>
    <row r="777" spans="1:8" x14ac:dyDescent="0.3">
      <c r="A777" t="s">
        <v>2540</v>
      </c>
      <c r="B777" t="s">
        <v>8</v>
      </c>
      <c r="C777" t="s">
        <v>2541</v>
      </c>
      <c r="D777" t="s">
        <v>2542</v>
      </c>
      <c r="E777" t="s">
        <v>2529</v>
      </c>
      <c r="G777" t="s">
        <v>2530</v>
      </c>
      <c r="H777" t="str">
        <f>HYPERLINK("https://talan.bank.gov.ua/get-user-certificate/1WkYTI_OSMNig0autpMo","Завантажити сертифікат")</f>
        <v>Завантажити сертифікат</v>
      </c>
    </row>
    <row r="778" spans="1:8" x14ac:dyDescent="0.3">
      <c r="A778" t="s">
        <v>2543</v>
      </c>
      <c r="B778" t="s">
        <v>8</v>
      </c>
      <c r="C778" t="s">
        <v>2544</v>
      </c>
      <c r="D778" t="s">
        <v>2545</v>
      </c>
      <c r="E778" t="s">
        <v>2529</v>
      </c>
      <c r="G778" t="s">
        <v>2530</v>
      </c>
      <c r="H778" t="str">
        <f>HYPERLINK("https://talan.bank.gov.ua/get-user-certificate/1WkYTyw6iTBvUINI63Si","Завантажити сертифікат")</f>
        <v>Завантажити сертифікат</v>
      </c>
    </row>
    <row r="779" spans="1:8" x14ac:dyDescent="0.3">
      <c r="A779" t="s">
        <v>2546</v>
      </c>
      <c r="B779" t="s">
        <v>8</v>
      </c>
      <c r="C779" t="s">
        <v>2547</v>
      </c>
      <c r="D779" t="s">
        <v>2548</v>
      </c>
      <c r="E779" t="s">
        <v>2529</v>
      </c>
      <c r="G779" t="s">
        <v>2530</v>
      </c>
      <c r="H779" t="str">
        <f>HYPERLINK("https://talan.bank.gov.ua/get-user-certificate/1WkYTZWaz3h5qyBohmWO","Завантажити сертифікат")</f>
        <v>Завантажити сертифікат</v>
      </c>
    </row>
    <row r="780" spans="1:8" x14ac:dyDescent="0.3">
      <c r="A780" t="s">
        <v>2549</v>
      </c>
      <c r="B780" t="s">
        <v>8</v>
      </c>
      <c r="C780" t="s">
        <v>2550</v>
      </c>
      <c r="D780" t="s">
        <v>2551</v>
      </c>
      <c r="E780" t="s">
        <v>2529</v>
      </c>
      <c r="G780" t="s">
        <v>2530</v>
      </c>
      <c r="H780" t="str">
        <f>HYPERLINK("https://talan.bank.gov.ua/get-user-certificate/1WkYThcnCIV4sVqYNfMM","Завантажити сертифікат")</f>
        <v>Завантажити сертифікат</v>
      </c>
    </row>
    <row r="781" spans="1:8" x14ac:dyDescent="0.3">
      <c r="A781" t="s">
        <v>2552</v>
      </c>
      <c r="B781" t="s">
        <v>8</v>
      </c>
      <c r="C781" t="s">
        <v>2553</v>
      </c>
      <c r="D781" t="s">
        <v>2554</v>
      </c>
      <c r="E781" t="s">
        <v>2529</v>
      </c>
      <c r="G781" t="s">
        <v>2530</v>
      </c>
      <c r="H781" t="str">
        <f>HYPERLINK("https://talan.bank.gov.ua/get-user-certificate/1WkYTCrUP-altsqn2xQe","Завантажити сертифікат")</f>
        <v>Завантажити сертифікат</v>
      </c>
    </row>
    <row r="782" spans="1:8" x14ac:dyDescent="0.3">
      <c r="A782" t="s">
        <v>2555</v>
      </c>
      <c r="B782" t="s">
        <v>8</v>
      </c>
      <c r="C782" t="s">
        <v>2556</v>
      </c>
      <c r="D782" t="s">
        <v>2557</v>
      </c>
      <c r="E782" t="s">
        <v>2529</v>
      </c>
      <c r="G782" t="s">
        <v>2530</v>
      </c>
      <c r="H782" t="str">
        <f>HYPERLINK("https://talan.bank.gov.ua/get-user-certificate/1WkYTDiW8w8JnHR21M3b","Завантажити сертифікат")</f>
        <v>Завантажити сертифікат</v>
      </c>
    </row>
    <row r="783" spans="1:8" x14ac:dyDescent="0.3">
      <c r="A783" t="s">
        <v>2558</v>
      </c>
      <c r="B783" t="s">
        <v>8</v>
      </c>
      <c r="C783" t="s">
        <v>2559</v>
      </c>
      <c r="D783" t="s">
        <v>2560</v>
      </c>
      <c r="E783" t="s">
        <v>2529</v>
      </c>
      <c r="G783" t="s">
        <v>2530</v>
      </c>
      <c r="H783" t="str">
        <f>HYPERLINK("https://talan.bank.gov.ua/get-user-certificate/1WkYTzUdJFc0HgTfA7Lq","Завантажити сертифікат")</f>
        <v>Завантажити сертифікат</v>
      </c>
    </row>
    <row r="784" spans="1:8" x14ac:dyDescent="0.3">
      <c r="A784" t="s">
        <v>2561</v>
      </c>
      <c r="B784" t="s">
        <v>8</v>
      </c>
      <c r="C784" t="s">
        <v>2562</v>
      </c>
      <c r="D784" t="s">
        <v>2563</v>
      </c>
      <c r="E784" t="s">
        <v>2529</v>
      </c>
      <c r="G784" t="s">
        <v>2530</v>
      </c>
      <c r="H784" t="str">
        <f>HYPERLINK("https://talan.bank.gov.ua/get-user-certificate/1WkYTOT1lyMd3DNtUwYS","Завантажити сертифікат")</f>
        <v>Завантажити сертифікат</v>
      </c>
    </row>
    <row r="785" spans="1:8" x14ac:dyDescent="0.3">
      <c r="A785" t="s">
        <v>2564</v>
      </c>
      <c r="B785" t="s">
        <v>8</v>
      </c>
      <c r="C785" t="s">
        <v>2565</v>
      </c>
      <c r="D785" t="s">
        <v>2566</v>
      </c>
      <c r="E785" t="s">
        <v>2529</v>
      </c>
      <c r="G785" t="s">
        <v>2530</v>
      </c>
      <c r="H785" t="str">
        <f>HYPERLINK("https://talan.bank.gov.ua/get-user-certificate/1WkYTkGSn0OeeBjfU319","Завантажити сертифікат")</f>
        <v>Завантажити сертифікат</v>
      </c>
    </row>
    <row r="786" spans="1:8" x14ac:dyDescent="0.3">
      <c r="A786" t="s">
        <v>2567</v>
      </c>
      <c r="B786" t="s">
        <v>8</v>
      </c>
      <c r="C786" t="s">
        <v>2568</v>
      </c>
      <c r="D786" t="s">
        <v>2569</v>
      </c>
      <c r="E786" t="s">
        <v>2529</v>
      </c>
      <c r="G786" t="s">
        <v>2530</v>
      </c>
      <c r="H786" t="str">
        <f>HYPERLINK("https://talan.bank.gov.ua/get-user-certificate/1WkYTxwtinjNjn0F3Hnd","Завантажити сертифікат")</f>
        <v>Завантажити сертифікат</v>
      </c>
    </row>
    <row r="787" spans="1:8" x14ac:dyDescent="0.3">
      <c r="A787" t="s">
        <v>2570</v>
      </c>
      <c r="B787" t="s">
        <v>8</v>
      </c>
      <c r="C787" t="s">
        <v>2571</v>
      </c>
      <c r="D787" t="s">
        <v>2572</v>
      </c>
      <c r="E787" t="s">
        <v>2529</v>
      </c>
      <c r="G787" t="s">
        <v>2530</v>
      </c>
      <c r="H787" t="str">
        <f>HYPERLINK("https://talan.bank.gov.ua/get-user-certificate/1WkYTnlpqQDKf6EbrvSx","Завантажити сертифікат")</f>
        <v>Завантажити сертифікат</v>
      </c>
    </row>
    <row r="788" spans="1:8" x14ac:dyDescent="0.3">
      <c r="A788" t="s">
        <v>2573</v>
      </c>
      <c r="B788" t="s">
        <v>8</v>
      </c>
      <c r="C788" t="s">
        <v>2574</v>
      </c>
      <c r="D788" t="s">
        <v>2575</v>
      </c>
      <c r="E788" t="s">
        <v>2529</v>
      </c>
      <c r="G788" t="s">
        <v>2530</v>
      </c>
      <c r="H788" t="str">
        <f>HYPERLINK("https://talan.bank.gov.ua/get-user-certificate/1WkYTJi0dHsv_SbeHJW4","Завантажити сертифікат")</f>
        <v>Завантажити сертифікат</v>
      </c>
    </row>
    <row r="789" spans="1:8" x14ac:dyDescent="0.3">
      <c r="A789" t="s">
        <v>2576</v>
      </c>
      <c r="B789" t="s">
        <v>8</v>
      </c>
      <c r="C789" t="s">
        <v>2577</v>
      </c>
      <c r="D789" t="s">
        <v>2578</v>
      </c>
      <c r="E789" t="s">
        <v>2529</v>
      </c>
      <c r="G789" t="s">
        <v>2530</v>
      </c>
      <c r="H789" t="str">
        <f>HYPERLINK("https://talan.bank.gov.ua/get-user-certificate/1WkYTwMKh4VLkbzoJqhR","Завантажити сертифікат")</f>
        <v>Завантажити сертифікат</v>
      </c>
    </row>
    <row r="790" spans="1:8" x14ac:dyDescent="0.3">
      <c r="A790" t="s">
        <v>2579</v>
      </c>
      <c r="B790" t="s">
        <v>8</v>
      </c>
      <c r="C790" t="s">
        <v>2580</v>
      </c>
      <c r="D790" t="s">
        <v>2581</v>
      </c>
      <c r="E790" t="s">
        <v>2529</v>
      </c>
      <c r="G790" t="s">
        <v>2530</v>
      </c>
      <c r="H790" t="str">
        <f>HYPERLINK("https://talan.bank.gov.ua/get-user-certificate/1WkYTvHNGeF6lCp5kuSr","Завантажити сертифікат")</f>
        <v>Завантажити сертифікат</v>
      </c>
    </row>
    <row r="791" spans="1:8" x14ac:dyDescent="0.3">
      <c r="A791" t="s">
        <v>2582</v>
      </c>
      <c r="B791" t="s">
        <v>8</v>
      </c>
      <c r="C791" t="s">
        <v>2583</v>
      </c>
      <c r="D791" t="s">
        <v>2584</v>
      </c>
      <c r="E791" t="s">
        <v>2529</v>
      </c>
      <c r="G791" t="s">
        <v>2530</v>
      </c>
      <c r="H791" t="str">
        <f>HYPERLINK("https://talan.bank.gov.ua/get-user-certificate/1WkYTjvy-381LvjN2Qou","Завантажити сертифікат")</f>
        <v>Завантажити сертифікат</v>
      </c>
    </row>
    <row r="792" spans="1:8" x14ac:dyDescent="0.3">
      <c r="A792" t="s">
        <v>2585</v>
      </c>
      <c r="B792" t="s">
        <v>8</v>
      </c>
      <c r="C792" t="s">
        <v>2586</v>
      </c>
      <c r="D792" t="s">
        <v>2587</v>
      </c>
      <c r="E792" t="s">
        <v>2529</v>
      </c>
      <c r="G792" t="s">
        <v>2530</v>
      </c>
      <c r="H792" t="str">
        <f>HYPERLINK("https://talan.bank.gov.ua/get-user-certificate/1WkYTvQL5qVwgOW-Nnqz","Завантажити сертифікат")</f>
        <v>Завантажити сертифікат</v>
      </c>
    </row>
    <row r="793" spans="1:8" x14ac:dyDescent="0.3">
      <c r="A793" t="s">
        <v>2588</v>
      </c>
      <c r="B793" t="s">
        <v>8</v>
      </c>
      <c r="C793" t="s">
        <v>2589</v>
      </c>
      <c r="D793" t="s">
        <v>2590</v>
      </c>
      <c r="E793" t="s">
        <v>2529</v>
      </c>
      <c r="G793" t="s">
        <v>2530</v>
      </c>
      <c r="H793" t="str">
        <f>HYPERLINK("https://talan.bank.gov.ua/get-user-certificate/1WkYTmquQ8oQ9dnyF1NJ","Завантажити сертифікат")</f>
        <v>Завантажити сертифікат</v>
      </c>
    </row>
    <row r="794" spans="1:8" x14ac:dyDescent="0.3">
      <c r="A794" t="s">
        <v>2591</v>
      </c>
      <c r="B794" t="s">
        <v>8</v>
      </c>
      <c r="C794" t="s">
        <v>2592</v>
      </c>
      <c r="D794" t="s">
        <v>2593</v>
      </c>
      <c r="E794" t="s">
        <v>2529</v>
      </c>
      <c r="G794" t="s">
        <v>2530</v>
      </c>
      <c r="H794" t="str">
        <f>HYPERLINK("https://talan.bank.gov.ua/get-user-certificate/1WkYTplaNsbjP8C9iWAG","Завантажити сертифікат")</f>
        <v>Завантажити сертифікат</v>
      </c>
    </row>
    <row r="795" spans="1:8" x14ac:dyDescent="0.3">
      <c r="A795" t="s">
        <v>2594</v>
      </c>
      <c r="B795" t="s">
        <v>8</v>
      </c>
      <c r="C795" t="s">
        <v>2595</v>
      </c>
      <c r="D795" t="s">
        <v>2596</v>
      </c>
      <c r="E795" t="s">
        <v>2597</v>
      </c>
      <c r="G795" t="s">
        <v>2598</v>
      </c>
      <c r="H795" t="str">
        <f>HYPERLINK("https://talan.bank.gov.ua/get-user-certificate/1WkYTJklsGcAKoxqCRVP","Завантажити сертифікат")</f>
        <v>Завантажити сертифікат</v>
      </c>
    </row>
    <row r="796" spans="1:8" x14ac:dyDescent="0.3">
      <c r="A796" t="s">
        <v>2599</v>
      </c>
      <c r="B796" t="s">
        <v>8</v>
      </c>
      <c r="C796" t="s">
        <v>2600</v>
      </c>
      <c r="D796" t="s">
        <v>2601</v>
      </c>
      <c r="E796" t="s">
        <v>2597</v>
      </c>
      <c r="G796" t="s">
        <v>2598</v>
      </c>
      <c r="H796" t="str">
        <f>HYPERLINK("https://talan.bank.gov.ua/get-user-certificate/1WkYTC7fchdT1bYXt0Yd","Завантажити сертифікат")</f>
        <v>Завантажити сертифікат</v>
      </c>
    </row>
    <row r="797" spans="1:8" x14ac:dyDescent="0.3">
      <c r="A797" t="s">
        <v>2602</v>
      </c>
      <c r="B797" t="s">
        <v>8</v>
      </c>
      <c r="C797" t="s">
        <v>2603</v>
      </c>
      <c r="D797" t="s">
        <v>2604</v>
      </c>
      <c r="E797" t="s">
        <v>2597</v>
      </c>
      <c r="G797" t="s">
        <v>2598</v>
      </c>
      <c r="H797" t="str">
        <f>HYPERLINK("https://talan.bank.gov.ua/get-user-certificate/1WkYTO5C1KLXnKKG6-cB","Завантажити сертифікат")</f>
        <v>Завантажити сертифікат</v>
      </c>
    </row>
    <row r="798" spans="1:8" x14ac:dyDescent="0.3">
      <c r="A798" t="s">
        <v>2605</v>
      </c>
      <c r="B798" t="s">
        <v>8</v>
      </c>
      <c r="C798" t="s">
        <v>2606</v>
      </c>
      <c r="D798" t="s">
        <v>2607</v>
      </c>
      <c r="E798" t="s">
        <v>2597</v>
      </c>
      <c r="G798" t="s">
        <v>2598</v>
      </c>
      <c r="H798" t="str">
        <f>HYPERLINK("https://talan.bank.gov.ua/get-user-certificate/1WkYT-BcotfH7KhW8LnO","Завантажити сертифікат")</f>
        <v>Завантажити сертифікат</v>
      </c>
    </row>
    <row r="799" spans="1:8" x14ac:dyDescent="0.3">
      <c r="A799" t="s">
        <v>2608</v>
      </c>
      <c r="B799" t="s">
        <v>8</v>
      </c>
      <c r="C799" t="s">
        <v>2609</v>
      </c>
      <c r="D799" t="s">
        <v>2610</v>
      </c>
      <c r="E799" t="s">
        <v>2597</v>
      </c>
      <c r="G799" t="s">
        <v>2598</v>
      </c>
      <c r="H799" t="str">
        <f>HYPERLINK("https://talan.bank.gov.ua/get-user-certificate/1WkYTBszgrCL9J4QV6p3","Завантажити сертифікат")</f>
        <v>Завантажити сертифікат</v>
      </c>
    </row>
    <row r="800" spans="1:8" x14ac:dyDescent="0.3">
      <c r="A800" t="s">
        <v>2611</v>
      </c>
      <c r="B800" t="s">
        <v>8</v>
      </c>
      <c r="C800" t="s">
        <v>2612</v>
      </c>
      <c r="D800" t="s">
        <v>2613</v>
      </c>
      <c r="E800" t="s">
        <v>2597</v>
      </c>
      <c r="G800" t="s">
        <v>2598</v>
      </c>
      <c r="H800" t="str">
        <f>HYPERLINK("https://talan.bank.gov.ua/get-user-certificate/1WkYTx5tX1mg06babiSZ","Завантажити сертифікат")</f>
        <v>Завантажити сертифікат</v>
      </c>
    </row>
    <row r="801" spans="1:8" x14ac:dyDescent="0.3">
      <c r="A801" t="s">
        <v>2614</v>
      </c>
      <c r="B801" t="s">
        <v>8</v>
      </c>
      <c r="C801" t="s">
        <v>2615</v>
      </c>
      <c r="D801" t="s">
        <v>2616</v>
      </c>
      <c r="E801" t="s">
        <v>2617</v>
      </c>
      <c r="G801" t="s">
        <v>2618</v>
      </c>
      <c r="H801" t="str">
        <f>HYPERLINK("https://talan.bank.gov.ua/get-user-certificate/1WkYTjfN02t40JmPsn1G","Завантажити сертифікат")</f>
        <v>Завантажити сертифікат</v>
      </c>
    </row>
    <row r="802" spans="1:8" x14ac:dyDescent="0.3">
      <c r="A802" t="s">
        <v>2619</v>
      </c>
      <c r="B802" t="s">
        <v>8</v>
      </c>
      <c r="C802" t="s">
        <v>2620</v>
      </c>
      <c r="D802" t="s">
        <v>2621</v>
      </c>
      <c r="E802" t="s">
        <v>2617</v>
      </c>
      <c r="G802" t="s">
        <v>2618</v>
      </c>
      <c r="H802" t="str">
        <f>HYPERLINK("https://talan.bank.gov.ua/get-user-certificate/1WkYT3YfML5O2IncB2tG","Завантажити сертифікат")</f>
        <v>Завантажити сертифікат</v>
      </c>
    </row>
    <row r="803" spans="1:8" x14ac:dyDescent="0.3">
      <c r="A803" t="s">
        <v>2622</v>
      </c>
      <c r="B803" t="s">
        <v>8</v>
      </c>
      <c r="C803" t="s">
        <v>2623</v>
      </c>
      <c r="D803" t="s">
        <v>2624</v>
      </c>
      <c r="E803" t="s">
        <v>2625</v>
      </c>
      <c r="G803" t="s">
        <v>2626</v>
      </c>
      <c r="H803" t="str">
        <f>HYPERLINK("https://talan.bank.gov.ua/get-user-certificate/1WkYTqeQJu9q7LuHM8OX","Завантажити сертифікат")</f>
        <v>Завантажити сертифікат</v>
      </c>
    </row>
    <row r="804" spans="1:8" x14ac:dyDescent="0.3">
      <c r="A804" t="s">
        <v>2627</v>
      </c>
      <c r="B804" t="s">
        <v>8</v>
      </c>
      <c r="C804" t="s">
        <v>2628</v>
      </c>
      <c r="D804" t="s">
        <v>2629</v>
      </c>
      <c r="E804" t="s">
        <v>2625</v>
      </c>
      <c r="G804" t="s">
        <v>2626</v>
      </c>
      <c r="H804" t="str">
        <f>HYPERLINK("https://talan.bank.gov.ua/get-user-certificate/1WkYTwG-45WthLqDn40L","Завантажити сертифікат")</f>
        <v>Завантажити сертифікат</v>
      </c>
    </row>
    <row r="805" spans="1:8" x14ac:dyDescent="0.3">
      <c r="A805" t="s">
        <v>2630</v>
      </c>
      <c r="B805" t="s">
        <v>8</v>
      </c>
      <c r="C805" t="s">
        <v>2631</v>
      </c>
      <c r="D805" t="s">
        <v>2632</v>
      </c>
      <c r="E805" t="s">
        <v>2633</v>
      </c>
      <c r="G805" t="s">
        <v>2634</v>
      </c>
      <c r="H805" t="str">
        <f>HYPERLINK("https://talan.bank.gov.ua/get-user-certificate/1WkYTvqJw-irSNaQJW4R","Завантажити сертифікат")</f>
        <v>Завантажити сертифікат</v>
      </c>
    </row>
    <row r="806" spans="1:8" x14ac:dyDescent="0.3">
      <c r="A806" t="s">
        <v>2635</v>
      </c>
      <c r="B806" t="s">
        <v>8</v>
      </c>
      <c r="C806" t="s">
        <v>2636</v>
      </c>
      <c r="D806" t="s">
        <v>2637</v>
      </c>
      <c r="E806" t="s">
        <v>2633</v>
      </c>
      <c r="G806" t="s">
        <v>2634</v>
      </c>
      <c r="H806" t="str">
        <f>HYPERLINK("https://talan.bank.gov.ua/get-user-certificate/1WkYTmsb0i3TtS223gPM","Завантажити сертифікат")</f>
        <v>Завантажити сертифікат</v>
      </c>
    </row>
    <row r="807" spans="1:8" x14ac:dyDescent="0.3">
      <c r="A807" t="s">
        <v>2638</v>
      </c>
      <c r="B807" t="s">
        <v>8</v>
      </c>
      <c r="C807" t="s">
        <v>2639</v>
      </c>
      <c r="D807" t="s">
        <v>2640</v>
      </c>
      <c r="E807" t="s">
        <v>2633</v>
      </c>
      <c r="G807" t="s">
        <v>2634</v>
      </c>
      <c r="H807" t="str">
        <f>HYPERLINK("https://talan.bank.gov.ua/get-user-certificate/1WkYTxmTDmlsae4iAtOx","Завантажити сертифікат")</f>
        <v>Завантажити сертифікат</v>
      </c>
    </row>
    <row r="808" spans="1:8" x14ac:dyDescent="0.3">
      <c r="A808" t="s">
        <v>2641</v>
      </c>
      <c r="B808" t="s">
        <v>8</v>
      </c>
      <c r="C808" t="s">
        <v>2642</v>
      </c>
      <c r="D808" t="s">
        <v>2643</v>
      </c>
      <c r="E808" t="s">
        <v>2633</v>
      </c>
      <c r="G808" t="s">
        <v>2634</v>
      </c>
      <c r="H808" t="str">
        <f>HYPERLINK("https://talan.bank.gov.ua/get-user-certificate/1WkYTT8SpQDJnccmNfjB","Завантажити сертифікат")</f>
        <v>Завантажити сертифікат</v>
      </c>
    </row>
    <row r="809" spans="1:8" x14ac:dyDescent="0.3">
      <c r="A809" t="s">
        <v>2644</v>
      </c>
      <c r="B809" t="s">
        <v>8</v>
      </c>
      <c r="C809" t="s">
        <v>2645</v>
      </c>
      <c r="D809" t="s">
        <v>2646</v>
      </c>
      <c r="E809" t="s">
        <v>2633</v>
      </c>
      <c r="G809" t="s">
        <v>2634</v>
      </c>
      <c r="H809" t="str">
        <f>HYPERLINK("https://talan.bank.gov.ua/get-user-certificate/1WkYTBBrBuQSTuCtGs54","Завантажити сертифікат")</f>
        <v>Завантажити сертифікат</v>
      </c>
    </row>
    <row r="810" spans="1:8" x14ac:dyDescent="0.3">
      <c r="A810" t="s">
        <v>2647</v>
      </c>
      <c r="B810" t="s">
        <v>8</v>
      </c>
      <c r="C810" t="s">
        <v>2648</v>
      </c>
      <c r="D810" t="s">
        <v>2649</v>
      </c>
      <c r="E810" t="s">
        <v>2633</v>
      </c>
      <c r="G810" t="s">
        <v>2634</v>
      </c>
      <c r="H810" t="str">
        <f>HYPERLINK("https://talan.bank.gov.ua/get-user-certificate/1WkYTLm3fJRc_elITCyP","Завантажити сертифікат")</f>
        <v>Завантажити сертифікат</v>
      </c>
    </row>
    <row r="811" spans="1:8" x14ac:dyDescent="0.3">
      <c r="A811" t="s">
        <v>2650</v>
      </c>
      <c r="B811" t="s">
        <v>8</v>
      </c>
      <c r="C811" t="s">
        <v>2651</v>
      </c>
      <c r="D811" t="s">
        <v>2652</v>
      </c>
      <c r="E811" t="s">
        <v>2653</v>
      </c>
      <c r="G811" t="s">
        <v>2634</v>
      </c>
      <c r="H811" t="str">
        <f>HYPERLINK("https://talan.bank.gov.ua/get-user-certificate/1WkYTFubZs4DjMGCJqFX","Завантажити сертифікат")</f>
        <v>Завантажити сертифікат</v>
      </c>
    </row>
    <row r="812" spans="1:8" x14ac:dyDescent="0.3">
      <c r="A812" t="s">
        <v>2654</v>
      </c>
      <c r="B812" t="s">
        <v>8</v>
      </c>
      <c r="C812" t="s">
        <v>2655</v>
      </c>
      <c r="D812" t="s">
        <v>2656</v>
      </c>
      <c r="E812" t="s">
        <v>2633</v>
      </c>
      <c r="G812" t="s">
        <v>2634</v>
      </c>
      <c r="H812" t="str">
        <f>HYPERLINK("https://talan.bank.gov.ua/get-user-certificate/1WkYTwK48gFhaM7b0FQe","Завантажити сертифікат")</f>
        <v>Завантажити сертифікат</v>
      </c>
    </row>
    <row r="813" spans="1:8" x14ac:dyDescent="0.3">
      <c r="A813" t="s">
        <v>2657</v>
      </c>
      <c r="B813" t="s">
        <v>8</v>
      </c>
      <c r="C813" t="s">
        <v>2658</v>
      </c>
      <c r="D813" t="s">
        <v>2659</v>
      </c>
      <c r="E813" t="s">
        <v>2633</v>
      </c>
      <c r="G813" t="s">
        <v>2634</v>
      </c>
      <c r="H813" t="str">
        <f>HYPERLINK("https://talan.bank.gov.ua/get-user-certificate/1WkYTQeW09Wyo2-cKdzG","Завантажити сертифікат")</f>
        <v>Завантажити сертифікат</v>
      </c>
    </row>
    <row r="814" spans="1:8" x14ac:dyDescent="0.3">
      <c r="A814" t="s">
        <v>2660</v>
      </c>
      <c r="B814" t="s">
        <v>8</v>
      </c>
      <c r="C814" t="s">
        <v>2661</v>
      </c>
      <c r="D814" t="s">
        <v>2662</v>
      </c>
      <c r="E814" t="s">
        <v>2633</v>
      </c>
      <c r="G814" t="s">
        <v>2634</v>
      </c>
      <c r="H814" t="str">
        <f>HYPERLINK("https://talan.bank.gov.ua/get-user-certificate/1WkYT5SaVVgvqYM2GSjO","Завантажити сертифікат")</f>
        <v>Завантажити сертифікат</v>
      </c>
    </row>
    <row r="815" spans="1:8" x14ac:dyDescent="0.3">
      <c r="A815" t="s">
        <v>2663</v>
      </c>
      <c r="B815" t="s">
        <v>8</v>
      </c>
      <c r="C815" t="s">
        <v>2664</v>
      </c>
      <c r="D815" t="s">
        <v>2665</v>
      </c>
      <c r="E815" t="s">
        <v>2633</v>
      </c>
      <c r="G815" t="s">
        <v>2634</v>
      </c>
      <c r="H815" t="str">
        <f>HYPERLINK("https://talan.bank.gov.ua/get-user-certificate/1WkYT6yAGjLTQWTh8UOV","Завантажити сертифікат")</f>
        <v>Завантажити сертифікат</v>
      </c>
    </row>
    <row r="816" spans="1:8" x14ac:dyDescent="0.3">
      <c r="A816" t="s">
        <v>2666</v>
      </c>
      <c r="B816" t="s">
        <v>8</v>
      </c>
      <c r="C816" t="s">
        <v>2667</v>
      </c>
      <c r="D816" t="s">
        <v>2668</v>
      </c>
      <c r="E816" t="s">
        <v>2653</v>
      </c>
      <c r="G816" t="s">
        <v>2634</v>
      </c>
      <c r="H816" t="str">
        <f>HYPERLINK("https://talan.bank.gov.ua/get-user-certificate/1WkYT415lh_e1RIjoAO8","Завантажити сертифікат")</f>
        <v>Завантажити сертифікат</v>
      </c>
    </row>
    <row r="817" spans="1:8" x14ac:dyDescent="0.3">
      <c r="A817" t="s">
        <v>2669</v>
      </c>
      <c r="B817" t="s">
        <v>8</v>
      </c>
      <c r="C817" t="s">
        <v>2670</v>
      </c>
      <c r="D817" t="s">
        <v>2671</v>
      </c>
      <c r="E817" t="s">
        <v>2653</v>
      </c>
      <c r="G817" t="s">
        <v>2634</v>
      </c>
      <c r="H817" t="str">
        <f>HYPERLINK("https://talan.bank.gov.ua/get-user-certificate/1WkYThbp83MCMTIwRyo0","Завантажити сертифікат")</f>
        <v>Завантажити сертифікат</v>
      </c>
    </row>
    <row r="818" spans="1:8" x14ac:dyDescent="0.3">
      <c r="A818" t="s">
        <v>2672</v>
      </c>
      <c r="B818" t="s">
        <v>8</v>
      </c>
      <c r="C818" t="s">
        <v>2673</v>
      </c>
      <c r="D818" t="s">
        <v>2674</v>
      </c>
      <c r="E818" t="s">
        <v>2653</v>
      </c>
      <c r="G818" t="s">
        <v>2634</v>
      </c>
      <c r="H818" t="str">
        <f>HYPERLINK("https://talan.bank.gov.ua/get-user-certificate/1WkYTocj2jjbnePA3k2o","Завантажити сертифікат")</f>
        <v>Завантажити сертифікат</v>
      </c>
    </row>
    <row r="819" spans="1:8" x14ac:dyDescent="0.3">
      <c r="A819" t="s">
        <v>2675</v>
      </c>
      <c r="B819" t="s">
        <v>8</v>
      </c>
      <c r="C819" t="s">
        <v>2676</v>
      </c>
      <c r="D819" t="s">
        <v>2677</v>
      </c>
      <c r="E819" t="s">
        <v>2653</v>
      </c>
      <c r="G819" t="s">
        <v>2634</v>
      </c>
      <c r="H819" t="str">
        <f>HYPERLINK("https://talan.bank.gov.ua/get-user-certificate/1WkYT0ZhXLt-Fl9TR3DJ","Завантажити сертифікат")</f>
        <v>Завантажити сертифікат</v>
      </c>
    </row>
    <row r="820" spans="1:8" x14ac:dyDescent="0.3">
      <c r="A820" t="s">
        <v>2678</v>
      </c>
      <c r="B820" t="s">
        <v>8</v>
      </c>
      <c r="C820" t="s">
        <v>2679</v>
      </c>
      <c r="D820" t="s">
        <v>2680</v>
      </c>
      <c r="E820" t="s">
        <v>2653</v>
      </c>
      <c r="G820" t="s">
        <v>2634</v>
      </c>
      <c r="H820" t="str">
        <f>HYPERLINK("https://talan.bank.gov.ua/get-user-certificate/1WkYT_TAaJ-oCVGJbIh7","Завантажити сертифікат")</f>
        <v>Завантажити сертифікат</v>
      </c>
    </row>
    <row r="821" spans="1:8" x14ac:dyDescent="0.3">
      <c r="A821" t="s">
        <v>2681</v>
      </c>
      <c r="B821" t="s">
        <v>8</v>
      </c>
      <c r="C821" t="s">
        <v>2682</v>
      </c>
      <c r="D821" t="s">
        <v>2683</v>
      </c>
      <c r="E821" t="s">
        <v>2653</v>
      </c>
      <c r="G821" t="s">
        <v>2634</v>
      </c>
      <c r="H821" t="str">
        <f>HYPERLINK("https://talan.bank.gov.ua/get-user-certificate/1WkYTmImQ_ShbBqlll37","Завантажити сертифікат")</f>
        <v>Завантажити сертифікат</v>
      </c>
    </row>
    <row r="822" spans="1:8" x14ac:dyDescent="0.3">
      <c r="A822" t="s">
        <v>2684</v>
      </c>
      <c r="B822" t="s">
        <v>8</v>
      </c>
      <c r="C822" t="s">
        <v>2685</v>
      </c>
      <c r="D822" t="s">
        <v>2686</v>
      </c>
      <c r="E822" t="s">
        <v>2653</v>
      </c>
      <c r="G822" t="s">
        <v>2634</v>
      </c>
      <c r="H822" t="str">
        <f>HYPERLINK("https://talan.bank.gov.ua/get-user-certificate/1WkYT-WMeipRhN11422y","Завантажити сертифікат")</f>
        <v>Завантажити сертифікат</v>
      </c>
    </row>
    <row r="823" spans="1:8" x14ac:dyDescent="0.3">
      <c r="A823" t="s">
        <v>2687</v>
      </c>
      <c r="B823" t="s">
        <v>8</v>
      </c>
      <c r="C823" t="s">
        <v>2688</v>
      </c>
      <c r="D823" t="s">
        <v>2689</v>
      </c>
      <c r="E823" t="s">
        <v>2653</v>
      </c>
      <c r="G823" t="s">
        <v>2634</v>
      </c>
      <c r="H823" t="str">
        <f>HYPERLINK("https://talan.bank.gov.ua/get-user-certificate/1WkYTjHXJ08OPss6zb-y","Завантажити сертифікат")</f>
        <v>Завантажити сертифікат</v>
      </c>
    </row>
    <row r="824" spans="1:8" x14ac:dyDescent="0.3">
      <c r="A824" t="s">
        <v>2690</v>
      </c>
      <c r="B824" t="s">
        <v>8</v>
      </c>
      <c r="C824" t="s">
        <v>2691</v>
      </c>
      <c r="D824" t="s">
        <v>2692</v>
      </c>
      <c r="E824" t="s">
        <v>2653</v>
      </c>
      <c r="G824" t="s">
        <v>2634</v>
      </c>
      <c r="H824" t="str">
        <f>HYPERLINK("https://talan.bank.gov.ua/get-user-certificate/1WkYTTxRQ54QuwoHfKBY","Завантажити сертифікат")</f>
        <v>Завантажити сертифікат</v>
      </c>
    </row>
    <row r="825" spans="1:8" x14ac:dyDescent="0.3">
      <c r="A825" t="s">
        <v>2693</v>
      </c>
      <c r="B825" t="s">
        <v>8</v>
      </c>
      <c r="C825" t="s">
        <v>2694</v>
      </c>
      <c r="D825" t="s">
        <v>2695</v>
      </c>
      <c r="E825" t="s">
        <v>2696</v>
      </c>
      <c r="G825" t="s">
        <v>2697</v>
      </c>
      <c r="H825" t="str">
        <f>HYPERLINK("https://talan.bank.gov.ua/get-user-certificate/1WkYTwujn0VwwmDuT-FC","Завантажити сертифікат")</f>
        <v>Завантажити сертифікат</v>
      </c>
    </row>
    <row r="826" spans="1:8" x14ac:dyDescent="0.3">
      <c r="A826" t="s">
        <v>2698</v>
      </c>
      <c r="B826" t="s">
        <v>8</v>
      </c>
      <c r="C826" t="s">
        <v>2699</v>
      </c>
      <c r="D826" t="s">
        <v>2700</v>
      </c>
      <c r="E826" t="s">
        <v>2696</v>
      </c>
      <c r="G826" t="s">
        <v>2697</v>
      </c>
      <c r="H826" t="str">
        <f>HYPERLINK("https://talan.bank.gov.ua/get-user-certificate/1WkYTP1Fku9cvYcBzchL","Завантажити сертифікат")</f>
        <v>Завантажити сертифікат</v>
      </c>
    </row>
    <row r="827" spans="1:8" x14ac:dyDescent="0.3">
      <c r="A827" t="s">
        <v>2701</v>
      </c>
      <c r="B827" t="s">
        <v>8</v>
      </c>
      <c r="C827" t="s">
        <v>2702</v>
      </c>
      <c r="D827" t="s">
        <v>2703</v>
      </c>
      <c r="E827" t="s">
        <v>2696</v>
      </c>
      <c r="G827" t="s">
        <v>2697</v>
      </c>
      <c r="H827" t="str">
        <f>HYPERLINK("https://talan.bank.gov.ua/get-user-certificate/1WkYTYJUTmOag8UsuhVo","Завантажити сертифікат")</f>
        <v>Завантажити сертифікат</v>
      </c>
    </row>
    <row r="828" spans="1:8" x14ac:dyDescent="0.3">
      <c r="A828" t="s">
        <v>2704</v>
      </c>
      <c r="B828" t="s">
        <v>8</v>
      </c>
      <c r="C828" t="s">
        <v>2705</v>
      </c>
      <c r="D828" t="s">
        <v>2706</v>
      </c>
      <c r="E828" t="s">
        <v>2696</v>
      </c>
      <c r="G828" t="s">
        <v>2697</v>
      </c>
      <c r="H828" t="str">
        <f>HYPERLINK("https://talan.bank.gov.ua/get-user-certificate/1WkYT1d8FoUv-3zunkoY","Завантажити сертифікат")</f>
        <v>Завантажити сертифікат</v>
      </c>
    </row>
    <row r="829" spans="1:8" x14ac:dyDescent="0.3">
      <c r="A829" t="s">
        <v>2707</v>
      </c>
      <c r="B829" t="s">
        <v>8</v>
      </c>
      <c r="C829" t="s">
        <v>2708</v>
      </c>
      <c r="D829" t="s">
        <v>2709</v>
      </c>
      <c r="E829" t="s">
        <v>2696</v>
      </c>
      <c r="G829" t="s">
        <v>2697</v>
      </c>
      <c r="H829" t="str">
        <f>HYPERLINK("https://talan.bank.gov.ua/get-user-certificate/1WkYTuTietyPeCd2vuuC","Завантажити сертифікат")</f>
        <v>Завантажити сертифікат</v>
      </c>
    </row>
    <row r="830" spans="1:8" x14ac:dyDescent="0.3">
      <c r="A830" t="s">
        <v>2710</v>
      </c>
      <c r="B830" t="s">
        <v>8</v>
      </c>
      <c r="C830" t="s">
        <v>2711</v>
      </c>
      <c r="D830" t="s">
        <v>2712</v>
      </c>
      <c r="E830" t="s">
        <v>2696</v>
      </c>
      <c r="G830" t="s">
        <v>2697</v>
      </c>
      <c r="H830" t="str">
        <f>HYPERLINK("https://talan.bank.gov.ua/get-user-certificate/1WkYTTUZs40lnChfiJk5","Завантажити сертифікат")</f>
        <v>Завантажити сертифікат</v>
      </c>
    </row>
    <row r="831" spans="1:8" x14ac:dyDescent="0.3">
      <c r="A831" t="s">
        <v>2713</v>
      </c>
      <c r="B831" t="s">
        <v>8</v>
      </c>
      <c r="C831" t="s">
        <v>2714</v>
      </c>
      <c r="D831" t="s">
        <v>2715</v>
      </c>
      <c r="E831" t="s">
        <v>2716</v>
      </c>
      <c r="G831" t="s">
        <v>2717</v>
      </c>
      <c r="H831" t="str">
        <f>HYPERLINK("https://talan.bank.gov.ua/get-user-certificate/1WkYT00kjARPKCUArFo1","Завантажити сертифікат")</f>
        <v>Завантажити сертифікат</v>
      </c>
    </row>
    <row r="832" spans="1:8" x14ac:dyDescent="0.3">
      <c r="A832" t="s">
        <v>2718</v>
      </c>
      <c r="B832" t="s">
        <v>8</v>
      </c>
      <c r="C832" t="s">
        <v>2719</v>
      </c>
      <c r="D832" t="s">
        <v>2720</v>
      </c>
      <c r="E832" t="s">
        <v>2716</v>
      </c>
      <c r="G832" t="s">
        <v>2717</v>
      </c>
      <c r="H832" t="str">
        <f>HYPERLINK("https://talan.bank.gov.ua/get-user-certificate/1WkYTd2pgyOfqL7FnEt3","Завантажити сертифікат")</f>
        <v>Завантажити сертифікат</v>
      </c>
    </row>
    <row r="833" spans="1:8" x14ac:dyDescent="0.3">
      <c r="A833" t="s">
        <v>2721</v>
      </c>
      <c r="B833" t="s">
        <v>8</v>
      </c>
      <c r="C833" t="s">
        <v>2722</v>
      </c>
      <c r="D833" t="s">
        <v>2723</v>
      </c>
      <c r="E833" t="s">
        <v>2716</v>
      </c>
      <c r="G833" t="s">
        <v>2717</v>
      </c>
      <c r="H833" t="str">
        <f>HYPERLINK("https://talan.bank.gov.ua/get-user-certificate/1WkYT57jO5xxa3DIFwbP","Завантажити сертифікат")</f>
        <v>Завантажити сертифікат</v>
      </c>
    </row>
    <row r="834" spans="1:8" x14ac:dyDescent="0.3">
      <c r="A834" t="s">
        <v>2724</v>
      </c>
      <c r="B834" t="s">
        <v>8</v>
      </c>
      <c r="C834" t="s">
        <v>2725</v>
      </c>
      <c r="D834" t="s">
        <v>2726</v>
      </c>
      <c r="E834" t="s">
        <v>2716</v>
      </c>
      <c r="G834" t="s">
        <v>2717</v>
      </c>
      <c r="H834" t="str">
        <f>HYPERLINK("https://talan.bank.gov.ua/get-user-certificate/1WkYT7JJezEH5bpvLFt-","Завантажити сертифікат")</f>
        <v>Завантажити сертифікат</v>
      </c>
    </row>
    <row r="835" spans="1:8" x14ac:dyDescent="0.3">
      <c r="A835" t="s">
        <v>2727</v>
      </c>
      <c r="B835" t="s">
        <v>8</v>
      </c>
      <c r="C835" t="s">
        <v>2714</v>
      </c>
      <c r="D835" t="s">
        <v>2715</v>
      </c>
      <c r="E835" t="s">
        <v>2716</v>
      </c>
      <c r="G835" t="s">
        <v>2717</v>
      </c>
      <c r="H835" t="str">
        <f>HYPERLINK("https://talan.bank.gov.ua/get-user-certificate/1WkYTz5Z0JeBbguKEhbk","Завантажити сертифікат")</f>
        <v>Завантажити сертифікат</v>
      </c>
    </row>
    <row r="836" spans="1:8" x14ac:dyDescent="0.3">
      <c r="A836" t="s">
        <v>2728</v>
      </c>
      <c r="B836" t="s">
        <v>8</v>
      </c>
      <c r="C836" t="s">
        <v>2729</v>
      </c>
      <c r="D836" t="s">
        <v>2730</v>
      </c>
      <c r="E836" t="s">
        <v>2716</v>
      </c>
      <c r="G836" t="s">
        <v>2717</v>
      </c>
      <c r="H836" t="str">
        <f>HYPERLINK("https://talan.bank.gov.ua/get-user-certificate/1WkYTY_JkraeaDT7XFtV","Завантажити сертифікат")</f>
        <v>Завантажити сертифікат</v>
      </c>
    </row>
    <row r="837" spans="1:8" x14ac:dyDescent="0.3">
      <c r="A837" t="s">
        <v>2731</v>
      </c>
      <c r="B837" t="s">
        <v>8</v>
      </c>
      <c r="C837" t="s">
        <v>2732</v>
      </c>
      <c r="D837" t="s">
        <v>2733</v>
      </c>
      <c r="E837" t="s">
        <v>2716</v>
      </c>
      <c r="G837" t="s">
        <v>2717</v>
      </c>
      <c r="H837" t="str">
        <f>HYPERLINK("https://talan.bank.gov.ua/get-user-certificate/1WkYTBAzQbZJyhUAo-i7","Завантажити сертифікат")</f>
        <v>Завантажити сертифікат</v>
      </c>
    </row>
    <row r="838" spans="1:8" x14ac:dyDescent="0.3">
      <c r="A838" t="s">
        <v>2734</v>
      </c>
      <c r="B838" t="s">
        <v>8</v>
      </c>
      <c r="C838" t="s">
        <v>2735</v>
      </c>
      <c r="D838" t="s">
        <v>2736</v>
      </c>
      <c r="E838" t="s">
        <v>2737</v>
      </c>
      <c r="G838" t="s">
        <v>2738</v>
      </c>
      <c r="H838" t="str">
        <f>HYPERLINK("https://talan.bank.gov.ua/get-user-certificate/1WkYT1-tIEMSunyrvc3Q","Завантажити сертифікат")</f>
        <v>Завантажити сертифікат</v>
      </c>
    </row>
    <row r="839" spans="1:8" x14ac:dyDescent="0.3">
      <c r="A839" t="s">
        <v>2739</v>
      </c>
      <c r="B839" t="s">
        <v>8</v>
      </c>
      <c r="C839" t="s">
        <v>2740</v>
      </c>
      <c r="D839" t="s">
        <v>2741</v>
      </c>
      <c r="E839" t="s">
        <v>2737</v>
      </c>
      <c r="G839" t="s">
        <v>2738</v>
      </c>
      <c r="H839" t="str">
        <f>HYPERLINK("https://talan.bank.gov.ua/get-user-certificate/1WkYT8ajNMmboswjVM3p","Завантажити сертифікат")</f>
        <v>Завантажити сертифікат</v>
      </c>
    </row>
    <row r="840" spans="1:8" x14ac:dyDescent="0.3">
      <c r="A840" t="s">
        <v>2742</v>
      </c>
      <c r="B840" t="s">
        <v>8</v>
      </c>
      <c r="C840" t="s">
        <v>2743</v>
      </c>
      <c r="D840" t="s">
        <v>2744</v>
      </c>
      <c r="E840" t="s">
        <v>2745</v>
      </c>
      <c r="G840" t="s">
        <v>2746</v>
      </c>
      <c r="H840" t="str">
        <f>HYPERLINK("https://talan.bank.gov.ua/get-user-certificate/1WkYT4iHxCU543XqIa6v","Завантажити сертифікат")</f>
        <v>Завантажити сертифікат</v>
      </c>
    </row>
    <row r="841" spans="1:8" x14ac:dyDescent="0.3">
      <c r="A841" t="s">
        <v>2747</v>
      </c>
      <c r="B841" t="s">
        <v>8</v>
      </c>
      <c r="C841" t="s">
        <v>2748</v>
      </c>
      <c r="D841" t="s">
        <v>2749</v>
      </c>
      <c r="E841" t="s">
        <v>2745</v>
      </c>
      <c r="G841" t="s">
        <v>2746</v>
      </c>
      <c r="H841" t="str">
        <f>HYPERLINK("https://talan.bank.gov.ua/get-user-certificate/1WkYTqALdNAkUtOKOGpA","Завантажити сертифікат")</f>
        <v>Завантажити сертифікат</v>
      </c>
    </row>
    <row r="842" spans="1:8" x14ac:dyDescent="0.3">
      <c r="A842" t="s">
        <v>2750</v>
      </c>
      <c r="B842" t="s">
        <v>8</v>
      </c>
      <c r="C842" t="s">
        <v>2751</v>
      </c>
      <c r="D842" t="s">
        <v>2752</v>
      </c>
      <c r="E842" t="s">
        <v>2745</v>
      </c>
      <c r="G842" t="s">
        <v>2746</v>
      </c>
      <c r="H842" t="str">
        <f>HYPERLINK("https://talan.bank.gov.ua/get-user-certificate/1WkYTfwtfOxtifenDg5W","Завантажити сертифікат")</f>
        <v>Завантажити сертифікат</v>
      </c>
    </row>
    <row r="843" spans="1:8" x14ac:dyDescent="0.3">
      <c r="A843" t="s">
        <v>2753</v>
      </c>
      <c r="B843" t="s">
        <v>8</v>
      </c>
      <c r="C843" t="s">
        <v>2754</v>
      </c>
      <c r="D843" t="s">
        <v>2755</v>
      </c>
      <c r="E843" t="s">
        <v>2745</v>
      </c>
      <c r="G843" t="s">
        <v>2746</v>
      </c>
      <c r="H843" t="str">
        <f>HYPERLINK("https://talan.bank.gov.ua/get-user-certificate/1WkYTI9dWcAoqjJqGysc","Завантажити сертифікат")</f>
        <v>Завантажити сертифікат</v>
      </c>
    </row>
    <row r="844" spans="1:8" x14ac:dyDescent="0.3">
      <c r="A844" t="s">
        <v>2756</v>
      </c>
      <c r="B844" t="s">
        <v>8</v>
      </c>
      <c r="C844" t="s">
        <v>2757</v>
      </c>
      <c r="D844" t="s">
        <v>2758</v>
      </c>
      <c r="E844" t="s">
        <v>2745</v>
      </c>
      <c r="G844" t="s">
        <v>2746</v>
      </c>
      <c r="H844" t="str">
        <f>HYPERLINK("https://talan.bank.gov.ua/get-user-certificate/1WkYTvTDDYfiFB0HSYZn","Завантажити сертифікат")</f>
        <v>Завантажити сертифікат</v>
      </c>
    </row>
    <row r="845" spans="1:8" x14ac:dyDescent="0.3">
      <c r="A845" t="s">
        <v>2759</v>
      </c>
      <c r="B845" t="s">
        <v>8</v>
      </c>
      <c r="C845" t="s">
        <v>2760</v>
      </c>
      <c r="D845" t="s">
        <v>2761</v>
      </c>
      <c r="E845" t="s">
        <v>2745</v>
      </c>
      <c r="G845" t="s">
        <v>2746</v>
      </c>
      <c r="H845" t="str">
        <f>HYPERLINK("https://talan.bank.gov.ua/get-user-certificate/1WkYTGblspAwEP9g7oaP","Завантажити сертифікат")</f>
        <v>Завантажити сертифікат</v>
      </c>
    </row>
    <row r="846" spans="1:8" x14ac:dyDescent="0.3">
      <c r="A846" t="s">
        <v>2762</v>
      </c>
      <c r="B846" t="s">
        <v>8</v>
      </c>
      <c r="C846" t="s">
        <v>2763</v>
      </c>
      <c r="D846" t="s">
        <v>2764</v>
      </c>
      <c r="E846" t="s">
        <v>2745</v>
      </c>
      <c r="G846" t="s">
        <v>2746</v>
      </c>
      <c r="H846" t="str">
        <f>HYPERLINK("https://talan.bank.gov.ua/get-user-certificate/1WkYTPe8Bb6_le7FKs-U","Завантажити сертифікат")</f>
        <v>Завантажити сертифікат</v>
      </c>
    </row>
    <row r="847" spans="1:8" x14ac:dyDescent="0.3">
      <c r="A847" t="s">
        <v>2765</v>
      </c>
      <c r="B847" t="s">
        <v>8</v>
      </c>
      <c r="C847" t="s">
        <v>2766</v>
      </c>
      <c r="D847" t="s">
        <v>2767</v>
      </c>
      <c r="E847" t="s">
        <v>2745</v>
      </c>
      <c r="G847" t="s">
        <v>2746</v>
      </c>
      <c r="H847" t="str">
        <f>HYPERLINK("https://talan.bank.gov.ua/get-user-certificate/1WkYTOwvS-ZknVA8IpdZ","Завантажити сертифікат")</f>
        <v>Завантажити сертифікат</v>
      </c>
    </row>
    <row r="848" spans="1:8" x14ac:dyDescent="0.3">
      <c r="A848" t="s">
        <v>2768</v>
      </c>
      <c r="B848" t="s">
        <v>8</v>
      </c>
      <c r="C848" t="s">
        <v>2769</v>
      </c>
      <c r="D848" t="s">
        <v>2770</v>
      </c>
      <c r="E848" t="s">
        <v>2771</v>
      </c>
      <c r="G848" t="s">
        <v>2746</v>
      </c>
      <c r="H848" t="str">
        <f>HYPERLINK("https://talan.bank.gov.ua/get-user-certificate/1WkYTt_mHSK2BGVzzGNX","Завантажити сертифікат")</f>
        <v>Завантажити сертифікат</v>
      </c>
    </row>
    <row r="849" spans="1:8" x14ac:dyDescent="0.3">
      <c r="A849" t="s">
        <v>2772</v>
      </c>
      <c r="B849" t="s">
        <v>8</v>
      </c>
      <c r="C849" t="s">
        <v>2773</v>
      </c>
      <c r="D849" t="s">
        <v>2774</v>
      </c>
      <c r="E849" t="s">
        <v>2771</v>
      </c>
      <c r="G849" t="s">
        <v>2746</v>
      </c>
      <c r="H849" t="str">
        <f>HYPERLINK("https://talan.bank.gov.ua/get-user-certificate/1WkYTqmp1HqUhl-gtzRo","Завантажити сертифікат")</f>
        <v>Завантажити сертифікат</v>
      </c>
    </row>
    <row r="850" spans="1:8" x14ac:dyDescent="0.3">
      <c r="A850" t="s">
        <v>2775</v>
      </c>
      <c r="B850" t="s">
        <v>8</v>
      </c>
      <c r="C850" t="s">
        <v>2776</v>
      </c>
      <c r="D850" t="s">
        <v>2777</v>
      </c>
      <c r="E850" t="s">
        <v>2745</v>
      </c>
      <c r="G850" t="s">
        <v>2746</v>
      </c>
      <c r="H850" t="str">
        <f>HYPERLINK("https://talan.bank.gov.ua/get-user-certificate/1WkYTYcckB8bQikGAnIF","Завантажити сертифікат")</f>
        <v>Завантажити сертифікат</v>
      </c>
    </row>
    <row r="851" spans="1:8" x14ac:dyDescent="0.3">
      <c r="A851" t="s">
        <v>2778</v>
      </c>
      <c r="B851" t="s">
        <v>8</v>
      </c>
      <c r="C851" t="s">
        <v>2779</v>
      </c>
      <c r="D851" t="s">
        <v>2780</v>
      </c>
      <c r="E851" t="s">
        <v>2781</v>
      </c>
      <c r="G851" t="s">
        <v>2782</v>
      </c>
      <c r="H851" t="str">
        <f>HYPERLINK("https://talan.bank.gov.ua/get-user-certificate/1WkYTO5B3CO6RpTpDMDj","Завантажити сертифікат")</f>
        <v>Завантажити сертифікат</v>
      </c>
    </row>
    <row r="852" spans="1:8" x14ac:dyDescent="0.3">
      <c r="A852" t="s">
        <v>2783</v>
      </c>
      <c r="B852" t="s">
        <v>8</v>
      </c>
      <c r="C852" t="s">
        <v>2784</v>
      </c>
      <c r="D852" t="s">
        <v>2785</v>
      </c>
      <c r="E852" t="s">
        <v>2781</v>
      </c>
      <c r="G852" t="s">
        <v>2782</v>
      </c>
      <c r="H852" t="str">
        <f>HYPERLINK("https://talan.bank.gov.ua/get-user-certificate/1WkYTXx2Q6lKBAuZV8zx","Завантажити сертифікат")</f>
        <v>Завантажити сертифікат</v>
      </c>
    </row>
    <row r="853" spans="1:8" x14ac:dyDescent="0.3">
      <c r="A853" t="s">
        <v>2786</v>
      </c>
      <c r="B853" t="s">
        <v>8</v>
      </c>
      <c r="C853" t="s">
        <v>2787</v>
      </c>
      <c r="D853" t="s">
        <v>2788</v>
      </c>
      <c r="E853" t="s">
        <v>2781</v>
      </c>
      <c r="G853" t="s">
        <v>2782</v>
      </c>
      <c r="H853" t="str">
        <f>HYPERLINK("https://talan.bank.gov.ua/get-user-certificate/1WkYTAFdF8Fu_vvwTUU6","Завантажити сертифікат")</f>
        <v>Завантажити сертифікат</v>
      </c>
    </row>
    <row r="854" spans="1:8" x14ac:dyDescent="0.3">
      <c r="A854" t="s">
        <v>2789</v>
      </c>
      <c r="B854" t="s">
        <v>8</v>
      </c>
      <c r="C854" t="s">
        <v>2790</v>
      </c>
      <c r="D854" t="s">
        <v>2791</v>
      </c>
      <c r="E854" t="s">
        <v>2781</v>
      </c>
      <c r="G854" t="s">
        <v>2782</v>
      </c>
      <c r="H854" t="str">
        <f>HYPERLINK("https://talan.bank.gov.ua/get-user-certificate/1WkYT4Lq0aJ31ZuaIeOb","Завантажити сертифікат")</f>
        <v>Завантажити сертифікат</v>
      </c>
    </row>
    <row r="855" spans="1:8" x14ac:dyDescent="0.3">
      <c r="A855" t="s">
        <v>2792</v>
      </c>
      <c r="B855" t="s">
        <v>8</v>
      </c>
      <c r="C855" t="s">
        <v>2793</v>
      </c>
      <c r="D855" t="s">
        <v>2794</v>
      </c>
      <c r="E855" t="s">
        <v>2781</v>
      </c>
      <c r="G855" t="s">
        <v>2782</v>
      </c>
      <c r="H855" t="str">
        <f>HYPERLINK("https://talan.bank.gov.ua/get-user-certificate/1WkYTIebtxeUrzCdeSkx","Завантажити сертифікат")</f>
        <v>Завантажити сертифікат</v>
      </c>
    </row>
    <row r="856" spans="1:8" x14ac:dyDescent="0.3">
      <c r="A856" t="s">
        <v>2795</v>
      </c>
      <c r="B856" t="s">
        <v>8</v>
      </c>
      <c r="C856" t="s">
        <v>2796</v>
      </c>
      <c r="D856" t="s">
        <v>2797</v>
      </c>
      <c r="E856" t="s">
        <v>2781</v>
      </c>
      <c r="G856" t="s">
        <v>2782</v>
      </c>
      <c r="H856" t="str">
        <f>HYPERLINK("https://talan.bank.gov.ua/get-user-certificate/1WkYTI4Fpaai0zBNSBVb","Завантажити сертифікат")</f>
        <v>Завантажити сертифікат</v>
      </c>
    </row>
    <row r="857" spans="1:8" x14ac:dyDescent="0.3">
      <c r="A857" t="s">
        <v>2798</v>
      </c>
      <c r="B857" t="s">
        <v>8</v>
      </c>
      <c r="C857" t="s">
        <v>2799</v>
      </c>
      <c r="D857" t="s">
        <v>2800</v>
      </c>
      <c r="E857" t="s">
        <v>2781</v>
      </c>
      <c r="G857" t="s">
        <v>2782</v>
      </c>
      <c r="H857" t="str">
        <f>HYPERLINK("https://talan.bank.gov.ua/get-user-certificate/1WkYTcNovIXnj2duJUZn","Завантажити сертифікат")</f>
        <v>Завантажити сертифікат</v>
      </c>
    </row>
    <row r="858" spans="1:8" x14ac:dyDescent="0.3">
      <c r="A858" t="s">
        <v>2801</v>
      </c>
      <c r="B858" t="s">
        <v>8</v>
      </c>
      <c r="C858" t="s">
        <v>2802</v>
      </c>
      <c r="D858" t="s">
        <v>2803</v>
      </c>
      <c r="E858" t="s">
        <v>2781</v>
      </c>
      <c r="G858" t="s">
        <v>2782</v>
      </c>
      <c r="H858" t="str">
        <f>HYPERLINK("https://talan.bank.gov.ua/get-user-certificate/1WkYT0yC9Jf0y5YMX2Ue","Завантажити сертифікат")</f>
        <v>Завантажити сертифікат</v>
      </c>
    </row>
    <row r="859" spans="1:8" x14ac:dyDescent="0.3">
      <c r="A859" t="s">
        <v>2804</v>
      </c>
      <c r="B859" t="s">
        <v>8</v>
      </c>
      <c r="C859" t="s">
        <v>2805</v>
      </c>
      <c r="D859" t="s">
        <v>2806</v>
      </c>
      <c r="E859" t="s">
        <v>2781</v>
      </c>
      <c r="G859" t="s">
        <v>2782</v>
      </c>
      <c r="H859" t="str">
        <f>HYPERLINK("https://talan.bank.gov.ua/get-user-certificate/1WkYTy_sW3hRb9DiaLBf","Завантажити сертифікат")</f>
        <v>Завантажити сертифікат</v>
      </c>
    </row>
    <row r="860" spans="1:8" x14ac:dyDescent="0.3">
      <c r="A860" t="s">
        <v>2807</v>
      </c>
      <c r="B860" t="s">
        <v>8</v>
      </c>
      <c r="C860" t="s">
        <v>2808</v>
      </c>
      <c r="D860" t="s">
        <v>2809</v>
      </c>
      <c r="E860" t="s">
        <v>2781</v>
      </c>
      <c r="G860" t="s">
        <v>2782</v>
      </c>
      <c r="H860" t="str">
        <f>HYPERLINK("https://talan.bank.gov.ua/get-user-certificate/1WkYTtfsG5fYx_q4QoVI","Завантажити сертифікат")</f>
        <v>Завантажити сертифікат</v>
      </c>
    </row>
    <row r="861" spans="1:8" x14ac:dyDescent="0.3">
      <c r="A861" t="s">
        <v>2810</v>
      </c>
      <c r="B861" t="s">
        <v>8</v>
      </c>
      <c r="C861" t="s">
        <v>2811</v>
      </c>
      <c r="D861" t="s">
        <v>2812</v>
      </c>
      <c r="E861" t="s">
        <v>2781</v>
      </c>
      <c r="G861" t="s">
        <v>2782</v>
      </c>
      <c r="H861" t="str">
        <f>HYPERLINK("https://talan.bank.gov.ua/get-user-certificate/1WkYTBI8Y72E8V9_iWXr","Завантажити сертифікат")</f>
        <v>Завантажити сертифікат</v>
      </c>
    </row>
    <row r="862" spans="1:8" x14ac:dyDescent="0.3">
      <c r="A862" t="s">
        <v>2813</v>
      </c>
      <c r="B862" t="s">
        <v>8</v>
      </c>
      <c r="C862" t="s">
        <v>2814</v>
      </c>
      <c r="D862" t="s">
        <v>2815</v>
      </c>
      <c r="E862" t="s">
        <v>2781</v>
      </c>
      <c r="G862" t="s">
        <v>2782</v>
      </c>
      <c r="H862" t="str">
        <f>HYPERLINK("https://talan.bank.gov.ua/get-user-certificate/1WkYT0LknGpPOEkfHRlV","Завантажити сертифікат")</f>
        <v>Завантажити сертифікат</v>
      </c>
    </row>
    <row r="863" spans="1:8" x14ac:dyDescent="0.3">
      <c r="A863" t="s">
        <v>2816</v>
      </c>
      <c r="B863" t="s">
        <v>8</v>
      </c>
      <c r="C863" t="s">
        <v>2817</v>
      </c>
      <c r="D863" t="s">
        <v>2818</v>
      </c>
      <c r="E863" t="s">
        <v>2781</v>
      </c>
      <c r="G863" t="s">
        <v>2782</v>
      </c>
      <c r="H863" t="str">
        <f>HYPERLINK("https://talan.bank.gov.ua/get-user-certificate/1WkYTRqQ3jxVwnFF0H2H","Завантажити сертифікат")</f>
        <v>Завантажити сертифікат</v>
      </c>
    </row>
    <row r="864" spans="1:8" x14ac:dyDescent="0.3">
      <c r="A864" t="s">
        <v>2819</v>
      </c>
      <c r="B864" t="s">
        <v>8</v>
      </c>
      <c r="C864" t="s">
        <v>2820</v>
      </c>
      <c r="D864" t="s">
        <v>2821</v>
      </c>
      <c r="E864" t="s">
        <v>2781</v>
      </c>
      <c r="G864" t="s">
        <v>2782</v>
      </c>
      <c r="H864" t="str">
        <f>HYPERLINK("https://talan.bank.gov.ua/get-user-certificate/1WkYTArl-B9ZEMNixSHL","Завантажити сертифікат")</f>
        <v>Завантажити сертифікат</v>
      </c>
    </row>
    <row r="865" spans="1:8" x14ac:dyDescent="0.3">
      <c r="A865" t="s">
        <v>2822</v>
      </c>
      <c r="B865" t="s">
        <v>8</v>
      </c>
      <c r="C865" t="s">
        <v>2823</v>
      </c>
      <c r="D865" t="s">
        <v>2824</v>
      </c>
      <c r="E865" t="s">
        <v>2781</v>
      </c>
      <c r="G865" t="s">
        <v>2782</v>
      </c>
      <c r="H865" t="str">
        <f>HYPERLINK("https://talan.bank.gov.ua/get-user-certificate/1WkYTa7149ZPwGvk9t8d","Завантажити сертифікат")</f>
        <v>Завантажити сертифікат</v>
      </c>
    </row>
    <row r="866" spans="1:8" x14ac:dyDescent="0.3">
      <c r="A866" t="s">
        <v>2825</v>
      </c>
      <c r="B866" t="s">
        <v>8</v>
      </c>
      <c r="C866" t="s">
        <v>2826</v>
      </c>
      <c r="D866" t="s">
        <v>2827</v>
      </c>
      <c r="E866" t="s">
        <v>2828</v>
      </c>
      <c r="G866" t="s">
        <v>2829</v>
      </c>
      <c r="H866" t="str">
        <f>HYPERLINK("https://talan.bank.gov.ua/get-user-certificate/1WkYTL4fSnyHxOJaY3lL","Завантажити сертифікат")</f>
        <v>Завантажити сертифікат</v>
      </c>
    </row>
    <row r="867" spans="1:8" x14ac:dyDescent="0.3">
      <c r="A867" t="s">
        <v>2830</v>
      </c>
      <c r="B867" t="s">
        <v>8</v>
      </c>
      <c r="C867" t="s">
        <v>2831</v>
      </c>
      <c r="D867" t="s">
        <v>2832</v>
      </c>
      <c r="E867" t="s">
        <v>2828</v>
      </c>
      <c r="G867" t="s">
        <v>2829</v>
      </c>
      <c r="H867" t="str">
        <f>HYPERLINK("https://talan.bank.gov.ua/get-user-certificate/1WkYTGjd1Vcyv3m8aJ84","Завантажити сертифікат")</f>
        <v>Завантажити сертифікат</v>
      </c>
    </row>
    <row r="868" spans="1:8" x14ac:dyDescent="0.3">
      <c r="A868" t="s">
        <v>2833</v>
      </c>
      <c r="B868" t="s">
        <v>8</v>
      </c>
      <c r="C868" t="s">
        <v>2834</v>
      </c>
      <c r="D868" t="s">
        <v>2835</v>
      </c>
      <c r="E868" t="s">
        <v>2828</v>
      </c>
      <c r="G868" t="s">
        <v>2829</v>
      </c>
      <c r="H868" t="str">
        <f>HYPERLINK("https://talan.bank.gov.ua/get-user-certificate/1WkYTz5QD5D06PUowwJ0","Завантажити сертифікат")</f>
        <v>Завантажити сертифікат</v>
      </c>
    </row>
    <row r="869" spans="1:8" x14ac:dyDescent="0.3">
      <c r="A869" t="s">
        <v>2836</v>
      </c>
      <c r="B869" t="s">
        <v>8</v>
      </c>
      <c r="C869" t="s">
        <v>2837</v>
      </c>
      <c r="D869" t="s">
        <v>2838</v>
      </c>
      <c r="E869" t="s">
        <v>2828</v>
      </c>
      <c r="G869" t="s">
        <v>2829</v>
      </c>
      <c r="H869" t="str">
        <f>HYPERLINK("https://talan.bank.gov.ua/get-user-certificate/1WkYTSJxjOeI0wXG2BHI","Завантажити сертифікат")</f>
        <v>Завантажити сертифікат</v>
      </c>
    </row>
    <row r="870" spans="1:8" x14ac:dyDescent="0.3">
      <c r="A870" t="s">
        <v>2839</v>
      </c>
      <c r="B870" t="s">
        <v>8</v>
      </c>
      <c r="C870" t="s">
        <v>2840</v>
      </c>
      <c r="D870" t="s">
        <v>2841</v>
      </c>
      <c r="E870" t="s">
        <v>2828</v>
      </c>
      <c r="G870" t="s">
        <v>2829</v>
      </c>
      <c r="H870" t="str">
        <f>HYPERLINK("https://talan.bank.gov.ua/get-user-certificate/1WkYTUcJKa7mXUC91XHo","Завантажити сертифікат")</f>
        <v>Завантажити сертифікат</v>
      </c>
    </row>
    <row r="871" spans="1:8" x14ac:dyDescent="0.3">
      <c r="A871" t="s">
        <v>2842</v>
      </c>
      <c r="B871" t="s">
        <v>8</v>
      </c>
      <c r="C871" t="s">
        <v>2843</v>
      </c>
      <c r="D871" t="s">
        <v>2844</v>
      </c>
      <c r="E871" t="s">
        <v>2828</v>
      </c>
      <c r="G871" t="s">
        <v>2829</v>
      </c>
      <c r="H871" t="str">
        <f>HYPERLINK("https://talan.bank.gov.ua/get-user-certificate/1WkYTyDfM88k7p8JNoqK","Завантажити сертифікат")</f>
        <v>Завантажити сертифікат</v>
      </c>
    </row>
    <row r="872" spans="1:8" x14ac:dyDescent="0.3">
      <c r="A872" t="s">
        <v>2845</v>
      </c>
      <c r="B872" t="s">
        <v>8</v>
      </c>
      <c r="C872" t="s">
        <v>2846</v>
      </c>
      <c r="D872" t="s">
        <v>2847</v>
      </c>
      <c r="E872" t="s">
        <v>2828</v>
      </c>
      <c r="G872" t="s">
        <v>2829</v>
      </c>
      <c r="H872" t="str">
        <f>HYPERLINK("https://talan.bank.gov.ua/get-user-certificate/1WkYTL7VBOQoXHVS6g7D","Завантажити сертифікат")</f>
        <v>Завантажити сертифікат</v>
      </c>
    </row>
    <row r="873" spans="1:8" x14ac:dyDescent="0.3">
      <c r="A873" t="s">
        <v>2848</v>
      </c>
      <c r="B873" t="s">
        <v>8</v>
      </c>
      <c r="C873" t="s">
        <v>2849</v>
      </c>
      <c r="D873" t="s">
        <v>2850</v>
      </c>
      <c r="E873" t="s">
        <v>2828</v>
      </c>
      <c r="G873" t="s">
        <v>2829</v>
      </c>
      <c r="H873" t="str">
        <f>HYPERLINK("https://talan.bank.gov.ua/get-user-certificate/1WkYTGUxCUkkCo9_uyVF","Завантажити сертифікат")</f>
        <v>Завантажити сертифікат</v>
      </c>
    </row>
    <row r="874" spans="1:8" x14ac:dyDescent="0.3">
      <c r="A874" t="s">
        <v>2851</v>
      </c>
      <c r="B874" t="s">
        <v>8</v>
      </c>
      <c r="C874" t="s">
        <v>2852</v>
      </c>
      <c r="D874" t="s">
        <v>2853</v>
      </c>
      <c r="E874" t="s">
        <v>2828</v>
      </c>
      <c r="G874" t="s">
        <v>2829</v>
      </c>
      <c r="H874" t="str">
        <f>HYPERLINK("https://talan.bank.gov.ua/get-user-certificate/1WkYTMSLCDrpzsP_1I4c","Завантажити сертифікат")</f>
        <v>Завантажити сертифікат</v>
      </c>
    </row>
    <row r="875" spans="1:8" x14ac:dyDescent="0.3">
      <c r="A875" t="s">
        <v>2854</v>
      </c>
      <c r="B875" t="s">
        <v>8</v>
      </c>
      <c r="C875" t="s">
        <v>2855</v>
      </c>
      <c r="D875" t="s">
        <v>2856</v>
      </c>
      <c r="E875" t="s">
        <v>2857</v>
      </c>
      <c r="G875" t="s">
        <v>2858</v>
      </c>
      <c r="H875" t="str">
        <f>HYPERLINK("https://talan.bank.gov.ua/get-user-certificate/1WkYTVi1-D9VxzDRbtzo","Завантажити сертифікат")</f>
        <v>Завантажити сертифікат</v>
      </c>
    </row>
    <row r="876" spans="1:8" x14ac:dyDescent="0.3">
      <c r="A876" t="s">
        <v>2859</v>
      </c>
      <c r="B876" t="s">
        <v>8</v>
      </c>
      <c r="C876" t="s">
        <v>2860</v>
      </c>
      <c r="D876" t="s">
        <v>2861</v>
      </c>
      <c r="E876" t="s">
        <v>2857</v>
      </c>
      <c r="G876" t="s">
        <v>2858</v>
      </c>
      <c r="H876" t="str">
        <f>HYPERLINK("https://talan.bank.gov.ua/get-user-certificate/1WkYTGz4LENeB2JaXgL2","Завантажити сертифікат")</f>
        <v>Завантажити сертифікат</v>
      </c>
    </row>
    <row r="877" spans="1:8" x14ac:dyDescent="0.3">
      <c r="A877" t="s">
        <v>2862</v>
      </c>
      <c r="B877" t="s">
        <v>8</v>
      </c>
      <c r="C877" t="s">
        <v>2863</v>
      </c>
      <c r="D877" t="s">
        <v>2864</v>
      </c>
      <c r="E877" t="s">
        <v>2857</v>
      </c>
      <c r="G877" t="s">
        <v>2858</v>
      </c>
      <c r="H877" t="str">
        <f>HYPERLINK("https://talan.bank.gov.ua/get-user-certificate/1WkYTQ-n_sj23yP4UfUl","Завантажити сертифікат")</f>
        <v>Завантажити сертифікат</v>
      </c>
    </row>
    <row r="878" spans="1:8" x14ac:dyDescent="0.3">
      <c r="A878" t="s">
        <v>2865</v>
      </c>
      <c r="B878" t="s">
        <v>8</v>
      </c>
      <c r="C878" t="s">
        <v>2866</v>
      </c>
      <c r="D878" t="s">
        <v>2867</v>
      </c>
      <c r="E878" t="s">
        <v>2857</v>
      </c>
      <c r="G878" t="s">
        <v>2858</v>
      </c>
      <c r="H878" t="str">
        <f>HYPERLINK("https://talan.bank.gov.ua/get-user-certificate/1WkYTCBeyKicCG5IuLvI","Завантажити сертифікат")</f>
        <v>Завантажити сертифікат</v>
      </c>
    </row>
    <row r="879" spans="1:8" x14ac:dyDescent="0.3">
      <c r="A879" t="s">
        <v>2868</v>
      </c>
      <c r="B879" t="s">
        <v>8</v>
      </c>
      <c r="C879" t="s">
        <v>2869</v>
      </c>
      <c r="D879" t="s">
        <v>2870</v>
      </c>
      <c r="E879" t="s">
        <v>2871</v>
      </c>
      <c r="G879" t="s">
        <v>2872</v>
      </c>
      <c r="H879" t="str">
        <f>HYPERLINK("https://talan.bank.gov.ua/get-user-certificate/1WkYTROYqyufWIkjce3L","Завантажити сертифікат")</f>
        <v>Завантажити сертифікат</v>
      </c>
    </row>
    <row r="880" spans="1:8" x14ac:dyDescent="0.3">
      <c r="A880" t="s">
        <v>2873</v>
      </c>
      <c r="B880" t="s">
        <v>8</v>
      </c>
      <c r="C880" t="s">
        <v>2874</v>
      </c>
      <c r="D880" t="s">
        <v>2875</v>
      </c>
      <c r="E880" t="s">
        <v>2871</v>
      </c>
      <c r="G880" t="s">
        <v>2872</v>
      </c>
      <c r="H880" t="str">
        <f>HYPERLINK("https://talan.bank.gov.ua/get-user-certificate/1WkYTWQEBfi5q-zHagL9","Завантажити сертифікат")</f>
        <v>Завантажити сертифікат</v>
      </c>
    </row>
    <row r="881" spans="1:8" x14ac:dyDescent="0.3">
      <c r="A881" t="s">
        <v>2876</v>
      </c>
      <c r="B881" t="s">
        <v>8</v>
      </c>
      <c r="C881" t="s">
        <v>2877</v>
      </c>
      <c r="D881" t="s">
        <v>2878</v>
      </c>
      <c r="E881" t="s">
        <v>2871</v>
      </c>
      <c r="G881" t="s">
        <v>2872</v>
      </c>
      <c r="H881" t="str">
        <f>HYPERLINK("https://talan.bank.gov.ua/get-user-certificate/1WkYT90-8lMUC20uu4e7","Завантажити сертифікат")</f>
        <v>Завантажити сертифікат</v>
      </c>
    </row>
    <row r="882" spans="1:8" x14ac:dyDescent="0.3">
      <c r="A882" t="s">
        <v>2879</v>
      </c>
      <c r="B882" t="s">
        <v>8</v>
      </c>
      <c r="C882" t="s">
        <v>2880</v>
      </c>
      <c r="D882" t="s">
        <v>2881</v>
      </c>
      <c r="E882" t="s">
        <v>2871</v>
      </c>
      <c r="G882" t="s">
        <v>2872</v>
      </c>
      <c r="H882" t="str">
        <f>HYPERLINK("https://talan.bank.gov.ua/get-user-certificate/1WkYTUqY5Swk1TstG_st","Завантажити сертифікат")</f>
        <v>Завантажити сертифікат</v>
      </c>
    </row>
    <row r="883" spans="1:8" x14ac:dyDescent="0.3">
      <c r="A883" t="s">
        <v>2882</v>
      </c>
      <c r="B883" t="s">
        <v>8</v>
      </c>
      <c r="C883" t="s">
        <v>2883</v>
      </c>
      <c r="D883" t="s">
        <v>2884</v>
      </c>
      <c r="E883" t="s">
        <v>2871</v>
      </c>
      <c r="G883" t="s">
        <v>2872</v>
      </c>
      <c r="H883" t="str">
        <f>HYPERLINK("https://talan.bank.gov.ua/get-user-certificate/1WkYTIFFvYzC3IKt_YxU","Завантажити сертифікат")</f>
        <v>Завантажити сертифікат</v>
      </c>
    </row>
    <row r="884" spans="1:8" x14ac:dyDescent="0.3">
      <c r="A884" t="s">
        <v>2885</v>
      </c>
      <c r="B884" t="s">
        <v>8</v>
      </c>
      <c r="C884" t="s">
        <v>2886</v>
      </c>
      <c r="D884" t="s">
        <v>2887</v>
      </c>
      <c r="E884" t="s">
        <v>2871</v>
      </c>
      <c r="G884" t="s">
        <v>2872</v>
      </c>
      <c r="H884" t="str">
        <f>HYPERLINK("https://talan.bank.gov.ua/get-user-certificate/1WkYTLLWNAsQffskj-fn","Завантажити сертифікат")</f>
        <v>Завантажити сертифікат</v>
      </c>
    </row>
    <row r="885" spans="1:8" x14ac:dyDescent="0.3">
      <c r="A885" t="s">
        <v>2888</v>
      </c>
      <c r="B885" t="s">
        <v>8</v>
      </c>
      <c r="C885" t="s">
        <v>2889</v>
      </c>
      <c r="D885" t="s">
        <v>2890</v>
      </c>
      <c r="E885" t="s">
        <v>2871</v>
      </c>
      <c r="G885" t="s">
        <v>2872</v>
      </c>
      <c r="H885" t="str">
        <f>HYPERLINK("https://talan.bank.gov.ua/get-user-certificate/1WkYTKfj0iT_PNo72WAv","Завантажити сертифікат")</f>
        <v>Завантажити сертифікат</v>
      </c>
    </row>
    <row r="886" spans="1:8" x14ac:dyDescent="0.3">
      <c r="A886" t="s">
        <v>2891</v>
      </c>
      <c r="B886" t="s">
        <v>8</v>
      </c>
      <c r="C886" t="s">
        <v>2892</v>
      </c>
      <c r="D886" t="s">
        <v>2893</v>
      </c>
      <c r="E886" t="s">
        <v>2871</v>
      </c>
      <c r="G886" t="s">
        <v>2872</v>
      </c>
      <c r="H886" t="str">
        <f>HYPERLINK("https://talan.bank.gov.ua/get-user-certificate/1WkYT7FqYfLViuckBolC","Завантажити сертифікат")</f>
        <v>Завантажити сертифікат</v>
      </c>
    </row>
    <row r="887" spans="1:8" x14ac:dyDescent="0.3">
      <c r="A887" t="s">
        <v>2894</v>
      </c>
      <c r="B887" t="s">
        <v>8</v>
      </c>
      <c r="C887" t="s">
        <v>2895</v>
      </c>
      <c r="D887" t="s">
        <v>2896</v>
      </c>
      <c r="E887" t="s">
        <v>2871</v>
      </c>
      <c r="G887" t="s">
        <v>2872</v>
      </c>
      <c r="H887" t="str">
        <f>HYPERLINK("https://talan.bank.gov.ua/get-user-certificate/1WkYTOjA13qQSiVAzSQ1","Завантажити сертифікат")</f>
        <v>Завантажити сертифікат</v>
      </c>
    </row>
    <row r="888" spans="1:8" x14ac:dyDescent="0.3">
      <c r="A888" t="s">
        <v>2897</v>
      </c>
      <c r="B888" t="s">
        <v>8</v>
      </c>
      <c r="C888" t="s">
        <v>2898</v>
      </c>
      <c r="D888" t="s">
        <v>2899</v>
      </c>
      <c r="E888" t="s">
        <v>2871</v>
      </c>
      <c r="G888" t="s">
        <v>2872</v>
      </c>
      <c r="H888" t="str">
        <f>HYPERLINK("https://talan.bank.gov.ua/get-user-certificate/1WkYT0C90BtTaUWfewKG","Завантажити сертифікат")</f>
        <v>Завантажити сертифікат</v>
      </c>
    </row>
    <row r="889" spans="1:8" x14ac:dyDescent="0.3">
      <c r="A889" t="s">
        <v>2900</v>
      </c>
      <c r="B889" t="s">
        <v>8</v>
      </c>
      <c r="C889" t="s">
        <v>2901</v>
      </c>
      <c r="D889" t="s">
        <v>2902</v>
      </c>
      <c r="E889" t="s">
        <v>2871</v>
      </c>
      <c r="G889" t="s">
        <v>2872</v>
      </c>
      <c r="H889" t="str">
        <f>HYPERLINK("https://talan.bank.gov.ua/get-user-certificate/1WkYTrWeanSDNLV9nNRm","Завантажити сертифікат")</f>
        <v>Завантажити сертифікат</v>
      </c>
    </row>
    <row r="890" spans="1:8" x14ac:dyDescent="0.3">
      <c r="A890" t="s">
        <v>2903</v>
      </c>
      <c r="B890" t="s">
        <v>8</v>
      </c>
      <c r="C890" t="s">
        <v>2904</v>
      </c>
      <c r="D890" t="s">
        <v>2905</v>
      </c>
      <c r="E890" t="s">
        <v>2871</v>
      </c>
      <c r="G890" t="s">
        <v>2872</v>
      </c>
      <c r="H890" t="str">
        <f>HYPERLINK("https://talan.bank.gov.ua/get-user-certificate/1WkYTAKeuRKCRIEeHBqA","Завантажити сертифікат")</f>
        <v>Завантажити сертифікат</v>
      </c>
    </row>
    <row r="891" spans="1:8" x14ac:dyDescent="0.3">
      <c r="A891" t="s">
        <v>2906</v>
      </c>
      <c r="B891" t="s">
        <v>8</v>
      </c>
      <c r="C891" t="s">
        <v>2907</v>
      </c>
      <c r="D891" t="s">
        <v>2908</v>
      </c>
      <c r="E891" t="s">
        <v>2871</v>
      </c>
      <c r="G891" t="s">
        <v>2872</v>
      </c>
      <c r="H891" t="str">
        <f>HYPERLINK("https://talan.bank.gov.ua/get-user-certificate/1WkYT7F6ieNFNQqLNbDW","Завантажити сертифікат")</f>
        <v>Завантажити сертифікат</v>
      </c>
    </row>
    <row r="892" spans="1:8" x14ac:dyDescent="0.3">
      <c r="A892" t="s">
        <v>2909</v>
      </c>
      <c r="B892" t="s">
        <v>8</v>
      </c>
      <c r="C892" t="s">
        <v>2910</v>
      </c>
      <c r="D892" t="s">
        <v>2911</v>
      </c>
      <c r="E892" t="s">
        <v>2912</v>
      </c>
      <c r="G892" t="s">
        <v>2913</v>
      </c>
      <c r="H892" t="str">
        <f>HYPERLINK("https://talan.bank.gov.ua/get-user-certificate/1WkYTtyqrkqE6B0kLTcD","Завантажити сертифікат")</f>
        <v>Завантажити сертифікат</v>
      </c>
    </row>
    <row r="893" spans="1:8" x14ac:dyDescent="0.3">
      <c r="A893" t="s">
        <v>2914</v>
      </c>
      <c r="B893" t="s">
        <v>8</v>
      </c>
      <c r="C893" t="s">
        <v>2915</v>
      </c>
      <c r="D893" t="s">
        <v>2916</v>
      </c>
      <c r="E893" t="s">
        <v>2912</v>
      </c>
      <c r="G893" t="s">
        <v>2913</v>
      </c>
      <c r="H893" t="str">
        <f>HYPERLINK("https://talan.bank.gov.ua/get-user-certificate/1WkYTUwjgUPiEekPVxC1","Завантажити сертифікат")</f>
        <v>Завантажити сертифікат</v>
      </c>
    </row>
    <row r="894" spans="1:8" x14ac:dyDescent="0.3">
      <c r="A894" t="s">
        <v>2917</v>
      </c>
      <c r="B894" t="s">
        <v>8</v>
      </c>
      <c r="C894" t="s">
        <v>2918</v>
      </c>
      <c r="D894" t="s">
        <v>2919</v>
      </c>
      <c r="E894" t="s">
        <v>2920</v>
      </c>
      <c r="G894" t="s">
        <v>2921</v>
      </c>
      <c r="H894" t="str">
        <f>HYPERLINK("https://talan.bank.gov.ua/get-user-certificate/1WkYTFmORb4dI_FZVp0X","Завантажити сертифікат")</f>
        <v>Завантажити сертифікат</v>
      </c>
    </row>
    <row r="895" spans="1:8" x14ac:dyDescent="0.3">
      <c r="A895" t="s">
        <v>2922</v>
      </c>
      <c r="B895" t="s">
        <v>8</v>
      </c>
      <c r="C895" t="s">
        <v>2923</v>
      </c>
      <c r="D895" t="s">
        <v>2924</v>
      </c>
      <c r="E895" t="s">
        <v>2920</v>
      </c>
      <c r="G895" t="s">
        <v>2921</v>
      </c>
      <c r="H895" t="str">
        <f>HYPERLINK("https://talan.bank.gov.ua/get-user-certificate/1WkYTP-_0dPbQe2cNzot","Завантажити сертифікат")</f>
        <v>Завантажити сертифікат</v>
      </c>
    </row>
    <row r="896" spans="1:8" x14ac:dyDescent="0.3">
      <c r="A896" t="s">
        <v>2925</v>
      </c>
      <c r="B896" t="s">
        <v>8</v>
      </c>
      <c r="C896" t="s">
        <v>2926</v>
      </c>
      <c r="D896" t="s">
        <v>2927</v>
      </c>
      <c r="E896" t="s">
        <v>2928</v>
      </c>
      <c r="G896" t="s">
        <v>2921</v>
      </c>
      <c r="H896" t="str">
        <f>HYPERLINK("https://talan.bank.gov.ua/get-user-certificate/1WkYTQRKY6ccFiJXPJwB","Завантажити сертифікат")</f>
        <v>Завантажити сертифікат</v>
      </c>
    </row>
    <row r="897" spans="1:8" x14ac:dyDescent="0.3">
      <c r="A897" t="s">
        <v>2929</v>
      </c>
      <c r="B897" t="s">
        <v>8</v>
      </c>
      <c r="C897" t="s">
        <v>2930</v>
      </c>
      <c r="D897" t="s">
        <v>2931</v>
      </c>
      <c r="E897" t="s">
        <v>2928</v>
      </c>
      <c r="G897" t="s">
        <v>2921</v>
      </c>
      <c r="H897" t="str">
        <f>HYPERLINK("https://talan.bank.gov.ua/get-user-certificate/1WkYTfzGHr6rh4MifK4s","Завантажити сертифікат")</f>
        <v>Завантажити сертифікат</v>
      </c>
    </row>
    <row r="898" spans="1:8" x14ac:dyDescent="0.3">
      <c r="A898" t="s">
        <v>2932</v>
      </c>
      <c r="B898" t="s">
        <v>8</v>
      </c>
      <c r="C898" t="s">
        <v>2933</v>
      </c>
      <c r="D898" t="s">
        <v>2934</v>
      </c>
      <c r="E898" t="s">
        <v>2928</v>
      </c>
      <c r="G898" t="s">
        <v>2921</v>
      </c>
      <c r="H898" t="str">
        <f>HYPERLINK("https://talan.bank.gov.ua/get-user-certificate/1WkYThtX2FBP0Bp7ofez","Завантажити сертифікат")</f>
        <v>Завантажити сертифікат</v>
      </c>
    </row>
    <row r="899" spans="1:8" x14ac:dyDescent="0.3">
      <c r="A899" t="s">
        <v>2935</v>
      </c>
      <c r="B899" t="s">
        <v>8</v>
      </c>
      <c r="C899" t="s">
        <v>2936</v>
      </c>
      <c r="D899" t="s">
        <v>2937</v>
      </c>
      <c r="E899" t="s">
        <v>2928</v>
      </c>
      <c r="G899" t="s">
        <v>2921</v>
      </c>
      <c r="H899" t="str">
        <f>HYPERLINK("https://talan.bank.gov.ua/get-user-certificate/1WkYTmxC7SfLh_o8Q_Cc","Завантажити сертифікат")</f>
        <v>Завантажити сертифікат</v>
      </c>
    </row>
    <row r="900" spans="1:8" x14ac:dyDescent="0.3">
      <c r="A900" t="s">
        <v>2938</v>
      </c>
      <c r="B900" t="s">
        <v>8</v>
      </c>
      <c r="C900" t="s">
        <v>2939</v>
      </c>
      <c r="D900" t="s">
        <v>2940</v>
      </c>
      <c r="E900" t="s">
        <v>2928</v>
      </c>
      <c r="G900" t="s">
        <v>2921</v>
      </c>
      <c r="H900" t="str">
        <f>HYPERLINK("https://talan.bank.gov.ua/get-user-certificate/1WkYTbg3ses3IEyQlzWx","Завантажити сертифікат")</f>
        <v>Завантажити сертифікат</v>
      </c>
    </row>
    <row r="901" spans="1:8" x14ac:dyDescent="0.3">
      <c r="A901" t="s">
        <v>2941</v>
      </c>
      <c r="B901" t="s">
        <v>8</v>
      </c>
      <c r="C901" t="s">
        <v>2942</v>
      </c>
      <c r="D901" t="s">
        <v>2943</v>
      </c>
      <c r="E901" t="s">
        <v>2928</v>
      </c>
      <c r="G901" t="s">
        <v>2921</v>
      </c>
      <c r="H901" t="str">
        <f>HYPERLINK("https://talan.bank.gov.ua/get-user-certificate/1WkYTh2qGg9u-9_0CPxV","Завантажити сертифікат")</f>
        <v>Завантажити сертифікат</v>
      </c>
    </row>
    <row r="902" spans="1:8" x14ac:dyDescent="0.3">
      <c r="A902" t="s">
        <v>2944</v>
      </c>
      <c r="B902" t="s">
        <v>8</v>
      </c>
      <c r="C902" t="s">
        <v>2945</v>
      </c>
      <c r="D902" t="s">
        <v>2946</v>
      </c>
      <c r="E902" t="s">
        <v>2928</v>
      </c>
      <c r="G902" t="s">
        <v>2921</v>
      </c>
      <c r="H902" t="str">
        <f>HYPERLINK("https://talan.bank.gov.ua/get-user-certificate/1WkYT34Pvdu5IaZ2K0Eg","Завантажити сертифікат")</f>
        <v>Завантажити сертифікат</v>
      </c>
    </row>
    <row r="903" spans="1:8" x14ac:dyDescent="0.3">
      <c r="A903" t="s">
        <v>2947</v>
      </c>
      <c r="B903" t="s">
        <v>8</v>
      </c>
      <c r="C903" t="s">
        <v>2948</v>
      </c>
      <c r="D903" t="s">
        <v>2949</v>
      </c>
      <c r="E903" t="s">
        <v>2950</v>
      </c>
      <c r="G903" t="s">
        <v>2951</v>
      </c>
      <c r="H903" t="str">
        <f>HYPERLINK("https://talan.bank.gov.ua/get-user-certificate/1WkYTkLO0aAVaWcoA9Ih","Завантажити сертифікат")</f>
        <v>Завантажити сертифікат</v>
      </c>
    </row>
    <row r="904" spans="1:8" x14ac:dyDescent="0.3">
      <c r="A904" t="s">
        <v>2952</v>
      </c>
      <c r="B904" t="s">
        <v>8</v>
      </c>
      <c r="C904" t="s">
        <v>2953</v>
      </c>
      <c r="D904" t="s">
        <v>2954</v>
      </c>
      <c r="E904" t="s">
        <v>2950</v>
      </c>
      <c r="G904" t="s">
        <v>2951</v>
      </c>
      <c r="H904" t="str">
        <f>HYPERLINK("https://talan.bank.gov.ua/get-user-certificate/1WkYThSeMWfPhsPHncdL","Завантажити сертифікат")</f>
        <v>Завантажити сертифікат</v>
      </c>
    </row>
    <row r="905" spans="1:8" x14ac:dyDescent="0.3">
      <c r="A905" t="s">
        <v>2955</v>
      </c>
      <c r="B905" t="s">
        <v>8</v>
      </c>
      <c r="C905" t="s">
        <v>2956</v>
      </c>
      <c r="D905" t="s">
        <v>2957</v>
      </c>
      <c r="E905" t="s">
        <v>2950</v>
      </c>
      <c r="G905" t="s">
        <v>2951</v>
      </c>
      <c r="H905" t="str">
        <f>HYPERLINK("https://talan.bank.gov.ua/get-user-certificate/1WkYTzJ8cmtzzUuw0h7m","Завантажити сертифікат")</f>
        <v>Завантажити сертифікат</v>
      </c>
    </row>
    <row r="906" spans="1:8" x14ac:dyDescent="0.3">
      <c r="A906" t="s">
        <v>2958</v>
      </c>
      <c r="B906" t="s">
        <v>8</v>
      </c>
      <c r="C906" t="s">
        <v>2959</v>
      </c>
      <c r="D906" t="s">
        <v>2960</v>
      </c>
      <c r="E906" t="s">
        <v>2950</v>
      </c>
      <c r="G906" t="s">
        <v>2951</v>
      </c>
      <c r="H906" t="str">
        <f>HYPERLINK("https://talan.bank.gov.ua/get-user-certificate/1WkYTyOaaxU_LHWdQQXq","Завантажити сертифікат")</f>
        <v>Завантажити сертифікат</v>
      </c>
    </row>
    <row r="907" spans="1:8" x14ac:dyDescent="0.3">
      <c r="A907" t="s">
        <v>2961</v>
      </c>
      <c r="B907" t="s">
        <v>8</v>
      </c>
      <c r="C907" t="s">
        <v>2962</v>
      </c>
      <c r="D907" t="s">
        <v>2963</v>
      </c>
      <c r="E907" t="s">
        <v>2950</v>
      </c>
      <c r="G907" t="s">
        <v>2951</v>
      </c>
      <c r="H907" t="str">
        <f>HYPERLINK("https://talan.bank.gov.ua/get-user-certificate/1WkYT3CvhBTqheAB-aXj","Завантажити сертифікат")</f>
        <v>Завантажити сертифікат</v>
      </c>
    </row>
    <row r="908" spans="1:8" x14ac:dyDescent="0.3">
      <c r="A908" t="s">
        <v>2964</v>
      </c>
      <c r="B908" t="s">
        <v>8</v>
      </c>
      <c r="C908" t="s">
        <v>2965</v>
      </c>
      <c r="D908" t="s">
        <v>2966</v>
      </c>
      <c r="E908" t="s">
        <v>2950</v>
      </c>
      <c r="G908" t="s">
        <v>2951</v>
      </c>
      <c r="H908" t="str">
        <f>HYPERLINK("https://talan.bank.gov.ua/get-user-certificate/1WkYT2e9VzWM4K8bdP9w","Завантажити сертифікат")</f>
        <v>Завантажити сертифікат</v>
      </c>
    </row>
    <row r="909" spans="1:8" x14ac:dyDescent="0.3">
      <c r="A909" t="s">
        <v>2967</v>
      </c>
      <c r="B909" t="s">
        <v>8</v>
      </c>
      <c r="C909" t="s">
        <v>2968</v>
      </c>
      <c r="D909" t="s">
        <v>2969</v>
      </c>
      <c r="E909" t="s">
        <v>2950</v>
      </c>
      <c r="G909" t="s">
        <v>2951</v>
      </c>
      <c r="H909" t="str">
        <f>HYPERLINK("https://talan.bank.gov.ua/get-user-certificate/1WkYTOQXIPHS5F8_b-uf","Завантажити сертифікат")</f>
        <v>Завантажити сертифікат</v>
      </c>
    </row>
    <row r="910" spans="1:8" x14ac:dyDescent="0.3">
      <c r="A910" t="s">
        <v>2970</v>
      </c>
      <c r="B910" t="s">
        <v>8</v>
      </c>
      <c r="C910" t="s">
        <v>2971</v>
      </c>
      <c r="D910" t="s">
        <v>2972</v>
      </c>
      <c r="E910" t="s">
        <v>2973</v>
      </c>
      <c r="G910" t="s">
        <v>2974</v>
      </c>
      <c r="H910" t="str">
        <f>HYPERLINK("https://talan.bank.gov.ua/get-user-certificate/1WkYTH2afCgzc1Nm_BWB","Завантажити сертифікат")</f>
        <v>Завантажити сертифікат</v>
      </c>
    </row>
    <row r="911" spans="1:8" x14ac:dyDescent="0.3">
      <c r="A911" t="s">
        <v>2975</v>
      </c>
      <c r="B911" t="s">
        <v>8</v>
      </c>
      <c r="C911" t="s">
        <v>2976</v>
      </c>
      <c r="D911" t="s">
        <v>2977</v>
      </c>
      <c r="E911" t="s">
        <v>2973</v>
      </c>
      <c r="G911" t="s">
        <v>2974</v>
      </c>
      <c r="H911" t="str">
        <f>HYPERLINK("https://talan.bank.gov.ua/get-user-certificate/1WkYTnE2hYnwmm1LJGF5","Завантажити сертифікат")</f>
        <v>Завантажити сертифікат</v>
      </c>
    </row>
    <row r="912" spans="1:8" x14ac:dyDescent="0.3">
      <c r="A912" t="s">
        <v>2978</v>
      </c>
      <c r="B912" t="s">
        <v>8</v>
      </c>
      <c r="C912" t="s">
        <v>2979</v>
      </c>
      <c r="D912" t="s">
        <v>2980</v>
      </c>
      <c r="E912" t="s">
        <v>2973</v>
      </c>
      <c r="G912" t="s">
        <v>2974</v>
      </c>
      <c r="H912" t="str">
        <f>HYPERLINK("https://talan.bank.gov.ua/get-user-certificate/1WkYTc1EOhUAW5kYG-ru","Завантажити сертифікат")</f>
        <v>Завантажити сертифікат</v>
      </c>
    </row>
    <row r="913" spans="1:8" x14ac:dyDescent="0.3">
      <c r="A913" t="s">
        <v>2981</v>
      </c>
      <c r="B913" t="s">
        <v>8</v>
      </c>
      <c r="C913" t="s">
        <v>2982</v>
      </c>
      <c r="D913" t="s">
        <v>2983</v>
      </c>
      <c r="E913" t="s">
        <v>2973</v>
      </c>
      <c r="G913" t="s">
        <v>2974</v>
      </c>
      <c r="H913" t="str">
        <f>HYPERLINK("https://talan.bank.gov.ua/get-user-certificate/1WkYTw9gLSwdcNq1V-lx","Завантажити сертифікат")</f>
        <v>Завантажити сертифікат</v>
      </c>
    </row>
    <row r="914" spans="1:8" x14ac:dyDescent="0.3">
      <c r="A914" t="s">
        <v>2984</v>
      </c>
      <c r="B914" t="s">
        <v>8</v>
      </c>
      <c r="C914" t="s">
        <v>2985</v>
      </c>
      <c r="D914" t="s">
        <v>2986</v>
      </c>
      <c r="E914" t="s">
        <v>2973</v>
      </c>
      <c r="G914" t="s">
        <v>2974</v>
      </c>
      <c r="H914" t="str">
        <f>HYPERLINK("https://talan.bank.gov.ua/get-user-certificate/1WkYT9BiqV5EZCCBkUqm","Завантажити сертифікат")</f>
        <v>Завантажити сертифікат</v>
      </c>
    </row>
    <row r="915" spans="1:8" x14ac:dyDescent="0.3">
      <c r="A915" t="s">
        <v>2987</v>
      </c>
      <c r="B915" t="s">
        <v>8</v>
      </c>
      <c r="C915" t="s">
        <v>2988</v>
      </c>
      <c r="D915" t="s">
        <v>2989</v>
      </c>
      <c r="E915" t="s">
        <v>2973</v>
      </c>
      <c r="G915" t="s">
        <v>2974</v>
      </c>
      <c r="H915" t="str">
        <f>HYPERLINK("https://talan.bank.gov.ua/get-user-certificate/1WkYT7PA6FaLV30rQo5H","Завантажити сертифікат")</f>
        <v>Завантажити сертифікат</v>
      </c>
    </row>
    <row r="916" spans="1:8" x14ac:dyDescent="0.3">
      <c r="A916" t="s">
        <v>2990</v>
      </c>
      <c r="B916" t="s">
        <v>8</v>
      </c>
      <c r="C916" t="s">
        <v>2991</v>
      </c>
      <c r="D916" t="s">
        <v>2992</v>
      </c>
      <c r="E916" t="s">
        <v>2973</v>
      </c>
      <c r="G916" t="s">
        <v>2974</v>
      </c>
      <c r="H916" t="str">
        <f>HYPERLINK("https://talan.bank.gov.ua/get-user-certificate/1WkYTlhppssNUXIQ5J6a","Завантажити сертифікат")</f>
        <v>Завантажити сертифікат</v>
      </c>
    </row>
    <row r="917" spans="1:8" x14ac:dyDescent="0.3">
      <c r="A917" t="s">
        <v>2993</v>
      </c>
      <c r="B917" t="s">
        <v>8</v>
      </c>
      <c r="C917" t="s">
        <v>2994</v>
      </c>
      <c r="D917" t="s">
        <v>2995</v>
      </c>
      <c r="E917" t="s">
        <v>2973</v>
      </c>
      <c r="G917" t="s">
        <v>2974</v>
      </c>
      <c r="H917" t="str">
        <f>HYPERLINK("https://talan.bank.gov.ua/get-user-certificate/1WkYTWGVTcSiUZUsPXhX","Завантажити сертифікат")</f>
        <v>Завантажити сертифікат</v>
      </c>
    </row>
    <row r="918" spans="1:8" x14ac:dyDescent="0.3">
      <c r="A918" t="s">
        <v>2996</v>
      </c>
      <c r="B918" t="s">
        <v>8</v>
      </c>
      <c r="C918" t="s">
        <v>2997</v>
      </c>
      <c r="D918" t="s">
        <v>2998</v>
      </c>
      <c r="E918" t="s">
        <v>2973</v>
      </c>
      <c r="G918" t="s">
        <v>2974</v>
      </c>
      <c r="H918" t="str">
        <f>HYPERLINK("https://talan.bank.gov.ua/get-user-certificate/1WkYTv8HrZzmdldebU5L","Завантажити сертифікат")</f>
        <v>Завантажити сертифікат</v>
      </c>
    </row>
    <row r="919" spans="1:8" x14ac:dyDescent="0.3">
      <c r="A919" t="s">
        <v>2999</v>
      </c>
      <c r="B919" t="s">
        <v>8</v>
      </c>
      <c r="C919" t="s">
        <v>3000</v>
      </c>
      <c r="D919" t="s">
        <v>3001</v>
      </c>
      <c r="E919" t="s">
        <v>2973</v>
      </c>
      <c r="G919" t="s">
        <v>2974</v>
      </c>
      <c r="H919" t="str">
        <f>HYPERLINK("https://talan.bank.gov.ua/get-user-certificate/1WkYTpJtm_KBiDcZfBCf","Завантажити сертифікат")</f>
        <v>Завантажити сертифікат</v>
      </c>
    </row>
    <row r="920" spans="1:8" x14ac:dyDescent="0.3">
      <c r="A920" t="s">
        <v>3002</v>
      </c>
      <c r="B920" t="s">
        <v>8</v>
      </c>
      <c r="C920" t="s">
        <v>3003</v>
      </c>
      <c r="D920" t="s">
        <v>3004</v>
      </c>
      <c r="E920" t="s">
        <v>2973</v>
      </c>
      <c r="G920" t="s">
        <v>2974</v>
      </c>
      <c r="H920" t="str">
        <f>HYPERLINK("https://talan.bank.gov.ua/get-user-certificate/1WkYTTIG4dN_w1ROBbTT","Завантажити сертифікат")</f>
        <v>Завантажити сертифікат</v>
      </c>
    </row>
    <row r="921" spans="1:8" x14ac:dyDescent="0.3">
      <c r="A921" t="s">
        <v>3005</v>
      </c>
      <c r="B921" t="s">
        <v>8</v>
      </c>
      <c r="C921" t="s">
        <v>3006</v>
      </c>
      <c r="D921" t="s">
        <v>3007</v>
      </c>
      <c r="E921" t="s">
        <v>2973</v>
      </c>
      <c r="G921" t="s">
        <v>2974</v>
      </c>
      <c r="H921" t="str">
        <f>HYPERLINK("https://talan.bank.gov.ua/get-user-certificate/1WkYTVHw0wDDTpN0ENVy","Завантажити сертифікат")</f>
        <v>Завантажити сертифікат</v>
      </c>
    </row>
    <row r="922" spans="1:8" x14ac:dyDescent="0.3">
      <c r="A922" t="s">
        <v>3008</v>
      </c>
      <c r="B922" t="s">
        <v>8</v>
      </c>
      <c r="C922" t="s">
        <v>3009</v>
      </c>
      <c r="D922" t="s">
        <v>3010</v>
      </c>
      <c r="E922" t="s">
        <v>2973</v>
      </c>
      <c r="G922" t="s">
        <v>2974</v>
      </c>
      <c r="H922" t="str">
        <f>HYPERLINK("https://talan.bank.gov.ua/get-user-certificate/1WkYTpY3s9k116XX9vHC","Завантажити сертифікат")</f>
        <v>Завантажити сертифікат</v>
      </c>
    </row>
    <row r="923" spans="1:8" x14ac:dyDescent="0.3">
      <c r="A923" t="s">
        <v>3011</v>
      </c>
      <c r="B923" t="s">
        <v>8</v>
      </c>
      <c r="C923" t="s">
        <v>3012</v>
      </c>
      <c r="D923" t="s">
        <v>3013</v>
      </c>
      <c r="E923" t="s">
        <v>2973</v>
      </c>
      <c r="G923" t="s">
        <v>2974</v>
      </c>
      <c r="H923" t="str">
        <f>HYPERLINK("https://talan.bank.gov.ua/get-user-certificate/1WkYTMwiNAyDoia8-TtB","Завантажити сертифікат")</f>
        <v>Завантажити сертифікат</v>
      </c>
    </row>
    <row r="924" spans="1:8" x14ac:dyDescent="0.3">
      <c r="A924" t="s">
        <v>3014</v>
      </c>
      <c r="B924" t="s">
        <v>8</v>
      </c>
      <c r="C924" t="s">
        <v>3015</v>
      </c>
      <c r="D924" t="s">
        <v>3016</v>
      </c>
      <c r="E924" t="s">
        <v>2973</v>
      </c>
      <c r="G924" t="s">
        <v>2974</v>
      </c>
      <c r="H924" t="str">
        <f>HYPERLINK("https://talan.bank.gov.ua/get-user-certificate/1WkYTmRll9oSVespJIyj","Завантажити сертифікат")</f>
        <v>Завантажити сертифікат</v>
      </c>
    </row>
    <row r="925" spans="1:8" x14ac:dyDescent="0.3">
      <c r="A925" t="s">
        <v>3017</v>
      </c>
      <c r="B925" t="s">
        <v>8</v>
      </c>
      <c r="C925" t="s">
        <v>3018</v>
      </c>
      <c r="D925" t="s">
        <v>3019</v>
      </c>
      <c r="E925" t="s">
        <v>2973</v>
      </c>
      <c r="G925" t="s">
        <v>2974</v>
      </c>
      <c r="H925" t="str">
        <f>HYPERLINK("https://talan.bank.gov.ua/get-user-certificate/1WkYTfvgpXcfh8wk--oS","Завантажити сертифікат")</f>
        <v>Завантажити сертифікат</v>
      </c>
    </row>
    <row r="926" spans="1:8" x14ac:dyDescent="0.3">
      <c r="A926" t="s">
        <v>3020</v>
      </c>
      <c r="B926" t="s">
        <v>8</v>
      </c>
      <c r="C926" t="s">
        <v>3021</v>
      </c>
      <c r="D926" t="s">
        <v>3022</v>
      </c>
      <c r="E926" t="s">
        <v>3023</v>
      </c>
      <c r="G926" t="s">
        <v>3024</v>
      </c>
      <c r="H926" t="str">
        <f>HYPERLINK("https://talan.bank.gov.ua/get-user-certificate/1WkYTip22rNIPkv0B-a8","Завантажити сертифікат")</f>
        <v>Завантажити сертифікат</v>
      </c>
    </row>
    <row r="927" spans="1:8" x14ac:dyDescent="0.3">
      <c r="A927" t="s">
        <v>3025</v>
      </c>
      <c r="B927" t="s">
        <v>8</v>
      </c>
      <c r="C927" t="s">
        <v>3026</v>
      </c>
      <c r="D927" t="s">
        <v>3027</v>
      </c>
      <c r="E927" t="s">
        <v>3023</v>
      </c>
      <c r="G927" t="s">
        <v>3024</v>
      </c>
      <c r="H927" t="str">
        <f>HYPERLINK("https://talan.bank.gov.ua/get-user-certificate/1WkYTuy42vhBvd1y7TvG","Завантажити сертифікат")</f>
        <v>Завантажити сертифікат</v>
      </c>
    </row>
    <row r="928" spans="1:8" x14ac:dyDescent="0.3">
      <c r="A928" t="s">
        <v>3028</v>
      </c>
      <c r="B928" t="s">
        <v>8</v>
      </c>
      <c r="C928" t="s">
        <v>3029</v>
      </c>
      <c r="D928" t="s">
        <v>3030</v>
      </c>
      <c r="E928" t="s">
        <v>3023</v>
      </c>
      <c r="G928" t="s">
        <v>3024</v>
      </c>
      <c r="H928" t="str">
        <f>HYPERLINK("https://talan.bank.gov.ua/get-user-certificate/1WkYT6Fd8lKoAejI_cRZ","Завантажити сертифікат")</f>
        <v>Завантажити сертифікат</v>
      </c>
    </row>
    <row r="929" spans="1:8" x14ac:dyDescent="0.3">
      <c r="A929" t="s">
        <v>3031</v>
      </c>
      <c r="B929" t="s">
        <v>8</v>
      </c>
      <c r="C929" t="s">
        <v>3032</v>
      </c>
      <c r="D929" t="s">
        <v>3033</v>
      </c>
      <c r="E929" t="s">
        <v>3023</v>
      </c>
      <c r="G929" t="s">
        <v>3024</v>
      </c>
      <c r="H929" t="str">
        <f>HYPERLINK("https://talan.bank.gov.ua/get-user-certificate/1WkYToJfc9472XUJbtl7","Завантажити сертифікат")</f>
        <v>Завантажити сертифікат</v>
      </c>
    </row>
    <row r="930" spans="1:8" x14ac:dyDescent="0.3">
      <c r="A930" t="s">
        <v>3034</v>
      </c>
      <c r="B930" t="s">
        <v>8</v>
      </c>
      <c r="C930" t="s">
        <v>3035</v>
      </c>
      <c r="D930" t="s">
        <v>3036</v>
      </c>
      <c r="E930" t="s">
        <v>3023</v>
      </c>
      <c r="G930" t="s">
        <v>3024</v>
      </c>
      <c r="H930" t="str">
        <f>HYPERLINK("https://talan.bank.gov.ua/get-user-certificate/1WkYTi2rXR5ObA3QanvQ","Завантажити сертифікат")</f>
        <v>Завантажити сертифікат</v>
      </c>
    </row>
    <row r="931" spans="1:8" x14ac:dyDescent="0.3">
      <c r="A931" t="s">
        <v>3037</v>
      </c>
      <c r="B931" t="s">
        <v>8</v>
      </c>
      <c r="C931" t="s">
        <v>3038</v>
      </c>
      <c r="D931" t="s">
        <v>3039</v>
      </c>
      <c r="E931" t="s">
        <v>3023</v>
      </c>
      <c r="G931" t="s">
        <v>3024</v>
      </c>
      <c r="H931" t="str">
        <f>HYPERLINK("https://talan.bank.gov.ua/get-user-certificate/1WkYTpHt7UCDGT_tXUBK","Завантажити сертифікат")</f>
        <v>Завантажити сертифікат</v>
      </c>
    </row>
    <row r="932" spans="1:8" x14ac:dyDescent="0.3">
      <c r="A932" t="s">
        <v>3040</v>
      </c>
      <c r="B932" t="s">
        <v>8</v>
      </c>
      <c r="C932" t="s">
        <v>3041</v>
      </c>
      <c r="D932" t="s">
        <v>3042</v>
      </c>
      <c r="E932" t="s">
        <v>3043</v>
      </c>
      <c r="G932" t="s">
        <v>3024</v>
      </c>
      <c r="H932" t="str">
        <f>HYPERLINK("https://talan.bank.gov.ua/get-user-certificate/1WkYTJJ2PWw9xk48bmYr","Завантажити сертифікат")</f>
        <v>Завантажити сертифікат</v>
      </c>
    </row>
    <row r="933" spans="1:8" x14ac:dyDescent="0.3">
      <c r="A933" t="s">
        <v>3044</v>
      </c>
      <c r="B933" t="s">
        <v>8</v>
      </c>
      <c r="C933" t="s">
        <v>3045</v>
      </c>
      <c r="D933" t="s">
        <v>3046</v>
      </c>
      <c r="E933" t="s">
        <v>3043</v>
      </c>
      <c r="G933" t="s">
        <v>3024</v>
      </c>
      <c r="H933" t="str">
        <f>HYPERLINK("https://talan.bank.gov.ua/get-user-certificate/1WkYTNhO6LBaL60gfDdQ","Завантажити сертифікат")</f>
        <v>Завантажити сертифікат</v>
      </c>
    </row>
    <row r="934" spans="1:8" x14ac:dyDescent="0.3">
      <c r="A934" t="s">
        <v>3047</v>
      </c>
      <c r="B934" t="s">
        <v>8</v>
      </c>
      <c r="C934" t="s">
        <v>3048</v>
      </c>
      <c r="D934" t="s">
        <v>3049</v>
      </c>
      <c r="E934" t="s">
        <v>3043</v>
      </c>
      <c r="G934" t="s">
        <v>3024</v>
      </c>
      <c r="H934" t="str">
        <f>HYPERLINK("https://talan.bank.gov.ua/get-user-certificate/1WkYTP8HHQZ9olv4DS--","Завантажити сертифікат")</f>
        <v>Завантажити сертифікат</v>
      </c>
    </row>
    <row r="935" spans="1:8" x14ac:dyDescent="0.3">
      <c r="A935" t="s">
        <v>3050</v>
      </c>
      <c r="B935" t="s">
        <v>8</v>
      </c>
      <c r="C935" t="s">
        <v>3051</v>
      </c>
      <c r="D935" t="s">
        <v>3052</v>
      </c>
      <c r="E935" t="s">
        <v>3043</v>
      </c>
      <c r="G935" t="s">
        <v>3024</v>
      </c>
      <c r="H935" t="str">
        <f>HYPERLINK("https://talan.bank.gov.ua/get-user-certificate/1WkYTqqIkej0hjhUtCfI","Завантажити сертифікат")</f>
        <v>Завантажити сертифікат</v>
      </c>
    </row>
    <row r="936" spans="1:8" x14ac:dyDescent="0.3">
      <c r="A936" t="s">
        <v>3053</v>
      </c>
      <c r="B936" t="s">
        <v>8</v>
      </c>
      <c r="C936" t="s">
        <v>3054</v>
      </c>
      <c r="D936" t="s">
        <v>3055</v>
      </c>
      <c r="E936" t="s">
        <v>3043</v>
      </c>
      <c r="G936" t="s">
        <v>3024</v>
      </c>
      <c r="H936" t="str">
        <f>HYPERLINK("https://talan.bank.gov.ua/get-user-certificate/1WkYTN1Y2qlP7Lt8qd8Q","Завантажити сертифікат")</f>
        <v>Завантажити сертифікат</v>
      </c>
    </row>
    <row r="937" spans="1:8" x14ac:dyDescent="0.3">
      <c r="A937" t="s">
        <v>3056</v>
      </c>
      <c r="B937" t="s">
        <v>8</v>
      </c>
      <c r="C937" t="s">
        <v>3057</v>
      </c>
      <c r="D937" t="s">
        <v>3058</v>
      </c>
      <c r="E937" t="s">
        <v>3043</v>
      </c>
      <c r="G937" t="s">
        <v>3024</v>
      </c>
      <c r="H937" t="str">
        <f>HYPERLINK("https://talan.bank.gov.ua/get-user-certificate/1WkYTTM7Zu4ylAIfykYy","Завантажити сертифікат")</f>
        <v>Завантажити сертифікат</v>
      </c>
    </row>
    <row r="938" spans="1:8" x14ac:dyDescent="0.3">
      <c r="A938" t="s">
        <v>3059</v>
      </c>
      <c r="B938" t="s">
        <v>8</v>
      </c>
      <c r="C938" t="s">
        <v>3060</v>
      </c>
      <c r="D938" t="s">
        <v>3061</v>
      </c>
      <c r="E938" t="s">
        <v>3043</v>
      </c>
      <c r="G938" t="s">
        <v>3024</v>
      </c>
      <c r="H938" t="str">
        <f>HYPERLINK("https://talan.bank.gov.ua/get-user-certificate/1WkYTdUlC9a2NT00aUB_","Завантажити сертифікат")</f>
        <v>Завантажити сертифікат</v>
      </c>
    </row>
    <row r="939" spans="1:8" x14ac:dyDescent="0.3">
      <c r="A939" t="s">
        <v>3062</v>
      </c>
      <c r="B939" t="s">
        <v>8</v>
      </c>
      <c r="C939" t="s">
        <v>3063</v>
      </c>
      <c r="D939" t="s">
        <v>3064</v>
      </c>
      <c r="E939" t="s">
        <v>3065</v>
      </c>
      <c r="G939" t="s">
        <v>3066</v>
      </c>
      <c r="H939" t="str">
        <f>HYPERLINK("https://talan.bank.gov.ua/get-user-certificate/1WkYTztI47cEPsi2fGIG","Завантажити сертифікат")</f>
        <v>Завантажити сертифікат</v>
      </c>
    </row>
    <row r="940" spans="1:8" x14ac:dyDescent="0.3">
      <c r="A940" t="s">
        <v>3067</v>
      </c>
      <c r="B940" t="s">
        <v>8</v>
      </c>
      <c r="C940" t="s">
        <v>3068</v>
      </c>
      <c r="D940" t="s">
        <v>3069</v>
      </c>
      <c r="E940" t="s">
        <v>3065</v>
      </c>
      <c r="G940" t="s">
        <v>3066</v>
      </c>
      <c r="H940" t="str">
        <f>HYPERLINK("https://talan.bank.gov.ua/get-user-certificate/1WkYTNGtZSnxLIuXAZMS","Завантажити сертифікат")</f>
        <v>Завантажити сертифікат</v>
      </c>
    </row>
    <row r="941" spans="1:8" x14ac:dyDescent="0.3">
      <c r="A941" t="s">
        <v>3070</v>
      </c>
      <c r="B941" t="s">
        <v>8</v>
      </c>
      <c r="C941" t="s">
        <v>3071</v>
      </c>
      <c r="D941" t="s">
        <v>3072</v>
      </c>
      <c r="E941" t="s">
        <v>3065</v>
      </c>
      <c r="G941" t="s">
        <v>3066</v>
      </c>
      <c r="H941" t="str">
        <f>HYPERLINK("https://talan.bank.gov.ua/get-user-certificate/1WkYTTIzkQTeao7KvJhT","Завантажити сертифікат")</f>
        <v>Завантажити сертифікат</v>
      </c>
    </row>
    <row r="942" spans="1:8" x14ac:dyDescent="0.3">
      <c r="A942" t="s">
        <v>3073</v>
      </c>
      <c r="B942" t="s">
        <v>8</v>
      </c>
      <c r="C942" t="s">
        <v>3074</v>
      </c>
      <c r="D942" t="s">
        <v>3075</v>
      </c>
      <c r="E942" t="s">
        <v>3065</v>
      </c>
      <c r="G942" t="s">
        <v>3066</v>
      </c>
      <c r="H942" t="str">
        <f>HYPERLINK("https://talan.bank.gov.ua/get-user-certificate/1WkYTC0kxi0G-OVPznch","Завантажити сертифікат")</f>
        <v>Завантажити сертифікат</v>
      </c>
    </row>
    <row r="943" spans="1:8" x14ac:dyDescent="0.3">
      <c r="A943" t="s">
        <v>3076</v>
      </c>
      <c r="B943" t="s">
        <v>8</v>
      </c>
      <c r="C943" t="s">
        <v>3077</v>
      </c>
      <c r="D943" t="s">
        <v>3078</v>
      </c>
      <c r="E943" t="s">
        <v>3065</v>
      </c>
      <c r="G943" t="s">
        <v>3066</v>
      </c>
      <c r="H943" t="str">
        <f>HYPERLINK("https://talan.bank.gov.ua/get-user-certificate/1WkYTx_0jNP3UKuvSgJ8","Завантажити сертифікат")</f>
        <v>Завантажити сертифікат</v>
      </c>
    </row>
    <row r="944" spans="1:8" x14ac:dyDescent="0.3">
      <c r="A944" t="s">
        <v>3079</v>
      </c>
      <c r="B944" t="s">
        <v>8</v>
      </c>
      <c r="C944" t="s">
        <v>3080</v>
      </c>
      <c r="D944" t="s">
        <v>3081</v>
      </c>
      <c r="E944" t="s">
        <v>3065</v>
      </c>
      <c r="G944" t="s">
        <v>3066</v>
      </c>
      <c r="H944" t="str">
        <f>HYPERLINK("https://talan.bank.gov.ua/get-user-certificate/1WkYT9tPhPii3g8tjo9l","Завантажити сертифікат")</f>
        <v>Завантажити сертифікат</v>
      </c>
    </row>
    <row r="945" spans="1:8" x14ac:dyDescent="0.3">
      <c r="A945" t="s">
        <v>3082</v>
      </c>
      <c r="B945" t="s">
        <v>8</v>
      </c>
      <c r="C945" t="s">
        <v>3083</v>
      </c>
      <c r="D945" t="s">
        <v>3084</v>
      </c>
      <c r="E945" t="s">
        <v>3065</v>
      </c>
      <c r="G945" t="s">
        <v>3066</v>
      </c>
      <c r="H945" t="str">
        <f>HYPERLINK("https://talan.bank.gov.ua/get-user-certificate/1WkYTSTJzGbYb7dtJvVw","Завантажити сертифікат")</f>
        <v>Завантажити сертифікат</v>
      </c>
    </row>
    <row r="946" spans="1:8" x14ac:dyDescent="0.3">
      <c r="A946" t="s">
        <v>3085</v>
      </c>
      <c r="B946" t="s">
        <v>8</v>
      </c>
      <c r="C946" t="s">
        <v>3086</v>
      </c>
      <c r="D946" t="s">
        <v>3087</v>
      </c>
      <c r="E946" t="s">
        <v>3065</v>
      </c>
      <c r="G946" t="s">
        <v>3066</v>
      </c>
      <c r="H946" t="str">
        <f>HYPERLINK("https://talan.bank.gov.ua/get-user-certificate/1WkYTORwGZJQrAXHwMGL","Завантажити сертифікат")</f>
        <v>Завантажити сертифікат</v>
      </c>
    </row>
    <row r="947" spans="1:8" x14ac:dyDescent="0.3">
      <c r="A947" t="s">
        <v>3088</v>
      </c>
      <c r="B947" t="s">
        <v>8</v>
      </c>
      <c r="C947" t="s">
        <v>3089</v>
      </c>
      <c r="D947" t="s">
        <v>3090</v>
      </c>
      <c r="E947" t="s">
        <v>3065</v>
      </c>
      <c r="G947" t="s">
        <v>3066</v>
      </c>
      <c r="H947" t="str">
        <f>HYPERLINK("https://talan.bank.gov.ua/get-user-certificate/1WkYTrBD1xvf1JuSzUC1","Завантажити сертифікат")</f>
        <v>Завантажити сертифікат</v>
      </c>
    </row>
    <row r="948" spans="1:8" x14ac:dyDescent="0.3">
      <c r="A948" t="s">
        <v>3091</v>
      </c>
      <c r="B948" t="s">
        <v>8</v>
      </c>
      <c r="C948" t="s">
        <v>3092</v>
      </c>
      <c r="D948" t="s">
        <v>3093</v>
      </c>
      <c r="E948" t="s">
        <v>3065</v>
      </c>
      <c r="G948" t="s">
        <v>3066</v>
      </c>
      <c r="H948" t="str">
        <f>HYPERLINK("https://talan.bank.gov.ua/get-user-certificate/1WkYTa90t3gai4PDUOWr","Завантажити сертифікат")</f>
        <v>Завантажити сертифікат</v>
      </c>
    </row>
    <row r="949" spans="1:8" x14ac:dyDescent="0.3">
      <c r="A949" t="s">
        <v>3094</v>
      </c>
      <c r="B949" t="s">
        <v>8</v>
      </c>
      <c r="C949" t="s">
        <v>3095</v>
      </c>
      <c r="D949" t="s">
        <v>3096</v>
      </c>
      <c r="E949" t="s">
        <v>3065</v>
      </c>
      <c r="G949" t="s">
        <v>3066</v>
      </c>
      <c r="H949" t="str">
        <f>HYPERLINK("https://talan.bank.gov.ua/get-user-certificate/1WkYTmt6I3aEk-LDeMsE","Завантажити сертифікат")</f>
        <v>Завантажити сертифікат</v>
      </c>
    </row>
    <row r="950" spans="1:8" x14ac:dyDescent="0.3">
      <c r="A950" t="s">
        <v>3097</v>
      </c>
      <c r="B950" t="s">
        <v>8</v>
      </c>
      <c r="C950" t="s">
        <v>3098</v>
      </c>
      <c r="D950" t="s">
        <v>3099</v>
      </c>
      <c r="E950" t="s">
        <v>3065</v>
      </c>
      <c r="G950" t="s">
        <v>3066</v>
      </c>
      <c r="H950" t="str">
        <f>HYPERLINK("https://talan.bank.gov.ua/get-user-certificate/1WkYT-zjBS1wgReD_dWS","Завантажити сертифікат")</f>
        <v>Завантажити сертифікат</v>
      </c>
    </row>
    <row r="951" spans="1:8" x14ac:dyDescent="0.3">
      <c r="A951" t="s">
        <v>3100</v>
      </c>
      <c r="B951" t="s">
        <v>8</v>
      </c>
      <c r="C951" t="s">
        <v>3101</v>
      </c>
      <c r="D951" t="s">
        <v>3102</v>
      </c>
      <c r="E951" t="s">
        <v>3065</v>
      </c>
      <c r="G951" t="s">
        <v>3066</v>
      </c>
      <c r="H951" t="str">
        <f>HYPERLINK("https://talan.bank.gov.ua/get-user-certificate/1WkYTMP6y2kmCqgkDjv8","Завантажити сертифікат")</f>
        <v>Завантажити сертифікат</v>
      </c>
    </row>
    <row r="952" spans="1:8" x14ac:dyDescent="0.3">
      <c r="A952" t="s">
        <v>3103</v>
      </c>
      <c r="B952" t="s">
        <v>8</v>
      </c>
      <c r="C952" t="s">
        <v>3104</v>
      </c>
      <c r="D952" t="s">
        <v>3105</v>
      </c>
      <c r="E952" t="s">
        <v>3065</v>
      </c>
      <c r="G952" t="s">
        <v>3066</v>
      </c>
      <c r="H952" t="str">
        <f>HYPERLINK("https://talan.bank.gov.ua/get-user-certificate/1WkYTBCY_f2YG3rs_gnG","Завантажити сертифікат")</f>
        <v>Завантажити сертифікат</v>
      </c>
    </row>
    <row r="953" spans="1:8" x14ac:dyDescent="0.3">
      <c r="A953" t="s">
        <v>3106</v>
      </c>
      <c r="B953" t="s">
        <v>8</v>
      </c>
      <c r="C953" t="s">
        <v>3107</v>
      </c>
      <c r="D953" t="s">
        <v>3108</v>
      </c>
      <c r="E953" t="s">
        <v>3065</v>
      </c>
      <c r="G953" t="s">
        <v>3066</v>
      </c>
      <c r="H953" t="str">
        <f>HYPERLINK("https://talan.bank.gov.ua/get-user-certificate/1WkYTOAzLsa2d5MTPIhx","Завантажити сертифікат")</f>
        <v>Завантажити сертифікат</v>
      </c>
    </row>
    <row r="954" spans="1:8" x14ac:dyDescent="0.3">
      <c r="A954" t="s">
        <v>3109</v>
      </c>
      <c r="B954" t="s">
        <v>8</v>
      </c>
      <c r="C954" t="s">
        <v>3110</v>
      </c>
      <c r="D954" t="s">
        <v>3111</v>
      </c>
      <c r="E954" t="s">
        <v>3065</v>
      </c>
      <c r="G954" t="s">
        <v>3066</v>
      </c>
      <c r="H954" t="str">
        <f>HYPERLINK("https://talan.bank.gov.ua/get-user-certificate/1WkYTRHQnpZE9Naqv9pE","Завантажити сертифікат")</f>
        <v>Завантажити сертифікат</v>
      </c>
    </row>
    <row r="955" spans="1:8" x14ac:dyDescent="0.3">
      <c r="A955" t="s">
        <v>3112</v>
      </c>
      <c r="B955" t="s">
        <v>8</v>
      </c>
      <c r="C955" t="s">
        <v>3113</v>
      </c>
      <c r="D955" t="s">
        <v>3114</v>
      </c>
      <c r="E955" t="s">
        <v>3065</v>
      </c>
      <c r="G955" t="s">
        <v>3066</v>
      </c>
      <c r="H955" t="str">
        <f>HYPERLINK("https://talan.bank.gov.ua/get-user-certificate/1WkYTGif2ggsz5LoShxd","Завантажити сертифікат")</f>
        <v>Завантажити сертифікат</v>
      </c>
    </row>
    <row r="956" spans="1:8" x14ac:dyDescent="0.3">
      <c r="A956" t="s">
        <v>3115</v>
      </c>
      <c r="B956" t="s">
        <v>8</v>
      </c>
      <c r="C956" t="s">
        <v>3116</v>
      </c>
      <c r="D956" t="s">
        <v>3117</v>
      </c>
      <c r="E956" t="s">
        <v>3065</v>
      </c>
      <c r="G956" t="s">
        <v>3066</v>
      </c>
      <c r="H956" t="str">
        <f>HYPERLINK("https://talan.bank.gov.ua/get-user-certificate/1WkYTb11n2ZHLLKcSpms","Завантажити сертифікат")</f>
        <v>Завантажити сертифікат</v>
      </c>
    </row>
    <row r="957" spans="1:8" x14ac:dyDescent="0.3">
      <c r="A957" t="s">
        <v>3118</v>
      </c>
      <c r="B957" t="s">
        <v>8</v>
      </c>
      <c r="C957" t="s">
        <v>3119</v>
      </c>
      <c r="D957" t="s">
        <v>3120</v>
      </c>
      <c r="E957" t="s">
        <v>3065</v>
      </c>
      <c r="G957" t="s">
        <v>3066</v>
      </c>
      <c r="H957" t="str">
        <f>HYPERLINK("https://talan.bank.gov.ua/get-user-certificate/1WkYTL7y5s4JWXtEFyo3","Завантажити сертифікат")</f>
        <v>Завантажити сертифікат</v>
      </c>
    </row>
    <row r="958" spans="1:8" x14ac:dyDescent="0.3">
      <c r="A958" t="s">
        <v>3121</v>
      </c>
      <c r="B958" t="s">
        <v>8</v>
      </c>
      <c r="C958" t="s">
        <v>3122</v>
      </c>
      <c r="D958" t="s">
        <v>3123</v>
      </c>
      <c r="E958" t="s">
        <v>3065</v>
      </c>
      <c r="G958" t="s">
        <v>3066</v>
      </c>
      <c r="H958" t="str">
        <f>HYPERLINK("https://talan.bank.gov.ua/get-user-certificate/1WkYTBQbZdrbvN8pqrRV","Завантажити сертифікат")</f>
        <v>Завантажити сертифікат</v>
      </c>
    </row>
    <row r="959" spans="1:8" x14ac:dyDescent="0.3">
      <c r="A959" t="s">
        <v>3124</v>
      </c>
      <c r="B959" t="s">
        <v>8</v>
      </c>
      <c r="C959" t="s">
        <v>3125</v>
      </c>
      <c r="D959" t="s">
        <v>3126</v>
      </c>
      <c r="E959" t="s">
        <v>3065</v>
      </c>
      <c r="G959" t="s">
        <v>3066</v>
      </c>
      <c r="H959" t="str">
        <f>HYPERLINK("https://talan.bank.gov.ua/get-user-certificate/1WkYTWbiXUJS1zUWW5SS","Завантажити сертифікат")</f>
        <v>Завантажити сертифікат</v>
      </c>
    </row>
    <row r="960" spans="1:8" x14ac:dyDescent="0.3">
      <c r="A960" t="s">
        <v>3127</v>
      </c>
      <c r="B960" t="s">
        <v>8</v>
      </c>
      <c r="C960" t="s">
        <v>3128</v>
      </c>
      <c r="D960" t="s">
        <v>3129</v>
      </c>
      <c r="E960" t="s">
        <v>3065</v>
      </c>
      <c r="G960" t="s">
        <v>3066</v>
      </c>
      <c r="H960" t="str">
        <f>HYPERLINK("https://talan.bank.gov.ua/get-user-certificate/1WkYT7ckCg3LGUbwvT86","Завантажити сертифікат")</f>
        <v>Завантажити сертифікат</v>
      </c>
    </row>
    <row r="961" spans="1:8" x14ac:dyDescent="0.3">
      <c r="A961" t="s">
        <v>3130</v>
      </c>
      <c r="B961" t="s">
        <v>8</v>
      </c>
      <c r="C961" t="s">
        <v>3131</v>
      </c>
      <c r="D961" t="s">
        <v>3132</v>
      </c>
      <c r="E961" t="s">
        <v>3133</v>
      </c>
      <c r="G961" t="s">
        <v>3134</v>
      </c>
      <c r="H961" t="str">
        <f>HYPERLINK("https://talan.bank.gov.ua/get-user-certificate/1WkYTuKFUo1uJQXXgArT","Завантажити сертифікат")</f>
        <v>Завантажити сертифікат</v>
      </c>
    </row>
    <row r="962" spans="1:8" x14ac:dyDescent="0.3">
      <c r="A962" t="s">
        <v>3135</v>
      </c>
      <c r="B962" t="s">
        <v>8</v>
      </c>
      <c r="C962" t="s">
        <v>3136</v>
      </c>
      <c r="D962" t="s">
        <v>3137</v>
      </c>
      <c r="E962" t="s">
        <v>3133</v>
      </c>
      <c r="G962" t="s">
        <v>3134</v>
      </c>
      <c r="H962" t="str">
        <f>HYPERLINK("https://talan.bank.gov.ua/get-user-certificate/1WkYTVEn75onVhCmg8oT","Завантажити сертифікат")</f>
        <v>Завантажити сертифікат</v>
      </c>
    </row>
    <row r="963" spans="1:8" x14ac:dyDescent="0.3">
      <c r="A963" t="s">
        <v>3138</v>
      </c>
      <c r="B963" t="s">
        <v>8</v>
      </c>
      <c r="C963" t="s">
        <v>3139</v>
      </c>
      <c r="D963" t="s">
        <v>3140</v>
      </c>
      <c r="E963" t="s">
        <v>3133</v>
      </c>
      <c r="G963" t="s">
        <v>3134</v>
      </c>
      <c r="H963" t="str">
        <f>HYPERLINK("https://talan.bank.gov.ua/get-user-certificate/1WkYTtykMPaj87KWIc7r","Завантажити сертифікат")</f>
        <v>Завантажити сертифікат</v>
      </c>
    </row>
    <row r="964" spans="1:8" x14ac:dyDescent="0.3">
      <c r="A964" t="s">
        <v>3141</v>
      </c>
      <c r="B964" t="s">
        <v>8</v>
      </c>
      <c r="C964" t="s">
        <v>3142</v>
      </c>
      <c r="D964" t="s">
        <v>3143</v>
      </c>
      <c r="E964" t="s">
        <v>3133</v>
      </c>
      <c r="G964" t="s">
        <v>3134</v>
      </c>
      <c r="H964" t="str">
        <f>HYPERLINK("https://talan.bank.gov.ua/get-user-certificate/1WkYTiCQoeP2mOIsqiJR","Завантажити сертифікат")</f>
        <v>Завантажити сертифікат</v>
      </c>
    </row>
    <row r="965" spans="1:8" x14ac:dyDescent="0.3">
      <c r="A965" t="s">
        <v>3144</v>
      </c>
      <c r="B965" t="s">
        <v>8</v>
      </c>
      <c r="C965" t="s">
        <v>3145</v>
      </c>
      <c r="D965" t="s">
        <v>3146</v>
      </c>
      <c r="E965" t="s">
        <v>3133</v>
      </c>
      <c r="G965" t="s">
        <v>3134</v>
      </c>
      <c r="H965" t="str">
        <f>HYPERLINK("https://talan.bank.gov.ua/get-user-certificate/1WkYTZWj0ZG42gv2FakA","Завантажити сертифікат")</f>
        <v>Завантажити сертифікат</v>
      </c>
    </row>
    <row r="966" spans="1:8" x14ac:dyDescent="0.3">
      <c r="A966" t="s">
        <v>3147</v>
      </c>
      <c r="B966" t="s">
        <v>8</v>
      </c>
      <c r="C966" t="s">
        <v>3148</v>
      </c>
      <c r="D966" t="s">
        <v>3149</v>
      </c>
      <c r="E966" t="s">
        <v>3133</v>
      </c>
      <c r="G966" t="s">
        <v>3134</v>
      </c>
      <c r="H966" t="str">
        <f>HYPERLINK("https://talan.bank.gov.ua/get-user-certificate/1WkYTO4GAC_gofWE3171","Завантажити сертифікат")</f>
        <v>Завантажити сертифікат</v>
      </c>
    </row>
    <row r="967" spans="1:8" x14ac:dyDescent="0.3">
      <c r="A967" t="s">
        <v>3150</v>
      </c>
      <c r="B967" t="s">
        <v>8</v>
      </c>
      <c r="C967" t="s">
        <v>3151</v>
      </c>
      <c r="D967" t="s">
        <v>3152</v>
      </c>
      <c r="E967" t="s">
        <v>3133</v>
      </c>
      <c r="G967" t="s">
        <v>3134</v>
      </c>
      <c r="H967" t="str">
        <f>HYPERLINK("https://talan.bank.gov.ua/get-user-certificate/1WkYTJl7phLwJB0ogvhC","Завантажити сертифікат")</f>
        <v>Завантажити сертифікат</v>
      </c>
    </row>
    <row r="968" spans="1:8" x14ac:dyDescent="0.3">
      <c r="A968" t="s">
        <v>3153</v>
      </c>
      <c r="B968" t="s">
        <v>8</v>
      </c>
      <c r="C968" t="s">
        <v>3154</v>
      </c>
      <c r="D968" t="s">
        <v>3155</v>
      </c>
      <c r="E968" t="s">
        <v>3133</v>
      </c>
      <c r="G968" t="s">
        <v>3134</v>
      </c>
      <c r="H968" t="str">
        <f>HYPERLINK("https://talan.bank.gov.ua/get-user-certificate/1WkYTtyZPIlgnbgegABf","Завантажити сертифікат")</f>
        <v>Завантажити сертифікат</v>
      </c>
    </row>
    <row r="969" spans="1:8" x14ac:dyDescent="0.3">
      <c r="A969" t="s">
        <v>3156</v>
      </c>
      <c r="B969" t="s">
        <v>8</v>
      </c>
      <c r="C969" t="s">
        <v>3157</v>
      </c>
      <c r="D969" t="s">
        <v>3158</v>
      </c>
      <c r="E969" t="s">
        <v>3159</v>
      </c>
      <c r="G969" t="s">
        <v>3160</v>
      </c>
      <c r="H969" t="str">
        <f>HYPERLINK("https://talan.bank.gov.ua/get-user-certificate/1WkYTAMERme9PVvVwaAk","Завантажити сертифікат")</f>
        <v>Завантажити сертифікат</v>
      </c>
    </row>
    <row r="970" spans="1:8" x14ac:dyDescent="0.3">
      <c r="A970" t="s">
        <v>3161</v>
      </c>
      <c r="B970" t="s">
        <v>8</v>
      </c>
      <c r="C970" t="s">
        <v>3162</v>
      </c>
      <c r="D970" t="s">
        <v>3163</v>
      </c>
      <c r="E970" t="s">
        <v>3164</v>
      </c>
      <c r="G970" t="s">
        <v>3165</v>
      </c>
      <c r="H970" t="str">
        <f>HYPERLINK("https://talan.bank.gov.ua/get-user-certificate/1WkYT0IBGtpBkeEs61Cp","Завантажити сертифікат")</f>
        <v>Завантажити сертифікат</v>
      </c>
    </row>
    <row r="971" spans="1:8" x14ac:dyDescent="0.3">
      <c r="A971" t="s">
        <v>3166</v>
      </c>
      <c r="B971" t="s">
        <v>8</v>
      </c>
      <c r="C971" t="s">
        <v>3167</v>
      </c>
      <c r="D971" t="s">
        <v>3168</v>
      </c>
      <c r="E971" t="s">
        <v>3164</v>
      </c>
      <c r="G971" t="s">
        <v>3165</v>
      </c>
      <c r="H971" t="str">
        <f>HYPERLINK("https://talan.bank.gov.ua/get-user-certificate/1WkYTaz0k-4IQdXwLEsy","Завантажити сертифікат")</f>
        <v>Завантажити сертифікат</v>
      </c>
    </row>
    <row r="972" spans="1:8" x14ac:dyDescent="0.3">
      <c r="A972" t="s">
        <v>3169</v>
      </c>
      <c r="B972" t="s">
        <v>8</v>
      </c>
      <c r="C972" t="s">
        <v>3170</v>
      </c>
      <c r="D972" t="s">
        <v>3171</v>
      </c>
      <c r="E972" t="s">
        <v>3164</v>
      </c>
      <c r="G972" t="s">
        <v>3165</v>
      </c>
      <c r="H972" t="str">
        <f>HYPERLINK("https://talan.bank.gov.ua/get-user-certificate/1WkYT2bGF3bHvZoB2tMV","Завантажити сертифікат")</f>
        <v>Завантажити сертифікат</v>
      </c>
    </row>
    <row r="973" spans="1:8" x14ac:dyDescent="0.3">
      <c r="A973" t="s">
        <v>3172</v>
      </c>
      <c r="B973" t="s">
        <v>8</v>
      </c>
      <c r="C973" t="s">
        <v>3173</v>
      </c>
      <c r="D973" t="s">
        <v>3174</v>
      </c>
      <c r="E973" t="s">
        <v>3164</v>
      </c>
      <c r="G973" t="s">
        <v>3165</v>
      </c>
      <c r="H973" t="str">
        <f>HYPERLINK("https://talan.bank.gov.ua/get-user-certificate/1WkYTMDaoMEncb5hbfMX","Завантажити сертифікат")</f>
        <v>Завантажити сертифікат</v>
      </c>
    </row>
    <row r="974" spans="1:8" x14ac:dyDescent="0.3">
      <c r="A974" t="s">
        <v>3175</v>
      </c>
      <c r="B974" t="s">
        <v>8</v>
      </c>
      <c r="C974" t="s">
        <v>3176</v>
      </c>
      <c r="D974" t="s">
        <v>3177</v>
      </c>
      <c r="E974" t="s">
        <v>3164</v>
      </c>
      <c r="G974" t="s">
        <v>3165</v>
      </c>
      <c r="H974" t="str">
        <f>HYPERLINK("https://talan.bank.gov.ua/get-user-certificate/1WkYTWiw4o4o1OaOUgST","Завантажити сертифікат")</f>
        <v>Завантажити сертифікат</v>
      </c>
    </row>
    <row r="975" spans="1:8" x14ac:dyDescent="0.3">
      <c r="A975" t="s">
        <v>3178</v>
      </c>
      <c r="B975" t="s">
        <v>8</v>
      </c>
      <c r="C975" t="s">
        <v>3179</v>
      </c>
      <c r="D975" t="s">
        <v>3180</v>
      </c>
      <c r="E975" t="s">
        <v>3164</v>
      </c>
      <c r="G975" t="s">
        <v>3165</v>
      </c>
      <c r="H975" t="str">
        <f>HYPERLINK("https://talan.bank.gov.ua/get-user-certificate/1WkYTLtPs-4hw3yhPsLa","Завантажити сертифікат")</f>
        <v>Завантажити сертифікат</v>
      </c>
    </row>
    <row r="976" spans="1:8" x14ac:dyDescent="0.3">
      <c r="A976" t="s">
        <v>3181</v>
      </c>
      <c r="B976" t="s">
        <v>8</v>
      </c>
      <c r="C976" t="s">
        <v>3182</v>
      </c>
      <c r="D976" t="s">
        <v>3183</v>
      </c>
      <c r="E976" t="s">
        <v>3164</v>
      </c>
      <c r="G976" t="s">
        <v>3165</v>
      </c>
      <c r="H976" t="str">
        <f>HYPERLINK("https://talan.bank.gov.ua/get-user-certificate/1WkYTz_mSsB65yL3utgu","Завантажити сертифікат")</f>
        <v>Завантажити сертифікат</v>
      </c>
    </row>
    <row r="977" spans="1:8" x14ac:dyDescent="0.3">
      <c r="A977" t="s">
        <v>3184</v>
      </c>
      <c r="B977" t="s">
        <v>8</v>
      </c>
      <c r="C977" t="s">
        <v>3185</v>
      </c>
      <c r="D977" t="s">
        <v>3186</v>
      </c>
      <c r="E977" t="s">
        <v>3164</v>
      </c>
      <c r="G977" t="s">
        <v>3165</v>
      </c>
      <c r="H977" t="str">
        <f>HYPERLINK("https://talan.bank.gov.ua/get-user-certificate/1WkYTZXbuaJYVrVYFXpr","Завантажити сертифікат")</f>
        <v>Завантажити сертифікат</v>
      </c>
    </row>
    <row r="978" spans="1:8" x14ac:dyDescent="0.3">
      <c r="A978" t="s">
        <v>3187</v>
      </c>
      <c r="B978" t="s">
        <v>8</v>
      </c>
      <c r="C978" t="s">
        <v>3188</v>
      </c>
      <c r="D978" t="s">
        <v>3189</v>
      </c>
      <c r="E978" t="s">
        <v>3164</v>
      </c>
      <c r="G978" t="s">
        <v>3165</v>
      </c>
      <c r="H978" t="str">
        <f>HYPERLINK("https://talan.bank.gov.ua/get-user-certificate/1WkYTlJI2vqqX7qdwTFl","Завантажити сертифікат")</f>
        <v>Завантажити сертифікат</v>
      </c>
    </row>
    <row r="979" spans="1:8" x14ac:dyDescent="0.3">
      <c r="A979" t="s">
        <v>3190</v>
      </c>
      <c r="B979" t="s">
        <v>8</v>
      </c>
      <c r="C979" t="s">
        <v>3191</v>
      </c>
      <c r="D979" t="s">
        <v>3192</v>
      </c>
      <c r="E979" t="s">
        <v>3164</v>
      </c>
      <c r="G979" t="s">
        <v>3165</v>
      </c>
      <c r="H979" t="str">
        <f>HYPERLINK("https://talan.bank.gov.ua/get-user-certificate/1WkYT7uw6SbbMH4OXwc-","Завантажити сертифікат")</f>
        <v>Завантажити сертифікат</v>
      </c>
    </row>
    <row r="980" spans="1:8" x14ac:dyDescent="0.3">
      <c r="A980" t="s">
        <v>3193</v>
      </c>
      <c r="B980" t="s">
        <v>8</v>
      </c>
      <c r="C980" t="s">
        <v>3194</v>
      </c>
      <c r="D980" t="s">
        <v>3195</v>
      </c>
      <c r="E980" t="s">
        <v>3164</v>
      </c>
      <c r="G980" t="s">
        <v>3165</v>
      </c>
      <c r="H980" t="str">
        <f>HYPERLINK("https://talan.bank.gov.ua/get-user-certificate/1WkYTU-RUy3wd1M87Hft","Завантажити сертифікат")</f>
        <v>Завантажити сертифікат</v>
      </c>
    </row>
    <row r="981" spans="1:8" x14ac:dyDescent="0.3">
      <c r="A981" t="s">
        <v>3196</v>
      </c>
      <c r="B981" t="s">
        <v>8</v>
      </c>
      <c r="C981" t="s">
        <v>3197</v>
      </c>
      <c r="D981" t="s">
        <v>3198</v>
      </c>
      <c r="E981" t="s">
        <v>3164</v>
      </c>
      <c r="G981" t="s">
        <v>3165</v>
      </c>
      <c r="H981" t="str">
        <f>HYPERLINK("https://talan.bank.gov.ua/get-user-certificate/1WkYTJbHtCpJPqkxuCUT","Завантажити сертифікат")</f>
        <v>Завантажити сертифікат</v>
      </c>
    </row>
    <row r="982" spans="1:8" x14ac:dyDescent="0.3">
      <c r="A982" t="s">
        <v>3199</v>
      </c>
      <c r="B982" t="s">
        <v>8</v>
      </c>
      <c r="C982" t="s">
        <v>3200</v>
      </c>
      <c r="D982" t="s">
        <v>3201</v>
      </c>
      <c r="E982" t="s">
        <v>3164</v>
      </c>
      <c r="G982" t="s">
        <v>3165</v>
      </c>
      <c r="H982" t="str">
        <f>HYPERLINK("https://talan.bank.gov.ua/get-user-certificate/1WkYTspv2AJdqKb6ZP2E","Завантажити сертифікат")</f>
        <v>Завантажити сертифікат</v>
      </c>
    </row>
    <row r="983" spans="1:8" x14ac:dyDescent="0.3">
      <c r="A983" t="s">
        <v>3202</v>
      </c>
      <c r="B983" t="s">
        <v>8</v>
      </c>
      <c r="C983" t="s">
        <v>3203</v>
      </c>
      <c r="D983" t="s">
        <v>3204</v>
      </c>
      <c r="E983" t="s">
        <v>3164</v>
      </c>
      <c r="G983" t="s">
        <v>3165</v>
      </c>
      <c r="H983" t="str">
        <f>HYPERLINK("https://talan.bank.gov.ua/get-user-certificate/1WkYTB6h4NBt-JaqZpVN","Завантажити сертифікат")</f>
        <v>Завантажити сертифікат</v>
      </c>
    </row>
    <row r="984" spans="1:8" x14ac:dyDescent="0.3">
      <c r="A984" t="s">
        <v>3205</v>
      </c>
      <c r="B984" t="s">
        <v>8</v>
      </c>
      <c r="C984" t="s">
        <v>3206</v>
      </c>
      <c r="D984" t="s">
        <v>3207</v>
      </c>
      <c r="E984" t="s">
        <v>3208</v>
      </c>
      <c r="G984" t="s">
        <v>3209</v>
      </c>
      <c r="H984" t="str">
        <f>HYPERLINK("https://talan.bank.gov.ua/get-user-certificate/1WkYTYLQ1qwvfQt3fBL5","Завантажити сертифікат")</f>
        <v>Завантажити сертифікат</v>
      </c>
    </row>
    <row r="985" spans="1:8" x14ac:dyDescent="0.3">
      <c r="A985" t="s">
        <v>3210</v>
      </c>
      <c r="B985" t="s">
        <v>8</v>
      </c>
      <c r="C985" t="s">
        <v>3211</v>
      </c>
      <c r="D985" t="s">
        <v>3212</v>
      </c>
      <c r="E985" t="s">
        <v>3208</v>
      </c>
      <c r="G985" t="s">
        <v>3209</v>
      </c>
      <c r="H985" t="str">
        <f>HYPERLINK("https://talan.bank.gov.ua/get-user-certificate/1WkYTtODssmMceuNvtdR","Завантажити сертифікат")</f>
        <v>Завантажити сертифікат</v>
      </c>
    </row>
    <row r="986" spans="1:8" x14ac:dyDescent="0.3">
      <c r="A986" t="s">
        <v>3213</v>
      </c>
      <c r="B986" t="s">
        <v>8</v>
      </c>
      <c r="C986" t="s">
        <v>3214</v>
      </c>
      <c r="D986" t="s">
        <v>3215</v>
      </c>
      <c r="E986" t="s">
        <v>3208</v>
      </c>
      <c r="G986" t="s">
        <v>3209</v>
      </c>
      <c r="H986" t="str">
        <f>HYPERLINK("https://talan.bank.gov.ua/get-user-certificate/1WkYTg0daE47tL7kcaly","Завантажити сертифікат")</f>
        <v>Завантажити сертифікат</v>
      </c>
    </row>
    <row r="987" spans="1:8" x14ac:dyDescent="0.3">
      <c r="A987" t="s">
        <v>3216</v>
      </c>
      <c r="B987" t="s">
        <v>8</v>
      </c>
      <c r="C987" t="s">
        <v>3217</v>
      </c>
      <c r="D987" t="s">
        <v>3218</v>
      </c>
      <c r="E987" t="s">
        <v>3208</v>
      </c>
      <c r="G987" t="s">
        <v>3209</v>
      </c>
      <c r="H987" t="str">
        <f>HYPERLINK("https://talan.bank.gov.ua/get-user-certificate/1WkYT3eVvgMBMxI-SRyt","Завантажити сертифікат")</f>
        <v>Завантажити сертифікат</v>
      </c>
    </row>
    <row r="988" spans="1:8" x14ac:dyDescent="0.3">
      <c r="A988" t="s">
        <v>3219</v>
      </c>
      <c r="B988" t="s">
        <v>8</v>
      </c>
      <c r="C988" t="s">
        <v>3220</v>
      </c>
      <c r="D988" t="s">
        <v>3221</v>
      </c>
      <c r="E988" t="s">
        <v>3208</v>
      </c>
      <c r="G988" t="s">
        <v>3209</v>
      </c>
      <c r="H988" t="str">
        <f>HYPERLINK("https://talan.bank.gov.ua/get-user-certificate/1WkYTkGVkhykV1JCbQ2n","Завантажити сертифікат")</f>
        <v>Завантажити сертифікат</v>
      </c>
    </row>
    <row r="989" spans="1:8" x14ac:dyDescent="0.3">
      <c r="A989" t="s">
        <v>3222</v>
      </c>
      <c r="B989" t="s">
        <v>8</v>
      </c>
      <c r="C989" t="s">
        <v>3223</v>
      </c>
      <c r="D989" t="s">
        <v>3224</v>
      </c>
      <c r="E989" t="s">
        <v>3208</v>
      </c>
      <c r="G989" t="s">
        <v>3209</v>
      </c>
      <c r="H989" t="str">
        <f>HYPERLINK("https://talan.bank.gov.ua/get-user-certificate/1WkYTkX1DpJUlJqMKAPJ","Завантажити сертифікат")</f>
        <v>Завантажити сертифікат</v>
      </c>
    </row>
    <row r="990" spans="1:8" x14ac:dyDescent="0.3">
      <c r="A990" t="s">
        <v>3225</v>
      </c>
      <c r="B990" t="s">
        <v>8</v>
      </c>
      <c r="C990" t="s">
        <v>3226</v>
      </c>
      <c r="D990" t="s">
        <v>3227</v>
      </c>
      <c r="E990" t="s">
        <v>3208</v>
      </c>
      <c r="G990" t="s">
        <v>3209</v>
      </c>
      <c r="H990" t="str">
        <f>HYPERLINK("https://talan.bank.gov.ua/get-user-certificate/1WkYTnNIPTToa6WmjVRg","Завантажити сертифікат")</f>
        <v>Завантажити сертифікат</v>
      </c>
    </row>
    <row r="991" spans="1:8" x14ac:dyDescent="0.3">
      <c r="A991" t="s">
        <v>3228</v>
      </c>
      <c r="B991" t="s">
        <v>8</v>
      </c>
      <c r="C991" t="s">
        <v>3229</v>
      </c>
      <c r="D991" t="s">
        <v>3230</v>
      </c>
      <c r="E991" t="s">
        <v>3208</v>
      </c>
      <c r="G991" t="s">
        <v>3209</v>
      </c>
      <c r="H991" t="str">
        <f>HYPERLINK("https://talan.bank.gov.ua/get-user-certificate/1WkYTJhCgotcFTWG8bAH","Завантажити сертифікат")</f>
        <v>Завантажити сертифікат</v>
      </c>
    </row>
    <row r="992" spans="1:8" x14ac:dyDescent="0.3">
      <c r="A992" t="s">
        <v>3231</v>
      </c>
      <c r="B992" t="s">
        <v>8</v>
      </c>
      <c r="C992" t="s">
        <v>3232</v>
      </c>
      <c r="D992" t="s">
        <v>3233</v>
      </c>
      <c r="E992" t="s">
        <v>3234</v>
      </c>
      <c r="G992" t="s">
        <v>3235</v>
      </c>
      <c r="H992" t="str">
        <f>HYPERLINK("https://talan.bank.gov.ua/get-user-certificate/1WkYT4hQUnC5RzALshrx","Завантажити сертифікат")</f>
        <v>Завантажити сертифікат</v>
      </c>
    </row>
    <row r="993" spans="1:8" x14ac:dyDescent="0.3">
      <c r="A993" t="s">
        <v>3236</v>
      </c>
      <c r="B993" t="s">
        <v>8</v>
      </c>
      <c r="C993" t="s">
        <v>3237</v>
      </c>
      <c r="D993" t="s">
        <v>3238</v>
      </c>
      <c r="E993" t="s">
        <v>3239</v>
      </c>
      <c r="G993" t="s">
        <v>3240</v>
      </c>
      <c r="H993" t="str">
        <f>HYPERLINK("https://talan.bank.gov.ua/get-user-certificate/1WkYTrKmO-qF3Ba6Dg9d","Завантажити сертифікат")</f>
        <v>Завантажити сертифікат</v>
      </c>
    </row>
    <row r="994" spans="1:8" x14ac:dyDescent="0.3">
      <c r="A994" t="s">
        <v>3241</v>
      </c>
      <c r="B994" t="s">
        <v>8</v>
      </c>
      <c r="C994" t="s">
        <v>3242</v>
      </c>
      <c r="D994" t="s">
        <v>3243</v>
      </c>
      <c r="E994" t="s">
        <v>3244</v>
      </c>
      <c r="G994" t="s">
        <v>3245</v>
      </c>
      <c r="H994" t="str">
        <f>HYPERLINK("https://talan.bank.gov.ua/get-user-certificate/1WkYTpV5CS4Ugop27BR-","Завантажити сертифікат")</f>
        <v>Завантажити сертифікат</v>
      </c>
    </row>
    <row r="995" spans="1:8" x14ac:dyDescent="0.3">
      <c r="A995" t="s">
        <v>3246</v>
      </c>
      <c r="B995" t="s">
        <v>8</v>
      </c>
      <c r="C995" t="s">
        <v>3247</v>
      </c>
      <c r="D995" t="s">
        <v>3248</v>
      </c>
      <c r="E995" t="s">
        <v>3244</v>
      </c>
      <c r="G995" t="s">
        <v>3245</v>
      </c>
      <c r="H995" t="str">
        <f>HYPERLINK("https://talan.bank.gov.ua/get-user-certificate/1WkYTkLCVwg92aqj63pP","Завантажити сертифікат")</f>
        <v>Завантажити сертифікат</v>
      </c>
    </row>
    <row r="996" spans="1:8" x14ac:dyDescent="0.3">
      <c r="A996" t="s">
        <v>3249</v>
      </c>
      <c r="B996" t="s">
        <v>8</v>
      </c>
      <c r="C996" t="s">
        <v>3250</v>
      </c>
      <c r="D996" t="s">
        <v>3251</v>
      </c>
      <c r="E996" t="s">
        <v>3244</v>
      </c>
      <c r="G996" t="s">
        <v>3245</v>
      </c>
      <c r="H996" t="str">
        <f>HYPERLINK("https://talan.bank.gov.ua/get-user-certificate/1WkYT_Rt4G0ZBMznW-RC","Завантажити сертифікат")</f>
        <v>Завантажити сертифікат</v>
      </c>
    </row>
    <row r="997" spans="1:8" x14ac:dyDescent="0.3">
      <c r="A997" t="s">
        <v>3252</v>
      </c>
      <c r="B997" t="s">
        <v>8</v>
      </c>
      <c r="C997" t="s">
        <v>3253</v>
      </c>
      <c r="D997" t="s">
        <v>3254</v>
      </c>
      <c r="E997" t="s">
        <v>3244</v>
      </c>
      <c r="G997" t="s">
        <v>3245</v>
      </c>
      <c r="H997" t="str">
        <f>HYPERLINK("https://talan.bank.gov.ua/get-user-certificate/1WkYTibUtyipD1oJCS8A","Завантажити сертифікат")</f>
        <v>Завантажити сертифікат</v>
      </c>
    </row>
    <row r="998" spans="1:8" x14ac:dyDescent="0.3">
      <c r="A998" t="s">
        <v>3255</v>
      </c>
      <c r="B998" t="s">
        <v>8</v>
      </c>
      <c r="C998" t="s">
        <v>3256</v>
      </c>
      <c r="D998" t="s">
        <v>3257</v>
      </c>
      <c r="E998" t="s">
        <v>3258</v>
      </c>
      <c r="G998" t="s">
        <v>3259</v>
      </c>
      <c r="H998" t="str">
        <f>HYPERLINK("https://talan.bank.gov.ua/get-user-certificate/1WkYTgF2rdZZ5UKyA6XD","Завантажити сертифікат")</f>
        <v>Завантажити сертифікат</v>
      </c>
    </row>
    <row r="999" spans="1:8" x14ac:dyDescent="0.3">
      <c r="A999" t="s">
        <v>3260</v>
      </c>
      <c r="B999" t="s">
        <v>8</v>
      </c>
      <c r="C999" t="s">
        <v>3261</v>
      </c>
      <c r="D999" t="s">
        <v>3262</v>
      </c>
      <c r="E999" t="s">
        <v>3258</v>
      </c>
      <c r="G999" t="s">
        <v>3259</v>
      </c>
      <c r="H999" t="str">
        <f>HYPERLINK("https://talan.bank.gov.ua/get-user-certificate/1WkYTxk9dmcSyiHHVKA4","Завантажити сертифікат")</f>
        <v>Завантажити сертифікат</v>
      </c>
    </row>
    <row r="1000" spans="1:8" x14ac:dyDescent="0.3">
      <c r="A1000" t="s">
        <v>3263</v>
      </c>
      <c r="B1000" t="s">
        <v>8</v>
      </c>
      <c r="C1000" t="s">
        <v>3264</v>
      </c>
      <c r="D1000" t="s">
        <v>3265</v>
      </c>
      <c r="E1000" t="s">
        <v>3258</v>
      </c>
      <c r="G1000" t="s">
        <v>3259</v>
      </c>
      <c r="H1000" t="str">
        <f>HYPERLINK("https://talan.bank.gov.ua/get-user-certificate/1WkYTSw6r1fa1L9tlNJD","Завантажити сертифікат")</f>
        <v>Завантажити сертифікат</v>
      </c>
    </row>
    <row r="1001" spans="1:8" x14ac:dyDescent="0.3">
      <c r="A1001" t="s">
        <v>3266</v>
      </c>
      <c r="B1001" t="s">
        <v>8</v>
      </c>
      <c r="C1001" t="s">
        <v>3267</v>
      </c>
      <c r="D1001" t="s">
        <v>3268</v>
      </c>
      <c r="E1001" t="s">
        <v>3258</v>
      </c>
      <c r="G1001" t="s">
        <v>3259</v>
      </c>
      <c r="H1001" t="str">
        <f>HYPERLINK("https://talan.bank.gov.ua/get-user-certificate/1WkYT39b--Kvvh7bOcM3","Завантажити сертифікат")</f>
        <v>Завантажити сертифікат</v>
      </c>
    </row>
    <row r="1002" spans="1:8" x14ac:dyDescent="0.3">
      <c r="A1002" t="s">
        <v>3269</v>
      </c>
      <c r="B1002" t="s">
        <v>8</v>
      </c>
      <c r="C1002" t="s">
        <v>3270</v>
      </c>
      <c r="D1002" t="s">
        <v>3271</v>
      </c>
      <c r="E1002" t="s">
        <v>3258</v>
      </c>
      <c r="G1002" t="s">
        <v>3259</v>
      </c>
      <c r="H1002" t="str">
        <f>HYPERLINK("https://talan.bank.gov.ua/get-user-certificate/1WkYTJlf8yOFD_yYDmXD","Завантажити сертифікат")</f>
        <v>Завантажити сертифікат</v>
      </c>
    </row>
    <row r="1003" spans="1:8" x14ac:dyDescent="0.3">
      <c r="A1003" t="s">
        <v>3272</v>
      </c>
      <c r="B1003" t="s">
        <v>8</v>
      </c>
      <c r="C1003" t="s">
        <v>3273</v>
      </c>
      <c r="D1003" t="s">
        <v>3274</v>
      </c>
      <c r="E1003" t="s">
        <v>3258</v>
      </c>
      <c r="G1003" t="s">
        <v>3259</v>
      </c>
      <c r="H1003" t="str">
        <f>HYPERLINK("https://talan.bank.gov.ua/get-user-certificate/1WkYTUObyz5ubVAFLrGt","Завантажити сертифікат")</f>
        <v>Завантажити сертифікат</v>
      </c>
    </row>
    <row r="1004" spans="1:8" x14ac:dyDescent="0.3">
      <c r="A1004" t="s">
        <v>3275</v>
      </c>
      <c r="B1004" t="s">
        <v>8</v>
      </c>
      <c r="C1004" t="s">
        <v>3276</v>
      </c>
      <c r="D1004" t="s">
        <v>3277</v>
      </c>
      <c r="E1004" t="s">
        <v>3258</v>
      </c>
      <c r="G1004" t="s">
        <v>3259</v>
      </c>
      <c r="H1004" t="str">
        <f>HYPERLINK("https://talan.bank.gov.ua/get-user-certificate/1WkYTwtFyelO96hkcAs-","Завантажити сертифікат")</f>
        <v>Завантажити сертифікат</v>
      </c>
    </row>
    <row r="1005" spans="1:8" x14ac:dyDescent="0.3">
      <c r="A1005" t="s">
        <v>3278</v>
      </c>
      <c r="B1005" t="s">
        <v>8</v>
      </c>
      <c r="C1005" t="s">
        <v>3279</v>
      </c>
      <c r="D1005" t="s">
        <v>3280</v>
      </c>
      <c r="E1005" t="s">
        <v>3258</v>
      </c>
      <c r="G1005" t="s">
        <v>3259</v>
      </c>
      <c r="H1005" t="str">
        <f>HYPERLINK("https://talan.bank.gov.ua/get-user-certificate/1WkYToUXTVoghq5S2lEj","Завантажити сертифікат")</f>
        <v>Завантажити сертифікат</v>
      </c>
    </row>
    <row r="1006" spans="1:8" x14ac:dyDescent="0.3">
      <c r="A1006" t="s">
        <v>3281</v>
      </c>
      <c r="B1006" t="s">
        <v>8</v>
      </c>
      <c r="C1006" t="s">
        <v>3282</v>
      </c>
      <c r="D1006" t="s">
        <v>3283</v>
      </c>
      <c r="E1006" t="s">
        <v>3258</v>
      </c>
      <c r="G1006" t="s">
        <v>3259</v>
      </c>
      <c r="H1006" t="str">
        <f>HYPERLINK("https://talan.bank.gov.ua/get-user-certificate/1WkYTOTB0NS6RYNxPcqf","Завантажити сертифікат")</f>
        <v>Завантажити сертифікат</v>
      </c>
    </row>
    <row r="1007" spans="1:8" x14ac:dyDescent="0.3">
      <c r="A1007" t="s">
        <v>3284</v>
      </c>
      <c r="B1007" t="s">
        <v>8</v>
      </c>
      <c r="C1007" t="s">
        <v>3285</v>
      </c>
      <c r="D1007" t="s">
        <v>3286</v>
      </c>
      <c r="E1007" t="s">
        <v>3258</v>
      </c>
      <c r="G1007" t="s">
        <v>3259</v>
      </c>
      <c r="H1007" t="str">
        <f>HYPERLINK("https://talan.bank.gov.ua/get-user-certificate/1WkYTzvFddZYdfVe0SZe","Завантажити сертифікат")</f>
        <v>Завантажити сертифікат</v>
      </c>
    </row>
    <row r="1008" spans="1:8" x14ac:dyDescent="0.3">
      <c r="A1008" t="s">
        <v>3287</v>
      </c>
      <c r="B1008" t="s">
        <v>8</v>
      </c>
      <c r="C1008" t="s">
        <v>3288</v>
      </c>
      <c r="D1008" t="s">
        <v>3289</v>
      </c>
      <c r="E1008" t="s">
        <v>3258</v>
      </c>
      <c r="G1008" t="s">
        <v>3259</v>
      </c>
      <c r="H1008" t="str">
        <f>HYPERLINK("https://talan.bank.gov.ua/get-user-certificate/1WkYTQGGrfNw1jhfhMD2","Завантажити сертифікат")</f>
        <v>Завантажити сертифікат</v>
      </c>
    </row>
    <row r="1009" spans="1:8" x14ac:dyDescent="0.3">
      <c r="A1009" t="s">
        <v>3290</v>
      </c>
      <c r="B1009" t="s">
        <v>8</v>
      </c>
      <c r="C1009" t="s">
        <v>3291</v>
      </c>
      <c r="D1009" t="s">
        <v>3292</v>
      </c>
      <c r="E1009" t="s">
        <v>3258</v>
      </c>
      <c r="G1009" t="s">
        <v>3259</v>
      </c>
      <c r="H1009" t="str">
        <f>HYPERLINK("https://talan.bank.gov.ua/get-user-certificate/1WkYTMVcYxkxCrDA0cZV","Завантажити сертифікат")</f>
        <v>Завантажити сертифікат</v>
      </c>
    </row>
    <row r="1010" spans="1:8" x14ac:dyDescent="0.3">
      <c r="A1010" t="s">
        <v>3293</v>
      </c>
      <c r="B1010" t="s">
        <v>8</v>
      </c>
      <c r="C1010" t="s">
        <v>3294</v>
      </c>
      <c r="D1010" t="s">
        <v>3295</v>
      </c>
      <c r="E1010" t="s">
        <v>3258</v>
      </c>
      <c r="G1010" t="s">
        <v>3259</v>
      </c>
      <c r="H1010" t="str">
        <f>HYPERLINK("https://talan.bank.gov.ua/get-user-certificate/1WkYTvl7LdImkSryyern","Завантажити сертифікат")</f>
        <v>Завантажити сертифікат</v>
      </c>
    </row>
    <row r="1011" spans="1:8" x14ac:dyDescent="0.3">
      <c r="A1011" t="s">
        <v>3296</v>
      </c>
      <c r="B1011" t="s">
        <v>8</v>
      </c>
      <c r="C1011" t="s">
        <v>3297</v>
      </c>
      <c r="D1011" t="s">
        <v>3298</v>
      </c>
      <c r="E1011" t="s">
        <v>3258</v>
      </c>
      <c r="G1011" t="s">
        <v>3259</v>
      </c>
      <c r="H1011" t="str">
        <f>HYPERLINK("https://talan.bank.gov.ua/get-user-certificate/1WkYTdK7sRLp2oKFYutV","Завантажити сертифікат")</f>
        <v>Завантажити сертифікат</v>
      </c>
    </row>
    <row r="1012" spans="1:8" x14ac:dyDescent="0.3">
      <c r="A1012" t="s">
        <v>3299</v>
      </c>
      <c r="B1012" t="s">
        <v>8</v>
      </c>
      <c r="C1012" t="s">
        <v>3300</v>
      </c>
      <c r="D1012" t="s">
        <v>3301</v>
      </c>
      <c r="E1012" t="s">
        <v>3258</v>
      </c>
      <c r="G1012" t="s">
        <v>3259</v>
      </c>
      <c r="H1012" t="str">
        <f>HYPERLINK("https://talan.bank.gov.ua/get-user-certificate/1WkYTLOuApqMAp5JjRjs","Завантажити сертифікат")</f>
        <v>Завантажити сертифікат</v>
      </c>
    </row>
    <row r="1013" spans="1:8" x14ac:dyDescent="0.3">
      <c r="A1013" t="s">
        <v>3302</v>
      </c>
      <c r="B1013" t="s">
        <v>8</v>
      </c>
      <c r="C1013" t="s">
        <v>3303</v>
      </c>
      <c r="D1013" t="s">
        <v>3304</v>
      </c>
      <c r="E1013" t="s">
        <v>3305</v>
      </c>
      <c r="G1013" t="s">
        <v>3306</v>
      </c>
      <c r="H1013" t="str">
        <f>HYPERLINK("https://talan.bank.gov.ua/get-user-certificate/1WkYT-_MLFzzGkeP3pEi","Завантажити сертифікат")</f>
        <v>Завантажити сертифікат</v>
      </c>
    </row>
    <row r="1014" spans="1:8" x14ac:dyDescent="0.3">
      <c r="A1014" t="s">
        <v>3307</v>
      </c>
      <c r="B1014" t="s">
        <v>8</v>
      </c>
      <c r="C1014" t="s">
        <v>3308</v>
      </c>
      <c r="D1014" t="s">
        <v>3309</v>
      </c>
      <c r="E1014" t="s">
        <v>3305</v>
      </c>
      <c r="G1014" t="s">
        <v>3306</v>
      </c>
      <c r="H1014" t="str">
        <f>HYPERLINK("https://talan.bank.gov.ua/get-user-certificate/1WkYTSW8kKMObz1vHR1g","Завантажити сертифікат")</f>
        <v>Завантажити сертифікат</v>
      </c>
    </row>
    <row r="1015" spans="1:8" x14ac:dyDescent="0.3">
      <c r="A1015" t="s">
        <v>3310</v>
      </c>
      <c r="B1015" t="s">
        <v>8</v>
      </c>
      <c r="C1015" t="s">
        <v>3311</v>
      </c>
      <c r="D1015" t="s">
        <v>3312</v>
      </c>
      <c r="E1015" t="s">
        <v>3305</v>
      </c>
      <c r="G1015" t="s">
        <v>3306</v>
      </c>
      <c r="H1015" t="str">
        <f>HYPERLINK("https://talan.bank.gov.ua/get-user-certificate/1WkYTVWiptT33gGGGzEl","Завантажити сертифікат")</f>
        <v>Завантажити сертифікат</v>
      </c>
    </row>
    <row r="1016" spans="1:8" x14ac:dyDescent="0.3">
      <c r="A1016" t="s">
        <v>3313</v>
      </c>
      <c r="B1016" t="s">
        <v>8</v>
      </c>
      <c r="C1016" t="s">
        <v>3314</v>
      </c>
      <c r="D1016" t="s">
        <v>3315</v>
      </c>
      <c r="E1016" t="s">
        <v>3316</v>
      </c>
      <c r="F1016" t="s">
        <v>3317</v>
      </c>
      <c r="G1016" t="s">
        <v>3306</v>
      </c>
      <c r="H1016" t="str">
        <f>HYPERLINK("https://talan.bank.gov.ua/get-user-certificate/1WkYT8RO6QkNzlnUDtnv","Завантажити сертифікат")</f>
        <v>Завантажити сертифікат</v>
      </c>
    </row>
    <row r="1017" spans="1:8" x14ac:dyDescent="0.3">
      <c r="A1017" t="s">
        <v>3318</v>
      </c>
      <c r="B1017" t="s">
        <v>8</v>
      </c>
      <c r="C1017" t="s">
        <v>3319</v>
      </c>
      <c r="D1017" t="s">
        <v>3320</v>
      </c>
      <c r="E1017" t="s">
        <v>3316</v>
      </c>
      <c r="F1017" t="s">
        <v>3317</v>
      </c>
      <c r="G1017" t="s">
        <v>3306</v>
      </c>
      <c r="H1017" t="str">
        <f>HYPERLINK("https://talan.bank.gov.ua/get-user-certificate/1WkYTu6ZYV8ITTvjS1Up","Завантажити сертифікат")</f>
        <v>Завантажити сертифікат</v>
      </c>
    </row>
    <row r="1018" spans="1:8" x14ac:dyDescent="0.3">
      <c r="A1018" t="s">
        <v>3321</v>
      </c>
      <c r="B1018" t="s">
        <v>8</v>
      </c>
      <c r="C1018" t="s">
        <v>3322</v>
      </c>
      <c r="D1018" t="s">
        <v>3323</v>
      </c>
      <c r="E1018" t="s">
        <v>3316</v>
      </c>
      <c r="F1018" t="s">
        <v>3317</v>
      </c>
      <c r="G1018" t="s">
        <v>3306</v>
      </c>
      <c r="H1018" t="str">
        <f>HYPERLINK("https://talan.bank.gov.ua/get-user-certificate/1WkYTrxHjddaAzdf0Xer","Завантажити сертифікат")</f>
        <v>Завантажити сертифікат</v>
      </c>
    </row>
    <row r="1019" spans="1:8" x14ac:dyDescent="0.3">
      <c r="A1019" t="s">
        <v>3324</v>
      </c>
      <c r="B1019" t="s">
        <v>8</v>
      </c>
      <c r="C1019" t="s">
        <v>3325</v>
      </c>
      <c r="D1019" t="s">
        <v>3326</v>
      </c>
      <c r="E1019" t="s">
        <v>3316</v>
      </c>
      <c r="F1019" t="s">
        <v>3317</v>
      </c>
      <c r="G1019" t="s">
        <v>3306</v>
      </c>
      <c r="H1019" t="str">
        <f>HYPERLINK("https://talan.bank.gov.ua/get-user-certificate/1WkYTeUeWoNuAVhLiJrm","Завантажити сертифікат")</f>
        <v>Завантажити сертифікат</v>
      </c>
    </row>
    <row r="1020" spans="1:8" x14ac:dyDescent="0.3">
      <c r="A1020" t="s">
        <v>3327</v>
      </c>
      <c r="B1020" t="s">
        <v>8</v>
      </c>
      <c r="C1020" t="s">
        <v>3328</v>
      </c>
      <c r="D1020" t="s">
        <v>3329</v>
      </c>
      <c r="E1020" t="s">
        <v>3316</v>
      </c>
      <c r="F1020" t="s">
        <v>3317</v>
      </c>
      <c r="G1020" t="s">
        <v>3306</v>
      </c>
      <c r="H1020" t="str">
        <f>HYPERLINK("https://talan.bank.gov.ua/get-user-certificate/1WkYTTb4O_hMtT2N4WON","Завантажити сертифікат")</f>
        <v>Завантажити сертифікат</v>
      </c>
    </row>
    <row r="1021" spans="1:8" x14ac:dyDescent="0.3">
      <c r="A1021" t="s">
        <v>3330</v>
      </c>
      <c r="B1021" t="s">
        <v>8</v>
      </c>
      <c r="C1021" t="s">
        <v>3331</v>
      </c>
      <c r="D1021" t="s">
        <v>3332</v>
      </c>
      <c r="E1021" t="s">
        <v>3316</v>
      </c>
      <c r="F1021" t="s">
        <v>3317</v>
      </c>
      <c r="G1021" t="s">
        <v>3306</v>
      </c>
      <c r="H1021" t="str">
        <f>HYPERLINK("https://talan.bank.gov.ua/get-user-certificate/1WkYTAlkYe3P3cRrAL7N","Завантажити сертифікат")</f>
        <v>Завантажити сертифікат</v>
      </c>
    </row>
    <row r="1022" spans="1:8" x14ac:dyDescent="0.3">
      <c r="A1022" t="s">
        <v>3333</v>
      </c>
      <c r="B1022" t="s">
        <v>8</v>
      </c>
      <c r="C1022" t="s">
        <v>3334</v>
      </c>
      <c r="D1022" t="s">
        <v>3335</v>
      </c>
      <c r="E1022" t="s">
        <v>3316</v>
      </c>
      <c r="F1022" t="s">
        <v>3317</v>
      </c>
      <c r="G1022" t="s">
        <v>3306</v>
      </c>
      <c r="H1022" t="str">
        <f>HYPERLINK("https://talan.bank.gov.ua/get-user-certificate/1WkYTXPcPUCRLnICdbC7","Завантажити сертифікат")</f>
        <v>Завантажити сертифікат</v>
      </c>
    </row>
    <row r="1023" spans="1:8" x14ac:dyDescent="0.3">
      <c r="A1023" t="s">
        <v>3336</v>
      </c>
      <c r="B1023" t="s">
        <v>8</v>
      </c>
      <c r="C1023" t="s">
        <v>3337</v>
      </c>
      <c r="D1023" t="s">
        <v>3338</v>
      </c>
      <c r="E1023" t="s">
        <v>3316</v>
      </c>
      <c r="F1023" t="s">
        <v>3317</v>
      </c>
      <c r="G1023" t="s">
        <v>3306</v>
      </c>
      <c r="H1023" t="str">
        <f>HYPERLINK("https://talan.bank.gov.ua/get-user-certificate/1WkYTjIYWpmAnfBNQmYn","Завантажити сертифікат")</f>
        <v>Завантажити сертифікат</v>
      </c>
    </row>
    <row r="1024" spans="1:8" x14ac:dyDescent="0.3">
      <c r="A1024" t="s">
        <v>3339</v>
      </c>
      <c r="B1024" t="s">
        <v>8</v>
      </c>
      <c r="C1024" t="s">
        <v>3340</v>
      </c>
      <c r="D1024" t="s">
        <v>3341</v>
      </c>
      <c r="E1024" t="s">
        <v>3316</v>
      </c>
      <c r="F1024" t="s">
        <v>3317</v>
      </c>
      <c r="G1024" t="s">
        <v>3306</v>
      </c>
      <c r="H1024" t="str">
        <f>HYPERLINK("https://talan.bank.gov.ua/get-user-certificate/1WkYTD_RPgrpV0n2Mrqu","Завантажити сертифікат")</f>
        <v>Завантажити сертифікат</v>
      </c>
    </row>
    <row r="1025" spans="1:8" x14ac:dyDescent="0.3">
      <c r="A1025" t="s">
        <v>3342</v>
      </c>
      <c r="B1025" t="s">
        <v>8</v>
      </c>
      <c r="C1025" t="s">
        <v>3343</v>
      </c>
      <c r="D1025" t="s">
        <v>3344</v>
      </c>
      <c r="E1025" t="s">
        <v>3316</v>
      </c>
      <c r="F1025" t="s">
        <v>3317</v>
      </c>
      <c r="G1025" t="s">
        <v>3306</v>
      </c>
      <c r="H1025" t="str">
        <f>HYPERLINK("https://talan.bank.gov.ua/get-user-certificate/1WkYTAFBcgcPMj-c8mwZ","Завантажити сертифікат")</f>
        <v>Завантажити сертифікат</v>
      </c>
    </row>
    <row r="1026" spans="1:8" x14ac:dyDescent="0.3">
      <c r="A1026" t="s">
        <v>3345</v>
      </c>
      <c r="B1026" t="s">
        <v>8</v>
      </c>
      <c r="C1026" t="s">
        <v>3346</v>
      </c>
      <c r="D1026" t="s">
        <v>3347</v>
      </c>
      <c r="E1026" t="s">
        <v>3316</v>
      </c>
      <c r="F1026" t="s">
        <v>3317</v>
      </c>
      <c r="G1026" t="s">
        <v>3306</v>
      </c>
      <c r="H1026" t="str">
        <f>HYPERLINK("https://talan.bank.gov.ua/get-user-certificate/1WkYTkUFpNMNn2yspsFA","Завантажити сертифікат")</f>
        <v>Завантажити сертифікат</v>
      </c>
    </row>
    <row r="1027" spans="1:8" x14ac:dyDescent="0.3">
      <c r="A1027" t="s">
        <v>3348</v>
      </c>
      <c r="B1027" t="s">
        <v>8</v>
      </c>
      <c r="C1027" t="s">
        <v>3349</v>
      </c>
      <c r="D1027" t="s">
        <v>3350</v>
      </c>
      <c r="E1027" t="s">
        <v>3316</v>
      </c>
      <c r="F1027" t="s">
        <v>3317</v>
      </c>
      <c r="G1027" t="s">
        <v>3306</v>
      </c>
      <c r="H1027" t="str">
        <f>HYPERLINK("https://talan.bank.gov.ua/get-user-certificate/1WkYTLq80XfcOV_K0fY4","Завантажити сертифікат")</f>
        <v>Завантажити сертифікат</v>
      </c>
    </row>
    <row r="1028" spans="1:8" x14ac:dyDescent="0.3">
      <c r="A1028" t="s">
        <v>3351</v>
      </c>
      <c r="B1028" t="s">
        <v>8</v>
      </c>
      <c r="C1028" t="s">
        <v>3352</v>
      </c>
      <c r="D1028" t="s">
        <v>3353</v>
      </c>
      <c r="E1028" t="s">
        <v>3316</v>
      </c>
      <c r="F1028" t="s">
        <v>3317</v>
      </c>
      <c r="G1028" t="s">
        <v>3306</v>
      </c>
      <c r="H1028" t="str">
        <f>HYPERLINK("https://talan.bank.gov.ua/get-user-certificate/1WkYT_BkdMh-zQLiE6A9","Завантажити сертифікат")</f>
        <v>Завантажити сертифікат</v>
      </c>
    </row>
    <row r="1029" spans="1:8" x14ac:dyDescent="0.3">
      <c r="A1029" t="s">
        <v>3354</v>
      </c>
      <c r="B1029" t="s">
        <v>8</v>
      </c>
      <c r="C1029" t="s">
        <v>3355</v>
      </c>
      <c r="D1029" t="s">
        <v>3356</v>
      </c>
      <c r="E1029" t="s">
        <v>3316</v>
      </c>
      <c r="F1029" t="s">
        <v>3317</v>
      </c>
      <c r="G1029" t="s">
        <v>3306</v>
      </c>
      <c r="H1029" t="str">
        <f>HYPERLINK("https://talan.bank.gov.ua/get-user-certificate/1WkYTeFGw9HY2SSi4-Hc","Завантажити сертифікат")</f>
        <v>Завантажити сертифікат</v>
      </c>
    </row>
    <row r="1030" spans="1:8" x14ac:dyDescent="0.3">
      <c r="A1030" t="s">
        <v>3357</v>
      </c>
      <c r="B1030" t="s">
        <v>8</v>
      </c>
      <c r="C1030" t="s">
        <v>3358</v>
      </c>
      <c r="D1030" t="s">
        <v>3359</v>
      </c>
      <c r="E1030" t="s">
        <v>3316</v>
      </c>
      <c r="F1030" t="s">
        <v>3317</v>
      </c>
      <c r="G1030" t="s">
        <v>3306</v>
      </c>
      <c r="H1030" t="str">
        <f>HYPERLINK("https://talan.bank.gov.ua/get-user-certificate/1WkYT9guJQlW94qLPP-X","Завантажити сертифікат")</f>
        <v>Завантажити сертифікат</v>
      </c>
    </row>
    <row r="1031" spans="1:8" x14ac:dyDescent="0.3">
      <c r="A1031" t="s">
        <v>3360</v>
      </c>
      <c r="B1031" t="s">
        <v>8</v>
      </c>
      <c r="C1031" t="s">
        <v>3361</v>
      </c>
      <c r="D1031" t="s">
        <v>3362</v>
      </c>
      <c r="E1031" t="s">
        <v>3316</v>
      </c>
      <c r="F1031" t="s">
        <v>3317</v>
      </c>
      <c r="G1031" t="s">
        <v>3306</v>
      </c>
      <c r="H1031" t="str">
        <f>HYPERLINK("https://talan.bank.gov.ua/get-user-certificate/1WkYT4CYdHr3qhz4YNMV","Завантажити сертифікат")</f>
        <v>Завантажити сертифікат</v>
      </c>
    </row>
    <row r="1032" spans="1:8" x14ac:dyDescent="0.3">
      <c r="A1032" t="s">
        <v>3363</v>
      </c>
      <c r="B1032" t="s">
        <v>8</v>
      </c>
      <c r="C1032" t="s">
        <v>3364</v>
      </c>
      <c r="D1032" t="s">
        <v>3365</v>
      </c>
      <c r="E1032" t="s">
        <v>3316</v>
      </c>
      <c r="F1032" t="s">
        <v>3317</v>
      </c>
      <c r="G1032" t="s">
        <v>3306</v>
      </c>
      <c r="H1032" t="str">
        <f>HYPERLINK("https://talan.bank.gov.ua/get-user-certificate/1WkYTAkRkAIfBSIRm30I","Завантажити сертифікат")</f>
        <v>Завантажити сертифікат</v>
      </c>
    </row>
    <row r="1033" spans="1:8" x14ac:dyDescent="0.3">
      <c r="A1033" t="s">
        <v>3366</v>
      </c>
      <c r="B1033" t="s">
        <v>8</v>
      </c>
      <c r="C1033" t="s">
        <v>3367</v>
      </c>
      <c r="D1033" t="s">
        <v>3368</v>
      </c>
      <c r="E1033" t="s">
        <v>3316</v>
      </c>
      <c r="F1033" t="s">
        <v>3317</v>
      </c>
      <c r="G1033" t="s">
        <v>3306</v>
      </c>
      <c r="H1033" t="str">
        <f>HYPERLINK("https://talan.bank.gov.ua/get-user-certificate/1WkYTqPDaMIQExFYYlM6","Завантажити сертифікат")</f>
        <v>Завантажити сертифікат</v>
      </c>
    </row>
    <row r="1034" spans="1:8" x14ac:dyDescent="0.3">
      <c r="A1034" t="s">
        <v>3369</v>
      </c>
      <c r="B1034" t="s">
        <v>8</v>
      </c>
      <c r="C1034" t="s">
        <v>3370</v>
      </c>
      <c r="D1034" t="s">
        <v>3371</v>
      </c>
      <c r="E1034" t="s">
        <v>3316</v>
      </c>
      <c r="F1034" t="s">
        <v>3317</v>
      </c>
      <c r="G1034" t="s">
        <v>3306</v>
      </c>
      <c r="H1034" t="str">
        <f>HYPERLINK("https://talan.bank.gov.ua/get-user-certificate/1WkYTItqS2tfXFPJ2Ack","Завантажити сертифікат")</f>
        <v>Завантажити сертифікат</v>
      </c>
    </row>
    <row r="1035" spans="1:8" x14ac:dyDescent="0.3">
      <c r="A1035" t="s">
        <v>3372</v>
      </c>
      <c r="B1035" t="s">
        <v>8</v>
      </c>
      <c r="C1035" t="s">
        <v>3373</v>
      </c>
      <c r="D1035" t="s">
        <v>3374</v>
      </c>
      <c r="E1035" t="s">
        <v>3316</v>
      </c>
      <c r="F1035" t="s">
        <v>3317</v>
      </c>
      <c r="G1035" t="s">
        <v>3306</v>
      </c>
      <c r="H1035" t="str">
        <f>HYPERLINK("https://talan.bank.gov.ua/get-user-certificate/1WkYTTYdSAY1y9wrEBOx","Завантажити сертифікат")</f>
        <v>Завантажити сертифікат</v>
      </c>
    </row>
    <row r="1036" spans="1:8" x14ac:dyDescent="0.3">
      <c r="A1036" t="s">
        <v>3375</v>
      </c>
      <c r="B1036" t="s">
        <v>8</v>
      </c>
      <c r="C1036" t="s">
        <v>3376</v>
      </c>
      <c r="D1036" t="s">
        <v>3377</v>
      </c>
      <c r="E1036" t="s">
        <v>3316</v>
      </c>
      <c r="F1036" t="s">
        <v>3317</v>
      </c>
      <c r="G1036" t="s">
        <v>3306</v>
      </c>
      <c r="H1036" t="str">
        <f>HYPERLINK("https://talan.bank.gov.ua/get-user-certificate/1WkYTgQkDhgjJmDOC_e1","Завантажити сертифікат")</f>
        <v>Завантажити сертифікат</v>
      </c>
    </row>
    <row r="1037" spans="1:8" x14ac:dyDescent="0.3">
      <c r="A1037" t="s">
        <v>3378</v>
      </c>
      <c r="B1037" t="s">
        <v>8</v>
      </c>
      <c r="C1037" t="s">
        <v>3379</v>
      </c>
      <c r="D1037" t="s">
        <v>3380</v>
      </c>
      <c r="E1037" t="s">
        <v>3316</v>
      </c>
      <c r="F1037" t="s">
        <v>3317</v>
      </c>
      <c r="G1037" t="s">
        <v>3306</v>
      </c>
      <c r="H1037" t="str">
        <f>HYPERLINK("https://talan.bank.gov.ua/get-user-certificate/1WkYTRlqrihT45b_Ctmd","Завантажити сертифікат")</f>
        <v>Завантажити сертифікат</v>
      </c>
    </row>
    <row r="1038" spans="1:8" x14ac:dyDescent="0.3">
      <c r="A1038" t="s">
        <v>3381</v>
      </c>
      <c r="B1038" t="s">
        <v>8</v>
      </c>
      <c r="C1038" t="s">
        <v>3382</v>
      </c>
      <c r="D1038" t="s">
        <v>3383</v>
      </c>
      <c r="E1038" t="s">
        <v>3384</v>
      </c>
      <c r="G1038" t="s">
        <v>3385</v>
      </c>
      <c r="H1038" t="str">
        <f>HYPERLINK("https://talan.bank.gov.ua/get-user-certificate/1WkYTrIOYKinzoOdlghI","Завантажити сертифікат")</f>
        <v>Завантажити сертифікат</v>
      </c>
    </row>
    <row r="1039" spans="1:8" x14ac:dyDescent="0.3">
      <c r="A1039" t="s">
        <v>3386</v>
      </c>
      <c r="B1039" t="s">
        <v>8</v>
      </c>
      <c r="C1039" t="s">
        <v>3387</v>
      </c>
      <c r="D1039" t="s">
        <v>3388</v>
      </c>
      <c r="E1039" t="s">
        <v>3384</v>
      </c>
      <c r="G1039" t="s">
        <v>3385</v>
      </c>
      <c r="H1039" t="str">
        <f>HYPERLINK("https://talan.bank.gov.ua/get-user-certificate/1WkYTblEJFNayx_i_xH8","Завантажити сертифікат")</f>
        <v>Завантажити сертифікат</v>
      </c>
    </row>
    <row r="1040" spans="1:8" x14ac:dyDescent="0.3">
      <c r="A1040" t="s">
        <v>3389</v>
      </c>
      <c r="B1040" t="s">
        <v>8</v>
      </c>
      <c r="C1040" t="s">
        <v>3390</v>
      </c>
      <c r="D1040" t="s">
        <v>3391</v>
      </c>
      <c r="E1040" t="s">
        <v>3384</v>
      </c>
      <c r="G1040" t="s">
        <v>3385</v>
      </c>
      <c r="H1040" t="str">
        <f>HYPERLINK("https://talan.bank.gov.ua/get-user-certificate/1WkYTOpmu1eF2dvyfagP","Завантажити сертифікат")</f>
        <v>Завантажити сертифікат</v>
      </c>
    </row>
    <row r="1041" spans="1:8" x14ac:dyDescent="0.3">
      <c r="A1041" t="s">
        <v>3392</v>
      </c>
      <c r="B1041" t="s">
        <v>8</v>
      </c>
      <c r="C1041" t="s">
        <v>3393</v>
      </c>
      <c r="D1041" t="s">
        <v>3394</v>
      </c>
      <c r="E1041" t="s">
        <v>3395</v>
      </c>
      <c r="G1041" t="s">
        <v>3396</v>
      </c>
      <c r="H1041" t="str">
        <f>HYPERLINK("https://talan.bank.gov.ua/get-user-certificate/1WkYT7DhP1VQu6TfQ5nP","Завантажити сертифікат")</f>
        <v>Завантажити сертифікат</v>
      </c>
    </row>
    <row r="1042" spans="1:8" x14ac:dyDescent="0.3">
      <c r="A1042" t="s">
        <v>3397</v>
      </c>
      <c r="B1042" t="s">
        <v>8</v>
      </c>
      <c r="C1042" t="s">
        <v>3398</v>
      </c>
      <c r="D1042" t="s">
        <v>3399</v>
      </c>
      <c r="E1042" t="s">
        <v>3395</v>
      </c>
      <c r="G1042" t="s">
        <v>3396</v>
      </c>
      <c r="H1042" t="str">
        <f>HYPERLINK("https://talan.bank.gov.ua/get-user-certificate/1WkYTQR42rhd_UnElf6y","Завантажити сертифікат")</f>
        <v>Завантажити сертифікат</v>
      </c>
    </row>
    <row r="1043" spans="1:8" x14ac:dyDescent="0.3">
      <c r="A1043" t="s">
        <v>3400</v>
      </c>
      <c r="B1043" t="s">
        <v>8</v>
      </c>
      <c r="C1043" t="s">
        <v>3401</v>
      </c>
      <c r="D1043" t="s">
        <v>3402</v>
      </c>
      <c r="E1043" t="s">
        <v>3403</v>
      </c>
      <c r="G1043" t="s">
        <v>3404</v>
      </c>
      <c r="H1043" t="str">
        <f>HYPERLINK("https://talan.bank.gov.ua/get-user-certificate/1WkYTgLTlrFBGDivKmwB","Завантажити сертифікат")</f>
        <v>Завантажити сертифікат</v>
      </c>
    </row>
    <row r="1044" spans="1:8" x14ac:dyDescent="0.3">
      <c r="A1044" t="s">
        <v>3405</v>
      </c>
      <c r="B1044" t="s">
        <v>8</v>
      </c>
      <c r="C1044" t="s">
        <v>3406</v>
      </c>
      <c r="D1044" t="s">
        <v>3407</v>
      </c>
      <c r="E1044" t="s">
        <v>3403</v>
      </c>
      <c r="G1044" t="s">
        <v>3404</v>
      </c>
      <c r="H1044" t="str">
        <f>HYPERLINK("https://talan.bank.gov.ua/get-user-certificate/1WkYTpMYo66CrSmegTJz","Завантажити сертифікат")</f>
        <v>Завантажити сертифікат</v>
      </c>
    </row>
    <row r="1045" spans="1:8" x14ac:dyDescent="0.3">
      <c r="A1045" t="s">
        <v>3408</v>
      </c>
      <c r="B1045" t="s">
        <v>8</v>
      </c>
      <c r="C1045" t="s">
        <v>3409</v>
      </c>
      <c r="D1045" t="s">
        <v>3410</v>
      </c>
      <c r="E1045" t="s">
        <v>3403</v>
      </c>
      <c r="G1045" t="s">
        <v>3404</v>
      </c>
      <c r="H1045" t="str">
        <f>HYPERLINK("https://talan.bank.gov.ua/get-user-certificate/1WkYTaUZv5U72kVAu3mG","Завантажити сертифікат")</f>
        <v>Завантажити сертифікат</v>
      </c>
    </row>
    <row r="1046" spans="1:8" x14ac:dyDescent="0.3">
      <c r="A1046" t="s">
        <v>3411</v>
      </c>
      <c r="B1046" t="s">
        <v>8</v>
      </c>
      <c r="C1046" t="s">
        <v>3412</v>
      </c>
      <c r="D1046" t="s">
        <v>3413</v>
      </c>
      <c r="E1046" t="s">
        <v>3414</v>
      </c>
      <c r="G1046" t="s">
        <v>3415</v>
      </c>
      <c r="H1046" t="str">
        <f>HYPERLINK("https://talan.bank.gov.ua/get-user-certificate/1WkYTwPtHqGzvPxjTceX","Завантажити сертифікат")</f>
        <v>Завантажити сертифікат</v>
      </c>
    </row>
    <row r="1047" spans="1:8" x14ac:dyDescent="0.3">
      <c r="A1047" t="s">
        <v>3416</v>
      </c>
      <c r="B1047" t="s">
        <v>8</v>
      </c>
      <c r="C1047" t="s">
        <v>3417</v>
      </c>
      <c r="D1047" t="s">
        <v>3418</v>
      </c>
      <c r="E1047" t="s">
        <v>3414</v>
      </c>
      <c r="G1047" t="s">
        <v>3415</v>
      </c>
      <c r="H1047" t="str">
        <f>HYPERLINK("https://talan.bank.gov.ua/get-user-certificate/1WkYTuIFIUTyLRUNfCII","Завантажити сертифікат")</f>
        <v>Завантажити сертифікат</v>
      </c>
    </row>
    <row r="1048" spans="1:8" x14ac:dyDescent="0.3">
      <c r="A1048" t="s">
        <v>3419</v>
      </c>
      <c r="B1048" t="s">
        <v>8</v>
      </c>
      <c r="C1048" t="s">
        <v>3420</v>
      </c>
      <c r="D1048" t="s">
        <v>3421</v>
      </c>
      <c r="E1048" t="s">
        <v>3414</v>
      </c>
      <c r="G1048" t="s">
        <v>3415</v>
      </c>
      <c r="H1048" t="str">
        <f>HYPERLINK("https://talan.bank.gov.ua/get-user-certificate/1WkYTMjt9Mru2PRKTbpx","Завантажити сертифікат")</f>
        <v>Завантажити сертифікат</v>
      </c>
    </row>
    <row r="1049" spans="1:8" x14ac:dyDescent="0.3">
      <c r="A1049" t="s">
        <v>3422</v>
      </c>
      <c r="B1049" t="s">
        <v>8</v>
      </c>
      <c r="C1049" t="s">
        <v>3423</v>
      </c>
      <c r="D1049" t="s">
        <v>3424</v>
      </c>
      <c r="E1049" t="s">
        <v>3425</v>
      </c>
      <c r="G1049" t="s">
        <v>3415</v>
      </c>
      <c r="H1049" t="str">
        <f>HYPERLINK("https://talan.bank.gov.ua/get-user-certificate/1WkYTGZ_ZqYqJe0gFGeM","Завантажити сертифікат")</f>
        <v>Завантажити сертифікат</v>
      </c>
    </row>
    <row r="1050" spans="1:8" x14ac:dyDescent="0.3">
      <c r="A1050" t="s">
        <v>3426</v>
      </c>
      <c r="B1050" t="s">
        <v>8</v>
      </c>
      <c r="C1050" t="s">
        <v>3427</v>
      </c>
      <c r="D1050" t="s">
        <v>3428</v>
      </c>
      <c r="E1050" t="s">
        <v>3425</v>
      </c>
      <c r="G1050" t="s">
        <v>3415</v>
      </c>
      <c r="H1050" t="str">
        <f>HYPERLINK("https://talan.bank.gov.ua/get-user-certificate/1WkYT88Y4ErzhxEVt5Vq","Завантажити сертифікат")</f>
        <v>Завантажити сертифікат</v>
      </c>
    </row>
    <row r="1051" spans="1:8" x14ac:dyDescent="0.3">
      <c r="A1051" t="s">
        <v>3429</v>
      </c>
      <c r="B1051" t="s">
        <v>8</v>
      </c>
      <c r="C1051" t="s">
        <v>3430</v>
      </c>
      <c r="D1051" t="s">
        <v>3431</v>
      </c>
      <c r="E1051" t="s">
        <v>3425</v>
      </c>
      <c r="G1051" t="s">
        <v>3415</v>
      </c>
      <c r="H1051" t="str">
        <f>HYPERLINK("https://talan.bank.gov.ua/get-user-certificate/1WkYTOY9acVta5vGnWkL","Завантажити сертифікат")</f>
        <v>Завантажити сертифікат</v>
      </c>
    </row>
    <row r="1052" spans="1:8" x14ac:dyDescent="0.3">
      <c r="A1052" t="s">
        <v>3432</v>
      </c>
      <c r="B1052" t="s">
        <v>8</v>
      </c>
      <c r="C1052" t="s">
        <v>3433</v>
      </c>
      <c r="D1052" t="s">
        <v>3434</v>
      </c>
      <c r="E1052" t="s">
        <v>3414</v>
      </c>
      <c r="G1052" t="s">
        <v>3415</v>
      </c>
      <c r="H1052" t="str">
        <f>HYPERLINK("https://talan.bank.gov.ua/get-user-certificate/1WkYT5qrsH2hIlYvqTmy","Завантажити сертифікат")</f>
        <v>Завантажити сертифікат</v>
      </c>
    </row>
    <row r="1053" spans="1:8" x14ac:dyDescent="0.3">
      <c r="A1053" t="s">
        <v>3435</v>
      </c>
      <c r="B1053" t="s">
        <v>8</v>
      </c>
      <c r="C1053" t="s">
        <v>3436</v>
      </c>
      <c r="D1053" t="s">
        <v>3437</v>
      </c>
      <c r="E1053" t="s">
        <v>3425</v>
      </c>
      <c r="G1053" t="s">
        <v>3415</v>
      </c>
      <c r="H1053" t="str">
        <f>HYPERLINK("https://talan.bank.gov.ua/get-user-certificate/1WkYTGU7z8ZYpXo66Z8t","Завантажити сертифікат")</f>
        <v>Завантажити сертифікат</v>
      </c>
    </row>
    <row r="1054" spans="1:8" x14ac:dyDescent="0.3">
      <c r="A1054" t="s">
        <v>3438</v>
      </c>
      <c r="B1054" t="s">
        <v>8</v>
      </c>
      <c r="C1054" t="s">
        <v>3439</v>
      </c>
      <c r="D1054" t="s">
        <v>3440</v>
      </c>
      <c r="E1054" t="s">
        <v>3414</v>
      </c>
      <c r="G1054" t="s">
        <v>3415</v>
      </c>
      <c r="H1054" t="str">
        <f>HYPERLINK("https://talan.bank.gov.ua/get-user-certificate/1WkYTNDijmN90yscnMqx","Завантажити сертифікат")</f>
        <v>Завантажити сертифікат</v>
      </c>
    </row>
    <row r="1055" spans="1:8" x14ac:dyDescent="0.3">
      <c r="A1055" t="s">
        <v>3441</v>
      </c>
      <c r="B1055" t="s">
        <v>8</v>
      </c>
      <c r="C1055" t="s">
        <v>3442</v>
      </c>
      <c r="D1055" t="s">
        <v>3443</v>
      </c>
      <c r="E1055" t="s">
        <v>3444</v>
      </c>
      <c r="G1055" t="s">
        <v>3415</v>
      </c>
      <c r="H1055" t="str">
        <f>HYPERLINK("https://talan.bank.gov.ua/get-user-certificate/1WkYTbu3GNeyErzHgonr","Завантажити сертифікат")</f>
        <v>Завантажити сертифікат</v>
      </c>
    </row>
    <row r="1056" spans="1:8" x14ac:dyDescent="0.3">
      <c r="A1056" t="s">
        <v>3445</v>
      </c>
      <c r="B1056" t="s">
        <v>8</v>
      </c>
      <c r="C1056" t="s">
        <v>3446</v>
      </c>
      <c r="D1056" t="s">
        <v>3447</v>
      </c>
      <c r="E1056" t="s">
        <v>3414</v>
      </c>
      <c r="G1056" t="s">
        <v>3415</v>
      </c>
      <c r="H1056" t="str">
        <f>HYPERLINK("https://talan.bank.gov.ua/get-user-certificate/1WkYTsW4ofY0iMz3Pbsz","Завантажити сертифікат")</f>
        <v>Завантажити сертифікат</v>
      </c>
    </row>
    <row r="1057" spans="1:8" x14ac:dyDescent="0.3">
      <c r="A1057" t="s">
        <v>3448</v>
      </c>
      <c r="B1057" t="s">
        <v>8</v>
      </c>
      <c r="C1057" t="s">
        <v>3449</v>
      </c>
      <c r="D1057" t="s">
        <v>3450</v>
      </c>
      <c r="E1057" t="s">
        <v>3414</v>
      </c>
      <c r="G1057" t="s">
        <v>3415</v>
      </c>
      <c r="H1057" t="str">
        <f>HYPERLINK("https://talan.bank.gov.ua/get-user-certificate/1WkYThyfe-CmJz2Cf6rv","Завантажити сертифікат")</f>
        <v>Завантажити сертифікат</v>
      </c>
    </row>
    <row r="1058" spans="1:8" x14ac:dyDescent="0.3">
      <c r="A1058" t="s">
        <v>3451</v>
      </c>
      <c r="B1058" t="s">
        <v>8</v>
      </c>
      <c r="C1058" t="s">
        <v>3452</v>
      </c>
      <c r="D1058" t="s">
        <v>3453</v>
      </c>
      <c r="E1058" t="s">
        <v>3454</v>
      </c>
      <c r="G1058" t="s">
        <v>3455</v>
      </c>
      <c r="H1058" t="str">
        <f>HYPERLINK("https://talan.bank.gov.ua/get-user-certificate/1WkYT_kL9aDVsYXlh_-q","Завантажити сертифікат")</f>
        <v>Завантажити сертифікат</v>
      </c>
    </row>
    <row r="1059" spans="1:8" x14ac:dyDescent="0.3">
      <c r="A1059" t="s">
        <v>3456</v>
      </c>
      <c r="B1059" t="s">
        <v>8</v>
      </c>
      <c r="C1059" t="s">
        <v>3457</v>
      </c>
      <c r="D1059" t="s">
        <v>3458</v>
      </c>
      <c r="E1059" t="s">
        <v>3454</v>
      </c>
      <c r="G1059" t="s">
        <v>3455</v>
      </c>
      <c r="H1059" t="str">
        <f>HYPERLINK("https://talan.bank.gov.ua/get-user-certificate/1WkYTPPuFTbgUykfhao2","Завантажити сертифікат")</f>
        <v>Завантажити сертифікат</v>
      </c>
    </row>
    <row r="1060" spans="1:8" x14ac:dyDescent="0.3">
      <c r="A1060" t="s">
        <v>3459</v>
      </c>
      <c r="B1060" t="s">
        <v>8</v>
      </c>
      <c r="C1060" t="s">
        <v>3460</v>
      </c>
      <c r="D1060" t="s">
        <v>3461</v>
      </c>
      <c r="E1060" t="s">
        <v>3454</v>
      </c>
      <c r="G1060" t="s">
        <v>3455</v>
      </c>
      <c r="H1060" t="str">
        <f>HYPERLINK("https://talan.bank.gov.ua/get-user-certificate/1WkYTDYbiQJTtSZsbgQ5","Завантажити сертифікат")</f>
        <v>Завантажити сертифікат</v>
      </c>
    </row>
    <row r="1061" spans="1:8" x14ac:dyDescent="0.3">
      <c r="A1061" t="s">
        <v>3462</v>
      </c>
      <c r="B1061" t="s">
        <v>8</v>
      </c>
      <c r="C1061" t="s">
        <v>3463</v>
      </c>
      <c r="D1061" t="s">
        <v>3464</v>
      </c>
      <c r="E1061" t="s">
        <v>3454</v>
      </c>
      <c r="G1061" t="s">
        <v>3455</v>
      </c>
      <c r="H1061" t="str">
        <f>HYPERLINK("https://talan.bank.gov.ua/get-user-certificate/1WkYTDN9PUXRdNv5N7jH","Завантажити сертифікат")</f>
        <v>Завантажити сертифікат</v>
      </c>
    </row>
    <row r="1062" spans="1:8" x14ac:dyDescent="0.3">
      <c r="A1062" t="s">
        <v>3465</v>
      </c>
      <c r="B1062" t="s">
        <v>8</v>
      </c>
      <c r="C1062" t="s">
        <v>3466</v>
      </c>
      <c r="D1062" t="s">
        <v>3467</v>
      </c>
      <c r="E1062" t="s">
        <v>3454</v>
      </c>
      <c r="G1062" t="s">
        <v>3455</v>
      </c>
      <c r="H1062" t="str">
        <f>HYPERLINK("https://talan.bank.gov.ua/get-user-certificate/1WkYThWFfBeg7x2l-BlY","Завантажити сертифікат")</f>
        <v>Завантажити сертифікат</v>
      </c>
    </row>
    <row r="1063" spans="1:8" x14ac:dyDescent="0.3">
      <c r="A1063" t="s">
        <v>3468</v>
      </c>
      <c r="B1063" t="s">
        <v>8</v>
      </c>
      <c r="C1063" t="s">
        <v>3469</v>
      </c>
      <c r="D1063" t="s">
        <v>3470</v>
      </c>
      <c r="E1063" t="s">
        <v>3471</v>
      </c>
      <c r="G1063" t="s">
        <v>3472</v>
      </c>
      <c r="H1063" t="str">
        <f>HYPERLINK("https://talan.bank.gov.ua/get-user-certificate/1WkYT6zJWF28F6ysc1He","Завантажити сертифікат")</f>
        <v>Завантажити сертифікат</v>
      </c>
    </row>
    <row r="1064" spans="1:8" x14ac:dyDescent="0.3">
      <c r="A1064" t="s">
        <v>3473</v>
      </c>
      <c r="B1064" t="s">
        <v>8</v>
      </c>
      <c r="C1064" t="s">
        <v>3474</v>
      </c>
      <c r="D1064" t="s">
        <v>3475</v>
      </c>
      <c r="E1064" t="s">
        <v>3471</v>
      </c>
      <c r="G1064" t="s">
        <v>3472</v>
      </c>
      <c r="H1064" t="str">
        <f>HYPERLINK("https://talan.bank.gov.ua/get-user-certificate/1WkYT1ZlxMam6yPNbjwu","Завантажити сертифікат")</f>
        <v>Завантажити сертифікат</v>
      </c>
    </row>
    <row r="1065" spans="1:8" x14ac:dyDescent="0.3">
      <c r="A1065" t="s">
        <v>3476</v>
      </c>
      <c r="B1065" t="s">
        <v>8</v>
      </c>
      <c r="C1065" t="s">
        <v>3477</v>
      </c>
      <c r="D1065" t="s">
        <v>3478</v>
      </c>
      <c r="E1065" t="s">
        <v>3471</v>
      </c>
      <c r="G1065" t="s">
        <v>3472</v>
      </c>
      <c r="H1065" t="str">
        <f>HYPERLINK("https://talan.bank.gov.ua/get-user-certificate/1WkYTtbU2PTibOZhGR4W","Завантажити сертифікат")</f>
        <v>Завантажити сертифікат</v>
      </c>
    </row>
    <row r="1066" spans="1:8" x14ac:dyDescent="0.3">
      <c r="A1066" t="s">
        <v>3479</v>
      </c>
      <c r="B1066" t="s">
        <v>8</v>
      </c>
      <c r="C1066" t="s">
        <v>3480</v>
      </c>
      <c r="D1066" t="s">
        <v>3481</v>
      </c>
      <c r="E1066" t="s">
        <v>3471</v>
      </c>
      <c r="G1066" t="s">
        <v>3472</v>
      </c>
      <c r="H1066" t="str">
        <f>HYPERLINK("https://talan.bank.gov.ua/get-user-certificate/1WkYTSmMm6n_Ve2zV1qn","Завантажити сертифікат")</f>
        <v>Завантажити сертифікат</v>
      </c>
    </row>
    <row r="1067" spans="1:8" x14ac:dyDescent="0.3">
      <c r="A1067" t="s">
        <v>3482</v>
      </c>
      <c r="B1067" t="s">
        <v>8</v>
      </c>
      <c r="C1067" t="s">
        <v>3483</v>
      </c>
      <c r="D1067" t="s">
        <v>3484</v>
      </c>
      <c r="E1067" t="s">
        <v>3485</v>
      </c>
      <c r="G1067" t="s">
        <v>3486</v>
      </c>
      <c r="H1067" t="str">
        <f>HYPERLINK("https://talan.bank.gov.ua/get-user-certificate/1WkYT16pL1vIChdFkoUN","Завантажити сертифікат")</f>
        <v>Завантажити сертифікат</v>
      </c>
    </row>
    <row r="1068" spans="1:8" x14ac:dyDescent="0.3">
      <c r="A1068" t="s">
        <v>3487</v>
      </c>
      <c r="B1068" t="s">
        <v>8</v>
      </c>
      <c r="C1068" t="s">
        <v>3488</v>
      </c>
      <c r="D1068" t="s">
        <v>3489</v>
      </c>
      <c r="E1068" t="s">
        <v>3485</v>
      </c>
      <c r="G1068" t="s">
        <v>3486</v>
      </c>
      <c r="H1068" t="str">
        <f>HYPERLINK("https://talan.bank.gov.ua/get-user-certificate/1WkYTycrQrMZfOQelf2n","Завантажити сертифікат")</f>
        <v>Завантажити сертифікат</v>
      </c>
    </row>
    <row r="1069" spans="1:8" x14ac:dyDescent="0.3">
      <c r="A1069" t="s">
        <v>3490</v>
      </c>
      <c r="B1069" t="s">
        <v>8</v>
      </c>
      <c r="C1069" t="s">
        <v>3491</v>
      </c>
      <c r="D1069" t="s">
        <v>3492</v>
      </c>
      <c r="E1069" t="s">
        <v>3485</v>
      </c>
      <c r="G1069" t="s">
        <v>3486</v>
      </c>
      <c r="H1069" t="str">
        <f>HYPERLINK("https://talan.bank.gov.ua/get-user-certificate/1WkYTKVgU7zRd4l2G7Ue","Завантажити сертифікат")</f>
        <v>Завантажити сертифікат</v>
      </c>
    </row>
    <row r="1070" spans="1:8" x14ac:dyDescent="0.3">
      <c r="A1070" t="s">
        <v>3493</v>
      </c>
      <c r="B1070" t="s">
        <v>8</v>
      </c>
      <c r="C1070" t="s">
        <v>3494</v>
      </c>
      <c r="D1070" t="s">
        <v>3495</v>
      </c>
      <c r="E1070" t="s">
        <v>3485</v>
      </c>
      <c r="G1070" t="s">
        <v>3486</v>
      </c>
      <c r="H1070" t="str">
        <f>HYPERLINK("https://talan.bank.gov.ua/get-user-certificate/1WkYTYyrNQpey5d8GPdA","Завантажити сертифікат")</f>
        <v>Завантажити сертифікат</v>
      </c>
    </row>
    <row r="1071" spans="1:8" x14ac:dyDescent="0.3">
      <c r="A1071" t="s">
        <v>3496</v>
      </c>
      <c r="B1071" t="s">
        <v>8</v>
      </c>
      <c r="C1071" t="s">
        <v>3497</v>
      </c>
      <c r="D1071" t="s">
        <v>3498</v>
      </c>
      <c r="E1071" t="s">
        <v>3485</v>
      </c>
      <c r="G1071" t="s">
        <v>3486</v>
      </c>
      <c r="H1071" t="str">
        <f>HYPERLINK("https://talan.bank.gov.ua/get-user-certificate/1WkYTgpZr-72GRsMg--q","Завантажити сертифікат")</f>
        <v>Завантажити сертифікат</v>
      </c>
    </row>
    <row r="1072" spans="1:8" x14ac:dyDescent="0.3">
      <c r="A1072" t="s">
        <v>3499</v>
      </c>
      <c r="B1072" t="s">
        <v>8</v>
      </c>
      <c r="C1072" t="s">
        <v>3500</v>
      </c>
      <c r="D1072" t="s">
        <v>3501</v>
      </c>
      <c r="E1072" t="s">
        <v>3485</v>
      </c>
      <c r="G1072" t="s">
        <v>3486</v>
      </c>
      <c r="H1072" t="str">
        <f>HYPERLINK("https://talan.bank.gov.ua/get-user-certificate/1WkYTG5JAQ7F-JxENg-p","Завантажити сертифікат")</f>
        <v>Завантажити сертифікат</v>
      </c>
    </row>
    <row r="1073" spans="1:8" x14ac:dyDescent="0.3">
      <c r="A1073" t="s">
        <v>3502</v>
      </c>
      <c r="B1073" t="s">
        <v>8</v>
      </c>
      <c r="C1073" t="s">
        <v>3503</v>
      </c>
      <c r="D1073" t="s">
        <v>3504</v>
      </c>
      <c r="E1073" t="s">
        <v>3485</v>
      </c>
      <c r="G1073" t="s">
        <v>3486</v>
      </c>
      <c r="H1073" t="str">
        <f>HYPERLINK("https://talan.bank.gov.ua/get-user-certificate/1WkYT7U1weiEXBqP7Q8U","Завантажити сертифікат")</f>
        <v>Завантажити сертифікат</v>
      </c>
    </row>
    <row r="1074" spans="1:8" x14ac:dyDescent="0.3">
      <c r="A1074" t="s">
        <v>3505</v>
      </c>
      <c r="B1074" t="s">
        <v>8</v>
      </c>
      <c r="C1074" t="s">
        <v>3506</v>
      </c>
      <c r="D1074" t="s">
        <v>3507</v>
      </c>
      <c r="E1074" t="s">
        <v>3485</v>
      </c>
      <c r="G1074" t="s">
        <v>3486</v>
      </c>
      <c r="H1074" t="str">
        <f>HYPERLINK("https://talan.bank.gov.ua/get-user-certificate/1WkYTc2t7FTz0U_gTrt8","Завантажити сертифікат")</f>
        <v>Завантажити сертифікат</v>
      </c>
    </row>
    <row r="1075" spans="1:8" x14ac:dyDescent="0.3">
      <c r="A1075" t="s">
        <v>3508</v>
      </c>
      <c r="B1075" t="s">
        <v>8</v>
      </c>
      <c r="C1075" t="s">
        <v>3509</v>
      </c>
      <c r="D1075" t="s">
        <v>3510</v>
      </c>
      <c r="E1075" t="s">
        <v>3485</v>
      </c>
      <c r="G1075" t="s">
        <v>3486</v>
      </c>
      <c r="H1075" t="str">
        <f>HYPERLINK("https://talan.bank.gov.ua/get-user-certificate/1WkYT82OzK1aJ94GMtO4","Завантажити сертифікат")</f>
        <v>Завантажити сертифікат</v>
      </c>
    </row>
    <row r="1076" spans="1:8" x14ac:dyDescent="0.3">
      <c r="A1076" t="s">
        <v>3511</v>
      </c>
      <c r="B1076" t="s">
        <v>8</v>
      </c>
      <c r="C1076" t="s">
        <v>3512</v>
      </c>
      <c r="D1076" t="s">
        <v>3513</v>
      </c>
      <c r="E1076" t="s">
        <v>3514</v>
      </c>
      <c r="G1076" t="s">
        <v>3515</v>
      </c>
      <c r="H1076" t="str">
        <f>HYPERLINK("https://talan.bank.gov.ua/get-user-certificate/1WkYTrGvjKW84yIL9D5j","Завантажити сертифікат")</f>
        <v>Завантажити сертифікат</v>
      </c>
    </row>
    <row r="1077" spans="1:8" x14ac:dyDescent="0.3">
      <c r="A1077" t="s">
        <v>3516</v>
      </c>
      <c r="B1077" t="s">
        <v>8</v>
      </c>
      <c r="C1077" t="s">
        <v>3517</v>
      </c>
      <c r="D1077" t="s">
        <v>3518</v>
      </c>
      <c r="E1077" t="s">
        <v>3514</v>
      </c>
      <c r="G1077" t="s">
        <v>3515</v>
      </c>
      <c r="H1077" t="str">
        <f>HYPERLINK("https://talan.bank.gov.ua/get-user-certificate/1WkYTbd7aH5O_R5qh0WD","Завантажити сертифікат")</f>
        <v>Завантажити сертифікат</v>
      </c>
    </row>
    <row r="1078" spans="1:8" x14ac:dyDescent="0.3">
      <c r="A1078" t="s">
        <v>3519</v>
      </c>
      <c r="B1078" t="s">
        <v>8</v>
      </c>
      <c r="C1078" t="s">
        <v>3520</v>
      </c>
      <c r="D1078" t="s">
        <v>3521</v>
      </c>
      <c r="E1078" t="s">
        <v>3514</v>
      </c>
      <c r="G1078" t="s">
        <v>3515</v>
      </c>
      <c r="H1078" t="str">
        <f>HYPERLINK("https://talan.bank.gov.ua/get-user-certificate/1WkYTpQy45om60kjQZH8","Завантажити сертифікат")</f>
        <v>Завантажити сертифікат</v>
      </c>
    </row>
    <row r="1079" spans="1:8" x14ac:dyDescent="0.3">
      <c r="A1079" t="s">
        <v>3522</v>
      </c>
      <c r="B1079" t="s">
        <v>8</v>
      </c>
      <c r="C1079" t="s">
        <v>3523</v>
      </c>
      <c r="D1079" t="s">
        <v>3524</v>
      </c>
      <c r="E1079" t="s">
        <v>3514</v>
      </c>
      <c r="G1079" t="s">
        <v>3515</v>
      </c>
      <c r="H1079" t="str">
        <f>HYPERLINK("https://talan.bank.gov.ua/get-user-certificate/1WkYT4EyzfKIkjRlqDRf","Завантажити сертифікат")</f>
        <v>Завантажити сертифікат</v>
      </c>
    </row>
    <row r="1080" spans="1:8" x14ac:dyDescent="0.3">
      <c r="A1080" t="s">
        <v>3525</v>
      </c>
      <c r="B1080" t="s">
        <v>8</v>
      </c>
      <c r="C1080" t="s">
        <v>3526</v>
      </c>
      <c r="D1080" t="s">
        <v>3527</v>
      </c>
      <c r="E1080" t="s">
        <v>3528</v>
      </c>
      <c r="G1080" t="s">
        <v>3529</v>
      </c>
      <c r="H1080" t="str">
        <f>HYPERLINK("https://talan.bank.gov.ua/get-user-certificate/1WkYTI_IOtLHNEN05Wuy","Завантажити сертифікат")</f>
        <v>Завантажити сертифікат</v>
      </c>
    </row>
    <row r="1081" spans="1:8" x14ac:dyDescent="0.3">
      <c r="A1081" t="s">
        <v>3530</v>
      </c>
      <c r="B1081" t="s">
        <v>8</v>
      </c>
      <c r="C1081" t="s">
        <v>3531</v>
      </c>
      <c r="D1081" t="s">
        <v>3532</v>
      </c>
      <c r="E1081" t="s">
        <v>3528</v>
      </c>
      <c r="G1081" t="s">
        <v>3529</v>
      </c>
      <c r="H1081" t="str">
        <f>HYPERLINK("https://talan.bank.gov.ua/get-user-certificate/1WkYTdo59y6EAy0fk4Ua","Завантажити сертифікат")</f>
        <v>Завантажити сертифікат</v>
      </c>
    </row>
    <row r="1082" spans="1:8" x14ac:dyDescent="0.3">
      <c r="A1082" t="s">
        <v>3533</v>
      </c>
      <c r="B1082" t="s">
        <v>8</v>
      </c>
      <c r="C1082" t="s">
        <v>3534</v>
      </c>
      <c r="D1082" t="s">
        <v>3535</v>
      </c>
      <c r="E1082" t="s">
        <v>3528</v>
      </c>
      <c r="G1082" t="s">
        <v>3529</v>
      </c>
      <c r="H1082" t="str">
        <f>HYPERLINK("https://talan.bank.gov.ua/get-user-certificate/1WkYTHy6WSg-APbUMV5w","Завантажити сертифікат")</f>
        <v>Завантажити сертифікат</v>
      </c>
    </row>
    <row r="1083" spans="1:8" x14ac:dyDescent="0.3">
      <c r="A1083" t="s">
        <v>3536</v>
      </c>
      <c r="B1083" t="s">
        <v>8</v>
      </c>
      <c r="C1083" t="s">
        <v>3537</v>
      </c>
      <c r="D1083" t="s">
        <v>3538</v>
      </c>
      <c r="E1083" t="s">
        <v>3528</v>
      </c>
      <c r="G1083" t="s">
        <v>3529</v>
      </c>
      <c r="H1083" t="str">
        <f>HYPERLINK("https://talan.bank.gov.ua/get-user-certificate/1WkYTjVjqdTZFGbxqJKw","Завантажити сертифікат")</f>
        <v>Завантажити сертифікат</v>
      </c>
    </row>
    <row r="1084" spans="1:8" x14ac:dyDescent="0.3">
      <c r="A1084" t="s">
        <v>3539</v>
      </c>
      <c r="B1084" t="s">
        <v>8</v>
      </c>
      <c r="C1084" t="s">
        <v>3540</v>
      </c>
      <c r="D1084" t="s">
        <v>3541</v>
      </c>
      <c r="E1084" t="s">
        <v>3542</v>
      </c>
      <c r="G1084" t="s">
        <v>3543</v>
      </c>
      <c r="H1084" t="str">
        <f>HYPERLINK("https://talan.bank.gov.ua/get-user-certificate/1WkYT3Ez_X8uPn1Xl8j6","Завантажити сертифікат")</f>
        <v>Завантажити сертифікат</v>
      </c>
    </row>
    <row r="1085" spans="1:8" x14ac:dyDescent="0.3">
      <c r="A1085" t="s">
        <v>3544</v>
      </c>
      <c r="B1085" t="s">
        <v>8</v>
      </c>
      <c r="C1085" t="s">
        <v>3545</v>
      </c>
      <c r="D1085" t="s">
        <v>3546</v>
      </c>
      <c r="E1085" t="s">
        <v>3547</v>
      </c>
      <c r="G1085" t="s">
        <v>3548</v>
      </c>
      <c r="H1085" t="str">
        <f>HYPERLINK("https://talan.bank.gov.ua/get-user-certificate/1WkYT_HsO7b2QcKciEU2","Завантажити сертифікат")</f>
        <v>Завантажити сертифікат</v>
      </c>
    </row>
    <row r="1086" spans="1:8" x14ac:dyDescent="0.3">
      <c r="A1086" t="s">
        <v>3549</v>
      </c>
      <c r="B1086" t="s">
        <v>8</v>
      </c>
      <c r="C1086" t="s">
        <v>3550</v>
      </c>
      <c r="D1086" t="s">
        <v>3551</v>
      </c>
      <c r="E1086" t="s">
        <v>3547</v>
      </c>
      <c r="G1086" t="s">
        <v>3548</v>
      </c>
      <c r="H1086" t="str">
        <f>HYPERLINK("https://talan.bank.gov.ua/get-user-certificate/1WkYTPvonScDVvk5_zip","Завантажити сертифікат")</f>
        <v>Завантажити сертифікат</v>
      </c>
    </row>
    <row r="1087" spans="1:8" x14ac:dyDescent="0.3">
      <c r="A1087" t="s">
        <v>3552</v>
      </c>
      <c r="B1087" t="s">
        <v>8</v>
      </c>
      <c r="C1087" t="s">
        <v>3553</v>
      </c>
      <c r="D1087" t="s">
        <v>3554</v>
      </c>
      <c r="E1087" t="s">
        <v>3547</v>
      </c>
      <c r="G1087" t="s">
        <v>3555</v>
      </c>
      <c r="H1087" t="str">
        <f>HYPERLINK("https://talan.bank.gov.ua/get-user-certificate/1WkYToy1Si_5n9LLgjHJ","Завантажити сертифікат")</f>
        <v>Завантажити сертифікат</v>
      </c>
    </row>
    <row r="1088" spans="1:8" x14ac:dyDescent="0.3">
      <c r="A1088" t="s">
        <v>3556</v>
      </c>
      <c r="B1088" t="s">
        <v>8</v>
      </c>
      <c r="C1088" t="s">
        <v>3557</v>
      </c>
      <c r="D1088" t="s">
        <v>3558</v>
      </c>
      <c r="E1088" t="s">
        <v>3547</v>
      </c>
      <c r="G1088" t="s">
        <v>3555</v>
      </c>
      <c r="H1088" t="str">
        <f>HYPERLINK("https://talan.bank.gov.ua/get-user-certificate/1WkYTzaNrzPf2r86bJcS","Завантажити сертифікат")</f>
        <v>Завантажити сертифікат</v>
      </c>
    </row>
    <row r="1089" spans="1:8" x14ac:dyDescent="0.3">
      <c r="A1089" t="s">
        <v>3559</v>
      </c>
      <c r="B1089" t="s">
        <v>8</v>
      </c>
      <c r="C1089" t="s">
        <v>3560</v>
      </c>
      <c r="D1089" t="s">
        <v>3561</v>
      </c>
      <c r="E1089" t="s">
        <v>3562</v>
      </c>
      <c r="G1089" t="s">
        <v>3563</v>
      </c>
      <c r="H1089" t="str">
        <f>HYPERLINK("https://talan.bank.gov.ua/get-user-certificate/1WkYTsNOUP2lay_VX9mP","Завантажити сертифікат")</f>
        <v>Завантажити сертифікат</v>
      </c>
    </row>
    <row r="1090" spans="1:8" x14ac:dyDescent="0.3">
      <c r="A1090" t="s">
        <v>3564</v>
      </c>
      <c r="B1090" t="s">
        <v>8</v>
      </c>
      <c r="C1090" t="s">
        <v>3565</v>
      </c>
      <c r="D1090" t="s">
        <v>3566</v>
      </c>
      <c r="E1090" t="s">
        <v>3567</v>
      </c>
      <c r="G1090" t="s">
        <v>3563</v>
      </c>
      <c r="H1090" t="str">
        <f>HYPERLINK("https://talan.bank.gov.ua/get-user-certificate/1WkYTLvc3wqj5Y58ZMja","Завантажити сертифікат")</f>
        <v>Завантажити сертифікат</v>
      </c>
    </row>
    <row r="1091" spans="1:8" x14ac:dyDescent="0.3">
      <c r="A1091" t="s">
        <v>3568</v>
      </c>
      <c r="B1091" t="s">
        <v>8</v>
      </c>
      <c r="C1091" t="s">
        <v>3569</v>
      </c>
      <c r="D1091" t="s">
        <v>3570</v>
      </c>
      <c r="E1091" t="s">
        <v>3567</v>
      </c>
      <c r="G1091" t="s">
        <v>3563</v>
      </c>
      <c r="H1091" t="str">
        <f>HYPERLINK("https://talan.bank.gov.ua/get-user-certificate/1WkYTtWBdK6RO7Vw6E4P","Завантажити сертифікат")</f>
        <v>Завантажити сертифікат</v>
      </c>
    </row>
    <row r="1092" spans="1:8" x14ac:dyDescent="0.3">
      <c r="A1092" t="s">
        <v>3571</v>
      </c>
      <c r="B1092" t="s">
        <v>8</v>
      </c>
      <c r="C1092" t="s">
        <v>3572</v>
      </c>
      <c r="D1092" t="s">
        <v>3573</v>
      </c>
      <c r="E1092" t="s">
        <v>3574</v>
      </c>
      <c r="G1092" t="s">
        <v>3575</v>
      </c>
      <c r="H1092" t="str">
        <f>HYPERLINK("https://talan.bank.gov.ua/get-user-certificate/1WkYTu3WTVgroBmc1ORt","Завантажити сертифікат")</f>
        <v>Завантажити сертифікат</v>
      </c>
    </row>
    <row r="1093" spans="1:8" x14ac:dyDescent="0.3">
      <c r="A1093" t="s">
        <v>3576</v>
      </c>
      <c r="B1093" t="s">
        <v>8</v>
      </c>
      <c r="C1093" t="s">
        <v>3577</v>
      </c>
      <c r="D1093" t="s">
        <v>3578</v>
      </c>
      <c r="E1093" t="s">
        <v>3574</v>
      </c>
      <c r="G1093" t="s">
        <v>3575</v>
      </c>
      <c r="H1093" t="str">
        <f>HYPERLINK("https://talan.bank.gov.ua/get-user-certificate/1WkYTs7lwj3xHrhaySZ8","Завантажити сертифікат")</f>
        <v>Завантажити сертифікат</v>
      </c>
    </row>
    <row r="1094" spans="1:8" x14ac:dyDescent="0.3">
      <c r="A1094" t="s">
        <v>3579</v>
      </c>
      <c r="B1094" t="s">
        <v>8</v>
      </c>
      <c r="C1094" t="s">
        <v>3580</v>
      </c>
      <c r="D1094" t="s">
        <v>3581</v>
      </c>
      <c r="E1094" t="s">
        <v>3582</v>
      </c>
      <c r="G1094" t="s">
        <v>3583</v>
      </c>
      <c r="H1094" t="str">
        <f>HYPERLINK("https://talan.bank.gov.ua/get-user-certificate/1WkYT3Wkc5CL6KIKTQt1","Завантажити сертифікат")</f>
        <v>Завантажити сертифікат</v>
      </c>
    </row>
    <row r="1095" spans="1:8" x14ac:dyDescent="0.3">
      <c r="A1095" t="s">
        <v>3584</v>
      </c>
      <c r="B1095" t="s">
        <v>8</v>
      </c>
      <c r="C1095" t="s">
        <v>3585</v>
      </c>
      <c r="D1095" t="s">
        <v>3586</v>
      </c>
      <c r="E1095" t="s">
        <v>3582</v>
      </c>
      <c r="G1095" t="s">
        <v>3583</v>
      </c>
      <c r="H1095" t="str">
        <f>HYPERLINK("https://talan.bank.gov.ua/get-user-certificate/1WkYTz_kVToWxyvxykQt","Завантажити сертифікат")</f>
        <v>Завантажити сертифікат</v>
      </c>
    </row>
    <row r="1096" spans="1:8" x14ac:dyDescent="0.3">
      <c r="A1096" t="s">
        <v>3587</v>
      </c>
      <c r="B1096" t="s">
        <v>8</v>
      </c>
      <c r="C1096" t="s">
        <v>3588</v>
      </c>
      <c r="D1096" t="s">
        <v>3589</v>
      </c>
      <c r="E1096" t="s">
        <v>3582</v>
      </c>
      <c r="G1096" t="s">
        <v>3583</v>
      </c>
      <c r="H1096" t="str">
        <f>HYPERLINK("https://talan.bank.gov.ua/get-user-certificate/1WkYTIIkMyOVEUxV3hG1","Завантажити сертифікат")</f>
        <v>Завантажити сертифікат</v>
      </c>
    </row>
    <row r="1097" spans="1:8" x14ac:dyDescent="0.3">
      <c r="A1097" t="s">
        <v>3590</v>
      </c>
      <c r="B1097" t="s">
        <v>8</v>
      </c>
      <c r="C1097" t="s">
        <v>3591</v>
      </c>
      <c r="D1097" t="s">
        <v>3592</v>
      </c>
      <c r="E1097" t="s">
        <v>3593</v>
      </c>
      <c r="G1097" t="s">
        <v>3594</v>
      </c>
      <c r="H1097" t="str">
        <f>HYPERLINK("https://talan.bank.gov.ua/get-user-certificate/1WkYT60wxSg-gVwplx8s","Завантажити сертифікат")</f>
        <v>Завантажити сертифікат</v>
      </c>
    </row>
    <row r="1098" spans="1:8" x14ac:dyDescent="0.3">
      <c r="A1098" t="s">
        <v>3595</v>
      </c>
      <c r="B1098" t="s">
        <v>8</v>
      </c>
      <c r="C1098" t="s">
        <v>3596</v>
      </c>
      <c r="D1098" t="s">
        <v>3597</v>
      </c>
      <c r="E1098" t="s">
        <v>3593</v>
      </c>
      <c r="G1098" t="s">
        <v>3594</v>
      </c>
      <c r="H1098" t="str">
        <f>HYPERLINK("https://talan.bank.gov.ua/get-user-certificate/1WkYT8wp5JWaBLHgnpYC","Завантажити сертифікат")</f>
        <v>Завантажити сертифікат</v>
      </c>
    </row>
    <row r="1099" spans="1:8" x14ac:dyDescent="0.3">
      <c r="A1099" t="s">
        <v>3598</v>
      </c>
      <c r="B1099" t="s">
        <v>8</v>
      </c>
      <c r="C1099" t="s">
        <v>3599</v>
      </c>
      <c r="D1099" t="s">
        <v>3600</v>
      </c>
      <c r="E1099" t="s">
        <v>3593</v>
      </c>
      <c r="G1099" t="s">
        <v>3594</v>
      </c>
      <c r="H1099" t="str">
        <f>HYPERLINK("https://talan.bank.gov.ua/get-user-certificate/1WkYTdbxfhDuhEojevuF","Завантажити сертифікат")</f>
        <v>Завантажити сертифікат</v>
      </c>
    </row>
    <row r="1100" spans="1:8" x14ac:dyDescent="0.3">
      <c r="A1100" t="s">
        <v>3601</v>
      </c>
      <c r="B1100" t="s">
        <v>8</v>
      </c>
      <c r="C1100" t="s">
        <v>3602</v>
      </c>
      <c r="D1100" t="s">
        <v>3603</v>
      </c>
      <c r="E1100" t="s">
        <v>3593</v>
      </c>
      <c r="G1100" t="s">
        <v>3594</v>
      </c>
      <c r="H1100" t="str">
        <f>HYPERLINK("https://talan.bank.gov.ua/get-user-certificate/1WkYTHL3XRH4rhvVB25D","Завантажити сертифікат")</f>
        <v>Завантажити сертифікат</v>
      </c>
    </row>
    <row r="1101" spans="1:8" x14ac:dyDescent="0.3">
      <c r="A1101" t="s">
        <v>3604</v>
      </c>
      <c r="B1101" t="s">
        <v>8</v>
      </c>
      <c r="C1101" t="s">
        <v>3605</v>
      </c>
      <c r="D1101" t="s">
        <v>3606</v>
      </c>
      <c r="E1101" t="s">
        <v>3593</v>
      </c>
      <c r="G1101" t="s">
        <v>3594</v>
      </c>
      <c r="H1101" t="str">
        <f>HYPERLINK("https://talan.bank.gov.ua/get-user-certificate/1WkYTYn4zHIzUeEVKPFA","Завантажити сертифікат")</f>
        <v>Завантажити сертифікат</v>
      </c>
    </row>
    <row r="1102" spans="1:8" x14ac:dyDescent="0.3">
      <c r="A1102" t="s">
        <v>3607</v>
      </c>
      <c r="B1102" t="s">
        <v>8</v>
      </c>
      <c r="C1102" t="s">
        <v>3608</v>
      </c>
      <c r="D1102" t="s">
        <v>3609</v>
      </c>
      <c r="E1102" t="s">
        <v>3593</v>
      </c>
      <c r="G1102" t="s">
        <v>3594</v>
      </c>
      <c r="H1102" t="str">
        <f>HYPERLINK("https://talan.bank.gov.ua/get-user-certificate/1WkYTGtFsebBRKWQgmb4","Завантажити сертифікат")</f>
        <v>Завантажити сертифікат</v>
      </c>
    </row>
    <row r="1103" spans="1:8" x14ac:dyDescent="0.3">
      <c r="A1103" t="s">
        <v>3610</v>
      </c>
      <c r="B1103" t="s">
        <v>8</v>
      </c>
      <c r="C1103" t="s">
        <v>3611</v>
      </c>
      <c r="D1103" t="s">
        <v>3612</v>
      </c>
      <c r="E1103" t="s">
        <v>3593</v>
      </c>
      <c r="G1103" t="s">
        <v>3594</v>
      </c>
      <c r="H1103" t="str">
        <f>HYPERLINK("https://talan.bank.gov.ua/get-user-certificate/1WkYTtD5x6Yu3E21Emsc","Завантажити сертифікат")</f>
        <v>Завантажити сертифікат</v>
      </c>
    </row>
    <row r="1104" spans="1:8" x14ac:dyDescent="0.3">
      <c r="A1104" t="s">
        <v>3613</v>
      </c>
      <c r="B1104" t="s">
        <v>8</v>
      </c>
      <c r="C1104" t="s">
        <v>3614</v>
      </c>
      <c r="D1104" t="s">
        <v>3615</v>
      </c>
      <c r="E1104" t="s">
        <v>3593</v>
      </c>
      <c r="G1104" t="s">
        <v>3594</v>
      </c>
      <c r="H1104" t="str">
        <f>HYPERLINK("https://talan.bank.gov.ua/get-user-certificate/1WkYTanM_HPtDryn_VVj","Завантажити сертифікат")</f>
        <v>Завантажити сертифікат</v>
      </c>
    </row>
    <row r="1105" spans="1:8" x14ac:dyDescent="0.3">
      <c r="A1105" t="s">
        <v>3616</v>
      </c>
      <c r="B1105" t="s">
        <v>8</v>
      </c>
      <c r="C1105" t="s">
        <v>3617</v>
      </c>
      <c r="D1105" t="s">
        <v>3618</v>
      </c>
      <c r="E1105" t="s">
        <v>3593</v>
      </c>
      <c r="G1105" t="s">
        <v>3594</v>
      </c>
      <c r="H1105" t="str">
        <f>HYPERLINK("https://talan.bank.gov.ua/get-user-certificate/1WkYTzbaq_lwMRMukMJG","Завантажити сертифікат")</f>
        <v>Завантажити сертифікат</v>
      </c>
    </row>
    <row r="1106" spans="1:8" x14ac:dyDescent="0.3">
      <c r="A1106" t="s">
        <v>3619</v>
      </c>
      <c r="B1106" t="s">
        <v>8</v>
      </c>
      <c r="C1106" t="s">
        <v>3620</v>
      </c>
      <c r="D1106" t="s">
        <v>3621</v>
      </c>
      <c r="E1106" t="s">
        <v>3593</v>
      </c>
      <c r="G1106" t="s">
        <v>3594</v>
      </c>
      <c r="H1106" t="str">
        <f>HYPERLINK("https://talan.bank.gov.ua/get-user-certificate/1WkYTaXTPFgwm3c13NDH","Завантажити сертифікат")</f>
        <v>Завантажити сертифікат</v>
      </c>
    </row>
    <row r="1107" spans="1:8" x14ac:dyDescent="0.3">
      <c r="A1107" t="s">
        <v>3622</v>
      </c>
      <c r="B1107" t="s">
        <v>8</v>
      </c>
      <c r="C1107" t="s">
        <v>3623</v>
      </c>
      <c r="D1107" t="s">
        <v>3624</v>
      </c>
      <c r="E1107" t="s">
        <v>3625</v>
      </c>
      <c r="G1107" t="s">
        <v>3594</v>
      </c>
      <c r="H1107" t="str">
        <f>HYPERLINK("https://talan.bank.gov.ua/get-user-certificate/1WkYTV-CVMdJK4bXQC8R","Завантажити сертифікат")</f>
        <v>Завантажити сертифікат</v>
      </c>
    </row>
    <row r="1108" spans="1:8" x14ac:dyDescent="0.3">
      <c r="A1108" t="s">
        <v>3626</v>
      </c>
      <c r="B1108" t="s">
        <v>8</v>
      </c>
      <c r="C1108" t="s">
        <v>3627</v>
      </c>
      <c r="D1108" t="s">
        <v>3628</v>
      </c>
      <c r="E1108" t="s">
        <v>3625</v>
      </c>
      <c r="G1108" t="s">
        <v>3594</v>
      </c>
      <c r="H1108" t="str">
        <f>HYPERLINK("https://talan.bank.gov.ua/get-user-certificate/1WkYT2TiVjU8i1tCa3BA","Завантажити сертифікат")</f>
        <v>Завантажити сертифікат</v>
      </c>
    </row>
    <row r="1109" spans="1:8" x14ac:dyDescent="0.3">
      <c r="A1109" t="s">
        <v>3629</v>
      </c>
      <c r="B1109" t="s">
        <v>8</v>
      </c>
      <c r="C1109" t="s">
        <v>3630</v>
      </c>
      <c r="D1109" t="s">
        <v>3631</v>
      </c>
      <c r="E1109" t="s">
        <v>3625</v>
      </c>
      <c r="G1109" t="s">
        <v>3594</v>
      </c>
      <c r="H1109" t="str">
        <f>HYPERLINK("https://talan.bank.gov.ua/get-user-certificate/1WkYTtns649djvWB9RY9","Завантажити сертифікат")</f>
        <v>Завантажити сертифікат</v>
      </c>
    </row>
    <row r="1110" spans="1:8" x14ac:dyDescent="0.3">
      <c r="A1110" t="s">
        <v>3632</v>
      </c>
      <c r="B1110" t="s">
        <v>8</v>
      </c>
      <c r="C1110" t="s">
        <v>3633</v>
      </c>
      <c r="D1110" t="s">
        <v>3634</v>
      </c>
      <c r="E1110" t="s">
        <v>3625</v>
      </c>
      <c r="G1110" t="s">
        <v>3594</v>
      </c>
      <c r="H1110" t="str">
        <f>HYPERLINK("https://talan.bank.gov.ua/get-user-certificate/1WkYT1-ZQ7HjpDGU1roG","Завантажити сертифікат")</f>
        <v>Завантажити сертифікат</v>
      </c>
    </row>
    <row r="1111" spans="1:8" x14ac:dyDescent="0.3">
      <c r="A1111" t="s">
        <v>3635</v>
      </c>
      <c r="B1111" t="s">
        <v>8</v>
      </c>
      <c r="C1111" t="s">
        <v>3636</v>
      </c>
      <c r="D1111" t="s">
        <v>3637</v>
      </c>
      <c r="E1111" t="s">
        <v>3638</v>
      </c>
      <c r="G1111" t="s">
        <v>3639</v>
      </c>
      <c r="H1111" t="str">
        <f>HYPERLINK("https://talan.bank.gov.ua/get-user-certificate/1WkYTndUoEwC9jG8Jpl-","Завантажити сертифікат")</f>
        <v>Завантажити сертифікат</v>
      </c>
    </row>
    <row r="1112" spans="1:8" x14ac:dyDescent="0.3">
      <c r="A1112" t="s">
        <v>3640</v>
      </c>
      <c r="B1112" t="s">
        <v>8</v>
      </c>
      <c r="C1112" t="s">
        <v>3641</v>
      </c>
      <c r="D1112" t="s">
        <v>3642</v>
      </c>
      <c r="E1112" t="s">
        <v>3638</v>
      </c>
      <c r="G1112" t="s">
        <v>3639</v>
      </c>
      <c r="H1112" t="str">
        <f>HYPERLINK("https://talan.bank.gov.ua/get-user-certificate/1WkYT1Z6Bp31g3vyNfhh","Завантажити сертифікат")</f>
        <v>Завантажити сертифікат</v>
      </c>
    </row>
    <row r="1113" spans="1:8" x14ac:dyDescent="0.3">
      <c r="A1113" t="s">
        <v>3643</v>
      </c>
      <c r="B1113" t="s">
        <v>8</v>
      </c>
      <c r="C1113" t="s">
        <v>3644</v>
      </c>
      <c r="D1113" t="s">
        <v>3645</v>
      </c>
      <c r="E1113" t="s">
        <v>3638</v>
      </c>
      <c r="G1113" t="s">
        <v>3639</v>
      </c>
      <c r="H1113" t="str">
        <f>HYPERLINK("https://talan.bank.gov.ua/get-user-certificate/1WkYTaM4FG6uW1OyZNto","Завантажити сертифікат")</f>
        <v>Завантажити сертифікат</v>
      </c>
    </row>
    <row r="1114" spans="1:8" x14ac:dyDescent="0.3">
      <c r="A1114" t="s">
        <v>3646</v>
      </c>
      <c r="B1114" t="s">
        <v>8</v>
      </c>
      <c r="C1114" t="s">
        <v>3647</v>
      </c>
      <c r="D1114" t="s">
        <v>3648</v>
      </c>
      <c r="E1114" t="s">
        <v>3638</v>
      </c>
      <c r="G1114" t="s">
        <v>3639</v>
      </c>
      <c r="H1114" t="str">
        <f>HYPERLINK("https://talan.bank.gov.ua/get-user-certificate/1WkYT4LqwLL9Dl7tIhky","Завантажити сертифікат")</f>
        <v>Завантажити сертифікат</v>
      </c>
    </row>
    <row r="1115" spans="1:8" x14ac:dyDescent="0.3">
      <c r="A1115" t="s">
        <v>3649</v>
      </c>
      <c r="B1115" t="s">
        <v>8</v>
      </c>
      <c r="C1115" t="s">
        <v>3650</v>
      </c>
      <c r="D1115" t="s">
        <v>3651</v>
      </c>
      <c r="E1115" t="s">
        <v>3638</v>
      </c>
      <c r="G1115" t="s">
        <v>3639</v>
      </c>
      <c r="H1115" t="str">
        <f>HYPERLINK("https://talan.bank.gov.ua/get-user-certificate/1WkYTsyUOPAugZcI-sjX","Завантажити сертифікат")</f>
        <v>Завантажити сертифікат</v>
      </c>
    </row>
    <row r="1116" spans="1:8" x14ac:dyDescent="0.3">
      <c r="A1116" t="s">
        <v>3652</v>
      </c>
      <c r="B1116" t="s">
        <v>8</v>
      </c>
      <c r="C1116" t="s">
        <v>3653</v>
      </c>
      <c r="D1116" t="s">
        <v>3654</v>
      </c>
      <c r="E1116" t="s">
        <v>3638</v>
      </c>
      <c r="G1116" t="s">
        <v>3639</v>
      </c>
      <c r="H1116" t="str">
        <f>HYPERLINK("https://talan.bank.gov.ua/get-user-certificate/1WkYThMJUDv1X3kzMWcd","Завантажити сертифікат")</f>
        <v>Завантажити сертифікат</v>
      </c>
    </row>
    <row r="1117" spans="1:8" x14ac:dyDescent="0.3">
      <c r="A1117" t="s">
        <v>3655</v>
      </c>
      <c r="B1117" t="s">
        <v>8</v>
      </c>
      <c r="C1117" t="s">
        <v>3656</v>
      </c>
      <c r="D1117" t="s">
        <v>3657</v>
      </c>
      <c r="E1117" t="s">
        <v>3658</v>
      </c>
      <c r="G1117" t="s">
        <v>3659</v>
      </c>
      <c r="H1117" t="str">
        <f>HYPERLINK("https://talan.bank.gov.ua/get-user-certificate/1WkYTNMDuB-eMi4vAeEH","Завантажити сертифікат")</f>
        <v>Завантажити сертифікат</v>
      </c>
    </row>
    <row r="1118" spans="1:8" x14ac:dyDescent="0.3">
      <c r="A1118" t="s">
        <v>3660</v>
      </c>
      <c r="B1118" t="s">
        <v>8</v>
      </c>
      <c r="C1118" t="s">
        <v>3661</v>
      </c>
      <c r="D1118" t="s">
        <v>3662</v>
      </c>
      <c r="E1118" t="s">
        <v>3658</v>
      </c>
      <c r="G1118" t="s">
        <v>3659</v>
      </c>
      <c r="H1118" t="str">
        <f>HYPERLINK("https://talan.bank.gov.ua/get-user-certificate/1WkYT8QloNY5RyVuxq9Q","Завантажити сертифікат")</f>
        <v>Завантажити сертифікат</v>
      </c>
    </row>
    <row r="1119" spans="1:8" x14ac:dyDescent="0.3">
      <c r="A1119" t="s">
        <v>3663</v>
      </c>
      <c r="B1119" t="s">
        <v>8</v>
      </c>
      <c r="C1119" t="s">
        <v>3664</v>
      </c>
      <c r="D1119" t="s">
        <v>3665</v>
      </c>
      <c r="E1119" t="s">
        <v>3666</v>
      </c>
      <c r="G1119" t="s">
        <v>3667</v>
      </c>
      <c r="H1119" t="str">
        <f>HYPERLINK("https://talan.bank.gov.ua/get-user-certificate/1WkYTqOFtztUhUDSYkjj","Завантажити сертифікат")</f>
        <v>Завантажити сертифікат</v>
      </c>
    </row>
    <row r="1120" spans="1:8" x14ac:dyDescent="0.3">
      <c r="A1120" t="s">
        <v>3668</v>
      </c>
      <c r="B1120" t="s">
        <v>8</v>
      </c>
      <c r="C1120" t="s">
        <v>3669</v>
      </c>
      <c r="D1120" t="s">
        <v>3670</v>
      </c>
      <c r="E1120" t="s">
        <v>3666</v>
      </c>
      <c r="G1120" t="s">
        <v>3667</v>
      </c>
      <c r="H1120" t="str">
        <f>HYPERLINK("https://talan.bank.gov.ua/get-user-certificate/1WkYTPOBrqA_x9GOzHf9","Завантажити сертифікат")</f>
        <v>Завантажити сертифікат</v>
      </c>
    </row>
    <row r="1121" spans="1:8" x14ac:dyDescent="0.3">
      <c r="A1121" t="s">
        <v>3671</v>
      </c>
      <c r="B1121" t="s">
        <v>8</v>
      </c>
      <c r="C1121" t="s">
        <v>3672</v>
      </c>
      <c r="D1121" t="s">
        <v>3673</v>
      </c>
      <c r="E1121" t="s">
        <v>3674</v>
      </c>
      <c r="G1121" t="s">
        <v>3675</v>
      </c>
      <c r="H1121" t="str">
        <f>HYPERLINK("https://talan.bank.gov.ua/get-user-certificate/1WkYTjQ267n9G1orfikY","Завантажити сертифікат")</f>
        <v>Завантажити сертифікат</v>
      </c>
    </row>
    <row r="1122" spans="1:8" x14ac:dyDescent="0.3">
      <c r="A1122" t="s">
        <v>3676</v>
      </c>
      <c r="B1122" t="s">
        <v>8</v>
      </c>
      <c r="C1122" t="s">
        <v>3677</v>
      </c>
      <c r="D1122" t="s">
        <v>3678</v>
      </c>
      <c r="E1122" t="s">
        <v>3674</v>
      </c>
      <c r="G1122" t="s">
        <v>3675</v>
      </c>
      <c r="H1122" t="str">
        <f>HYPERLINK("https://talan.bank.gov.ua/get-user-certificate/1WkYTBgS-PAOurMx9fZq","Завантажити сертифікат")</f>
        <v>Завантажити сертифікат</v>
      </c>
    </row>
    <row r="1123" spans="1:8" x14ac:dyDescent="0.3">
      <c r="A1123" t="s">
        <v>3679</v>
      </c>
      <c r="B1123" t="s">
        <v>8</v>
      </c>
      <c r="C1123" t="s">
        <v>3680</v>
      </c>
      <c r="D1123" t="s">
        <v>3681</v>
      </c>
      <c r="E1123" t="s">
        <v>3674</v>
      </c>
      <c r="G1123" t="s">
        <v>3675</v>
      </c>
      <c r="H1123" t="str">
        <f>HYPERLINK("https://talan.bank.gov.ua/get-user-certificate/1WkYTeQnoQQh4XG2nZqC","Завантажити сертифікат")</f>
        <v>Завантажити сертифікат</v>
      </c>
    </row>
    <row r="1124" spans="1:8" x14ac:dyDescent="0.3">
      <c r="A1124" t="s">
        <v>3682</v>
      </c>
      <c r="B1124" t="s">
        <v>8</v>
      </c>
      <c r="C1124" t="s">
        <v>3683</v>
      </c>
      <c r="D1124" t="s">
        <v>3684</v>
      </c>
      <c r="E1124" t="s">
        <v>3674</v>
      </c>
      <c r="G1124" t="s">
        <v>3675</v>
      </c>
      <c r="H1124" t="str">
        <f>HYPERLINK("https://talan.bank.gov.ua/get-user-certificate/1WkYThiJiQgs7xucWBb2","Завантажити сертифікат")</f>
        <v>Завантажити сертифікат</v>
      </c>
    </row>
    <row r="1125" spans="1:8" x14ac:dyDescent="0.3">
      <c r="A1125" t="s">
        <v>3685</v>
      </c>
      <c r="B1125" t="s">
        <v>8</v>
      </c>
      <c r="C1125" t="s">
        <v>3686</v>
      </c>
      <c r="D1125" t="s">
        <v>3687</v>
      </c>
      <c r="E1125" t="s">
        <v>3688</v>
      </c>
      <c r="G1125" t="s">
        <v>3689</v>
      </c>
      <c r="H1125" t="str">
        <f>HYPERLINK("https://talan.bank.gov.ua/get-user-certificate/1WkYTDcim6_0QZuYGYRk","Завантажити сертифікат")</f>
        <v>Завантажити сертифікат</v>
      </c>
    </row>
    <row r="1126" spans="1:8" x14ac:dyDescent="0.3">
      <c r="A1126" t="s">
        <v>3690</v>
      </c>
      <c r="B1126" t="s">
        <v>8</v>
      </c>
      <c r="C1126" t="s">
        <v>3691</v>
      </c>
      <c r="D1126" t="s">
        <v>3692</v>
      </c>
      <c r="E1126" t="s">
        <v>3688</v>
      </c>
      <c r="G1126" t="s">
        <v>3689</v>
      </c>
      <c r="H1126" t="str">
        <f>HYPERLINK("https://talan.bank.gov.ua/get-user-certificate/1WkYTmNP-o9F-UGgj01g","Завантажити сертифікат")</f>
        <v>Завантажити сертифікат</v>
      </c>
    </row>
    <row r="1127" spans="1:8" x14ac:dyDescent="0.3">
      <c r="A1127" t="s">
        <v>3693</v>
      </c>
      <c r="B1127" t="s">
        <v>8</v>
      </c>
      <c r="C1127" t="s">
        <v>3694</v>
      </c>
      <c r="D1127" t="s">
        <v>3695</v>
      </c>
      <c r="E1127" t="s">
        <v>3688</v>
      </c>
      <c r="G1127" t="s">
        <v>3689</v>
      </c>
      <c r="H1127" t="str">
        <f>HYPERLINK("https://talan.bank.gov.ua/get-user-certificate/1WkYTdk0c2YOpFTxZLAt","Завантажити сертифікат")</f>
        <v>Завантажити сертифікат</v>
      </c>
    </row>
    <row r="1128" spans="1:8" x14ac:dyDescent="0.3">
      <c r="A1128" t="s">
        <v>3696</v>
      </c>
      <c r="B1128" t="s">
        <v>8</v>
      </c>
      <c r="C1128" t="s">
        <v>3697</v>
      </c>
      <c r="D1128" t="s">
        <v>3698</v>
      </c>
      <c r="E1128" t="s">
        <v>3688</v>
      </c>
      <c r="G1128" t="s">
        <v>3689</v>
      </c>
      <c r="H1128" t="str">
        <f>HYPERLINK("https://talan.bank.gov.ua/get-user-certificate/1WkYTNe95cZU-QKkSzB5","Завантажити сертифікат")</f>
        <v>Завантажити сертифікат</v>
      </c>
    </row>
    <row r="1129" spans="1:8" x14ac:dyDescent="0.3">
      <c r="A1129" t="s">
        <v>3699</v>
      </c>
      <c r="B1129" t="s">
        <v>8</v>
      </c>
      <c r="C1129" t="s">
        <v>3700</v>
      </c>
      <c r="D1129" t="s">
        <v>3701</v>
      </c>
      <c r="E1129" t="s">
        <v>3688</v>
      </c>
      <c r="G1129" t="s">
        <v>3689</v>
      </c>
      <c r="H1129" t="str">
        <f>HYPERLINK("https://talan.bank.gov.ua/get-user-certificate/1WkYTVZHauPZ5Z-itMkh","Завантажити сертифікат")</f>
        <v>Завантажити сертифікат</v>
      </c>
    </row>
    <row r="1130" spans="1:8" x14ac:dyDescent="0.3">
      <c r="A1130" t="s">
        <v>3702</v>
      </c>
      <c r="B1130" t="s">
        <v>8</v>
      </c>
      <c r="C1130" t="s">
        <v>3703</v>
      </c>
      <c r="D1130" t="s">
        <v>3704</v>
      </c>
      <c r="E1130" t="s">
        <v>3688</v>
      </c>
      <c r="G1130" t="s">
        <v>3689</v>
      </c>
      <c r="H1130" t="str">
        <f>HYPERLINK("https://talan.bank.gov.ua/get-user-certificate/1WkYT8Zd429s44nhwG1K","Завантажити сертифікат")</f>
        <v>Завантажити сертифікат</v>
      </c>
    </row>
    <row r="1131" spans="1:8" x14ac:dyDescent="0.3">
      <c r="A1131" t="s">
        <v>3705</v>
      </c>
      <c r="B1131" t="s">
        <v>8</v>
      </c>
      <c r="C1131" t="s">
        <v>3706</v>
      </c>
      <c r="D1131" t="s">
        <v>3707</v>
      </c>
      <c r="E1131" t="s">
        <v>3688</v>
      </c>
      <c r="G1131" t="s">
        <v>3689</v>
      </c>
      <c r="H1131" t="str">
        <f>HYPERLINK("https://talan.bank.gov.ua/get-user-certificate/1WkYTgslXu4XcCClKKMz","Завантажити сертифікат")</f>
        <v>Завантажити сертифікат</v>
      </c>
    </row>
    <row r="1132" spans="1:8" x14ac:dyDescent="0.3">
      <c r="A1132" t="s">
        <v>3708</v>
      </c>
      <c r="B1132" t="s">
        <v>8</v>
      </c>
      <c r="C1132" t="s">
        <v>3709</v>
      </c>
      <c r="D1132" t="s">
        <v>3710</v>
      </c>
      <c r="E1132" t="s">
        <v>3711</v>
      </c>
      <c r="G1132" t="s">
        <v>3712</v>
      </c>
      <c r="H1132" t="str">
        <f>HYPERLINK("https://talan.bank.gov.ua/get-user-certificate/1WkYTUJbV3AJhSSe30HZ","Завантажити сертифікат")</f>
        <v>Завантажити сертифікат</v>
      </c>
    </row>
    <row r="1133" spans="1:8" x14ac:dyDescent="0.3">
      <c r="A1133" t="s">
        <v>3713</v>
      </c>
      <c r="B1133" t="s">
        <v>8</v>
      </c>
      <c r="C1133" t="s">
        <v>3714</v>
      </c>
      <c r="D1133" t="s">
        <v>3715</v>
      </c>
      <c r="E1133" t="s">
        <v>3711</v>
      </c>
      <c r="G1133" t="s">
        <v>3712</v>
      </c>
      <c r="H1133" t="str">
        <f>HYPERLINK("https://talan.bank.gov.ua/get-user-certificate/1WkYTqpawOtkfM3t0E1i","Завантажити сертифікат")</f>
        <v>Завантажити сертифікат</v>
      </c>
    </row>
    <row r="1134" spans="1:8" x14ac:dyDescent="0.3">
      <c r="A1134" t="s">
        <v>3716</v>
      </c>
      <c r="B1134" t="s">
        <v>8</v>
      </c>
      <c r="C1134" t="s">
        <v>3717</v>
      </c>
      <c r="D1134" t="s">
        <v>3718</v>
      </c>
      <c r="E1134" t="s">
        <v>3711</v>
      </c>
      <c r="G1134" t="s">
        <v>3712</v>
      </c>
      <c r="H1134" t="str">
        <f>HYPERLINK("https://talan.bank.gov.ua/get-user-certificate/1WkYTuNlX4ACcr0aKqeK","Завантажити сертифікат")</f>
        <v>Завантажити сертифікат</v>
      </c>
    </row>
    <row r="1135" spans="1:8" x14ac:dyDescent="0.3">
      <c r="A1135" t="s">
        <v>3719</v>
      </c>
      <c r="B1135" t="s">
        <v>8</v>
      </c>
      <c r="C1135" t="s">
        <v>3720</v>
      </c>
      <c r="D1135" t="s">
        <v>3721</v>
      </c>
      <c r="E1135" t="s">
        <v>3711</v>
      </c>
      <c r="G1135" t="s">
        <v>3712</v>
      </c>
      <c r="H1135" t="str">
        <f>HYPERLINK("https://talan.bank.gov.ua/get-user-certificate/1WkYT8ZyAElE2d0JrV6c","Завантажити сертифікат")</f>
        <v>Завантажити сертифікат</v>
      </c>
    </row>
    <row r="1136" spans="1:8" x14ac:dyDescent="0.3">
      <c r="A1136" t="s">
        <v>3722</v>
      </c>
      <c r="B1136" t="s">
        <v>8</v>
      </c>
      <c r="C1136" t="s">
        <v>3723</v>
      </c>
      <c r="D1136" t="s">
        <v>3724</v>
      </c>
      <c r="E1136" t="s">
        <v>3711</v>
      </c>
      <c r="G1136" t="s">
        <v>3712</v>
      </c>
      <c r="H1136" t="str">
        <f>HYPERLINK("https://talan.bank.gov.ua/get-user-certificate/1WkYTQXe-c64EpD8o-kc","Завантажити сертифікат")</f>
        <v>Завантажити сертифікат</v>
      </c>
    </row>
    <row r="1137" spans="1:8" x14ac:dyDescent="0.3">
      <c r="A1137" t="s">
        <v>3725</v>
      </c>
      <c r="B1137" t="s">
        <v>8</v>
      </c>
      <c r="C1137" t="s">
        <v>3726</v>
      </c>
      <c r="D1137" t="s">
        <v>3727</v>
      </c>
      <c r="E1137" t="s">
        <v>3711</v>
      </c>
      <c r="G1137" t="s">
        <v>3712</v>
      </c>
      <c r="H1137" t="str">
        <f>HYPERLINK("https://talan.bank.gov.ua/get-user-certificate/1WkYT1AH9ITfsIxR7zRI","Завантажити сертифікат")</f>
        <v>Завантажити сертифікат</v>
      </c>
    </row>
    <row r="1138" spans="1:8" x14ac:dyDescent="0.3">
      <c r="A1138" t="s">
        <v>3728</v>
      </c>
      <c r="B1138" t="s">
        <v>8</v>
      </c>
      <c r="C1138" t="s">
        <v>3729</v>
      </c>
      <c r="D1138" t="s">
        <v>3730</v>
      </c>
      <c r="E1138" t="s">
        <v>3711</v>
      </c>
      <c r="G1138" t="s">
        <v>3712</v>
      </c>
      <c r="H1138" t="str">
        <f>HYPERLINK("https://talan.bank.gov.ua/get-user-certificate/1WkYTh8uwYRtsaBUP_JB","Завантажити сертифікат")</f>
        <v>Завантажити сертифікат</v>
      </c>
    </row>
    <row r="1139" spans="1:8" x14ac:dyDescent="0.3">
      <c r="A1139" t="s">
        <v>3731</v>
      </c>
      <c r="B1139" t="s">
        <v>8</v>
      </c>
      <c r="C1139" t="s">
        <v>3732</v>
      </c>
      <c r="D1139" t="s">
        <v>3733</v>
      </c>
      <c r="E1139" t="s">
        <v>3711</v>
      </c>
      <c r="G1139" t="s">
        <v>3712</v>
      </c>
      <c r="H1139" t="str">
        <f>HYPERLINK("https://talan.bank.gov.ua/get-user-certificate/1WkYTrWhhsjOgfG-yImd","Завантажити сертифікат")</f>
        <v>Завантажити сертифікат</v>
      </c>
    </row>
    <row r="1140" spans="1:8" x14ac:dyDescent="0.3">
      <c r="A1140" t="s">
        <v>3734</v>
      </c>
      <c r="B1140" t="s">
        <v>8</v>
      </c>
      <c r="C1140" t="s">
        <v>3735</v>
      </c>
      <c r="D1140" t="s">
        <v>3736</v>
      </c>
      <c r="E1140" t="s">
        <v>3711</v>
      </c>
      <c r="G1140" t="s">
        <v>3712</v>
      </c>
      <c r="H1140" t="str">
        <f>HYPERLINK("https://talan.bank.gov.ua/get-user-certificate/1WkYTLrJ6mDOmGqc5DnL","Завантажити сертифікат")</f>
        <v>Завантажити сертифікат</v>
      </c>
    </row>
    <row r="1141" spans="1:8" x14ac:dyDescent="0.3">
      <c r="A1141" t="s">
        <v>3737</v>
      </c>
      <c r="B1141" t="s">
        <v>8</v>
      </c>
      <c r="C1141" t="s">
        <v>3738</v>
      </c>
      <c r="D1141" t="s">
        <v>3739</v>
      </c>
      <c r="E1141" t="s">
        <v>3711</v>
      </c>
      <c r="G1141" t="s">
        <v>3712</v>
      </c>
      <c r="H1141" t="str">
        <f>HYPERLINK("https://talan.bank.gov.ua/get-user-certificate/1WkYTlVmieiIdDv8nSxE","Завантажити сертифікат")</f>
        <v>Завантажити сертифікат</v>
      </c>
    </row>
    <row r="1142" spans="1:8" x14ac:dyDescent="0.3">
      <c r="A1142" t="s">
        <v>3740</v>
      </c>
      <c r="B1142" t="s">
        <v>8</v>
      </c>
      <c r="C1142" t="s">
        <v>3741</v>
      </c>
      <c r="D1142" t="s">
        <v>3742</v>
      </c>
      <c r="E1142" t="s">
        <v>3743</v>
      </c>
      <c r="G1142" t="s">
        <v>3744</v>
      </c>
      <c r="H1142" t="str">
        <f>HYPERLINK("https://talan.bank.gov.ua/get-user-certificate/1WkYT6h1JY80twSBeOHv","Завантажити сертифікат")</f>
        <v>Завантажити сертифікат</v>
      </c>
    </row>
    <row r="1143" spans="1:8" x14ac:dyDescent="0.3">
      <c r="A1143" t="s">
        <v>3745</v>
      </c>
      <c r="B1143" t="s">
        <v>8</v>
      </c>
      <c r="C1143" t="s">
        <v>3746</v>
      </c>
      <c r="D1143" t="s">
        <v>3747</v>
      </c>
      <c r="E1143" t="s">
        <v>3743</v>
      </c>
      <c r="G1143" t="s">
        <v>3744</v>
      </c>
      <c r="H1143" t="str">
        <f>HYPERLINK("https://talan.bank.gov.ua/get-user-certificate/1WkYTQ1WfKZAD0Ru-bY4","Завантажити сертифікат")</f>
        <v>Завантажити сертифікат</v>
      </c>
    </row>
    <row r="1144" spans="1:8" x14ac:dyDescent="0.3">
      <c r="A1144" t="s">
        <v>3748</v>
      </c>
      <c r="B1144" t="s">
        <v>8</v>
      </c>
      <c r="C1144" t="s">
        <v>3749</v>
      </c>
      <c r="D1144" t="s">
        <v>3750</v>
      </c>
      <c r="E1144" t="s">
        <v>3751</v>
      </c>
      <c r="F1144" t="s">
        <v>3752</v>
      </c>
      <c r="G1144" t="s">
        <v>3753</v>
      </c>
      <c r="H1144" t="str">
        <f>HYPERLINK("https://talan.bank.gov.ua/get-user-certificate/1WkYTumxuXsyiIU8RWsY","Завантажити сертифікат")</f>
        <v>Завантажити сертифікат</v>
      </c>
    </row>
    <row r="1145" spans="1:8" x14ac:dyDescent="0.3">
      <c r="A1145" t="s">
        <v>3754</v>
      </c>
      <c r="B1145" t="s">
        <v>8</v>
      </c>
      <c r="C1145" t="s">
        <v>3755</v>
      </c>
      <c r="D1145" t="s">
        <v>3756</v>
      </c>
      <c r="E1145" t="s">
        <v>3751</v>
      </c>
      <c r="G1145" t="s">
        <v>3753</v>
      </c>
      <c r="H1145" t="str">
        <f>HYPERLINK("https://talan.bank.gov.ua/get-user-certificate/1WkYTU-Gp0MSdBQTc4Ge","Завантажити сертифікат")</f>
        <v>Завантажити сертифікат</v>
      </c>
    </row>
    <row r="1146" spans="1:8" x14ac:dyDescent="0.3">
      <c r="A1146" t="s">
        <v>3757</v>
      </c>
      <c r="B1146" t="s">
        <v>8</v>
      </c>
      <c r="C1146" t="s">
        <v>3758</v>
      </c>
      <c r="D1146" t="s">
        <v>3759</v>
      </c>
      <c r="E1146" t="s">
        <v>3760</v>
      </c>
      <c r="G1146" t="s">
        <v>3761</v>
      </c>
      <c r="H1146" t="str">
        <f>HYPERLINK("https://talan.bank.gov.ua/get-user-certificate/1WkYTJQw6fgSto-xo5eD","Завантажити сертифікат")</f>
        <v>Завантажити сертифікат</v>
      </c>
    </row>
    <row r="1147" spans="1:8" x14ac:dyDescent="0.3">
      <c r="A1147" t="s">
        <v>3762</v>
      </c>
      <c r="B1147" t="s">
        <v>8</v>
      </c>
      <c r="C1147" t="s">
        <v>3763</v>
      </c>
      <c r="D1147" t="s">
        <v>3764</v>
      </c>
      <c r="E1147" t="s">
        <v>3760</v>
      </c>
      <c r="G1147" t="s">
        <v>3761</v>
      </c>
      <c r="H1147" t="str">
        <f>HYPERLINK("https://talan.bank.gov.ua/get-user-certificate/1WkYTod9-Qkkvg7mhMs-","Завантажити сертифікат")</f>
        <v>Завантажити сертифікат</v>
      </c>
    </row>
    <row r="1148" spans="1:8" x14ac:dyDescent="0.3">
      <c r="A1148" t="s">
        <v>3765</v>
      </c>
      <c r="B1148" t="s">
        <v>8</v>
      </c>
      <c r="C1148" t="s">
        <v>3766</v>
      </c>
      <c r="D1148" t="s">
        <v>3767</v>
      </c>
      <c r="E1148" t="s">
        <v>3760</v>
      </c>
      <c r="G1148" t="s">
        <v>3761</v>
      </c>
      <c r="H1148" t="str">
        <f>HYPERLINK("https://talan.bank.gov.ua/get-user-certificate/1WkYTmYL0eJYzSFCydQL","Завантажити сертифікат")</f>
        <v>Завантажити сертифікат</v>
      </c>
    </row>
    <row r="1149" spans="1:8" x14ac:dyDescent="0.3">
      <c r="A1149" t="s">
        <v>3768</v>
      </c>
      <c r="B1149" t="s">
        <v>8</v>
      </c>
      <c r="C1149" t="s">
        <v>3769</v>
      </c>
      <c r="D1149" t="s">
        <v>3770</v>
      </c>
      <c r="E1149" t="s">
        <v>3771</v>
      </c>
      <c r="G1149" t="s">
        <v>3772</v>
      </c>
      <c r="H1149" t="str">
        <f>HYPERLINK("https://talan.bank.gov.ua/get-user-certificate/1WkYTv8hxYfAngwSmjBd","Завантажити сертифікат")</f>
        <v>Завантажити сертифікат</v>
      </c>
    </row>
    <row r="1150" spans="1:8" x14ac:dyDescent="0.3">
      <c r="A1150" t="s">
        <v>3773</v>
      </c>
      <c r="B1150" t="s">
        <v>8</v>
      </c>
      <c r="C1150" t="s">
        <v>3774</v>
      </c>
      <c r="D1150" t="s">
        <v>3775</v>
      </c>
      <c r="E1150" t="s">
        <v>3771</v>
      </c>
      <c r="G1150" t="s">
        <v>3772</v>
      </c>
      <c r="H1150" t="str">
        <f>HYPERLINK("https://talan.bank.gov.ua/get-user-certificate/1WkYTites4RThIJ3JC0D","Завантажити сертифікат")</f>
        <v>Завантажити сертифікат</v>
      </c>
    </row>
    <row r="1151" spans="1:8" x14ac:dyDescent="0.3">
      <c r="A1151" t="s">
        <v>3776</v>
      </c>
      <c r="B1151" t="s">
        <v>8</v>
      </c>
      <c r="C1151" t="s">
        <v>3777</v>
      </c>
      <c r="D1151" t="s">
        <v>3778</v>
      </c>
      <c r="E1151" t="s">
        <v>3771</v>
      </c>
      <c r="G1151" t="s">
        <v>3772</v>
      </c>
      <c r="H1151" t="str">
        <f>HYPERLINK("https://talan.bank.gov.ua/get-user-certificate/1WkYTB84lM1YsKyCWmOc","Завантажити сертифікат")</f>
        <v>Завантажити сертифікат</v>
      </c>
    </row>
    <row r="1152" spans="1:8" x14ac:dyDescent="0.3">
      <c r="A1152" t="s">
        <v>3779</v>
      </c>
      <c r="B1152" t="s">
        <v>8</v>
      </c>
      <c r="C1152" t="s">
        <v>3780</v>
      </c>
      <c r="D1152" t="s">
        <v>3781</v>
      </c>
      <c r="E1152" t="s">
        <v>3771</v>
      </c>
      <c r="G1152" t="s">
        <v>3772</v>
      </c>
      <c r="H1152" t="str">
        <f>HYPERLINK("https://talan.bank.gov.ua/get-user-certificate/1WkYTpCqOy0v3T0S4iOF","Завантажити сертифікат")</f>
        <v>Завантажити сертифікат</v>
      </c>
    </row>
    <row r="1153" spans="1:8" x14ac:dyDescent="0.3">
      <c r="A1153" t="s">
        <v>3782</v>
      </c>
      <c r="B1153" t="s">
        <v>8</v>
      </c>
      <c r="C1153" t="s">
        <v>3783</v>
      </c>
      <c r="D1153" t="s">
        <v>3784</v>
      </c>
      <c r="E1153" t="s">
        <v>3785</v>
      </c>
      <c r="G1153" t="s">
        <v>3786</v>
      </c>
      <c r="H1153" t="str">
        <f>HYPERLINK("https://talan.bank.gov.ua/get-user-certificate/1WkYTr9qglCEPNbUx7dz","Завантажити сертифікат")</f>
        <v>Завантажити сертифікат</v>
      </c>
    </row>
    <row r="1154" spans="1:8" x14ac:dyDescent="0.3">
      <c r="A1154" t="s">
        <v>3787</v>
      </c>
      <c r="B1154" t="s">
        <v>8</v>
      </c>
      <c r="C1154" t="s">
        <v>3788</v>
      </c>
      <c r="D1154" t="s">
        <v>3789</v>
      </c>
      <c r="E1154" t="s">
        <v>3785</v>
      </c>
      <c r="G1154" t="s">
        <v>3786</v>
      </c>
      <c r="H1154" t="str">
        <f>HYPERLINK("https://talan.bank.gov.ua/get-user-certificate/1WkYTqkq2XmhqtF209KK","Завантажити сертифікат")</f>
        <v>Завантажити сертифікат</v>
      </c>
    </row>
    <row r="1155" spans="1:8" x14ac:dyDescent="0.3">
      <c r="A1155" t="s">
        <v>3790</v>
      </c>
      <c r="B1155" t="s">
        <v>8</v>
      </c>
      <c r="C1155" t="s">
        <v>3791</v>
      </c>
      <c r="D1155" t="s">
        <v>3792</v>
      </c>
      <c r="E1155" t="s">
        <v>3785</v>
      </c>
      <c r="G1155" t="s">
        <v>3786</v>
      </c>
      <c r="H1155" t="str">
        <f>HYPERLINK("https://talan.bank.gov.ua/get-user-certificate/1WkYTwFj_59ARPBCT35R","Завантажити сертифікат")</f>
        <v>Завантажити сертифікат</v>
      </c>
    </row>
    <row r="1156" spans="1:8" x14ac:dyDescent="0.3">
      <c r="A1156" t="s">
        <v>3793</v>
      </c>
      <c r="B1156" t="s">
        <v>8</v>
      </c>
      <c r="C1156" t="s">
        <v>3794</v>
      </c>
      <c r="D1156" t="s">
        <v>3795</v>
      </c>
      <c r="E1156" t="s">
        <v>3785</v>
      </c>
      <c r="G1156" t="s">
        <v>3786</v>
      </c>
      <c r="H1156" t="str">
        <f>HYPERLINK("https://talan.bank.gov.ua/get-user-certificate/1WkYT9C3ADCvgZnS68wW","Завантажити сертифікат")</f>
        <v>Завантажити сертифікат</v>
      </c>
    </row>
    <row r="1157" spans="1:8" x14ac:dyDescent="0.3">
      <c r="A1157" t="s">
        <v>3796</v>
      </c>
      <c r="B1157" t="s">
        <v>8</v>
      </c>
      <c r="C1157" t="s">
        <v>3797</v>
      </c>
      <c r="D1157" t="s">
        <v>3798</v>
      </c>
      <c r="E1157" t="s">
        <v>3785</v>
      </c>
      <c r="G1157" t="s">
        <v>3786</v>
      </c>
      <c r="H1157" t="str">
        <f>HYPERLINK("https://talan.bank.gov.ua/get-user-certificate/1WkYTZ2g3KtTdvj0_Axt","Завантажити сертифікат")</f>
        <v>Завантажити сертифікат</v>
      </c>
    </row>
    <row r="1158" spans="1:8" x14ac:dyDescent="0.3">
      <c r="A1158" t="s">
        <v>3799</v>
      </c>
      <c r="B1158" t="s">
        <v>8</v>
      </c>
      <c r="C1158" t="s">
        <v>3800</v>
      </c>
      <c r="D1158" t="s">
        <v>3801</v>
      </c>
      <c r="E1158" t="s">
        <v>3785</v>
      </c>
      <c r="G1158" t="s">
        <v>3786</v>
      </c>
      <c r="H1158" t="str">
        <f>HYPERLINK("https://talan.bank.gov.ua/get-user-certificate/1WkYTJx_FT9oiayBrqzs","Завантажити сертифікат")</f>
        <v>Завантажити сертифікат</v>
      </c>
    </row>
    <row r="1159" spans="1:8" x14ac:dyDescent="0.3">
      <c r="A1159" t="s">
        <v>3802</v>
      </c>
      <c r="B1159" t="s">
        <v>8</v>
      </c>
      <c r="C1159" t="s">
        <v>3803</v>
      </c>
      <c r="D1159" t="s">
        <v>3804</v>
      </c>
      <c r="E1159" t="s">
        <v>3785</v>
      </c>
      <c r="G1159" t="s">
        <v>3786</v>
      </c>
      <c r="H1159" t="str">
        <f>HYPERLINK("https://talan.bank.gov.ua/get-user-certificate/1WkYT12lMBzaDJiUhSaV","Завантажити сертифікат")</f>
        <v>Завантажити сертифікат</v>
      </c>
    </row>
    <row r="1160" spans="1:8" x14ac:dyDescent="0.3">
      <c r="A1160" t="s">
        <v>3805</v>
      </c>
      <c r="B1160" t="s">
        <v>8</v>
      </c>
      <c r="C1160" t="s">
        <v>3806</v>
      </c>
      <c r="D1160" t="s">
        <v>3807</v>
      </c>
      <c r="E1160" t="s">
        <v>3785</v>
      </c>
      <c r="G1160" t="s">
        <v>3786</v>
      </c>
      <c r="H1160" t="str">
        <f>HYPERLINK("https://talan.bank.gov.ua/get-user-certificate/1WkYTs3Jl7FImgwl7ZlA","Завантажити сертифікат")</f>
        <v>Завантажити сертифікат</v>
      </c>
    </row>
    <row r="1161" spans="1:8" x14ac:dyDescent="0.3">
      <c r="A1161" t="s">
        <v>3808</v>
      </c>
      <c r="B1161" t="s">
        <v>8</v>
      </c>
      <c r="C1161" t="s">
        <v>3809</v>
      </c>
      <c r="D1161" t="s">
        <v>3810</v>
      </c>
      <c r="E1161" t="s">
        <v>3785</v>
      </c>
      <c r="G1161" t="s">
        <v>3786</v>
      </c>
      <c r="H1161" t="str">
        <f>HYPERLINK("https://talan.bank.gov.ua/get-user-certificate/1WkYTHtDUE1yR0-flRp-","Завантажити сертифікат")</f>
        <v>Завантажити сертифікат</v>
      </c>
    </row>
    <row r="1162" spans="1:8" x14ac:dyDescent="0.3">
      <c r="A1162" t="s">
        <v>3811</v>
      </c>
      <c r="B1162" t="s">
        <v>8</v>
      </c>
      <c r="C1162" t="s">
        <v>3812</v>
      </c>
      <c r="D1162" t="s">
        <v>3813</v>
      </c>
      <c r="E1162" t="s">
        <v>3785</v>
      </c>
      <c r="G1162" t="s">
        <v>3786</v>
      </c>
      <c r="H1162" t="str">
        <f>HYPERLINK("https://talan.bank.gov.ua/get-user-certificate/1WkYTLDLJ__y4Gc9SchQ","Завантажити сертифікат")</f>
        <v>Завантажити сертифікат</v>
      </c>
    </row>
    <row r="1163" spans="1:8" x14ac:dyDescent="0.3">
      <c r="A1163" t="s">
        <v>3814</v>
      </c>
      <c r="B1163" t="s">
        <v>8</v>
      </c>
      <c r="C1163" t="s">
        <v>3815</v>
      </c>
      <c r="D1163" t="s">
        <v>3816</v>
      </c>
      <c r="E1163" t="s">
        <v>3817</v>
      </c>
      <c r="G1163" t="s">
        <v>3818</v>
      </c>
      <c r="H1163" t="str">
        <f>HYPERLINK("https://talan.bank.gov.ua/get-user-certificate/1WkYTT-0guHTDkDuSxa3","Завантажити сертифікат")</f>
        <v>Завантажити сертифікат</v>
      </c>
    </row>
    <row r="1164" spans="1:8" x14ac:dyDescent="0.3">
      <c r="A1164" t="s">
        <v>3819</v>
      </c>
      <c r="B1164" t="s">
        <v>8</v>
      </c>
      <c r="C1164" t="s">
        <v>3820</v>
      </c>
      <c r="D1164" t="s">
        <v>3821</v>
      </c>
      <c r="E1164" t="s">
        <v>3817</v>
      </c>
      <c r="G1164" t="s">
        <v>3818</v>
      </c>
      <c r="H1164" t="str">
        <f>HYPERLINK("https://talan.bank.gov.ua/get-user-certificate/1WkYTB16u4zuKWLLfCPP","Завантажити сертифікат")</f>
        <v>Завантажити сертифікат</v>
      </c>
    </row>
    <row r="1165" spans="1:8" x14ac:dyDescent="0.3">
      <c r="A1165" t="s">
        <v>3822</v>
      </c>
      <c r="B1165" t="s">
        <v>8</v>
      </c>
      <c r="C1165" t="s">
        <v>3823</v>
      </c>
      <c r="D1165" t="s">
        <v>3824</v>
      </c>
      <c r="E1165" t="s">
        <v>3817</v>
      </c>
      <c r="G1165" t="s">
        <v>3818</v>
      </c>
      <c r="H1165" t="str">
        <f>HYPERLINK("https://talan.bank.gov.ua/get-user-certificate/1WkYTGylKjFo13bp00hl","Завантажити сертифікат")</f>
        <v>Завантажити сертифікат</v>
      </c>
    </row>
    <row r="1166" spans="1:8" x14ac:dyDescent="0.3">
      <c r="A1166" t="s">
        <v>3825</v>
      </c>
      <c r="B1166" t="s">
        <v>8</v>
      </c>
      <c r="C1166" t="s">
        <v>3826</v>
      </c>
      <c r="D1166" t="s">
        <v>3827</v>
      </c>
      <c r="E1166" t="s">
        <v>3817</v>
      </c>
      <c r="G1166" t="s">
        <v>3818</v>
      </c>
      <c r="H1166" t="str">
        <f>HYPERLINK("https://talan.bank.gov.ua/get-user-certificate/1WkYTWMbcTjbwydM9lG9","Завантажити сертифікат")</f>
        <v>Завантажити сертифікат</v>
      </c>
    </row>
    <row r="1167" spans="1:8" x14ac:dyDescent="0.3">
      <c r="A1167" t="s">
        <v>3828</v>
      </c>
      <c r="B1167" t="s">
        <v>8</v>
      </c>
      <c r="C1167" t="s">
        <v>3829</v>
      </c>
      <c r="D1167" t="s">
        <v>3830</v>
      </c>
      <c r="E1167" t="s">
        <v>3817</v>
      </c>
      <c r="G1167" t="s">
        <v>3818</v>
      </c>
      <c r="H1167" t="str">
        <f>HYPERLINK("https://talan.bank.gov.ua/get-user-certificate/1WkYT5Yk952WBh5WMBJj","Завантажити сертифікат")</f>
        <v>Завантажити сертифікат</v>
      </c>
    </row>
    <row r="1168" spans="1:8" x14ac:dyDescent="0.3">
      <c r="A1168" t="s">
        <v>3831</v>
      </c>
      <c r="B1168" t="s">
        <v>8</v>
      </c>
      <c r="C1168" t="s">
        <v>3832</v>
      </c>
      <c r="D1168" t="s">
        <v>3833</v>
      </c>
      <c r="E1168" t="s">
        <v>3817</v>
      </c>
      <c r="G1168" t="s">
        <v>3818</v>
      </c>
      <c r="H1168" t="str">
        <f>HYPERLINK("https://talan.bank.gov.ua/get-user-certificate/1WkYTYJ7_DQk5U5FtkUs","Завантажити сертифікат")</f>
        <v>Завантажити сертифікат</v>
      </c>
    </row>
    <row r="1169" spans="1:8" x14ac:dyDescent="0.3">
      <c r="A1169" t="s">
        <v>3834</v>
      </c>
      <c r="B1169" t="s">
        <v>8</v>
      </c>
      <c r="C1169" t="s">
        <v>3835</v>
      </c>
      <c r="D1169" t="s">
        <v>3836</v>
      </c>
      <c r="E1169" t="s">
        <v>3837</v>
      </c>
      <c r="G1169" t="s">
        <v>3838</v>
      </c>
      <c r="H1169" t="str">
        <f>HYPERLINK("https://talan.bank.gov.ua/get-user-certificate/1WkYTd2A_oJWKXQeRsjv","Завантажити сертифікат")</f>
        <v>Завантажити сертифікат</v>
      </c>
    </row>
    <row r="1170" spans="1:8" x14ac:dyDescent="0.3">
      <c r="A1170" t="s">
        <v>3839</v>
      </c>
      <c r="B1170" t="s">
        <v>8</v>
      </c>
      <c r="C1170" t="s">
        <v>3840</v>
      </c>
      <c r="D1170" t="s">
        <v>3841</v>
      </c>
      <c r="E1170" t="s">
        <v>3837</v>
      </c>
      <c r="G1170" t="s">
        <v>3838</v>
      </c>
      <c r="H1170" t="str">
        <f>HYPERLINK("https://talan.bank.gov.ua/get-user-certificate/1WkYTbh4T7iYGg-GkL_R","Завантажити сертифікат")</f>
        <v>Завантажити сертифікат</v>
      </c>
    </row>
    <row r="1171" spans="1:8" x14ac:dyDescent="0.3">
      <c r="A1171" t="s">
        <v>3842</v>
      </c>
      <c r="B1171" t="s">
        <v>8</v>
      </c>
      <c r="C1171" t="s">
        <v>3843</v>
      </c>
      <c r="D1171" t="s">
        <v>3844</v>
      </c>
      <c r="E1171" t="s">
        <v>3845</v>
      </c>
      <c r="G1171" t="s">
        <v>3846</v>
      </c>
      <c r="H1171" t="str">
        <f>HYPERLINK("https://talan.bank.gov.ua/get-user-certificate/1WkYT6a9OIjWg53BtrSd","Завантажити сертифікат")</f>
        <v>Завантажити сертифікат</v>
      </c>
    </row>
    <row r="1172" spans="1:8" x14ac:dyDescent="0.3">
      <c r="A1172" t="s">
        <v>3847</v>
      </c>
      <c r="B1172" t="s">
        <v>8</v>
      </c>
      <c r="C1172" t="s">
        <v>3848</v>
      </c>
      <c r="D1172" t="s">
        <v>3849</v>
      </c>
      <c r="E1172" t="s">
        <v>3850</v>
      </c>
      <c r="G1172" t="s">
        <v>3851</v>
      </c>
      <c r="H1172" t="str">
        <f>HYPERLINK("https://talan.bank.gov.ua/get-user-certificate/1WkYTvu737XZMTw9oVyO","Завантажити сертифікат")</f>
        <v>Завантажити сертифікат</v>
      </c>
    </row>
    <row r="1173" spans="1:8" x14ac:dyDescent="0.3">
      <c r="A1173" t="s">
        <v>3852</v>
      </c>
      <c r="B1173" t="s">
        <v>8</v>
      </c>
      <c r="C1173" t="s">
        <v>3853</v>
      </c>
      <c r="D1173" t="s">
        <v>3854</v>
      </c>
      <c r="E1173" t="s">
        <v>3850</v>
      </c>
      <c r="G1173" t="s">
        <v>3851</v>
      </c>
      <c r="H1173" t="str">
        <f>HYPERLINK("https://talan.bank.gov.ua/get-user-certificate/1WkYTfG_rZ4Q30R87Eu5","Завантажити сертифікат")</f>
        <v>Завантажити сертифікат</v>
      </c>
    </row>
    <row r="1174" spans="1:8" x14ac:dyDescent="0.3">
      <c r="A1174" t="s">
        <v>3855</v>
      </c>
      <c r="B1174" t="s">
        <v>8</v>
      </c>
      <c r="C1174" t="s">
        <v>3856</v>
      </c>
      <c r="D1174" t="s">
        <v>3857</v>
      </c>
      <c r="E1174" t="s">
        <v>3850</v>
      </c>
      <c r="G1174" t="s">
        <v>3851</v>
      </c>
      <c r="H1174" t="str">
        <f>HYPERLINK("https://talan.bank.gov.ua/get-user-certificate/1WkYTCsNjXD7GFc-X4Xd","Завантажити сертифікат")</f>
        <v>Завантажити сертифікат</v>
      </c>
    </row>
    <row r="1175" spans="1:8" x14ac:dyDescent="0.3">
      <c r="A1175" t="s">
        <v>3858</v>
      </c>
      <c r="B1175" t="s">
        <v>8</v>
      </c>
      <c r="C1175" t="s">
        <v>3859</v>
      </c>
      <c r="D1175" t="s">
        <v>3860</v>
      </c>
      <c r="E1175" t="s">
        <v>3850</v>
      </c>
      <c r="G1175" t="s">
        <v>3851</v>
      </c>
      <c r="H1175" t="str">
        <f>HYPERLINK("https://talan.bank.gov.ua/get-user-certificate/1WkYTcowF_UeKeo98IxX","Завантажити сертифікат")</f>
        <v>Завантажити сертифікат</v>
      </c>
    </row>
    <row r="1176" spans="1:8" x14ac:dyDescent="0.3">
      <c r="A1176" t="s">
        <v>3861</v>
      </c>
      <c r="B1176" t="s">
        <v>8</v>
      </c>
      <c r="C1176" t="s">
        <v>3862</v>
      </c>
      <c r="D1176" t="s">
        <v>3863</v>
      </c>
      <c r="E1176" t="s">
        <v>3850</v>
      </c>
      <c r="G1176" t="s">
        <v>3851</v>
      </c>
      <c r="H1176" t="str">
        <f>HYPERLINK("https://talan.bank.gov.ua/get-user-certificate/1WkYT1h7Qlnms0RHENgG","Завантажити сертифікат")</f>
        <v>Завантажити сертифікат</v>
      </c>
    </row>
    <row r="1177" spans="1:8" x14ac:dyDescent="0.3">
      <c r="A1177" t="s">
        <v>3864</v>
      </c>
      <c r="B1177" t="s">
        <v>8</v>
      </c>
      <c r="C1177" t="s">
        <v>3865</v>
      </c>
      <c r="D1177" t="s">
        <v>3866</v>
      </c>
      <c r="E1177" t="s">
        <v>3850</v>
      </c>
      <c r="G1177" t="s">
        <v>3851</v>
      </c>
      <c r="H1177" t="str">
        <f>HYPERLINK("https://talan.bank.gov.ua/get-user-certificate/1WkYTHsEio8otqtT-dpW","Завантажити сертифікат")</f>
        <v>Завантажити сертифікат</v>
      </c>
    </row>
    <row r="1178" spans="1:8" x14ac:dyDescent="0.3">
      <c r="A1178" t="s">
        <v>3867</v>
      </c>
      <c r="B1178" t="s">
        <v>8</v>
      </c>
      <c r="C1178" t="s">
        <v>3868</v>
      </c>
      <c r="D1178" t="s">
        <v>3869</v>
      </c>
      <c r="E1178" t="s">
        <v>3850</v>
      </c>
      <c r="G1178" t="s">
        <v>3851</v>
      </c>
      <c r="H1178" t="str">
        <f>HYPERLINK("https://talan.bank.gov.ua/get-user-certificate/1WkYTDEQ5xPml98-DgCR","Завантажити сертифікат")</f>
        <v>Завантажити сертифікат</v>
      </c>
    </row>
    <row r="1179" spans="1:8" x14ac:dyDescent="0.3">
      <c r="A1179" t="s">
        <v>3870</v>
      </c>
      <c r="B1179" t="s">
        <v>8</v>
      </c>
      <c r="C1179" t="s">
        <v>3871</v>
      </c>
      <c r="D1179" t="s">
        <v>3872</v>
      </c>
      <c r="E1179" t="s">
        <v>3850</v>
      </c>
      <c r="G1179" t="s">
        <v>3851</v>
      </c>
      <c r="H1179" t="str">
        <f>HYPERLINK("https://talan.bank.gov.ua/get-user-certificate/1WkYTw_M7lTMUr6uw7gD","Завантажити сертифікат")</f>
        <v>Завантажити сертифікат</v>
      </c>
    </row>
    <row r="1180" spans="1:8" x14ac:dyDescent="0.3">
      <c r="A1180" t="s">
        <v>3873</v>
      </c>
      <c r="B1180" t="s">
        <v>8</v>
      </c>
      <c r="C1180" t="s">
        <v>3874</v>
      </c>
      <c r="D1180" t="s">
        <v>3875</v>
      </c>
      <c r="E1180" t="s">
        <v>3876</v>
      </c>
      <c r="G1180" t="s">
        <v>3877</v>
      </c>
      <c r="H1180" t="str">
        <f>HYPERLINK("https://talan.bank.gov.ua/get-user-certificate/1WkYT5zAKuXaSBYrQD8r","Завантажити сертифікат")</f>
        <v>Завантажити сертифікат</v>
      </c>
    </row>
    <row r="1181" spans="1:8" x14ac:dyDescent="0.3">
      <c r="A1181" t="s">
        <v>3878</v>
      </c>
      <c r="B1181" t="s">
        <v>8</v>
      </c>
      <c r="C1181" t="s">
        <v>3879</v>
      </c>
      <c r="D1181" t="s">
        <v>3880</v>
      </c>
      <c r="E1181" t="s">
        <v>3876</v>
      </c>
      <c r="G1181" t="s">
        <v>3877</v>
      </c>
      <c r="H1181" t="str">
        <f>HYPERLINK("https://talan.bank.gov.ua/get-user-certificate/1WkYTqMpftScdzS44_ta","Завантажити сертифікат")</f>
        <v>Завантажити сертифікат</v>
      </c>
    </row>
    <row r="1182" spans="1:8" x14ac:dyDescent="0.3">
      <c r="A1182" t="s">
        <v>3881</v>
      </c>
      <c r="B1182" t="s">
        <v>8</v>
      </c>
      <c r="C1182" t="s">
        <v>3882</v>
      </c>
      <c r="D1182" t="s">
        <v>3883</v>
      </c>
      <c r="E1182" t="s">
        <v>3876</v>
      </c>
      <c r="G1182" t="s">
        <v>3877</v>
      </c>
      <c r="H1182" t="str">
        <f>HYPERLINK("https://talan.bank.gov.ua/get-user-certificate/1WkYTUqeWx_UTlEgNg84","Завантажити сертифікат")</f>
        <v>Завантажити сертифікат</v>
      </c>
    </row>
    <row r="1183" spans="1:8" x14ac:dyDescent="0.3">
      <c r="A1183" t="s">
        <v>3884</v>
      </c>
      <c r="B1183" t="s">
        <v>8</v>
      </c>
      <c r="C1183" t="s">
        <v>3885</v>
      </c>
      <c r="D1183" t="s">
        <v>3886</v>
      </c>
      <c r="E1183" t="s">
        <v>3876</v>
      </c>
      <c r="G1183" t="s">
        <v>3877</v>
      </c>
      <c r="H1183" t="str">
        <f>HYPERLINK("https://talan.bank.gov.ua/get-user-certificate/1WkYTNek1Wk-W67Z6PD6","Завантажити сертифікат")</f>
        <v>Завантажити сертифікат</v>
      </c>
    </row>
    <row r="1184" spans="1:8" x14ac:dyDescent="0.3">
      <c r="A1184" t="s">
        <v>3887</v>
      </c>
      <c r="B1184" t="s">
        <v>8</v>
      </c>
      <c r="C1184" t="s">
        <v>3888</v>
      </c>
      <c r="D1184" t="s">
        <v>3889</v>
      </c>
      <c r="E1184" t="s">
        <v>3876</v>
      </c>
      <c r="G1184" t="s">
        <v>3877</v>
      </c>
      <c r="H1184" t="str">
        <f>HYPERLINK("https://talan.bank.gov.ua/get-user-certificate/1WkYTMihsF7QgkbC2RvB","Завантажити сертифікат")</f>
        <v>Завантажити сертифікат</v>
      </c>
    </row>
    <row r="1185" spans="1:8" x14ac:dyDescent="0.3">
      <c r="A1185" t="s">
        <v>3890</v>
      </c>
      <c r="B1185" t="s">
        <v>8</v>
      </c>
      <c r="C1185" t="s">
        <v>3891</v>
      </c>
      <c r="D1185" t="s">
        <v>3892</v>
      </c>
      <c r="E1185" t="s">
        <v>3893</v>
      </c>
      <c r="G1185" t="s">
        <v>3894</v>
      </c>
      <c r="H1185" t="str">
        <f>HYPERLINK("https://talan.bank.gov.ua/get-user-certificate/1WkYTfbJYH-u8Mdn2Zno","Завантажити сертифікат")</f>
        <v>Завантажити сертифікат</v>
      </c>
    </row>
    <row r="1186" spans="1:8" x14ac:dyDescent="0.3">
      <c r="A1186" t="s">
        <v>3895</v>
      </c>
      <c r="B1186" t="s">
        <v>8</v>
      </c>
      <c r="C1186" t="s">
        <v>3896</v>
      </c>
      <c r="D1186" t="s">
        <v>3897</v>
      </c>
      <c r="E1186" t="s">
        <v>3893</v>
      </c>
      <c r="G1186" t="s">
        <v>3894</v>
      </c>
      <c r="H1186" t="str">
        <f>HYPERLINK("https://talan.bank.gov.ua/get-user-certificate/1WkYTqgK1oAOUmJ_IG43","Завантажити сертифікат")</f>
        <v>Завантажити сертифікат</v>
      </c>
    </row>
    <row r="1187" spans="1:8" x14ac:dyDescent="0.3">
      <c r="A1187" t="s">
        <v>3898</v>
      </c>
      <c r="B1187" t="s">
        <v>8</v>
      </c>
      <c r="C1187" t="s">
        <v>3899</v>
      </c>
      <c r="D1187" t="s">
        <v>3900</v>
      </c>
      <c r="E1187" t="s">
        <v>3901</v>
      </c>
      <c r="G1187" t="s">
        <v>3902</v>
      </c>
      <c r="H1187" t="str">
        <f>HYPERLINK("https://talan.bank.gov.ua/get-user-certificate/1WkYTodZ34xXpFJ7qwws","Завантажити сертифікат")</f>
        <v>Завантажити сертифікат</v>
      </c>
    </row>
    <row r="1188" spans="1:8" x14ac:dyDescent="0.3">
      <c r="A1188" t="s">
        <v>3903</v>
      </c>
      <c r="B1188" t="s">
        <v>8</v>
      </c>
      <c r="C1188" t="s">
        <v>3904</v>
      </c>
      <c r="D1188" t="s">
        <v>3905</v>
      </c>
      <c r="E1188" t="s">
        <v>3901</v>
      </c>
      <c r="G1188" t="s">
        <v>3902</v>
      </c>
      <c r="H1188" t="str">
        <f>HYPERLINK("https://talan.bank.gov.ua/get-user-certificate/1WkYTBR2_I9AlUoFC3c9","Завантажити сертифікат")</f>
        <v>Завантажити сертифікат</v>
      </c>
    </row>
    <row r="1189" spans="1:8" x14ac:dyDescent="0.3">
      <c r="A1189" t="s">
        <v>3906</v>
      </c>
      <c r="B1189" t="s">
        <v>8</v>
      </c>
      <c r="C1189" t="s">
        <v>3907</v>
      </c>
      <c r="D1189" t="s">
        <v>3908</v>
      </c>
      <c r="E1189" t="s">
        <v>3901</v>
      </c>
      <c r="G1189" t="s">
        <v>3902</v>
      </c>
      <c r="H1189" t="str">
        <f>HYPERLINK("https://talan.bank.gov.ua/get-user-certificate/1WkYTzTMl_6QZ7YZM5ZX","Завантажити сертифікат")</f>
        <v>Завантажити сертифікат</v>
      </c>
    </row>
    <row r="1190" spans="1:8" x14ac:dyDescent="0.3">
      <c r="A1190" t="s">
        <v>3909</v>
      </c>
      <c r="B1190" t="s">
        <v>8</v>
      </c>
      <c r="C1190" t="s">
        <v>3910</v>
      </c>
      <c r="D1190" t="s">
        <v>3911</v>
      </c>
      <c r="E1190" t="s">
        <v>3901</v>
      </c>
      <c r="G1190" t="s">
        <v>3902</v>
      </c>
      <c r="H1190" t="str">
        <f>HYPERLINK("https://talan.bank.gov.ua/get-user-certificate/1WkYT72wye20qm3-NjyX","Завантажити сертифікат")</f>
        <v>Завантажити сертифікат</v>
      </c>
    </row>
    <row r="1191" spans="1:8" x14ac:dyDescent="0.3">
      <c r="A1191" t="s">
        <v>3912</v>
      </c>
      <c r="B1191" t="s">
        <v>8</v>
      </c>
      <c r="C1191" t="s">
        <v>3913</v>
      </c>
      <c r="D1191" t="s">
        <v>3914</v>
      </c>
      <c r="E1191" t="s">
        <v>3901</v>
      </c>
      <c r="G1191" t="s">
        <v>3902</v>
      </c>
      <c r="H1191" t="str">
        <f>HYPERLINK("https://talan.bank.gov.ua/get-user-certificate/1WkYTl9I9B5oKqXANSUH","Завантажити сертифікат")</f>
        <v>Завантажити сертифікат</v>
      </c>
    </row>
    <row r="1192" spans="1:8" x14ac:dyDescent="0.3">
      <c r="A1192" t="s">
        <v>3915</v>
      </c>
      <c r="B1192" t="s">
        <v>8</v>
      </c>
      <c r="C1192" t="s">
        <v>3916</v>
      </c>
      <c r="D1192" t="s">
        <v>3917</v>
      </c>
      <c r="E1192" t="s">
        <v>3901</v>
      </c>
      <c r="G1192" t="s">
        <v>3902</v>
      </c>
      <c r="H1192" t="str">
        <f>HYPERLINK("https://talan.bank.gov.ua/get-user-certificate/1WkYT9QM1HuoA8PsM2iq","Завантажити сертифікат")</f>
        <v>Завантажити сертифікат</v>
      </c>
    </row>
    <row r="1193" spans="1:8" x14ac:dyDescent="0.3">
      <c r="A1193" t="s">
        <v>3918</v>
      </c>
      <c r="B1193" t="s">
        <v>8</v>
      </c>
      <c r="C1193" t="s">
        <v>3919</v>
      </c>
      <c r="D1193" t="s">
        <v>3920</v>
      </c>
      <c r="E1193" t="s">
        <v>3901</v>
      </c>
      <c r="G1193" t="s">
        <v>3902</v>
      </c>
      <c r="H1193" t="str">
        <f>HYPERLINK("https://talan.bank.gov.ua/get-user-certificate/1WkYT2io7fySIRw2_CD5","Завантажити сертифікат")</f>
        <v>Завантажити сертифікат</v>
      </c>
    </row>
    <row r="1194" spans="1:8" x14ac:dyDescent="0.3">
      <c r="A1194" t="s">
        <v>3921</v>
      </c>
      <c r="B1194" t="s">
        <v>8</v>
      </c>
      <c r="C1194" t="s">
        <v>3922</v>
      </c>
      <c r="D1194" t="s">
        <v>3923</v>
      </c>
      <c r="E1194" t="s">
        <v>3901</v>
      </c>
      <c r="G1194" t="s">
        <v>3902</v>
      </c>
      <c r="H1194" t="str">
        <f>HYPERLINK("https://talan.bank.gov.ua/get-user-certificate/1WkYTR3zxFIRQCGTEzb0","Завантажити сертифікат")</f>
        <v>Завантажити сертифікат</v>
      </c>
    </row>
    <row r="1195" spans="1:8" x14ac:dyDescent="0.3">
      <c r="A1195" t="s">
        <v>3924</v>
      </c>
      <c r="B1195" t="s">
        <v>8</v>
      </c>
      <c r="C1195" t="s">
        <v>3925</v>
      </c>
      <c r="D1195" t="s">
        <v>3926</v>
      </c>
      <c r="E1195" t="s">
        <v>3901</v>
      </c>
      <c r="G1195" t="s">
        <v>3902</v>
      </c>
      <c r="H1195" t="str">
        <f>HYPERLINK("https://talan.bank.gov.ua/get-user-certificate/1WkYTtxwkbet3FGwxrJs","Завантажити сертифікат")</f>
        <v>Завантажити сертифікат</v>
      </c>
    </row>
    <row r="1196" spans="1:8" x14ac:dyDescent="0.3">
      <c r="A1196" t="s">
        <v>3927</v>
      </c>
      <c r="B1196" t="s">
        <v>8</v>
      </c>
      <c r="C1196" t="s">
        <v>3928</v>
      </c>
      <c r="D1196" t="s">
        <v>3929</v>
      </c>
      <c r="E1196" t="s">
        <v>3901</v>
      </c>
      <c r="G1196" t="s">
        <v>3902</v>
      </c>
      <c r="H1196" t="str">
        <f>HYPERLINK("https://talan.bank.gov.ua/get-user-certificate/1WkYTvLEw_2OErihYoMr","Завантажити сертифікат")</f>
        <v>Завантажити сертифікат</v>
      </c>
    </row>
    <row r="1197" spans="1:8" x14ac:dyDescent="0.3">
      <c r="A1197" t="s">
        <v>3930</v>
      </c>
      <c r="B1197" t="s">
        <v>8</v>
      </c>
      <c r="C1197" t="s">
        <v>3931</v>
      </c>
      <c r="D1197" t="s">
        <v>3932</v>
      </c>
      <c r="E1197" t="s">
        <v>3901</v>
      </c>
      <c r="G1197" t="s">
        <v>3902</v>
      </c>
      <c r="H1197" t="str">
        <f>HYPERLINK("https://talan.bank.gov.ua/get-user-certificate/1WkYTb8YHg0jCar2YdPE","Завантажити сертифікат")</f>
        <v>Завантажити сертифікат</v>
      </c>
    </row>
    <row r="1198" spans="1:8" x14ac:dyDescent="0.3">
      <c r="A1198" t="s">
        <v>3933</v>
      </c>
      <c r="B1198" t="s">
        <v>8</v>
      </c>
      <c r="C1198" t="s">
        <v>3934</v>
      </c>
      <c r="D1198" t="s">
        <v>3935</v>
      </c>
      <c r="E1198" t="s">
        <v>3901</v>
      </c>
      <c r="G1198" t="s">
        <v>3902</v>
      </c>
      <c r="H1198" t="str">
        <f>HYPERLINK("https://talan.bank.gov.ua/get-user-certificate/1WkYT7e3pIDFwDkAsJ-T","Завантажити сертифікат")</f>
        <v>Завантажити сертифікат</v>
      </c>
    </row>
    <row r="1199" spans="1:8" x14ac:dyDescent="0.3">
      <c r="A1199" t="s">
        <v>3936</v>
      </c>
      <c r="B1199" t="s">
        <v>8</v>
      </c>
      <c r="C1199" t="s">
        <v>3937</v>
      </c>
      <c r="D1199" t="s">
        <v>3938</v>
      </c>
      <c r="E1199" t="s">
        <v>3901</v>
      </c>
      <c r="G1199" t="s">
        <v>3902</v>
      </c>
      <c r="H1199" t="str">
        <f>HYPERLINK("https://talan.bank.gov.ua/get-user-certificate/1WkYT-04STJvl-1JLByR","Завантажити сертифікат")</f>
        <v>Завантажити сертифікат</v>
      </c>
    </row>
    <row r="1200" spans="1:8" x14ac:dyDescent="0.3">
      <c r="A1200" t="s">
        <v>3939</v>
      </c>
      <c r="B1200" t="s">
        <v>8</v>
      </c>
      <c r="C1200" t="s">
        <v>3940</v>
      </c>
      <c r="D1200" t="s">
        <v>3941</v>
      </c>
      <c r="E1200" t="s">
        <v>3901</v>
      </c>
      <c r="G1200" t="s">
        <v>3902</v>
      </c>
      <c r="H1200" t="str">
        <f>HYPERLINK("https://talan.bank.gov.ua/get-user-certificate/1WkYTl4wHQLBGSHmWqUz","Завантажити сертифікат")</f>
        <v>Завантажити сертифікат</v>
      </c>
    </row>
    <row r="1201" spans="1:8" x14ac:dyDescent="0.3">
      <c r="A1201" t="s">
        <v>3942</v>
      </c>
      <c r="B1201" t="s">
        <v>8</v>
      </c>
      <c r="C1201" t="s">
        <v>3943</v>
      </c>
      <c r="D1201" t="s">
        <v>3944</v>
      </c>
      <c r="E1201" t="s">
        <v>3901</v>
      </c>
      <c r="G1201" t="s">
        <v>3902</v>
      </c>
      <c r="H1201" t="str">
        <f>HYPERLINK("https://talan.bank.gov.ua/get-user-certificate/1WkYTqDjksbJb9Jv_6dY","Завантажити сертифікат")</f>
        <v>Завантажити сертифікат</v>
      </c>
    </row>
    <row r="1202" spans="1:8" x14ac:dyDescent="0.3">
      <c r="A1202" t="s">
        <v>3945</v>
      </c>
      <c r="B1202" t="s">
        <v>8</v>
      </c>
      <c r="C1202" t="s">
        <v>3946</v>
      </c>
      <c r="D1202" t="s">
        <v>3947</v>
      </c>
      <c r="E1202" t="s">
        <v>3901</v>
      </c>
      <c r="G1202" t="s">
        <v>3902</v>
      </c>
      <c r="H1202" t="str">
        <f>HYPERLINK("https://talan.bank.gov.ua/get-user-certificate/1WkYTbhWxNwfkMa8SHdU","Завантажити сертифікат")</f>
        <v>Завантажити сертифікат</v>
      </c>
    </row>
    <row r="1203" spans="1:8" x14ac:dyDescent="0.3">
      <c r="A1203" t="s">
        <v>3948</v>
      </c>
      <c r="B1203" t="s">
        <v>8</v>
      </c>
      <c r="C1203" t="s">
        <v>3949</v>
      </c>
      <c r="D1203" t="s">
        <v>3950</v>
      </c>
      <c r="E1203" t="s">
        <v>3901</v>
      </c>
      <c r="G1203" t="s">
        <v>3902</v>
      </c>
      <c r="H1203" t="str">
        <f>HYPERLINK("https://talan.bank.gov.ua/get-user-certificate/1WkYTjFCaC15taGc81xh","Завантажити сертифікат")</f>
        <v>Завантажити сертифікат</v>
      </c>
    </row>
    <row r="1204" spans="1:8" x14ac:dyDescent="0.3">
      <c r="A1204" t="s">
        <v>3951</v>
      </c>
      <c r="B1204" t="s">
        <v>8</v>
      </c>
      <c r="C1204" t="s">
        <v>3952</v>
      </c>
      <c r="D1204" t="s">
        <v>3953</v>
      </c>
      <c r="E1204" t="s">
        <v>3901</v>
      </c>
      <c r="G1204" t="s">
        <v>3902</v>
      </c>
      <c r="H1204" t="str">
        <f>HYPERLINK("https://talan.bank.gov.ua/get-user-certificate/1WkYTkATSB1AE99x_4r_","Завантажити сертифікат")</f>
        <v>Завантажити сертифікат</v>
      </c>
    </row>
    <row r="1205" spans="1:8" x14ac:dyDescent="0.3">
      <c r="A1205" t="s">
        <v>3954</v>
      </c>
      <c r="B1205" t="s">
        <v>8</v>
      </c>
      <c r="C1205" t="s">
        <v>3955</v>
      </c>
      <c r="D1205" t="s">
        <v>3956</v>
      </c>
      <c r="E1205" t="s">
        <v>3901</v>
      </c>
      <c r="G1205" t="s">
        <v>3902</v>
      </c>
      <c r="H1205" t="str">
        <f>HYPERLINK("https://talan.bank.gov.ua/get-user-certificate/1WkYTFLPiAlGGzSz_arR","Завантажити сертифікат")</f>
        <v>Завантажити сертифікат</v>
      </c>
    </row>
    <row r="1206" spans="1:8" x14ac:dyDescent="0.3">
      <c r="A1206" t="s">
        <v>3957</v>
      </c>
      <c r="B1206" t="s">
        <v>8</v>
      </c>
      <c r="C1206" t="s">
        <v>3958</v>
      </c>
      <c r="D1206" t="s">
        <v>3959</v>
      </c>
      <c r="E1206" t="s">
        <v>3901</v>
      </c>
      <c r="G1206" t="s">
        <v>3902</v>
      </c>
      <c r="H1206" t="str">
        <f>HYPERLINK("https://talan.bank.gov.ua/get-user-certificate/1WkYTZt2GU7U_AVJNa2q","Завантажити сертифікат")</f>
        <v>Завантажити сертифікат</v>
      </c>
    </row>
    <row r="1207" spans="1:8" x14ac:dyDescent="0.3">
      <c r="A1207" t="s">
        <v>3960</v>
      </c>
      <c r="B1207" t="s">
        <v>8</v>
      </c>
      <c r="C1207" t="s">
        <v>3961</v>
      </c>
      <c r="D1207" t="s">
        <v>3962</v>
      </c>
      <c r="E1207" t="s">
        <v>3963</v>
      </c>
      <c r="G1207" t="s">
        <v>3964</v>
      </c>
      <c r="H1207" t="str">
        <f>HYPERLINK("https://talan.bank.gov.ua/get-user-certificate/1WkYTiMta16om3an8FGJ","Завантажити сертифікат")</f>
        <v>Завантажити сертифікат</v>
      </c>
    </row>
    <row r="1208" spans="1:8" x14ac:dyDescent="0.3">
      <c r="A1208" t="s">
        <v>3965</v>
      </c>
      <c r="B1208" t="s">
        <v>8</v>
      </c>
      <c r="C1208" t="s">
        <v>3966</v>
      </c>
      <c r="D1208" t="s">
        <v>3967</v>
      </c>
      <c r="E1208" t="s">
        <v>3963</v>
      </c>
      <c r="G1208" t="s">
        <v>3964</v>
      </c>
      <c r="H1208" t="str">
        <f>HYPERLINK("https://talan.bank.gov.ua/get-user-certificate/1WkYT1Q8sbImF7PHXeQf","Завантажити сертифікат")</f>
        <v>Завантажити сертифікат</v>
      </c>
    </row>
    <row r="1209" spans="1:8" x14ac:dyDescent="0.3">
      <c r="A1209" t="s">
        <v>3968</v>
      </c>
      <c r="B1209" t="s">
        <v>8</v>
      </c>
      <c r="C1209" t="s">
        <v>3969</v>
      </c>
      <c r="D1209" t="s">
        <v>3970</v>
      </c>
      <c r="E1209" t="s">
        <v>3963</v>
      </c>
      <c r="G1209" t="s">
        <v>3964</v>
      </c>
      <c r="H1209" t="str">
        <f>HYPERLINK("https://talan.bank.gov.ua/get-user-certificate/1WkYTDLATQUX30PqaULu","Завантажити сертифікат")</f>
        <v>Завантажити сертифікат</v>
      </c>
    </row>
    <row r="1210" spans="1:8" x14ac:dyDescent="0.3">
      <c r="A1210" t="s">
        <v>3971</v>
      </c>
      <c r="B1210" t="s">
        <v>8</v>
      </c>
      <c r="C1210" t="s">
        <v>3972</v>
      </c>
      <c r="D1210" t="s">
        <v>3973</v>
      </c>
      <c r="E1210" t="s">
        <v>3963</v>
      </c>
      <c r="G1210" t="s">
        <v>3964</v>
      </c>
      <c r="H1210" t="str">
        <f>HYPERLINK("https://talan.bank.gov.ua/get-user-certificate/1WkYTrirnY68ZSEtaath","Завантажити сертифікат")</f>
        <v>Завантажити сертифікат</v>
      </c>
    </row>
    <row r="1211" spans="1:8" x14ac:dyDescent="0.3">
      <c r="A1211" t="s">
        <v>3974</v>
      </c>
      <c r="B1211" t="s">
        <v>8</v>
      </c>
      <c r="C1211" t="s">
        <v>3975</v>
      </c>
      <c r="D1211" t="s">
        <v>3976</v>
      </c>
      <c r="E1211" t="s">
        <v>3963</v>
      </c>
      <c r="G1211" t="s">
        <v>3964</v>
      </c>
      <c r="H1211" t="str">
        <f>HYPERLINK("https://talan.bank.gov.ua/get-user-certificate/1WkYTidOSV117-xGA41m","Завантажити сертифікат")</f>
        <v>Завантажити сертифікат</v>
      </c>
    </row>
    <row r="1212" spans="1:8" x14ac:dyDescent="0.3">
      <c r="A1212" t="s">
        <v>3977</v>
      </c>
      <c r="B1212" t="s">
        <v>8</v>
      </c>
      <c r="C1212" t="s">
        <v>3978</v>
      </c>
      <c r="D1212" t="s">
        <v>3979</v>
      </c>
      <c r="E1212" t="s">
        <v>3963</v>
      </c>
      <c r="G1212" t="s">
        <v>3964</v>
      </c>
      <c r="H1212" t="str">
        <f>HYPERLINK("https://talan.bank.gov.ua/get-user-certificate/1WkYTmIOpd3R0tvZSgP4","Завантажити сертифікат")</f>
        <v>Завантажити сертифікат</v>
      </c>
    </row>
    <row r="1213" spans="1:8" x14ac:dyDescent="0.3">
      <c r="A1213" t="s">
        <v>3980</v>
      </c>
      <c r="B1213" t="s">
        <v>8</v>
      </c>
      <c r="C1213" t="s">
        <v>3981</v>
      </c>
      <c r="D1213" t="s">
        <v>3982</v>
      </c>
      <c r="E1213" t="s">
        <v>3963</v>
      </c>
      <c r="G1213" t="s">
        <v>3964</v>
      </c>
      <c r="H1213" t="str">
        <f>HYPERLINK("https://talan.bank.gov.ua/get-user-certificate/1WkYTpRk14MPpgca5eRq","Завантажити сертифікат")</f>
        <v>Завантажити сертифікат</v>
      </c>
    </row>
    <row r="1214" spans="1:8" x14ac:dyDescent="0.3">
      <c r="A1214" t="s">
        <v>3983</v>
      </c>
      <c r="B1214" t="s">
        <v>8</v>
      </c>
      <c r="C1214" t="s">
        <v>3984</v>
      </c>
      <c r="D1214" t="s">
        <v>3985</v>
      </c>
      <c r="E1214" t="s">
        <v>3963</v>
      </c>
      <c r="G1214" t="s">
        <v>3964</v>
      </c>
      <c r="H1214" t="str">
        <f>HYPERLINK("https://talan.bank.gov.ua/get-user-certificate/1WkYTNkwzGOaUYaBVMvI","Завантажити сертифікат")</f>
        <v>Завантажити сертифікат</v>
      </c>
    </row>
    <row r="1215" spans="1:8" x14ac:dyDescent="0.3">
      <c r="A1215" t="s">
        <v>3986</v>
      </c>
      <c r="B1215" t="s">
        <v>8</v>
      </c>
      <c r="C1215" t="s">
        <v>3987</v>
      </c>
      <c r="D1215" t="s">
        <v>3988</v>
      </c>
      <c r="E1215" t="s">
        <v>3989</v>
      </c>
      <c r="G1215" t="s">
        <v>3990</v>
      </c>
      <c r="H1215" t="str">
        <f>HYPERLINK("https://talan.bank.gov.ua/get-user-certificate/1WkYTKuQETjLN3-MFtzX","Завантажити сертифікат")</f>
        <v>Завантажити сертифікат</v>
      </c>
    </row>
    <row r="1216" spans="1:8" x14ac:dyDescent="0.3">
      <c r="A1216" t="s">
        <v>3991</v>
      </c>
      <c r="B1216" t="s">
        <v>8</v>
      </c>
      <c r="C1216" t="s">
        <v>3992</v>
      </c>
      <c r="D1216" t="s">
        <v>3993</v>
      </c>
      <c r="E1216" t="s">
        <v>3989</v>
      </c>
      <c r="G1216" t="s">
        <v>3990</v>
      </c>
      <c r="H1216" t="str">
        <f>HYPERLINK("https://talan.bank.gov.ua/get-user-certificate/1WkYTnge6ifXrP6syXJM","Завантажити сертифікат")</f>
        <v>Завантажити сертифікат</v>
      </c>
    </row>
    <row r="1217" spans="1:8" x14ac:dyDescent="0.3">
      <c r="A1217" t="s">
        <v>3994</v>
      </c>
      <c r="B1217" t="s">
        <v>8</v>
      </c>
      <c r="C1217" t="s">
        <v>3995</v>
      </c>
      <c r="D1217" t="s">
        <v>3996</v>
      </c>
      <c r="E1217" t="s">
        <v>3989</v>
      </c>
      <c r="G1217" t="s">
        <v>3990</v>
      </c>
      <c r="H1217" t="str">
        <f>HYPERLINK("https://talan.bank.gov.ua/get-user-certificate/1WkYTKHYf-mZIvLLYIBw","Завантажити сертифікат")</f>
        <v>Завантажити сертифікат</v>
      </c>
    </row>
    <row r="1218" spans="1:8" x14ac:dyDescent="0.3">
      <c r="A1218" t="s">
        <v>3997</v>
      </c>
      <c r="B1218" t="s">
        <v>8</v>
      </c>
      <c r="C1218" t="s">
        <v>3998</v>
      </c>
      <c r="D1218" t="s">
        <v>3999</v>
      </c>
      <c r="E1218" t="s">
        <v>3989</v>
      </c>
      <c r="G1218" t="s">
        <v>3990</v>
      </c>
      <c r="H1218" t="str">
        <f>HYPERLINK("https://talan.bank.gov.ua/get-user-certificate/1WkYTCuyBaIrmFdLORGp","Завантажити сертифікат")</f>
        <v>Завантажити сертифікат</v>
      </c>
    </row>
    <row r="1219" spans="1:8" x14ac:dyDescent="0.3">
      <c r="A1219" t="s">
        <v>4000</v>
      </c>
      <c r="B1219" t="s">
        <v>8</v>
      </c>
      <c r="C1219" t="s">
        <v>4001</v>
      </c>
      <c r="D1219" t="s">
        <v>4002</v>
      </c>
      <c r="E1219" t="s">
        <v>3989</v>
      </c>
      <c r="G1219" t="s">
        <v>3990</v>
      </c>
      <c r="H1219" t="str">
        <f>HYPERLINK("https://talan.bank.gov.ua/get-user-certificate/1WkYTF6Ix62JmXCtjcVX","Завантажити сертифікат")</f>
        <v>Завантажити сертифікат</v>
      </c>
    </row>
    <row r="1220" spans="1:8" x14ac:dyDescent="0.3">
      <c r="A1220" t="s">
        <v>4003</v>
      </c>
      <c r="B1220" t="s">
        <v>8</v>
      </c>
      <c r="C1220" t="s">
        <v>4004</v>
      </c>
      <c r="D1220" t="s">
        <v>4005</v>
      </c>
      <c r="E1220" t="s">
        <v>3989</v>
      </c>
      <c r="G1220" t="s">
        <v>3990</v>
      </c>
      <c r="H1220" t="str">
        <f>HYPERLINK("https://talan.bank.gov.ua/get-user-certificate/1WkYT4MauSI1a4Q_9eO8","Завантажити сертифікат")</f>
        <v>Завантажити сертифікат</v>
      </c>
    </row>
    <row r="1221" spans="1:8" x14ac:dyDescent="0.3">
      <c r="A1221" t="s">
        <v>4006</v>
      </c>
      <c r="B1221" t="s">
        <v>8</v>
      </c>
      <c r="C1221" t="s">
        <v>4007</v>
      </c>
      <c r="D1221" t="s">
        <v>4008</v>
      </c>
      <c r="E1221" t="s">
        <v>3989</v>
      </c>
      <c r="G1221" t="s">
        <v>3990</v>
      </c>
      <c r="H1221" t="str">
        <f>HYPERLINK("https://talan.bank.gov.ua/get-user-certificate/1WkYTw7uY-MHFgyxs4sR","Завантажити сертифікат")</f>
        <v>Завантажити сертифікат</v>
      </c>
    </row>
    <row r="1222" spans="1:8" x14ac:dyDescent="0.3">
      <c r="A1222" t="s">
        <v>4009</v>
      </c>
      <c r="B1222" t="s">
        <v>8</v>
      </c>
      <c r="C1222" t="s">
        <v>4010</v>
      </c>
      <c r="D1222" t="s">
        <v>4011</v>
      </c>
      <c r="E1222" t="s">
        <v>3989</v>
      </c>
      <c r="G1222" t="s">
        <v>3990</v>
      </c>
      <c r="H1222" t="str">
        <f>HYPERLINK("https://talan.bank.gov.ua/get-user-certificate/1WkYTM-0az4jOgiEvwB0","Завантажити сертифікат")</f>
        <v>Завантажити сертифікат</v>
      </c>
    </row>
    <row r="1223" spans="1:8" x14ac:dyDescent="0.3">
      <c r="A1223" t="s">
        <v>4012</v>
      </c>
      <c r="B1223" t="s">
        <v>8</v>
      </c>
      <c r="C1223" t="s">
        <v>4013</v>
      </c>
      <c r="D1223" t="s">
        <v>4014</v>
      </c>
      <c r="E1223" t="s">
        <v>4015</v>
      </c>
      <c r="G1223" t="s">
        <v>4016</v>
      </c>
      <c r="H1223" t="str">
        <f>HYPERLINK("https://talan.bank.gov.ua/get-user-certificate/1WkYTFW2h9llkieCAIqf","Завантажити сертифікат")</f>
        <v>Завантажити сертифікат</v>
      </c>
    </row>
    <row r="1224" spans="1:8" x14ac:dyDescent="0.3">
      <c r="A1224" t="s">
        <v>4017</v>
      </c>
      <c r="B1224" t="s">
        <v>8</v>
      </c>
      <c r="C1224" t="s">
        <v>4018</v>
      </c>
      <c r="D1224" t="s">
        <v>4019</v>
      </c>
      <c r="E1224" t="s">
        <v>4015</v>
      </c>
      <c r="G1224" t="s">
        <v>4016</v>
      </c>
      <c r="H1224" t="str">
        <f>HYPERLINK("https://talan.bank.gov.ua/get-user-certificate/1WkYTeQXHN8cxHTt8kwO","Завантажити сертифікат")</f>
        <v>Завантажити сертифікат</v>
      </c>
    </row>
    <row r="1225" spans="1:8" x14ac:dyDescent="0.3">
      <c r="A1225" t="s">
        <v>4020</v>
      </c>
      <c r="B1225" t="s">
        <v>8</v>
      </c>
      <c r="C1225" t="s">
        <v>4021</v>
      </c>
      <c r="D1225" t="s">
        <v>4022</v>
      </c>
      <c r="E1225" t="s">
        <v>4015</v>
      </c>
      <c r="G1225" t="s">
        <v>4016</v>
      </c>
      <c r="H1225" t="str">
        <f>HYPERLINK("https://talan.bank.gov.ua/get-user-certificate/1WkYTcGli50ptoLisgQt","Завантажити сертифікат")</f>
        <v>Завантажити сертифікат</v>
      </c>
    </row>
    <row r="1226" spans="1:8" x14ac:dyDescent="0.3">
      <c r="A1226" t="s">
        <v>4023</v>
      </c>
      <c r="B1226" t="s">
        <v>8</v>
      </c>
      <c r="C1226" t="s">
        <v>4024</v>
      </c>
      <c r="D1226" t="s">
        <v>4025</v>
      </c>
      <c r="E1226" t="s">
        <v>4015</v>
      </c>
      <c r="G1226" t="s">
        <v>4016</v>
      </c>
      <c r="H1226" t="str">
        <f>HYPERLINK("https://talan.bank.gov.ua/get-user-certificate/1WkYTEwpWmdKJQtAn1cq","Завантажити сертифікат")</f>
        <v>Завантажити сертифікат</v>
      </c>
    </row>
    <row r="1227" spans="1:8" x14ac:dyDescent="0.3">
      <c r="A1227" t="s">
        <v>4026</v>
      </c>
      <c r="B1227" t="s">
        <v>8</v>
      </c>
      <c r="C1227" t="s">
        <v>4027</v>
      </c>
      <c r="D1227" t="s">
        <v>4028</v>
      </c>
      <c r="E1227" t="s">
        <v>4029</v>
      </c>
      <c r="G1227" t="s">
        <v>4030</v>
      </c>
      <c r="H1227" t="str">
        <f>HYPERLINK("https://talan.bank.gov.ua/get-user-certificate/1WkYTOPjVcBTjgY5Y-0B","Завантажити сертифікат")</f>
        <v>Завантажити сертифікат</v>
      </c>
    </row>
    <row r="1228" spans="1:8" x14ac:dyDescent="0.3">
      <c r="A1228" t="s">
        <v>4031</v>
      </c>
      <c r="B1228" t="s">
        <v>8</v>
      </c>
      <c r="C1228" t="s">
        <v>4032</v>
      </c>
      <c r="D1228" t="s">
        <v>4033</v>
      </c>
      <c r="E1228" t="s">
        <v>4029</v>
      </c>
      <c r="G1228" t="s">
        <v>4030</v>
      </c>
      <c r="H1228" t="str">
        <f>HYPERLINK("https://talan.bank.gov.ua/get-user-certificate/1WkYTmVeVRKhEDigsIFv","Завантажити сертифікат")</f>
        <v>Завантажити сертифікат</v>
      </c>
    </row>
    <row r="1229" spans="1:8" x14ac:dyDescent="0.3">
      <c r="A1229" t="s">
        <v>4034</v>
      </c>
      <c r="B1229" t="s">
        <v>8</v>
      </c>
      <c r="C1229" t="s">
        <v>4035</v>
      </c>
      <c r="D1229" t="s">
        <v>4036</v>
      </c>
      <c r="E1229" t="s">
        <v>4029</v>
      </c>
      <c r="G1229" t="s">
        <v>4030</v>
      </c>
      <c r="H1229" t="str">
        <f>HYPERLINK("https://talan.bank.gov.ua/get-user-certificate/1WkYTZxT9vYeXNdoChek","Завантажити сертифікат")</f>
        <v>Завантажити сертифікат</v>
      </c>
    </row>
    <row r="1230" spans="1:8" x14ac:dyDescent="0.3">
      <c r="A1230" t="s">
        <v>4037</v>
      </c>
      <c r="B1230" t="s">
        <v>8</v>
      </c>
      <c r="C1230" t="s">
        <v>4038</v>
      </c>
      <c r="D1230" t="s">
        <v>4039</v>
      </c>
      <c r="E1230" t="s">
        <v>4029</v>
      </c>
      <c r="G1230" t="s">
        <v>4030</v>
      </c>
      <c r="H1230" t="str">
        <f>HYPERLINK("https://talan.bank.gov.ua/get-user-certificate/1WkYT-ENyFY7CJIqcXDD","Завантажити сертифікат")</f>
        <v>Завантажити сертифікат</v>
      </c>
    </row>
    <row r="1231" spans="1:8" x14ac:dyDescent="0.3">
      <c r="A1231" t="s">
        <v>4040</v>
      </c>
      <c r="B1231" t="s">
        <v>8</v>
      </c>
      <c r="C1231" t="s">
        <v>4041</v>
      </c>
      <c r="D1231" t="s">
        <v>4042</v>
      </c>
      <c r="E1231" t="s">
        <v>4029</v>
      </c>
      <c r="G1231" t="s">
        <v>4030</v>
      </c>
      <c r="H1231" t="str">
        <f>HYPERLINK("https://talan.bank.gov.ua/get-user-certificate/1WkYTPTgUyQYJJkseyYc","Завантажити сертифікат")</f>
        <v>Завантажити сертифікат</v>
      </c>
    </row>
    <row r="1232" spans="1:8" x14ac:dyDescent="0.3">
      <c r="A1232" t="s">
        <v>4043</v>
      </c>
      <c r="B1232" t="s">
        <v>8</v>
      </c>
      <c r="C1232" t="s">
        <v>4044</v>
      </c>
      <c r="D1232" t="s">
        <v>4045</v>
      </c>
      <c r="E1232" t="s">
        <v>4029</v>
      </c>
      <c r="G1232" t="s">
        <v>4030</v>
      </c>
      <c r="H1232" t="str">
        <f>HYPERLINK("https://talan.bank.gov.ua/get-user-certificate/1WkYT9Rb8D1ickfDlJvF","Завантажити сертифікат")</f>
        <v>Завантажити сертифікат</v>
      </c>
    </row>
    <row r="1233" spans="1:8" x14ac:dyDescent="0.3">
      <c r="A1233" t="s">
        <v>4046</v>
      </c>
      <c r="B1233" t="s">
        <v>8</v>
      </c>
      <c r="C1233" t="s">
        <v>4047</v>
      </c>
      <c r="D1233" t="s">
        <v>4048</v>
      </c>
      <c r="E1233" t="s">
        <v>4049</v>
      </c>
      <c r="G1233" t="s">
        <v>4050</v>
      </c>
      <c r="H1233" t="str">
        <f>HYPERLINK("https://talan.bank.gov.ua/get-user-certificate/1WkYTKZ4c2wsg0ONZ6t7","Завантажити сертифікат")</f>
        <v>Завантажити сертифікат</v>
      </c>
    </row>
    <row r="1234" spans="1:8" x14ac:dyDescent="0.3">
      <c r="A1234" t="s">
        <v>4051</v>
      </c>
      <c r="B1234" t="s">
        <v>8</v>
      </c>
      <c r="C1234" t="s">
        <v>4052</v>
      </c>
      <c r="D1234" t="s">
        <v>4053</v>
      </c>
      <c r="E1234" t="s">
        <v>4049</v>
      </c>
      <c r="G1234" t="s">
        <v>4050</v>
      </c>
      <c r="H1234" t="str">
        <f>HYPERLINK("https://talan.bank.gov.ua/get-user-certificate/1WkYT59oQNkgpMTfXVj-","Завантажити сертифікат")</f>
        <v>Завантажити сертифікат</v>
      </c>
    </row>
    <row r="1235" spans="1:8" x14ac:dyDescent="0.3">
      <c r="A1235" t="s">
        <v>4054</v>
      </c>
      <c r="B1235" t="s">
        <v>8</v>
      </c>
      <c r="C1235" t="s">
        <v>4055</v>
      </c>
      <c r="D1235" t="s">
        <v>4056</v>
      </c>
      <c r="E1235" t="s">
        <v>4049</v>
      </c>
      <c r="G1235" t="s">
        <v>4050</v>
      </c>
      <c r="H1235" t="str">
        <f>HYPERLINK("https://talan.bank.gov.ua/get-user-certificate/1WkYT8aLpMx06ZBA6oLm","Завантажити сертифікат")</f>
        <v>Завантажити сертифікат</v>
      </c>
    </row>
    <row r="1236" spans="1:8" x14ac:dyDescent="0.3">
      <c r="A1236" t="s">
        <v>4057</v>
      </c>
      <c r="B1236" t="s">
        <v>8</v>
      </c>
      <c r="C1236" t="s">
        <v>4058</v>
      </c>
      <c r="D1236" t="s">
        <v>4059</v>
      </c>
      <c r="E1236" t="s">
        <v>4049</v>
      </c>
      <c r="G1236" t="s">
        <v>4050</v>
      </c>
      <c r="H1236" t="str">
        <f>HYPERLINK("https://talan.bank.gov.ua/get-user-certificate/1WkYTcBTLObaCgtBCnlB","Завантажити сертифікат")</f>
        <v>Завантажити сертифікат</v>
      </c>
    </row>
    <row r="1237" spans="1:8" x14ac:dyDescent="0.3">
      <c r="A1237" t="s">
        <v>4060</v>
      </c>
      <c r="B1237" t="s">
        <v>8</v>
      </c>
      <c r="C1237" t="s">
        <v>4061</v>
      </c>
      <c r="D1237" t="s">
        <v>4062</v>
      </c>
      <c r="E1237" t="s">
        <v>4049</v>
      </c>
      <c r="G1237" t="s">
        <v>4050</v>
      </c>
      <c r="H1237" t="str">
        <f>HYPERLINK("https://talan.bank.gov.ua/get-user-certificate/1WkYTsRdreeQsrKWsGhE","Завантажити сертифікат")</f>
        <v>Завантажити сертифікат</v>
      </c>
    </row>
    <row r="1238" spans="1:8" x14ac:dyDescent="0.3">
      <c r="A1238" t="s">
        <v>4063</v>
      </c>
      <c r="B1238" t="s">
        <v>8</v>
      </c>
      <c r="C1238" t="s">
        <v>4064</v>
      </c>
      <c r="D1238" t="s">
        <v>4065</v>
      </c>
      <c r="E1238" t="s">
        <v>4049</v>
      </c>
      <c r="G1238" t="s">
        <v>4050</v>
      </c>
      <c r="H1238" t="str">
        <f>HYPERLINK("https://talan.bank.gov.ua/get-user-certificate/1WkYT0dB1xmjMMZSkrAW","Завантажити сертифікат")</f>
        <v>Завантажити сертифікат</v>
      </c>
    </row>
    <row r="1239" spans="1:8" x14ac:dyDescent="0.3">
      <c r="A1239" t="s">
        <v>4066</v>
      </c>
      <c r="B1239" t="s">
        <v>8</v>
      </c>
      <c r="C1239" t="s">
        <v>4067</v>
      </c>
      <c r="D1239" t="s">
        <v>4068</v>
      </c>
      <c r="E1239" t="s">
        <v>4049</v>
      </c>
      <c r="G1239" t="s">
        <v>4050</v>
      </c>
      <c r="H1239" t="str">
        <f>HYPERLINK("https://talan.bank.gov.ua/get-user-certificate/1WkYTCKVJASWaUDbJtwR","Завантажити сертифікат")</f>
        <v>Завантажити сертифікат</v>
      </c>
    </row>
    <row r="1240" spans="1:8" x14ac:dyDescent="0.3">
      <c r="A1240" t="s">
        <v>4069</v>
      </c>
      <c r="B1240" t="s">
        <v>8</v>
      </c>
      <c r="C1240" t="s">
        <v>4070</v>
      </c>
      <c r="D1240" t="s">
        <v>4071</v>
      </c>
      <c r="E1240" t="s">
        <v>4049</v>
      </c>
      <c r="G1240" t="s">
        <v>4050</v>
      </c>
      <c r="H1240" t="str">
        <f>HYPERLINK("https://talan.bank.gov.ua/get-user-certificate/1WkYTnybZr5i6mrdCsm8","Завантажити сертифікат")</f>
        <v>Завантажити сертифікат</v>
      </c>
    </row>
    <row r="1241" spans="1:8" x14ac:dyDescent="0.3">
      <c r="A1241" t="s">
        <v>4072</v>
      </c>
      <c r="B1241" t="s">
        <v>8</v>
      </c>
      <c r="C1241" t="s">
        <v>4073</v>
      </c>
      <c r="D1241" t="s">
        <v>4074</v>
      </c>
      <c r="E1241" t="s">
        <v>4049</v>
      </c>
      <c r="G1241" t="s">
        <v>4050</v>
      </c>
      <c r="H1241" t="str">
        <f>HYPERLINK("https://talan.bank.gov.ua/get-user-certificate/1WkYTtirXMyO2-3e4f-a","Завантажити сертифікат")</f>
        <v>Завантажити сертифікат</v>
      </c>
    </row>
    <row r="1242" spans="1:8" x14ac:dyDescent="0.3">
      <c r="A1242" t="s">
        <v>4075</v>
      </c>
      <c r="B1242" t="s">
        <v>8</v>
      </c>
      <c r="C1242" t="s">
        <v>4076</v>
      </c>
      <c r="D1242" t="s">
        <v>4077</v>
      </c>
      <c r="E1242" t="s">
        <v>4049</v>
      </c>
      <c r="G1242" t="s">
        <v>4050</v>
      </c>
      <c r="H1242" t="str">
        <f>HYPERLINK("https://talan.bank.gov.ua/get-user-certificate/1WkYTwKsWc9q4TYxHQI-","Завантажити сертифікат")</f>
        <v>Завантажити сертифікат</v>
      </c>
    </row>
    <row r="1243" spans="1:8" x14ac:dyDescent="0.3">
      <c r="A1243" t="s">
        <v>4078</v>
      </c>
      <c r="B1243" t="s">
        <v>8</v>
      </c>
      <c r="C1243" t="s">
        <v>4079</v>
      </c>
      <c r="D1243" t="s">
        <v>4080</v>
      </c>
      <c r="E1243" t="s">
        <v>4049</v>
      </c>
      <c r="G1243" t="s">
        <v>4050</v>
      </c>
      <c r="H1243" t="str">
        <f>HYPERLINK("https://talan.bank.gov.ua/get-user-certificate/1WkYTwguGvqdvi0DaH61","Завантажити сертифікат")</f>
        <v>Завантажити сертифікат</v>
      </c>
    </row>
    <row r="1244" spans="1:8" x14ac:dyDescent="0.3">
      <c r="A1244" t="s">
        <v>4081</v>
      </c>
      <c r="B1244" t="s">
        <v>8</v>
      </c>
      <c r="C1244" t="s">
        <v>4082</v>
      </c>
      <c r="D1244" t="s">
        <v>4083</v>
      </c>
      <c r="E1244" t="s">
        <v>4084</v>
      </c>
      <c r="G1244" t="s">
        <v>4085</v>
      </c>
      <c r="H1244" t="str">
        <f>HYPERLINK("https://talan.bank.gov.ua/get-user-certificate/1WkYTGmdEReqIrRICL3Q","Завантажити сертифікат")</f>
        <v>Завантажити сертифікат</v>
      </c>
    </row>
    <row r="1245" spans="1:8" x14ac:dyDescent="0.3">
      <c r="A1245" t="s">
        <v>4086</v>
      </c>
      <c r="B1245" t="s">
        <v>8</v>
      </c>
      <c r="C1245" t="s">
        <v>4087</v>
      </c>
      <c r="D1245" t="s">
        <v>4088</v>
      </c>
      <c r="E1245" t="s">
        <v>4089</v>
      </c>
      <c r="G1245" t="s">
        <v>4090</v>
      </c>
      <c r="H1245" t="str">
        <f>HYPERLINK("https://talan.bank.gov.ua/get-user-certificate/1WkYTd1eq_3adeRSs80c","Завантажити сертифікат")</f>
        <v>Завантажити сертифікат</v>
      </c>
    </row>
    <row r="1246" spans="1:8" x14ac:dyDescent="0.3">
      <c r="A1246" t="s">
        <v>4091</v>
      </c>
      <c r="B1246" t="s">
        <v>8</v>
      </c>
      <c r="C1246" t="s">
        <v>4092</v>
      </c>
      <c r="D1246" t="s">
        <v>4093</v>
      </c>
      <c r="E1246" t="s">
        <v>4094</v>
      </c>
      <c r="G1246" t="s">
        <v>4095</v>
      </c>
      <c r="H1246" t="str">
        <f>HYPERLINK("https://talan.bank.gov.ua/get-user-certificate/1WkYTAhJDD0AYlNoyhyo","Завантажити сертифікат")</f>
        <v>Завантажити сертифікат</v>
      </c>
    </row>
    <row r="1247" spans="1:8" x14ac:dyDescent="0.3">
      <c r="A1247" t="s">
        <v>4096</v>
      </c>
      <c r="B1247" t="s">
        <v>8</v>
      </c>
      <c r="C1247" t="s">
        <v>4097</v>
      </c>
      <c r="D1247" t="s">
        <v>4098</v>
      </c>
      <c r="E1247" t="s">
        <v>4094</v>
      </c>
      <c r="G1247" t="s">
        <v>4095</v>
      </c>
      <c r="H1247" t="str">
        <f>HYPERLINK("https://talan.bank.gov.ua/get-user-certificate/1WkYTsfkl8ZToi4gI3_d","Завантажити сертифікат")</f>
        <v>Завантажити сертифікат</v>
      </c>
    </row>
    <row r="1248" spans="1:8" x14ac:dyDescent="0.3">
      <c r="A1248" t="s">
        <v>4099</v>
      </c>
      <c r="B1248" t="s">
        <v>8</v>
      </c>
      <c r="C1248" t="s">
        <v>4100</v>
      </c>
      <c r="D1248" t="s">
        <v>4101</v>
      </c>
      <c r="E1248" t="s">
        <v>4094</v>
      </c>
      <c r="G1248" t="s">
        <v>4095</v>
      </c>
      <c r="H1248" t="str">
        <f>HYPERLINK("https://talan.bank.gov.ua/get-user-certificate/1WkYTwqpb1LmvTj8pmRw","Завантажити сертифікат")</f>
        <v>Завантажити сертифікат</v>
      </c>
    </row>
    <row r="1249" spans="1:8" x14ac:dyDescent="0.3">
      <c r="A1249" t="s">
        <v>4102</v>
      </c>
      <c r="B1249" t="s">
        <v>8</v>
      </c>
      <c r="C1249" t="s">
        <v>4103</v>
      </c>
      <c r="D1249" t="s">
        <v>4104</v>
      </c>
      <c r="E1249" t="s">
        <v>4094</v>
      </c>
      <c r="G1249" t="s">
        <v>4095</v>
      </c>
      <c r="H1249" t="str">
        <f>HYPERLINK("https://talan.bank.gov.ua/get-user-certificate/1WkYT1weFwcl36yDJMsO","Завантажити сертифікат")</f>
        <v>Завантажити сертифікат</v>
      </c>
    </row>
    <row r="1250" spans="1:8" x14ac:dyDescent="0.3">
      <c r="A1250" t="s">
        <v>4105</v>
      </c>
      <c r="B1250" t="s">
        <v>8</v>
      </c>
      <c r="C1250" t="s">
        <v>4106</v>
      </c>
      <c r="D1250" t="s">
        <v>4107</v>
      </c>
      <c r="E1250" t="s">
        <v>4094</v>
      </c>
      <c r="G1250" t="s">
        <v>4095</v>
      </c>
      <c r="H1250" t="str">
        <f>HYPERLINK("https://talan.bank.gov.ua/get-user-certificate/1WkYTVdUhd-RP6Ht0vHu","Завантажити сертифікат")</f>
        <v>Завантажити сертифікат</v>
      </c>
    </row>
    <row r="1251" spans="1:8" x14ac:dyDescent="0.3">
      <c r="A1251" t="s">
        <v>4108</v>
      </c>
      <c r="B1251" t="s">
        <v>8</v>
      </c>
      <c r="C1251" t="s">
        <v>4109</v>
      </c>
      <c r="D1251" t="s">
        <v>4110</v>
      </c>
      <c r="E1251" t="s">
        <v>4094</v>
      </c>
      <c r="G1251" t="s">
        <v>4095</v>
      </c>
      <c r="H1251" t="str">
        <f>HYPERLINK("https://talan.bank.gov.ua/get-user-certificate/1WkYTjEPNCME0311-39l","Завантажити сертифікат")</f>
        <v>Завантажити сертифікат</v>
      </c>
    </row>
    <row r="1252" spans="1:8" x14ac:dyDescent="0.3">
      <c r="A1252" t="s">
        <v>4111</v>
      </c>
      <c r="B1252" t="s">
        <v>8</v>
      </c>
      <c r="C1252" t="s">
        <v>4112</v>
      </c>
      <c r="D1252" t="s">
        <v>4113</v>
      </c>
      <c r="E1252" t="s">
        <v>4094</v>
      </c>
      <c r="G1252" t="s">
        <v>4095</v>
      </c>
      <c r="H1252" t="str">
        <f>HYPERLINK("https://talan.bank.gov.ua/get-user-certificate/1WkYTIif6g1tSPhU0Px-","Завантажити сертифікат")</f>
        <v>Завантажити сертифікат</v>
      </c>
    </row>
    <row r="1253" spans="1:8" x14ac:dyDescent="0.3">
      <c r="A1253" t="s">
        <v>4114</v>
      </c>
      <c r="B1253" t="s">
        <v>8</v>
      </c>
      <c r="C1253" t="s">
        <v>4115</v>
      </c>
      <c r="D1253" t="s">
        <v>4116</v>
      </c>
      <c r="E1253" t="s">
        <v>4094</v>
      </c>
      <c r="G1253" t="s">
        <v>4095</v>
      </c>
      <c r="H1253" t="str">
        <f>HYPERLINK("https://talan.bank.gov.ua/get-user-certificate/1WkYT63lSU-LrzrBQaV5","Завантажити сертифікат")</f>
        <v>Завантажити сертифікат</v>
      </c>
    </row>
    <row r="1254" spans="1:8" x14ac:dyDescent="0.3">
      <c r="A1254" t="s">
        <v>4117</v>
      </c>
      <c r="B1254" t="s">
        <v>8</v>
      </c>
      <c r="C1254" t="s">
        <v>4118</v>
      </c>
      <c r="D1254" t="s">
        <v>4119</v>
      </c>
      <c r="E1254" t="s">
        <v>4094</v>
      </c>
      <c r="G1254" t="s">
        <v>4095</v>
      </c>
      <c r="H1254" t="str">
        <f>HYPERLINK("https://talan.bank.gov.ua/get-user-certificate/1WkYTLWahVEi2CCZTnoa","Завантажити сертифікат")</f>
        <v>Завантажити сертифікат</v>
      </c>
    </row>
    <row r="1255" spans="1:8" x14ac:dyDescent="0.3">
      <c r="A1255" t="s">
        <v>4120</v>
      </c>
      <c r="B1255" t="s">
        <v>8</v>
      </c>
      <c r="C1255" t="s">
        <v>4121</v>
      </c>
      <c r="D1255" t="s">
        <v>4122</v>
      </c>
      <c r="E1255" t="s">
        <v>4094</v>
      </c>
      <c r="G1255" t="s">
        <v>4095</v>
      </c>
      <c r="H1255" t="str">
        <f>HYPERLINK("https://talan.bank.gov.ua/get-user-certificate/1WkYTxsT6PSdzY3php6J","Завантажити сертифікат")</f>
        <v>Завантажити сертифікат</v>
      </c>
    </row>
    <row r="1256" spans="1:8" x14ac:dyDescent="0.3">
      <c r="A1256" t="s">
        <v>4123</v>
      </c>
      <c r="B1256" t="s">
        <v>8</v>
      </c>
      <c r="C1256" t="s">
        <v>4124</v>
      </c>
      <c r="D1256" t="s">
        <v>4125</v>
      </c>
      <c r="E1256" t="s">
        <v>4094</v>
      </c>
      <c r="G1256" t="s">
        <v>4095</v>
      </c>
      <c r="H1256" t="str">
        <f>HYPERLINK("https://talan.bank.gov.ua/get-user-certificate/1WkYTCXoT5OMZXhNC51f","Завантажити сертифікат")</f>
        <v>Завантажити сертифікат</v>
      </c>
    </row>
    <row r="1257" spans="1:8" x14ac:dyDescent="0.3">
      <c r="A1257" t="s">
        <v>4126</v>
      </c>
      <c r="B1257" t="s">
        <v>8</v>
      </c>
      <c r="C1257" t="s">
        <v>4127</v>
      </c>
      <c r="D1257" t="s">
        <v>4128</v>
      </c>
      <c r="E1257" t="s">
        <v>4094</v>
      </c>
      <c r="G1257" t="s">
        <v>4095</v>
      </c>
      <c r="H1257" t="str">
        <f>HYPERLINK("https://talan.bank.gov.ua/get-user-certificate/1WkYTbzI9AyNFEetzBPs","Завантажити сертифікат")</f>
        <v>Завантажити сертифікат</v>
      </c>
    </row>
    <row r="1258" spans="1:8" x14ac:dyDescent="0.3">
      <c r="A1258" t="s">
        <v>4129</v>
      </c>
      <c r="B1258" t="s">
        <v>8</v>
      </c>
      <c r="C1258" t="s">
        <v>4130</v>
      </c>
      <c r="D1258" t="s">
        <v>4131</v>
      </c>
      <c r="E1258" t="s">
        <v>4094</v>
      </c>
      <c r="G1258" t="s">
        <v>4095</v>
      </c>
      <c r="H1258" t="str">
        <f>HYPERLINK("https://talan.bank.gov.ua/get-user-certificate/1WkYT8qFKCn3sFHO5GhJ","Завантажити сертифікат")</f>
        <v>Завантажити сертифікат</v>
      </c>
    </row>
    <row r="1259" spans="1:8" x14ac:dyDescent="0.3">
      <c r="A1259" t="s">
        <v>4132</v>
      </c>
      <c r="B1259" t="s">
        <v>8</v>
      </c>
      <c r="C1259" t="s">
        <v>4133</v>
      </c>
      <c r="D1259" t="s">
        <v>4134</v>
      </c>
      <c r="E1259" t="s">
        <v>4094</v>
      </c>
      <c r="G1259" t="s">
        <v>4095</v>
      </c>
      <c r="H1259" t="str">
        <f>HYPERLINK("https://talan.bank.gov.ua/get-user-certificate/1WkYTvvwiTYGaZrfHIJs","Завантажити сертифікат")</f>
        <v>Завантажити сертифікат</v>
      </c>
    </row>
    <row r="1260" spans="1:8" x14ac:dyDescent="0.3">
      <c r="A1260" t="s">
        <v>4135</v>
      </c>
      <c r="B1260" t="s">
        <v>8</v>
      </c>
      <c r="C1260" t="s">
        <v>4136</v>
      </c>
      <c r="D1260" t="s">
        <v>4137</v>
      </c>
      <c r="E1260" t="s">
        <v>4094</v>
      </c>
      <c r="G1260" t="s">
        <v>4095</v>
      </c>
      <c r="H1260" t="str">
        <f>HYPERLINK("https://talan.bank.gov.ua/get-user-certificate/1WkYT160lNUkcpPUjzlZ","Завантажити сертифікат")</f>
        <v>Завантажити сертифікат</v>
      </c>
    </row>
    <row r="1261" spans="1:8" x14ac:dyDescent="0.3">
      <c r="A1261" t="s">
        <v>4138</v>
      </c>
      <c r="B1261" t="s">
        <v>8</v>
      </c>
      <c r="C1261" t="s">
        <v>4139</v>
      </c>
      <c r="D1261" t="s">
        <v>4140</v>
      </c>
      <c r="E1261" t="s">
        <v>4094</v>
      </c>
      <c r="G1261" t="s">
        <v>4095</v>
      </c>
      <c r="H1261" t="str">
        <f>HYPERLINK("https://talan.bank.gov.ua/get-user-certificate/1WkYThCIslkZ9UDHLIYK","Завантажити сертифікат")</f>
        <v>Завантажити сертифікат</v>
      </c>
    </row>
    <row r="1262" spans="1:8" x14ac:dyDescent="0.3">
      <c r="A1262" t="s">
        <v>4141</v>
      </c>
      <c r="B1262" t="s">
        <v>8</v>
      </c>
      <c r="C1262" t="s">
        <v>4142</v>
      </c>
      <c r="D1262" t="s">
        <v>4143</v>
      </c>
      <c r="E1262" t="s">
        <v>4094</v>
      </c>
      <c r="G1262" t="s">
        <v>4095</v>
      </c>
      <c r="H1262" t="str">
        <f>HYPERLINK("https://talan.bank.gov.ua/get-user-certificate/1WkYTUUscCUUzPiDMd37","Завантажити сертифікат")</f>
        <v>Завантажити сертифікат</v>
      </c>
    </row>
    <row r="1263" spans="1:8" x14ac:dyDescent="0.3">
      <c r="A1263" t="s">
        <v>4144</v>
      </c>
      <c r="B1263" t="s">
        <v>8</v>
      </c>
      <c r="C1263" t="s">
        <v>4145</v>
      </c>
      <c r="D1263" t="s">
        <v>4146</v>
      </c>
      <c r="E1263" t="s">
        <v>4147</v>
      </c>
      <c r="G1263" t="s">
        <v>4148</v>
      </c>
      <c r="H1263" t="str">
        <f>HYPERLINK("https://talan.bank.gov.ua/get-user-certificate/1WkYTNvcobmU35fk59sQ","Завантажити сертифікат")</f>
        <v>Завантажити сертифікат</v>
      </c>
    </row>
    <row r="1264" spans="1:8" x14ac:dyDescent="0.3">
      <c r="A1264" t="s">
        <v>4149</v>
      </c>
      <c r="B1264" t="s">
        <v>8</v>
      </c>
      <c r="C1264" t="s">
        <v>4150</v>
      </c>
      <c r="D1264" t="s">
        <v>4151</v>
      </c>
      <c r="E1264" t="s">
        <v>4147</v>
      </c>
      <c r="G1264" t="s">
        <v>4148</v>
      </c>
      <c r="H1264" t="str">
        <f>HYPERLINK("https://talan.bank.gov.ua/get-user-certificate/1WkYTwPhFDmw_XOvo_cv","Завантажити сертифікат")</f>
        <v>Завантажити сертифікат</v>
      </c>
    </row>
    <row r="1265" spans="1:8" x14ac:dyDescent="0.3">
      <c r="A1265" t="s">
        <v>4152</v>
      </c>
      <c r="B1265" t="s">
        <v>8</v>
      </c>
      <c r="C1265" t="s">
        <v>4153</v>
      </c>
      <c r="D1265" t="s">
        <v>4154</v>
      </c>
      <c r="E1265" t="s">
        <v>4147</v>
      </c>
      <c r="G1265" t="s">
        <v>4148</v>
      </c>
      <c r="H1265" t="str">
        <f>HYPERLINK("https://talan.bank.gov.ua/get-user-certificate/1WkYT9geEQYbjY3hhWWV","Завантажити сертифікат")</f>
        <v>Завантажити сертифікат</v>
      </c>
    </row>
    <row r="1266" spans="1:8" x14ac:dyDescent="0.3">
      <c r="A1266" t="s">
        <v>4155</v>
      </c>
      <c r="B1266" t="s">
        <v>8</v>
      </c>
      <c r="C1266" t="s">
        <v>4156</v>
      </c>
      <c r="D1266" t="s">
        <v>4157</v>
      </c>
      <c r="E1266" t="s">
        <v>4158</v>
      </c>
      <c r="G1266" t="s">
        <v>4159</v>
      </c>
      <c r="H1266" t="str">
        <f>HYPERLINK("https://talan.bank.gov.ua/get-user-certificate/1WkYTv-OSJFFINUmZZ28","Завантажити сертифікат")</f>
        <v>Завантажити сертифікат</v>
      </c>
    </row>
    <row r="1267" spans="1:8" x14ac:dyDescent="0.3">
      <c r="A1267" t="s">
        <v>4160</v>
      </c>
      <c r="B1267" t="s">
        <v>8</v>
      </c>
      <c r="C1267" t="s">
        <v>4161</v>
      </c>
      <c r="D1267" t="s">
        <v>4162</v>
      </c>
      <c r="E1267" t="s">
        <v>4158</v>
      </c>
      <c r="G1267" t="s">
        <v>4159</v>
      </c>
      <c r="H1267" t="str">
        <f>HYPERLINK("https://talan.bank.gov.ua/get-user-certificate/1WkYT9zTfGXyHwX65_ZV","Завантажити сертифікат")</f>
        <v>Завантажити сертифікат</v>
      </c>
    </row>
    <row r="1268" spans="1:8" x14ac:dyDescent="0.3">
      <c r="A1268" t="s">
        <v>4163</v>
      </c>
      <c r="B1268" t="s">
        <v>8</v>
      </c>
      <c r="C1268" t="s">
        <v>4164</v>
      </c>
      <c r="D1268" t="s">
        <v>4165</v>
      </c>
      <c r="E1268" t="s">
        <v>4158</v>
      </c>
      <c r="G1268" t="s">
        <v>4159</v>
      </c>
      <c r="H1268" t="str">
        <f>HYPERLINK("https://talan.bank.gov.ua/get-user-certificate/1WkYT9LPtHCXZIF1Rf2G","Завантажити сертифікат")</f>
        <v>Завантажити сертифікат</v>
      </c>
    </row>
    <row r="1269" spans="1:8" x14ac:dyDescent="0.3">
      <c r="A1269" t="s">
        <v>4166</v>
      </c>
      <c r="B1269" t="s">
        <v>8</v>
      </c>
      <c r="C1269" t="s">
        <v>4167</v>
      </c>
      <c r="D1269" t="s">
        <v>4168</v>
      </c>
      <c r="E1269" t="s">
        <v>4158</v>
      </c>
      <c r="G1269" t="s">
        <v>4159</v>
      </c>
      <c r="H1269" t="str">
        <f>HYPERLINK("https://talan.bank.gov.ua/get-user-certificate/1WkYT57xBztafO_OcOnA","Завантажити сертифікат")</f>
        <v>Завантажити сертифікат</v>
      </c>
    </row>
    <row r="1270" spans="1:8" x14ac:dyDescent="0.3">
      <c r="A1270" t="s">
        <v>4169</v>
      </c>
      <c r="B1270" t="s">
        <v>8</v>
      </c>
      <c r="C1270" t="s">
        <v>4170</v>
      </c>
      <c r="D1270" t="s">
        <v>4171</v>
      </c>
      <c r="E1270" t="s">
        <v>4158</v>
      </c>
      <c r="G1270" t="s">
        <v>4159</v>
      </c>
      <c r="H1270" t="str">
        <f>HYPERLINK("https://talan.bank.gov.ua/get-user-certificate/1WkYT11tquEaUVvML7EJ","Завантажити сертифікат")</f>
        <v>Завантажити сертифікат</v>
      </c>
    </row>
    <row r="1271" spans="1:8" x14ac:dyDescent="0.3">
      <c r="A1271" t="s">
        <v>4172</v>
      </c>
      <c r="B1271" t="s">
        <v>8</v>
      </c>
      <c r="C1271" t="s">
        <v>4173</v>
      </c>
      <c r="D1271" t="s">
        <v>4174</v>
      </c>
      <c r="E1271" t="s">
        <v>4158</v>
      </c>
      <c r="G1271" t="s">
        <v>4159</v>
      </c>
      <c r="H1271" t="str">
        <f>HYPERLINK("https://talan.bank.gov.ua/get-user-certificate/1WkYTG7ajqiqmAExfiyl","Завантажити сертифікат")</f>
        <v>Завантажити сертифікат</v>
      </c>
    </row>
    <row r="1272" spans="1:8" x14ac:dyDescent="0.3">
      <c r="A1272" t="s">
        <v>4175</v>
      </c>
      <c r="B1272" t="s">
        <v>8</v>
      </c>
      <c r="C1272" t="s">
        <v>4176</v>
      </c>
      <c r="D1272" t="s">
        <v>4177</v>
      </c>
      <c r="E1272" t="s">
        <v>4178</v>
      </c>
      <c r="G1272" t="s">
        <v>4179</v>
      </c>
      <c r="H1272" t="str">
        <f>HYPERLINK("https://talan.bank.gov.ua/get-user-certificate/1WkYTgDTILGlddyliKtO","Завантажити сертифікат")</f>
        <v>Завантажити сертифікат</v>
      </c>
    </row>
    <row r="1273" spans="1:8" x14ac:dyDescent="0.3">
      <c r="A1273" t="s">
        <v>4180</v>
      </c>
      <c r="B1273" t="s">
        <v>8</v>
      </c>
      <c r="C1273" t="s">
        <v>4181</v>
      </c>
      <c r="D1273" t="s">
        <v>4182</v>
      </c>
      <c r="E1273" t="s">
        <v>4183</v>
      </c>
      <c r="G1273" t="s">
        <v>4184</v>
      </c>
      <c r="H1273" t="str">
        <f>HYPERLINK("https://talan.bank.gov.ua/get-user-certificate/1WkYTxhUo9xFLKqGWM1q","Завантажити сертифікат")</f>
        <v>Завантажити сертифікат</v>
      </c>
    </row>
    <row r="1274" spans="1:8" x14ac:dyDescent="0.3">
      <c r="A1274" t="s">
        <v>4185</v>
      </c>
      <c r="B1274" t="s">
        <v>8</v>
      </c>
      <c r="C1274" t="s">
        <v>4186</v>
      </c>
      <c r="D1274" t="s">
        <v>4187</v>
      </c>
      <c r="E1274" t="s">
        <v>4183</v>
      </c>
      <c r="G1274" t="s">
        <v>4184</v>
      </c>
      <c r="H1274" t="str">
        <f>HYPERLINK("https://talan.bank.gov.ua/get-user-certificate/1WkYT3A9omxjTqfwzZ_a","Завантажити сертифікат")</f>
        <v>Завантажити сертифікат</v>
      </c>
    </row>
    <row r="1275" spans="1:8" x14ac:dyDescent="0.3">
      <c r="A1275" t="s">
        <v>4188</v>
      </c>
      <c r="B1275" t="s">
        <v>8</v>
      </c>
      <c r="C1275" t="s">
        <v>4189</v>
      </c>
      <c r="D1275" t="s">
        <v>4190</v>
      </c>
      <c r="E1275" t="s">
        <v>4183</v>
      </c>
      <c r="G1275" t="s">
        <v>4184</v>
      </c>
      <c r="H1275" t="str">
        <f>HYPERLINK("https://talan.bank.gov.ua/get-user-certificate/1WkYTFFncwBlzRlH67jN","Завантажити сертифікат")</f>
        <v>Завантажити сертифікат</v>
      </c>
    </row>
    <row r="1276" spans="1:8" x14ac:dyDescent="0.3">
      <c r="A1276" t="s">
        <v>4191</v>
      </c>
      <c r="B1276" t="s">
        <v>8</v>
      </c>
      <c r="C1276" t="s">
        <v>4192</v>
      </c>
      <c r="D1276" t="s">
        <v>4193</v>
      </c>
      <c r="E1276" t="s">
        <v>4183</v>
      </c>
      <c r="G1276" t="s">
        <v>4184</v>
      </c>
      <c r="H1276" t="str">
        <f>HYPERLINK("https://talan.bank.gov.ua/get-user-certificate/1WkYTvpuUBAuY5v2JOLa","Завантажити сертифікат")</f>
        <v>Завантажити сертифікат</v>
      </c>
    </row>
    <row r="1277" spans="1:8" x14ac:dyDescent="0.3">
      <c r="A1277" t="s">
        <v>4194</v>
      </c>
      <c r="B1277" t="s">
        <v>8</v>
      </c>
      <c r="C1277" t="s">
        <v>4195</v>
      </c>
      <c r="D1277" t="s">
        <v>4196</v>
      </c>
      <c r="E1277" t="s">
        <v>4183</v>
      </c>
      <c r="G1277" t="s">
        <v>4184</v>
      </c>
      <c r="H1277" t="str">
        <f>HYPERLINK("https://talan.bank.gov.ua/get-user-certificate/1WkYTI_luHV7tmq3qOFb","Завантажити сертифікат")</f>
        <v>Завантажити сертифікат</v>
      </c>
    </row>
    <row r="1278" spans="1:8" x14ac:dyDescent="0.3">
      <c r="A1278" t="s">
        <v>4197</v>
      </c>
      <c r="B1278" t="s">
        <v>8</v>
      </c>
      <c r="C1278" t="s">
        <v>4198</v>
      </c>
      <c r="D1278" t="s">
        <v>4199</v>
      </c>
      <c r="E1278" t="s">
        <v>4183</v>
      </c>
      <c r="G1278" t="s">
        <v>4184</v>
      </c>
      <c r="H1278" t="str">
        <f>HYPERLINK("https://talan.bank.gov.ua/get-user-certificate/1WkYTOF9wIXKYrstedYY","Завантажити сертифікат")</f>
        <v>Завантажити сертифікат</v>
      </c>
    </row>
    <row r="1279" spans="1:8" x14ac:dyDescent="0.3">
      <c r="A1279" t="s">
        <v>4200</v>
      </c>
      <c r="B1279" t="s">
        <v>8</v>
      </c>
      <c r="C1279" t="s">
        <v>4201</v>
      </c>
      <c r="D1279" t="s">
        <v>4202</v>
      </c>
      <c r="E1279" t="s">
        <v>4183</v>
      </c>
      <c r="G1279" t="s">
        <v>4184</v>
      </c>
      <c r="H1279" t="str">
        <f>HYPERLINK("https://talan.bank.gov.ua/get-user-certificate/1WkYTe-nkYkL0I8JxzLy","Завантажити сертифікат")</f>
        <v>Завантажити сертифікат</v>
      </c>
    </row>
    <row r="1280" spans="1:8" x14ac:dyDescent="0.3">
      <c r="A1280" t="s">
        <v>4203</v>
      </c>
      <c r="B1280" t="s">
        <v>8</v>
      </c>
      <c r="C1280" t="s">
        <v>4204</v>
      </c>
      <c r="D1280" t="s">
        <v>4205</v>
      </c>
      <c r="E1280" t="s">
        <v>4183</v>
      </c>
      <c r="G1280" t="s">
        <v>4184</v>
      </c>
      <c r="H1280" t="str">
        <f>HYPERLINK("https://talan.bank.gov.ua/get-user-certificate/1WkYTYySr_t-BtEI_CCn","Завантажити сертифікат")</f>
        <v>Завантажити сертифікат</v>
      </c>
    </row>
    <row r="1281" spans="1:8" x14ac:dyDescent="0.3">
      <c r="A1281" t="s">
        <v>4206</v>
      </c>
      <c r="B1281" t="s">
        <v>8</v>
      </c>
      <c r="C1281" t="s">
        <v>4207</v>
      </c>
      <c r="D1281" t="s">
        <v>4208</v>
      </c>
      <c r="E1281" t="s">
        <v>4183</v>
      </c>
      <c r="G1281" t="s">
        <v>4184</v>
      </c>
      <c r="H1281" t="str">
        <f>HYPERLINK("https://talan.bank.gov.ua/get-user-certificate/1WkYTIm8_rN48rnUpovF","Завантажити сертифікат")</f>
        <v>Завантажити сертифікат</v>
      </c>
    </row>
    <row r="1282" spans="1:8" x14ac:dyDescent="0.3">
      <c r="A1282" t="s">
        <v>4209</v>
      </c>
      <c r="B1282" t="s">
        <v>8</v>
      </c>
      <c r="C1282" t="s">
        <v>4210</v>
      </c>
      <c r="D1282" t="s">
        <v>4211</v>
      </c>
      <c r="E1282" t="s">
        <v>4183</v>
      </c>
      <c r="G1282" t="s">
        <v>4184</v>
      </c>
      <c r="H1282" t="str">
        <f>HYPERLINK("https://talan.bank.gov.ua/get-user-certificate/1WkYTd9AchIbg9HE38Qg","Завантажити сертифікат")</f>
        <v>Завантажити сертифікат</v>
      </c>
    </row>
    <row r="1283" spans="1:8" x14ac:dyDescent="0.3">
      <c r="A1283" t="s">
        <v>4212</v>
      </c>
      <c r="B1283" t="s">
        <v>8</v>
      </c>
      <c r="C1283" t="s">
        <v>4213</v>
      </c>
      <c r="D1283" t="s">
        <v>4214</v>
      </c>
      <c r="E1283" t="s">
        <v>4215</v>
      </c>
      <c r="G1283" t="s">
        <v>4216</v>
      </c>
      <c r="H1283" t="str">
        <f>HYPERLINK("https://talan.bank.gov.ua/get-user-certificate/1WkYTmUufEF8VRzkKtUT","Завантажити сертифікат")</f>
        <v>Завантажити сертифікат</v>
      </c>
    </row>
    <row r="1284" spans="1:8" x14ac:dyDescent="0.3">
      <c r="A1284" t="s">
        <v>4217</v>
      </c>
      <c r="B1284" t="s">
        <v>8</v>
      </c>
      <c r="C1284" t="s">
        <v>4218</v>
      </c>
      <c r="D1284" t="s">
        <v>4219</v>
      </c>
      <c r="E1284" t="s">
        <v>4215</v>
      </c>
      <c r="G1284" t="s">
        <v>4216</v>
      </c>
      <c r="H1284" t="str">
        <f>HYPERLINK("https://talan.bank.gov.ua/get-user-certificate/1WkYTZDBDHAKq6An4sky","Завантажити сертифікат")</f>
        <v>Завантажити сертифікат</v>
      </c>
    </row>
    <row r="1285" spans="1:8" x14ac:dyDescent="0.3">
      <c r="A1285" t="s">
        <v>4220</v>
      </c>
      <c r="B1285" t="s">
        <v>8</v>
      </c>
      <c r="C1285" t="s">
        <v>4221</v>
      </c>
      <c r="D1285" t="s">
        <v>4222</v>
      </c>
      <c r="E1285" t="s">
        <v>4215</v>
      </c>
      <c r="G1285" t="s">
        <v>4216</v>
      </c>
      <c r="H1285" t="str">
        <f>HYPERLINK("https://talan.bank.gov.ua/get-user-certificate/1WkYTH6hVZoKPbawGsaH","Завантажити сертифікат")</f>
        <v>Завантажити сертифікат</v>
      </c>
    </row>
    <row r="1286" spans="1:8" x14ac:dyDescent="0.3">
      <c r="A1286" t="s">
        <v>4223</v>
      </c>
      <c r="B1286" t="s">
        <v>8</v>
      </c>
      <c r="C1286" t="s">
        <v>4224</v>
      </c>
      <c r="D1286" t="s">
        <v>4225</v>
      </c>
      <c r="E1286" t="s">
        <v>4215</v>
      </c>
      <c r="G1286" t="s">
        <v>4216</v>
      </c>
      <c r="H1286" t="str">
        <f>HYPERLINK("https://talan.bank.gov.ua/get-user-certificate/1WkYTVwq6OGXast4whhd","Завантажити сертифікат")</f>
        <v>Завантажити сертифікат</v>
      </c>
    </row>
    <row r="1287" spans="1:8" x14ac:dyDescent="0.3">
      <c r="A1287" t="s">
        <v>4226</v>
      </c>
      <c r="B1287" t="s">
        <v>8</v>
      </c>
      <c r="C1287" t="s">
        <v>4227</v>
      </c>
      <c r="D1287" t="s">
        <v>4228</v>
      </c>
      <c r="E1287" t="s">
        <v>4215</v>
      </c>
      <c r="G1287" t="s">
        <v>4216</v>
      </c>
      <c r="H1287" t="str">
        <f>HYPERLINK("https://talan.bank.gov.ua/get-user-certificate/1WkYTkMw96Qy_HJ9EtdU","Завантажити сертифікат")</f>
        <v>Завантажити сертифікат</v>
      </c>
    </row>
    <row r="1288" spans="1:8" x14ac:dyDescent="0.3">
      <c r="A1288" t="s">
        <v>4229</v>
      </c>
      <c r="B1288" t="s">
        <v>8</v>
      </c>
      <c r="C1288" t="s">
        <v>4230</v>
      </c>
      <c r="D1288" t="s">
        <v>4231</v>
      </c>
      <c r="E1288" t="s">
        <v>4215</v>
      </c>
      <c r="G1288" t="s">
        <v>4216</v>
      </c>
      <c r="H1288" t="str">
        <f>HYPERLINK("https://talan.bank.gov.ua/get-user-certificate/1WkYTHdhw33OqxNWC4Ue","Завантажити сертифікат")</f>
        <v>Завантажити сертифікат</v>
      </c>
    </row>
    <row r="1289" spans="1:8" x14ac:dyDescent="0.3">
      <c r="A1289" t="s">
        <v>4232</v>
      </c>
      <c r="B1289" t="s">
        <v>8</v>
      </c>
      <c r="C1289" t="s">
        <v>4233</v>
      </c>
      <c r="D1289" t="s">
        <v>4234</v>
      </c>
      <c r="E1289" t="s">
        <v>4235</v>
      </c>
      <c r="G1289" t="s">
        <v>4236</v>
      </c>
      <c r="H1289" t="str">
        <f>HYPERLINK("https://talan.bank.gov.ua/get-user-certificate/1WkYTYBzb3rE6F1EfsI1","Завантажити сертифікат")</f>
        <v>Завантажити сертифікат</v>
      </c>
    </row>
    <row r="1290" spans="1:8" x14ac:dyDescent="0.3">
      <c r="A1290" t="s">
        <v>4237</v>
      </c>
      <c r="B1290" t="s">
        <v>8</v>
      </c>
      <c r="C1290" t="s">
        <v>4238</v>
      </c>
      <c r="D1290" t="s">
        <v>4239</v>
      </c>
      <c r="E1290" t="s">
        <v>4235</v>
      </c>
      <c r="G1290" t="s">
        <v>4236</v>
      </c>
      <c r="H1290" t="str">
        <f>HYPERLINK("https://talan.bank.gov.ua/get-user-certificate/1WkYTS78id5jLZ9nv8tP","Завантажити сертифікат")</f>
        <v>Завантажити сертифікат</v>
      </c>
    </row>
    <row r="1291" spans="1:8" x14ac:dyDescent="0.3">
      <c r="A1291" t="s">
        <v>4240</v>
      </c>
      <c r="B1291" t="s">
        <v>8</v>
      </c>
      <c r="C1291" t="s">
        <v>4241</v>
      </c>
      <c r="D1291" t="s">
        <v>4242</v>
      </c>
      <c r="E1291" t="s">
        <v>4235</v>
      </c>
      <c r="G1291" t="s">
        <v>4236</v>
      </c>
      <c r="H1291" t="str">
        <f>HYPERLINK("https://talan.bank.gov.ua/get-user-certificate/1WkYT6Me4gHxXYlgddR7","Завантажити сертифікат")</f>
        <v>Завантажити сертифікат</v>
      </c>
    </row>
    <row r="1292" spans="1:8" x14ac:dyDescent="0.3">
      <c r="A1292" t="s">
        <v>4243</v>
      </c>
      <c r="B1292" t="s">
        <v>8</v>
      </c>
      <c r="C1292" t="s">
        <v>4244</v>
      </c>
      <c r="D1292" t="s">
        <v>4245</v>
      </c>
      <c r="E1292" t="s">
        <v>4235</v>
      </c>
      <c r="G1292" t="s">
        <v>4236</v>
      </c>
      <c r="H1292" t="str">
        <f>HYPERLINK("https://talan.bank.gov.ua/get-user-certificate/1WkYTK0ZsOQpdgI6a06p","Завантажити сертифікат")</f>
        <v>Завантажити сертифікат</v>
      </c>
    </row>
    <row r="1293" spans="1:8" x14ac:dyDescent="0.3">
      <c r="A1293" t="s">
        <v>4246</v>
      </c>
      <c r="B1293" t="s">
        <v>8</v>
      </c>
      <c r="C1293" t="s">
        <v>4247</v>
      </c>
      <c r="D1293" t="s">
        <v>4248</v>
      </c>
      <c r="E1293" t="s">
        <v>4235</v>
      </c>
      <c r="G1293" t="s">
        <v>4236</v>
      </c>
      <c r="H1293" t="str">
        <f>HYPERLINK("https://talan.bank.gov.ua/get-user-certificate/1WkYT0pgehz-yyaDb65v","Завантажити сертифікат")</f>
        <v>Завантажити сертифікат</v>
      </c>
    </row>
    <row r="1294" spans="1:8" x14ac:dyDescent="0.3">
      <c r="A1294" t="s">
        <v>4249</v>
      </c>
      <c r="B1294" t="s">
        <v>8</v>
      </c>
      <c r="C1294" t="s">
        <v>4250</v>
      </c>
      <c r="D1294" t="s">
        <v>4251</v>
      </c>
      <c r="E1294" t="s">
        <v>4235</v>
      </c>
      <c r="G1294" t="s">
        <v>4236</v>
      </c>
      <c r="H1294" t="str">
        <f>HYPERLINK("https://talan.bank.gov.ua/get-user-certificate/1WkYTB_QYJJ5XhfOLZeC","Завантажити сертифікат")</f>
        <v>Завантажити сертифікат</v>
      </c>
    </row>
    <row r="1295" spans="1:8" x14ac:dyDescent="0.3">
      <c r="A1295" t="s">
        <v>4252</v>
      </c>
      <c r="B1295" t="s">
        <v>8</v>
      </c>
      <c r="C1295" t="s">
        <v>4253</v>
      </c>
      <c r="D1295" t="s">
        <v>4254</v>
      </c>
      <c r="E1295" t="s">
        <v>4255</v>
      </c>
      <c r="G1295" t="s">
        <v>4256</v>
      </c>
      <c r="H1295" t="str">
        <f>HYPERLINK("https://talan.bank.gov.ua/get-user-certificate/1WkYTXmCqC2VTFhbDUkM","Завантажити сертифікат")</f>
        <v>Завантажити сертифікат</v>
      </c>
    </row>
    <row r="1296" spans="1:8" x14ac:dyDescent="0.3">
      <c r="A1296" t="s">
        <v>4257</v>
      </c>
      <c r="B1296" t="s">
        <v>8</v>
      </c>
      <c r="C1296" t="s">
        <v>4258</v>
      </c>
      <c r="D1296" t="s">
        <v>4259</v>
      </c>
      <c r="E1296" t="s">
        <v>4255</v>
      </c>
      <c r="G1296" t="s">
        <v>4256</v>
      </c>
      <c r="H1296" t="str">
        <f>HYPERLINK("https://talan.bank.gov.ua/get-user-certificate/1WkYT8eTOr65v8QtX0po","Завантажити сертифікат")</f>
        <v>Завантажити сертифікат</v>
      </c>
    </row>
    <row r="1297" spans="1:8" x14ac:dyDescent="0.3">
      <c r="A1297" t="s">
        <v>4260</v>
      </c>
      <c r="B1297" t="s">
        <v>8</v>
      </c>
      <c r="C1297" t="s">
        <v>4261</v>
      </c>
      <c r="D1297" t="s">
        <v>4262</v>
      </c>
      <c r="E1297" t="s">
        <v>4255</v>
      </c>
      <c r="G1297" t="s">
        <v>4256</v>
      </c>
      <c r="H1297" t="str">
        <f>HYPERLINK("https://talan.bank.gov.ua/get-user-certificate/1WkYTPxHvK3Q09nCJNI-","Завантажити сертифікат")</f>
        <v>Завантажити сертифікат</v>
      </c>
    </row>
    <row r="1298" spans="1:8" x14ac:dyDescent="0.3">
      <c r="A1298" t="s">
        <v>4263</v>
      </c>
      <c r="B1298" t="s">
        <v>8</v>
      </c>
      <c r="C1298" t="s">
        <v>4264</v>
      </c>
      <c r="D1298" t="s">
        <v>4265</v>
      </c>
      <c r="E1298" t="s">
        <v>4255</v>
      </c>
      <c r="G1298" t="s">
        <v>4256</v>
      </c>
      <c r="H1298" t="str">
        <f>HYPERLINK("https://talan.bank.gov.ua/get-user-certificate/1WkYTBOfi_M-kR8FX365","Завантажити сертифікат")</f>
        <v>Завантажити сертифікат</v>
      </c>
    </row>
    <row r="1299" spans="1:8" x14ac:dyDescent="0.3">
      <c r="A1299" t="s">
        <v>4266</v>
      </c>
      <c r="B1299" t="s">
        <v>8</v>
      </c>
      <c r="C1299" t="s">
        <v>4267</v>
      </c>
      <c r="D1299" t="s">
        <v>4268</v>
      </c>
      <c r="E1299" t="s">
        <v>4269</v>
      </c>
      <c r="G1299" t="s">
        <v>4270</v>
      </c>
      <c r="H1299" t="str">
        <f>HYPERLINK("https://talan.bank.gov.ua/get-user-certificate/1WkYT14sldckIrSVz2Nn","Завантажити сертифікат")</f>
        <v>Завантажити сертифікат</v>
      </c>
    </row>
    <row r="1300" spans="1:8" x14ac:dyDescent="0.3">
      <c r="A1300" t="s">
        <v>4271</v>
      </c>
      <c r="B1300" t="s">
        <v>8</v>
      </c>
      <c r="C1300" t="s">
        <v>4272</v>
      </c>
      <c r="D1300" t="s">
        <v>4273</v>
      </c>
      <c r="E1300" t="s">
        <v>4269</v>
      </c>
      <c r="G1300" t="s">
        <v>4270</v>
      </c>
      <c r="H1300" t="str">
        <f>HYPERLINK("https://talan.bank.gov.ua/get-user-certificate/1WkYTHFjUZlZfI_x8rkd","Завантажити сертифікат")</f>
        <v>Завантажити сертифікат</v>
      </c>
    </row>
    <row r="1301" spans="1:8" x14ac:dyDescent="0.3">
      <c r="A1301" t="s">
        <v>4274</v>
      </c>
      <c r="B1301" t="s">
        <v>8</v>
      </c>
      <c r="C1301" t="s">
        <v>4275</v>
      </c>
      <c r="D1301" t="s">
        <v>4276</v>
      </c>
      <c r="E1301" t="s">
        <v>4269</v>
      </c>
      <c r="G1301" t="s">
        <v>4270</v>
      </c>
      <c r="H1301" t="str">
        <f>HYPERLINK("https://talan.bank.gov.ua/get-user-certificate/1WkYTjFWjjiaYJDuYxc9","Завантажити сертифікат")</f>
        <v>Завантажити сертифікат</v>
      </c>
    </row>
    <row r="1302" spans="1:8" x14ac:dyDescent="0.3">
      <c r="A1302" t="s">
        <v>4277</v>
      </c>
      <c r="B1302" t="s">
        <v>8</v>
      </c>
      <c r="C1302" t="s">
        <v>4278</v>
      </c>
      <c r="D1302" t="s">
        <v>4279</v>
      </c>
      <c r="E1302" t="s">
        <v>4269</v>
      </c>
      <c r="G1302" t="s">
        <v>4270</v>
      </c>
      <c r="H1302" t="str">
        <f>HYPERLINK("https://talan.bank.gov.ua/get-user-certificate/1WkYTcoEX4y_pmiKyQwJ","Завантажити сертифікат")</f>
        <v>Завантажити сертифікат</v>
      </c>
    </row>
    <row r="1303" spans="1:8" x14ac:dyDescent="0.3">
      <c r="A1303" t="s">
        <v>4280</v>
      </c>
      <c r="B1303" t="s">
        <v>8</v>
      </c>
      <c r="C1303" t="s">
        <v>4281</v>
      </c>
      <c r="D1303" t="s">
        <v>4282</v>
      </c>
      <c r="E1303" t="s">
        <v>4269</v>
      </c>
      <c r="G1303" t="s">
        <v>4270</v>
      </c>
      <c r="H1303" t="str">
        <f>HYPERLINK("https://talan.bank.gov.ua/get-user-certificate/1WkYT0dmOhC7_GnP_KOR","Завантажити сертифікат")</f>
        <v>Завантажити сертифікат</v>
      </c>
    </row>
    <row r="1304" spans="1:8" x14ac:dyDescent="0.3">
      <c r="A1304" t="s">
        <v>4283</v>
      </c>
      <c r="B1304" t="s">
        <v>8</v>
      </c>
      <c r="C1304" t="s">
        <v>4284</v>
      </c>
      <c r="D1304" t="s">
        <v>4285</v>
      </c>
      <c r="E1304" t="s">
        <v>4269</v>
      </c>
      <c r="G1304" t="s">
        <v>4270</v>
      </c>
      <c r="H1304" t="str">
        <f>HYPERLINK("https://talan.bank.gov.ua/get-user-certificate/1WkYTmO958ujDdl2Jl6C","Завантажити сертифікат")</f>
        <v>Завантажити сертифікат</v>
      </c>
    </row>
    <row r="1305" spans="1:8" x14ac:dyDescent="0.3">
      <c r="A1305" t="s">
        <v>4286</v>
      </c>
      <c r="B1305" t="s">
        <v>8</v>
      </c>
      <c r="C1305" t="s">
        <v>4287</v>
      </c>
      <c r="D1305" t="s">
        <v>4288</v>
      </c>
      <c r="E1305" t="s">
        <v>4269</v>
      </c>
      <c r="G1305" t="s">
        <v>4270</v>
      </c>
      <c r="H1305" t="str">
        <f>HYPERLINK("https://talan.bank.gov.ua/get-user-certificate/1WkYTKKBeBOY6HBYOW8S","Завантажити сертифікат")</f>
        <v>Завантажити сертифікат</v>
      </c>
    </row>
    <row r="1306" spans="1:8" x14ac:dyDescent="0.3">
      <c r="A1306" t="s">
        <v>4289</v>
      </c>
      <c r="B1306" t="s">
        <v>8</v>
      </c>
      <c r="C1306" t="s">
        <v>4290</v>
      </c>
      <c r="D1306" t="s">
        <v>4291</v>
      </c>
      <c r="E1306" t="s">
        <v>4269</v>
      </c>
      <c r="G1306" t="s">
        <v>4270</v>
      </c>
      <c r="H1306" t="str">
        <f>HYPERLINK("https://talan.bank.gov.ua/get-user-certificate/1WkYTrxu-iHZHxSOoNSy","Завантажити сертифікат")</f>
        <v>Завантажити сертифікат</v>
      </c>
    </row>
    <row r="1307" spans="1:8" x14ac:dyDescent="0.3">
      <c r="A1307" t="s">
        <v>4292</v>
      </c>
      <c r="B1307" t="s">
        <v>8</v>
      </c>
      <c r="C1307" t="s">
        <v>4293</v>
      </c>
      <c r="D1307" t="s">
        <v>4294</v>
      </c>
      <c r="E1307" t="s">
        <v>4269</v>
      </c>
      <c r="G1307" t="s">
        <v>4270</v>
      </c>
      <c r="H1307" t="str">
        <f>HYPERLINK("https://talan.bank.gov.ua/get-user-certificate/1WkYTjKOy17AOnUyD_q6","Завантажити сертифікат")</f>
        <v>Завантажити сертифікат</v>
      </c>
    </row>
    <row r="1308" spans="1:8" x14ac:dyDescent="0.3">
      <c r="A1308" t="s">
        <v>4295</v>
      </c>
      <c r="B1308" t="s">
        <v>8</v>
      </c>
      <c r="C1308" t="s">
        <v>4296</v>
      </c>
      <c r="D1308" t="s">
        <v>4297</v>
      </c>
      <c r="E1308" t="s">
        <v>4269</v>
      </c>
      <c r="G1308" t="s">
        <v>4270</v>
      </c>
      <c r="H1308" t="str">
        <f>HYPERLINK("https://talan.bank.gov.ua/get-user-certificate/1WkYThSY4c59tNhveEOO","Завантажити сертифікат")</f>
        <v>Завантажити сертифікат</v>
      </c>
    </row>
    <row r="1309" spans="1:8" x14ac:dyDescent="0.3">
      <c r="A1309" t="s">
        <v>4298</v>
      </c>
      <c r="B1309" t="s">
        <v>8</v>
      </c>
      <c r="C1309" t="s">
        <v>4299</v>
      </c>
      <c r="D1309" t="s">
        <v>4300</v>
      </c>
      <c r="E1309" t="s">
        <v>4269</v>
      </c>
      <c r="G1309" t="s">
        <v>4270</v>
      </c>
      <c r="H1309" t="str">
        <f>HYPERLINK("https://talan.bank.gov.ua/get-user-certificate/1WkYTjHWeTFv7gFXGgFz","Завантажити сертифікат")</f>
        <v>Завантажити сертифікат</v>
      </c>
    </row>
    <row r="1310" spans="1:8" x14ac:dyDescent="0.3">
      <c r="A1310" t="s">
        <v>4301</v>
      </c>
      <c r="B1310" t="s">
        <v>8</v>
      </c>
      <c r="C1310" t="s">
        <v>4302</v>
      </c>
      <c r="D1310" t="s">
        <v>4303</v>
      </c>
      <c r="E1310" t="s">
        <v>4304</v>
      </c>
      <c r="G1310" t="s">
        <v>4305</v>
      </c>
      <c r="H1310" t="str">
        <f>HYPERLINK("https://talan.bank.gov.ua/get-user-certificate/1WkYTcuNpNi5cYTZyU-n","Завантажити сертифікат")</f>
        <v>Завантажити сертифікат</v>
      </c>
    </row>
    <row r="1311" spans="1:8" x14ac:dyDescent="0.3">
      <c r="A1311" t="s">
        <v>4306</v>
      </c>
      <c r="B1311" t="s">
        <v>8</v>
      </c>
      <c r="C1311" t="s">
        <v>4307</v>
      </c>
      <c r="D1311" t="s">
        <v>4308</v>
      </c>
      <c r="E1311" t="s">
        <v>4304</v>
      </c>
      <c r="G1311" t="s">
        <v>4305</v>
      </c>
      <c r="H1311" t="str">
        <f>HYPERLINK("https://talan.bank.gov.ua/get-user-certificate/1WkYTqfU92G9xZNgqgJc","Завантажити сертифікат")</f>
        <v>Завантажити сертифікат</v>
      </c>
    </row>
    <row r="1312" spans="1:8" x14ac:dyDescent="0.3">
      <c r="A1312" t="s">
        <v>4309</v>
      </c>
      <c r="B1312" t="s">
        <v>8</v>
      </c>
      <c r="C1312" t="s">
        <v>4310</v>
      </c>
      <c r="D1312" t="s">
        <v>4311</v>
      </c>
      <c r="E1312" t="s">
        <v>4304</v>
      </c>
      <c r="G1312" t="s">
        <v>4305</v>
      </c>
      <c r="H1312" t="str">
        <f>HYPERLINK("https://talan.bank.gov.ua/get-user-certificate/1WkYTf8V_AjDRWbfLl4_","Завантажити сертифікат")</f>
        <v>Завантажити сертифікат</v>
      </c>
    </row>
    <row r="1313" spans="1:8" x14ac:dyDescent="0.3">
      <c r="A1313" t="s">
        <v>4312</v>
      </c>
      <c r="B1313" t="s">
        <v>8</v>
      </c>
      <c r="C1313" t="s">
        <v>4313</v>
      </c>
      <c r="D1313" t="s">
        <v>4314</v>
      </c>
      <c r="E1313" t="s">
        <v>4304</v>
      </c>
      <c r="G1313" t="s">
        <v>4305</v>
      </c>
      <c r="H1313" t="str">
        <f>HYPERLINK("https://talan.bank.gov.ua/get-user-certificate/1WkYTVAzZEKyb-Ebw4IR","Завантажити сертифікат")</f>
        <v>Завантажити сертифікат</v>
      </c>
    </row>
    <row r="1314" spans="1:8" x14ac:dyDescent="0.3">
      <c r="A1314" t="s">
        <v>4315</v>
      </c>
      <c r="B1314" t="s">
        <v>8</v>
      </c>
      <c r="C1314" t="s">
        <v>4316</v>
      </c>
      <c r="D1314" t="s">
        <v>4317</v>
      </c>
      <c r="E1314" t="s">
        <v>4304</v>
      </c>
      <c r="G1314" t="s">
        <v>4305</v>
      </c>
      <c r="H1314" t="str">
        <f>HYPERLINK("https://talan.bank.gov.ua/get-user-certificate/1WkYTL2UhL8Uvg84y4oy","Завантажити сертифікат")</f>
        <v>Завантажити сертифікат</v>
      </c>
    </row>
    <row r="1315" spans="1:8" x14ac:dyDescent="0.3">
      <c r="A1315" t="s">
        <v>4318</v>
      </c>
      <c r="B1315" t="s">
        <v>8</v>
      </c>
      <c r="C1315" t="s">
        <v>4319</v>
      </c>
      <c r="D1315" t="s">
        <v>4320</v>
      </c>
      <c r="E1315" t="s">
        <v>4304</v>
      </c>
      <c r="G1315" t="s">
        <v>4305</v>
      </c>
      <c r="H1315" t="str">
        <f>HYPERLINK("https://talan.bank.gov.ua/get-user-certificate/1WkYT-CIj43_yGbg223E","Завантажити сертифікат")</f>
        <v>Завантажити сертифікат</v>
      </c>
    </row>
    <row r="1316" spans="1:8" x14ac:dyDescent="0.3">
      <c r="A1316" t="s">
        <v>4321</v>
      </c>
      <c r="B1316" t="s">
        <v>8</v>
      </c>
      <c r="C1316" t="s">
        <v>4322</v>
      </c>
      <c r="D1316" t="s">
        <v>4323</v>
      </c>
      <c r="E1316" t="s">
        <v>4304</v>
      </c>
      <c r="G1316" t="s">
        <v>4305</v>
      </c>
      <c r="H1316" t="str">
        <f>HYPERLINK("https://talan.bank.gov.ua/get-user-certificate/1WkYTRDwUlgnbNGWdrHQ","Завантажити сертифікат")</f>
        <v>Завантажити сертифікат</v>
      </c>
    </row>
    <row r="1317" spans="1:8" x14ac:dyDescent="0.3">
      <c r="A1317" t="s">
        <v>4324</v>
      </c>
      <c r="B1317" t="s">
        <v>8</v>
      </c>
      <c r="C1317" t="s">
        <v>4325</v>
      </c>
      <c r="D1317" t="s">
        <v>4326</v>
      </c>
      <c r="E1317" t="s">
        <v>4304</v>
      </c>
      <c r="G1317" t="s">
        <v>4305</v>
      </c>
      <c r="H1317" t="str">
        <f>HYPERLINK("https://talan.bank.gov.ua/get-user-certificate/1WkYT51ciFkTtZE0yFa_","Завантажити сертифікат")</f>
        <v>Завантажити сертифікат</v>
      </c>
    </row>
    <row r="1318" spans="1:8" x14ac:dyDescent="0.3">
      <c r="A1318" t="s">
        <v>4327</v>
      </c>
      <c r="B1318" t="s">
        <v>8</v>
      </c>
      <c r="C1318" t="s">
        <v>4328</v>
      </c>
      <c r="D1318" t="s">
        <v>4329</v>
      </c>
      <c r="E1318" t="s">
        <v>4304</v>
      </c>
      <c r="G1318" t="s">
        <v>4305</v>
      </c>
      <c r="H1318" t="str">
        <f>HYPERLINK("https://talan.bank.gov.ua/get-user-certificate/1WkYTFdzJHq3C1SgP_cn","Завантажити сертифікат")</f>
        <v>Завантажити сертифікат</v>
      </c>
    </row>
    <row r="1319" spans="1:8" x14ac:dyDescent="0.3">
      <c r="A1319" t="s">
        <v>4330</v>
      </c>
      <c r="B1319" t="s">
        <v>8</v>
      </c>
      <c r="C1319" t="s">
        <v>4331</v>
      </c>
      <c r="D1319" t="s">
        <v>4332</v>
      </c>
      <c r="E1319" t="s">
        <v>4304</v>
      </c>
      <c r="G1319" t="s">
        <v>4305</v>
      </c>
      <c r="H1319" t="str">
        <f>HYPERLINK("https://talan.bank.gov.ua/get-user-certificate/1WkYTI9VatvrGWVCVWyt","Завантажити сертифікат")</f>
        <v>Завантажити сертифікат</v>
      </c>
    </row>
    <row r="1320" spans="1:8" x14ac:dyDescent="0.3">
      <c r="A1320" t="s">
        <v>4333</v>
      </c>
      <c r="B1320" t="s">
        <v>8</v>
      </c>
      <c r="C1320" t="s">
        <v>4334</v>
      </c>
      <c r="D1320" t="s">
        <v>4335</v>
      </c>
      <c r="E1320" t="s">
        <v>4304</v>
      </c>
      <c r="G1320" t="s">
        <v>4305</v>
      </c>
      <c r="H1320" t="str">
        <f>HYPERLINK("https://talan.bank.gov.ua/get-user-certificate/1WkYTPAJMTHgRfb9zT9k","Завантажити сертифікат")</f>
        <v>Завантажити сертифікат</v>
      </c>
    </row>
    <row r="1321" spans="1:8" x14ac:dyDescent="0.3">
      <c r="A1321" t="s">
        <v>4336</v>
      </c>
      <c r="B1321" t="s">
        <v>8</v>
      </c>
      <c r="C1321" t="s">
        <v>4337</v>
      </c>
      <c r="D1321" t="s">
        <v>4338</v>
      </c>
      <c r="E1321" t="s">
        <v>4304</v>
      </c>
      <c r="G1321" t="s">
        <v>4305</v>
      </c>
      <c r="H1321" t="str">
        <f>HYPERLINK("https://talan.bank.gov.ua/get-user-certificate/1WkYT9zYkssU8CyOzeF3","Завантажити сертифікат")</f>
        <v>Завантажити сертифікат</v>
      </c>
    </row>
    <row r="1322" spans="1:8" x14ac:dyDescent="0.3">
      <c r="A1322" t="s">
        <v>4339</v>
      </c>
      <c r="B1322" t="s">
        <v>8</v>
      </c>
      <c r="C1322" t="s">
        <v>4340</v>
      </c>
      <c r="D1322" t="s">
        <v>4341</v>
      </c>
      <c r="E1322" t="s">
        <v>4342</v>
      </c>
      <c r="G1322" t="s">
        <v>4343</v>
      </c>
      <c r="H1322" t="str">
        <f>HYPERLINK("https://talan.bank.gov.ua/get-user-certificate/1WkYT3VEIILeItgRO8ZL","Завантажити сертифікат")</f>
        <v>Завантажити сертифікат</v>
      </c>
    </row>
    <row r="1323" spans="1:8" x14ac:dyDescent="0.3">
      <c r="A1323" t="s">
        <v>4344</v>
      </c>
      <c r="B1323" t="s">
        <v>8</v>
      </c>
      <c r="C1323" t="s">
        <v>4345</v>
      </c>
      <c r="D1323" t="s">
        <v>4346</v>
      </c>
      <c r="E1323" t="s">
        <v>4342</v>
      </c>
      <c r="G1323" t="s">
        <v>4343</v>
      </c>
      <c r="H1323" t="str">
        <f>HYPERLINK("https://talan.bank.gov.ua/get-user-certificate/1WkYTbmYsVUh0P5wo7Mm","Завантажити сертифікат")</f>
        <v>Завантажити сертифікат</v>
      </c>
    </row>
    <row r="1324" spans="1:8" x14ac:dyDescent="0.3">
      <c r="A1324" t="s">
        <v>4347</v>
      </c>
      <c r="B1324" t="s">
        <v>8</v>
      </c>
      <c r="C1324" t="s">
        <v>4348</v>
      </c>
      <c r="D1324" t="s">
        <v>4349</v>
      </c>
      <c r="E1324" t="s">
        <v>4350</v>
      </c>
      <c r="G1324" t="s">
        <v>4351</v>
      </c>
      <c r="H1324" t="str">
        <f>HYPERLINK("https://talan.bank.gov.ua/get-user-certificate/1WkYTkR6NaN8LWGxfL-z","Завантажити сертифікат")</f>
        <v>Завантажити сертифікат</v>
      </c>
    </row>
    <row r="1325" spans="1:8" x14ac:dyDescent="0.3">
      <c r="A1325" t="s">
        <v>4352</v>
      </c>
      <c r="B1325" t="s">
        <v>8</v>
      </c>
      <c r="C1325" t="s">
        <v>4353</v>
      </c>
      <c r="D1325" t="s">
        <v>4354</v>
      </c>
      <c r="E1325" t="s">
        <v>4355</v>
      </c>
      <c r="G1325" t="s">
        <v>4356</v>
      </c>
      <c r="H1325" t="str">
        <f>HYPERLINK("https://talan.bank.gov.ua/get-user-certificate/1WkYTTVQF3KzOkHT-dTs","Завантажити сертифікат")</f>
        <v>Завантажити сертифікат</v>
      </c>
    </row>
    <row r="1326" spans="1:8" x14ac:dyDescent="0.3">
      <c r="A1326" t="s">
        <v>4357</v>
      </c>
      <c r="B1326" t="s">
        <v>8</v>
      </c>
      <c r="C1326" t="s">
        <v>4358</v>
      </c>
      <c r="D1326" t="s">
        <v>4359</v>
      </c>
      <c r="E1326" t="s">
        <v>4360</v>
      </c>
      <c r="G1326" t="s">
        <v>4356</v>
      </c>
      <c r="H1326" t="str">
        <f>HYPERLINK("https://talan.bank.gov.ua/get-user-certificate/1WkYT4WxiV1EV3c5hAMt","Завантажити сертифікат")</f>
        <v>Завантажити сертифікат</v>
      </c>
    </row>
    <row r="1327" spans="1:8" x14ac:dyDescent="0.3">
      <c r="A1327" t="s">
        <v>4361</v>
      </c>
      <c r="B1327" t="s">
        <v>8</v>
      </c>
      <c r="C1327" t="s">
        <v>4362</v>
      </c>
      <c r="D1327" t="s">
        <v>4363</v>
      </c>
      <c r="E1327" t="s">
        <v>4360</v>
      </c>
      <c r="G1327" t="s">
        <v>4356</v>
      </c>
      <c r="H1327" t="str">
        <f>HYPERLINK("https://talan.bank.gov.ua/get-user-certificate/1WkYTOkx8QrBha0gCuNt","Завантажити сертифікат")</f>
        <v>Завантажити сертифікат</v>
      </c>
    </row>
    <row r="1328" spans="1:8" x14ac:dyDescent="0.3">
      <c r="A1328" t="s">
        <v>4364</v>
      </c>
      <c r="B1328" t="s">
        <v>8</v>
      </c>
      <c r="C1328" t="s">
        <v>4365</v>
      </c>
      <c r="D1328" t="s">
        <v>4366</v>
      </c>
      <c r="E1328" t="s">
        <v>4360</v>
      </c>
      <c r="G1328" t="s">
        <v>4356</v>
      </c>
      <c r="H1328" t="str">
        <f>HYPERLINK("https://talan.bank.gov.ua/get-user-certificate/1WkYTcZFPZVcJvnNL3ja","Завантажити сертифікат")</f>
        <v>Завантажити сертифікат</v>
      </c>
    </row>
    <row r="1329" spans="1:8" x14ac:dyDescent="0.3">
      <c r="A1329" t="s">
        <v>4367</v>
      </c>
      <c r="B1329" t="s">
        <v>8</v>
      </c>
      <c r="C1329" t="s">
        <v>4368</v>
      </c>
      <c r="D1329" t="s">
        <v>4369</v>
      </c>
      <c r="E1329" t="s">
        <v>4360</v>
      </c>
      <c r="G1329" t="s">
        <v>4356</v>
      </c>
      <c r="H1329" t="str">
        <f>HYPERLINK("https://talan.bank.gov.ua/get-user-certificate/1WkYT2UGQ0g3kev1Ps7b","Завантажити сертифікат")</f>
        <v>Завантажити сертифікат</v>
      </c>
    </row>
    <row r="1330" spans="1:8" x14ac:dyDescent="0.3">
      <c r="A1330" t="s">
        <v>4370</v>
      </c>
      <c r="B1330" t="s">
        <v>8</v>
      </c>
      <c r="C1330" t="s">
        <v>4371</v>
      </c>
      <c r="D1330" t="s">
        <v>4372</v>
      </c>
      <c r="E1330" t="s">
        <v>4360</v>
      </c>
      <c r="G1330" t="s">
        <v>4356</v>
      </c>
      <c r="H1330" t="str">
        <f>HYPERLINK("https://talan.bank.gov.ua/get-user-certificate/1WkYTd-0KIig4JybRpRc","Завантажити сертифікат")</f>
        <v>Завантажити сертифікат</v>
      </c>
    </row>
    <row r="1331" spans="1:8" x14ac:dyDescent="0.3">
      <c r="A1331" t="s">
        <v>4373</v>
      </c>
      <c r="B1331" t="s">
        <v>8</v>
      </c>
      <c r="C1331" t="s">
        <v>4374</v>
      </c>
      <c r="D1331" t="s">
        <v>4375</v>
      </c>
      <c r="E1331" t="s">
        <v>4376</v>
      </c>
      <c r="G1331" t="s">
        <v>4377</v>
      </c>
      <c r="H1331" t="str">
        <f>HYPERLINK("https://talan.bank.gov.ua/get-user-certificate/1WkYT_0F_Isk9lwo85Tp","Завантажити сертифікат")</f>
        <v>Завантажити сертифікат</v>
      </c>
    </row>
    <row r="1332" spans="1:8" x14ac:dyDescent="0.3">
      <c r="A1332" t="s">
        <v>4378</v>
      </c>
      <c r="B1332" t="s">
        <v>8</v>
      </c>
      <c r="C1332" t="s">
        <v>4379</v>
      </c>
      <c r="D1332" t="s">
        <v>4380</v>
      </c>
      <c r="E1332" t="s">
        <v>4376</v>
      </c>
      <c r="G1332" t="s">
        <v>4377</v>
      </c>
      <c r="H1332" t="str">
        <f>HYPERLINK("https://talan.bank.gov.ua/get-user-certificate/1WkYTam8elllAz-Fz7bJ","Завантажити сертифікат")</f>
        <v>Завантажити сертифікат</v>
      </c>
    </row>
    <row r="1333" spans="1:8" x14ac:dyDescent="0.3">
      <c r="A1333" t="s">
        <v>4381</v>
      </c>
      <c r="B1333" t="s">
        <v>8</v>
      </c>
      <c r="C1333" t="s">
        <v>4382</v>
      </c>
      <c r="D1333" t="s">
        <v>4383</v>
      </c>
      <c r="E1333" t="s">
        <v>4376</v>
      </c>
      <c r="G1333" t="s">
        <v>4377</v>
      </c>
      <c r="H1333" t="str">
        <f>HYPERLINK("https://talan.bank.gov.ua/get-user-certificate/1WkYTroZFKAtm74cXPHR","Завантажити сертифікат")</f>
        <v>Завантажити сертифікат</v>
      </c>
    </row>
    <row r="1334" spans="1:8" x14ac:dyDescent="0.3">
      <c r="A1334" t="s">
        <v>4384</v>
      </c>
      <c r="B1334" t="s">
        <v>8</v>
      </c>
      <c r="C1334" t="s">
        <v>4385</v>
      </c>
      <c r="D1334" t="s">
        <v>4386</v>
      </c>
      <c r="E1334" t="s">
        <v>4376</v>
      </c>
      <c r="G1334" t="s">
        <v>4377</v>
      </c>
      <c r="H1334" t="str">
        <f>HYPERLINK("https://talan.bank.gov.ua/get-user-certificate/1WkYTMKYkJBLbF5LyZAU","Завантажити сертифікат")</f>
        <v>Завантажити сертифікат</v>
      </c>
    </row>
    <row r="1335" spans="1:8" x14ac:dyDescent="0.3">
      <c r="A1335" t="s">
        <v>4387</v>
      </c>
      <c r="B1335" t="s">
        <v>8</v>
      </c>
      <c r="C1335" t="s">
        <v>4374</v>
      </c>
      <c r="D1335" t="s">
        <v>4375</v>
      </c>
      <c r="E1335" t="s">
        <v>4376</v>
      </c>
      <c r="G1335" t="s">
        <v>4377</v>
      </c>
      <c r="H1335" t="str">
        <f>HYPERLINK("https://talan.bank.gov.ua/get-user-certificate/1WkYTQdZRMDNSx9DRP04","Завантажити сертифікат")</f>
        <v>Завантажити сертифікат</v>
      </c>
    </row>
    <row r="1336" spans="1:8" x14ac:dyDescent="0.3">
      <c r="A1336" t="s">
        <v>4388</v>
      </c>
      <c r="B1336" t="s">
        <v>8</v>
      </c>
      <c r="C1336" t="s">
        <v>4389</v>
      </c>
      <c r="D1336" t="s">
        <v>4390</v>
      </c>
      <c r="E1336" t="s">
        <v>4391</v>
      </c>
      <c r="G1336" t="s">
        <v>4392</v>
      </c>
      <c r="H1336" t="str">
        <f>HYPERLINK("https://talan.bank.gov.ua/get-user-certificate/1WkYTT3QMf3ZhZhwclhn","Завантажити сертифікат")</f>
        <v>Завантажити сертифікат</v>
      </c>
    </row>
    <row r="1337" spans="1:8" x14ac:dyDescent="0.3">
      <c r="A1337" t="s">
        <v>4393</v>
      </c>
      <c r="B1337" t="s">
        <v>8</v>
      </c>
      <c r="C1337" t="s">
        <v>4394</v>
      </c>
      <c r="D1337" t="s">
        <v>4395</v>
      </c>
      <c r="E1337" t="s">
        <v>4391</v>
      </c>
      <c r="G1337" t="s">
        <v>4392</v>
      </c>
      <c r="H1337" t="str">
        <f>HYPERLINK("https://talan.bank.gov.ua/get-user-certificate/1WkYTk9Tkm7C9AKJqmtA","Завантажити сертифікат")</f>
        <v>Завантажити сертифікат</v>
      </c>
    </row>
    <row r="1338" spans="1:8" x14ac:dyDescent="0.3">
      <c r="A1338" t="s">
        <v>4396</v>
      </c>
      <c r="B1338" t="s">
        <v>8</v>
      </c>
      <c r="C1338" t="s">
        <v>4397</v>
      </c>
      <c r="D1338" t="s">
        <v>4398</v>
      </c>
      <c r="E1338" t="s">
        <v>4391</v>
      </c>
      <c r="G1338" t="s">
        <v>4392</v>
      </c>
      <c r="H1338" t="str">
        <f>HYPERLINK("https://talan.bank.gov.ua/get-user-certificate/1WkYTYtnQZbw3bG2_iHQ","Завантажити сертифікат")</f>
        <v>Завантажити сертифікат</v>
      </c>
    </row>
    <row r="1339" spans="1:8" x14ac:dyDescent="0.3">
      <c r="A1339" t="s">
        <v>4399</v>
      </c>
      <c r="B1339" t="s">
        <v>8</v>
      </c>
      <c r="C1339" t="s">
        <v>4400</v>
      </c>
      <c r="D1339" t="s">
        <v>4401</v>
      </c>
      <c r="E1339" t="s">
        <v>4391</v>
      </c>
      <c r="G1339" t="s">
        <v>4392</v>
      </c>
      <c r="H1339" t="str">
        <f>HYPERLINK("https://talan.bank.gov.ua/get-user-certificate/1WkYTfUa8Dj7ynTY3qm8","Завантажити сертифікат")</f>
        <v>Завантажити сертифікат</v>
      </c>
    </row>
    <row r="1340" spans="1:8" x14ac:dyDescent="0.3">
      <c r="A1340" t="s">
        <v>4402</v>
      </c>
      <c r="B1340" t="s">
        <v>8</v>
      </c>
      <c r="C1340" t="s">
        <v>4403</v>
      </c>
      <c r="D1340" t="s">
        <v>4404</v>
      </c>
      <c r="E1340" t="s">
        <v>4391</v>
      </c>
      <c r="G1340" t="s">
        <v>4392</v>
      </c>
      <c r="H1340" t="str">
        <f>HYPERLINK("https://talan.bank.gov.ua/get-user-certificate/1WkYTfk2F2_crIWTtwa8","Завантажити сертифікат")</f>
        <v>Завантажити сертифікат</v>
      </c>
    </row>
    <row r="1341" spans="1:8" x14ac:dyDescent="0.3">
      <c r="A1341" t="s">
        <v>4405</v>
      </c>
      <c r="B1341" t="s">
        <v>8</v>
      </c>
      <c r="C1341" t="s">
        <v>4406</v>
      </c>
      <c r="D1341" t="s">
        <v>4407</v>
      </c>
      <c r="E1341" t="s">
        <v>4391</v>
      </c>
      <c r="G1341" t="s">
        <v>4392</v>
      </c>
      <c r="H1341" t="str">
        <f>HYPERLINK("https://talan.bank.gov.ua/get-user-certificate/1WkYTWJP6w6xl-ez1-KG","Завантажити сертифікат")</f>
        <v>Завантажити сертифікат</v>
      </c>
    </row>
    <row r="1342" spans="1:8" x14ac:dyDescent="0.3">
      <c r="A1342" t="s">
        <v>4408</v>
      </c>
      <c r="B1342" t="s">
        <v>8</v>
      </c>
      <c r="C1342" t="s">
        <v>4409</v>
      </c>
      <c r="D1342" t="s">
        <v>4410</v>
      </c>
      <c r="E1342" t="s">
        <v>4391</v>
      </c>
      <c r="G1342" t="s">
        <v>4392</v>
      </c>
      <c r="H1342" t="str">
        <f>HYPERLINK("https://talan.bank.gov.ua/get-user-certificate/1WkYTD11sFWyzy8ULRM0","Завантажити сертифікат")</f>
        <v>Завантажити сертифікат</v>
      </c>
    </row>
    <row r="1343" spans="1:8" x14ac:dyDescent="0.3">
      <c r="A1343" t="s">
        <v>4411</v>
      </c>
      <c r="B1343" t="s">
        <v>8</v>
      </c>
      <c r="C1343" t="s">
        <v>4412</v>
      </c>
      <c r="D1343" t="s">
        <v>4413</v>
      </c>
      <c r="E1343" t="s">
        <v>4391</v>
      </c>
      <c r="G1343" t="s">
        <v>4392</v>
      </c>
      <c r="H1343" t="str">
        <f>HYPERLINK("https://talan.bank.gov.ua/get-user-certificate/1WkYTiNW7Fkple_hb1LB","Завантажити сертифікат")</f>
        <v>Завантажити сертифікат</v>
      </c>
    </row>
    <row r="1344" spans="1:8" x14ac:dyDescent="0.3">
      <c r="A1344" t="s">
        <v>4414</v>
      </c>
      <c r="B1344" t="s">
        <v>8</v>
      </c>
      <c r="C1344" t="s">
        <v>4415</v>
      </c>
      <c r="D1344" t="s">
        <v>4416</v>
      </c>
      <c r="E1344" t="s">
        <v>4391</v>
      </c>
      <c r="G1344" t="s">
        <v>4392</v>
      </c>
      <c r="H1344" t="str">
        <f>HYPERLINK("https://talan.bank.gov.ua/get-user-certificate/1WkYTp41KIt5WcCSoKFD","Завантажити сертифікат")</f>
        <v>Завантажити сертифікат</v>
      </c>
    </row>
    <row r="1345" spans="1:8" x14ac:dyDescent="0.3">
      <c r="A1345" t="s">
        <v>4417</v>
      </c>
      <c r="B1345" t="s">
        <v>8</v>
      </c>
      <c r="C1345" t="s">
        <v>4418</v>
      </c>
      <c r="D1345" t="s">
        <v>4419</v>
      </c>
      <c r="E1345" t="s">
        <v>4391</v>
      </c>
      <c r="G1345" t="s">
        <v>4392</v>
      </c>
      <c r="H1345" t="str">
        <f>HYPERLINK("https://talan.bank.gov.ua/get-user-certificate/1WkYTMMK3Qlt2kkCTe6B","Завантажити сертифікат")</f>
        <v>Завантажити сертифікат</v>
      </c>
    </row>
    <row r="1346" spans="1:8" x14ac:dyDescent="0.3">
      <c r="A1346" t="s">
        <v>4420</v>
      </c>
      <c r="B1346" t="s">
        <v>8</v>
      </c>
      <c r="C1346" t="s">
        <v>4421</v>
      </c>
      <c r="D1346" t="s">
        <v>4422</v>
      </c>
      <c r="E1346" t="s">
        <v>4391</v>
      </c>
      <c r="G1346" t="s">
        <v>4392</v>
      </c>
      <c r="H1346" t="str">
        <f>HYPERLINK("https://talan.bank.gov.ua/get-user-certificate/1WkYTgd_7DG8TEqxTqGF","Завантажити сертифікат")</f>
        <v>Завантажити сертифікат</v>
      </c>
    </row>
    <row r="1347" spans="1:8" x14ac:dyDescent="0.3">
      <c r="A1347" t="s">
        <v>4423</v>
      </c>
      <c r="B1347" t="s">
        <v>8</v>
      </c>
      <c r="C1347" t="s">
        <v>4424</v>
      </c>
      <c r="D1347" t="s">
        <v>4425</v>
      </c>
      <c r="E1347" t="s">
        <v>4391</v>
      </c>
      <c r="G1347" t="s">
        <v>4392</v>
      </c>
      <c r="H1347" t="str">
        <f>HYPERLINK("https://talan.bank.gov.ua/get-user-certificate/1WkYTXknZdeqpA_y06-D","Завантажити сертифікат")</f>
        <v>Завантажити сертифікат</v>
      </c>
    </row>
    <row r="1348" spans="1:8" x14ac:dyDescent="0.3">
      <c r="A1348" t="s">
        <v>4426</v>
      </c>
      <c r="B1348" t="s">
        <v>8</v>
      </c>
      <c r="C1348" t="s">
        <v>4427</v>
      </c>
      <c r="D1348" t="s">
        <v>4428</v>
      </c>
      <c r="E1348" t="s">
        <v>4391</v>
      </c>
      <c r="G1348" t="s">
        <v>4392</v>
      </c>
      <c r="H1348" t="str">
        <f>HYPERLINK("https://talan.bank.gov.ua/get-user-certificate/1WkYTyH4RKJQ68Ay8evG","Завантажити сертифікат")</f>
        <v>Завантажити сертифікат</v>
      </c>
    </row>
    <row r="1349" spans="1:8" x14ac:dyDescent="0.3">
      <c r="A1349" t="s">
        <v>4429</v>
      </c>
      <c r="B1349" t="s">
        <v>8</v>
      </c>
      <c r="C1349" t="s">
        <v>4430</v>
      </c>
      <c r="D1349" t="s">
        <v>4431</v>
      </c>
      <c r="E1349" t="s">
        <v>4391</v>
      </c>
      <c r="G1349" t="s">
        <v>4392</v>
      </c>
      <c r="H1349" t="str">
        <f>HYPERLINK("https://talan.bank.gov.ua/get-user-certificate/1WkYT_2O_mvkJSHztRQY","Завантажити сертифікат")</f>
        <v>Завантажити сертифікат</v>
      </c>
    </row>
    <row r="1350" spans="1:8" x14ac:dyDescent="0.3">
      <c r="A1350" t="s">
        <v>4432</v>
      </c>
      <c r="B1350" t="s">
        <v>8</v>
      </c>
      <c r="C1350" t="s">
        <v>4433</v>
      </c>
      <c r="D1350" t="s">
        <v>4434</v>
      </c>
      <c r="E1350" t="s">
        <v>4391</v>
      </c>
      <c r="G1350" t="s">
        <v>4392</v>
      </c>
      <c r="H1350" t="str">
        <f>HYPERLINK("https://talan.bank.gov.ua/get-user-certificate/1WkYTZ2_kNXmj3qyvSBx","Завантажити сертифікат")</f>
        <v>Завантажити сертифікат</v>
      </c>
    </row>
    <row r="1351" spans="1:8" x14ac:dyDescent="0.3">
      <c r="A1351" t="s">
        <v>4435</v>
      </c>
      <c r="B1351" t="s">
        <v>8</v>
      </c>
      <c r="C1351" t="s">
        <v>4436</v>
      </c>
      <c r="D1351" t="s">
        <v>4437</v>
      </c>
      <c r="E1351" t="s">
        <v>4391</v>
      </c>
      <c r="G1351" t="s">
        <v>4392</v>
      </c>
      <c r="H1351" t="str">
        <f>HYPERLINK("https://talan.bank.gov.ua/get-user-certificate/1WkYT02PS0-dcQqt2CsX","Завантажити сертифікат")</f>
        <v>Завантажити сертифікат</v>
      </c>
    </row>
    <row r="1352" spans="1:8" x14ac:dyDescent="0.3">
      <c r="A1352" t="s">
        <v>4438</v>
      </c>
      <c r="B1352" t="s">
        <v>8</v>
      </c>
      <c r="C1352" t="s">
        <v>4439</v>
      </c>
      <c r="D1352" t="s">
        <v>4440</v>
      </c>
      <c r="E1352" t="s">
        <v>4391</v>
      </c>
      <c r="G1352" t="s">
        <v>4392</v>
      </c>
      <c r="H1352" t="str">
        <f>HYPERLINK("https://talan.bank.gov.ua/get-user-certificate/1WkYTofNRuR0zY5uzR1U","Завантажити сертифікат")</f>
        <v>Завантажити сертифікат</v>
      </c>
    </row>
    <row r="1353" spans="1:8" x14ac:dyDescent="0.3">
      <c r="A1353" t="s">
        <v>4441</v>
      </c>
      <c r="B1353" t="s">
        <v>8</v>
      </c>
      <c r="C1353" t="s">
        <v>4442</v>
      </c>
      <c r="D1353" t="s">
        <v>4443</v>
      </c>
      <c r="E1353" t="s">
        <v>4391</v>
      </c>
      <c r="G1353" t="s">
        <v>4392</v>
      </c>
      <c r="H1353" t="str">
        <f>HYPERLINK("https://talan.bank.gov.ua/get-user-certificate/1WkYTudCe5c5ddpwHy6Z","Завантажити сертифікат")</f>
        <v>Завантажити сертифікат</v>
      </c>
    </row>
    <row r="1354" spans="1:8" x14ac:dyDescent="0.3">
      <c r="A1354" t="s">
        <v>4444</v>
      </c>
      <c r="B1354" t="s">
        <v>8</v>
      </c>
      <c r="C1354" t="s">
        <v>4445</v>
      </c>
      <c r="D1354" t="s">
        <v>4446</v>
      </c>
      <c r="E1354" t="s">
        <v>4391</v>
      </c>
      <c r="G1354" t="s">
        <v>4392</v>
      </c>
      <c r="H1354" t="str">
        <f>HYPERLINK("https://talan.bank.gov.ua/get-user-certificate/1WkYTcL9QcPS9NggknaW","Завантажити сертифікат")</f>
        <v>Завантажити сертифікат</v>
      </c>
    </row>
    <row r="1355" spans="1:8" x14ac:dyDescent="0.3">
      <c r="A1355" t="s">
        <v>4447</v>
      </c>
      <c r="B1355" t="s">
        <v>8</v>
      </c>
      <c r="C1355" t="s">
        <v>4448</v>
      </c>
      <c r="D1355" t="s">
        <v>4449</v>
      </c>
      <c r="E1355" t="s">
        <v>4391</v>
      </c>
      <c r="G1355" t="s">
        <v>4392</v>
      </c>
      <c r="H1355" t="str">
        <f>HYPERLINK("https://talan.bank.gov.ua/get-user-certificate/1WkYTypdaDdZoBGUM-se","Завантажити сертифікат")</f>
        <v>Завантажити сертифікат</v>
      </c>
    </row>
    <row r="1356" spans="1:8" x14ac:dyDescent="0.3">
      <c r="A1356" t="s">
        <v>4450</v>
      </c>
      <c r="B1356" t="s">
        <v>8</v>
      </c>
      <c r="C1356" t="s">
        <v>4451</v>
      </c>
      <c r="D1356" t="s">
        <v>4452</v>
      </c>
      <c r="E1356" t="s">
        <v>4391</v>
      </c>
      <c r="G1356" t="s">
        <v>4392</v>
      </c>
      <c r="H1356" t="str">
        <f>HYPERLINK("https://talan.bank.gov.ua/get-user-certificate/1WkYTWXfP6o7lUD0Q287","Завантажити сертифікат")</f>
        <v>Завантажити сертифікат</v>
      </c>
    </row>
    <row r="1357" spans="1:8" x14ac:dyDescent="0.3">
      <c r="A1357" t="s">
        <v>4453</v>
      </c>
      <c r="B1357" t="s">
        <v>8</v>
      </c>
      <c r="C1357" t="s">
        <v>4454</v>
      </c>
      <c r="D1357" t="s">
        <v>4455</v>
      </c>
      <c r="E1357" t="s">
        <v>4391</v>
      </c>
      <c r="G1357" t="s">
        <v>4392</v>
      </c>
      <c r="H1357" t="str">
        <f>HYPERLINK("https://talan.bank.gov.ua/get-user-certificate/1WkYTFALBL0DJOnMtCzX","Завантажити сертифікат")</f>
        <v>Завантажити сертифікат</v>
      </c>
    </row>
    <row r="1358" spans="1:8" x14ac:dyDescent="0.3">
      <c r="A1358" t="s">
        <v>4456</v>
      </c>
      <c r="B1358" t="s">
        <v>8</v>
      </c>
      <c r="C1358" t="s">
        <v>4457</v>
      </c>
      <c r="D1358" t="s">
        <v>4458</v>
      </c>
      <c r="E1358" t="s">
        <v>4391</v>
      </c>
      <c r="G1358" t="s">
        <v>4392</v>
      </c>
      <c r="H1358" t="str">
        <f>HYPERLINK("https://talan.bank.gov.ua/get-user-certificate/1WkYTVN_yVAiyitYgJ32","Завантажити сертифікат")</f>
        <v>Завантажити сертифікат</v>
      </c>
    </row>
    <row r="1359" spans="1:8" x14ac:dyDescent="0.3">
      <c r="A1359" t="s">
        <v>4459</v>
      </c>
      <c r="B1359" t="s">
        <v>8</v>
      </c>
      <c r="C1359" t="s">
        <v>4460</v>
      </c>
      <c r="D1359" t="s">
        <v>4461</v>
      </c>
      <c r="E1359" t="s">
        <v>4391</v>
      </c>
      <c r="G1359" t="s">
        <v>4392</v>
      </c>
      <c r="H1359" t="str">
        <f>HYPERLINK("https://talan.bank.gov.ua/get-user-certificate/1WkYTgnTucgP-V8z567L","Завантажити сертифікат")</f>
        <v>Завантажити сертифікат</v>
      </c>
    </row>
    <row r="1360" spans="1:8" x14ac:dyDescent="0.3">
      <c r="A1360" t="s">
        <v>4462</v>
      </c>
      <c r="B1360" t="s">
        <v>8</v>
      </c>
      <c r="C1360" t="s">
        <v>4463</v>
      </c>
      <c r="D1360" t="s">
        <v>4464</v>
      </c>
      <c r="E1360" t="s">
        <v>4391</v>
      </c>
      <c r="G1360" t="s">
        <v>4392</v>
      </c>
      <c r="H1360" t="str">
        <f>HYPERLINK("https://talan.bank.gov.ua/get-user-certificate/1WkYT4UcmQlMC9m_iWqP","Завантажити сертифікат")</f>
        <v>Завантажити сертифікат</v>
      </c>
    </row>
    <row r="1361" spans="1:8" x14ac:dyDescent="0.3">
      <c r="A1361" t="s">
        <v>4465</v>
      </c>
      <c r="B1361" t="s">
        <v>8</v>
      </c>
      <c r="C1361" t="s">
        <v>4466</v>
      </c>
      <c r="D1361" t="s">
        <v>4467</v>
      </c>
      <c r="E1361" t="s">
        <v>4391</v>
      </c>
      <c r="G1361" t="s">
        <v>4392</v>
      </c>
      <c r="H1361" t="str">
        <f>HYPERLINK("https://talan.bank.gov.ua/get-user-certificate/1WkYTWJ5SY77nVSqtAOT","Завантажити сертифікат")</f>
        <v>Завантажити сертифікат</v>
      </c>
    </row>
    <row r="1362" spans="1:8" x14ac:dyDescent="0.3">
      <c r="A1362" t="s">
        <v>4468</v>
      </c>
      <c r="B1362" t="s">
        <v>8</v>
      </c>
      <c r="C1362" t="s">
        <v>4469</v>
      </c>
      <c r="D1362" t="s">
        <v>4470</v>
      </c>
      <c r="E1362" t="s">
        <v>4391</v>
      </c>
      <c r="G1362" t="s">
        <v>4392</v>
      </c>
      <c r="H1362" t="str">
        <f>HYPERLINK("https://talan.bank.gov.ua/get-user-certificate/1WkYTAdZe70Br-LEbcr5","Завантажити сертифікат")</f>
        <v>Завантажити сертифікат</v>
      </c>
    </row>
    <row r="1363" spans="1:8" x14ac:dyDescent="0.3">
      <c r="A1363" t="s">
        <v>4471</v>
      </c>
      <c r="B1363" t="s">
        <v>8</v>
      </c>
      <c r="C1363" t="s">
        <v>4472</v>
      </c>
      <c r="D1363" t="s">
        <v>4473</v>
      </c>
      <c r="E1363" t="s">
        <v>4391</v>
      </c>
      <c r="G1363" t="s">
        <v>4392</v>
      </c>
      <c r="H1363" t="str">
        <f>HYPERLINK("https://talan.bank.gov.ua/get-user-certificate/1WkYTzBkjgjJpKkDMnVQ","Завантажити сертифікат")</f>
        <v>Завантажити сертифікат</v>
      </c>
    </row>
    <row r="1364" spans="1:8" x14ac:dyDescent="0.3">
      <c r="A1364" t="s">
        <v>4474</v>
      </c>
      <c r="B1364" t="s">
        <v>8</v>
      </c>
      <c r="C1364" t="s">
        <v>4475</v>
      </c>
      <c r="D1364" t="s">
        <v>4476</v>
      </c>
      <c r="E1364" t="s">
        <v>4391</v>
      </c>
      <c r="G1364" t="s">
        <v>4392</v>
      </c>
      <c r="H1364" t="str">
        <f>HYPERLINK("https://talan.bank.gov.ua/get-user-certificate/1WkYTvzql1bmoCHwDlXV","Завантажити сертифікат")</f>
        <v>Завантажити сертифікат</v>
      </c>
    </row>
    <row r="1365" spans="1:8" x14ac:dyDescent="0.3">
      <c r="A1365" t="s">
        <v>4477</v>
      </c>
      <c r="B1365" t="s">
        <v>8</v>
      </c>
      <c r="C1365" t="s">
        <v>4478</v>
      </c>
      <c r="D1365" t="s">
        <v>4479</v>
      </c>
      <c r="E1365" t="s">
        <v>4391</v>
      </c>
      <c r="G1365" t="s">
        <v>4392</v>
      </c>
      <c r="H1365" t="str">
        <f>HYPERLINK("https://talan.bank.gov.ua/get-user-certificate/1WkYTE-0KLDuUbbXMSWB","Завантажити сертифікат")</f>
        <v>Завантажити сертифікат</v>
      </c>
    </row>
    <row r="1366" spans="1:8" x14ac:dyDescent="0.3">
      <c r="A1366" t="s">
        <v>4480</v>
      </c>
      <c r="B1366" t="s">
        <v>8</v>
      </c>
      <c r="C1366" t="s">
        <v>4481</v>
      </c>
      <c r="D1366" t="s">
        <v>4482</v>
      </c>
      <c r="E1366" t="s">
        <v>4391</v>
      </c>
      <c r="G1366" t="s">
        <v>4392</v>
      </c>
      <c r="H1366" t="str">
        <f>HYPERLINK("https://talan.bank.gov.ua/get-user-certificate/1WkYTKeHoJiWcjhOz_iZ","Завантажити сертифікат")</f>
        <v>Завантажити сертифікат</v>
      </c>
    </row>
    <row r="1367" spans="1:8" x14ac:dyDescent="0.3">
      <c r="A1367" t="s">
        <v>4483</v>
      </c>
      <c r="B1367" t="s">
        <v>8</v>
      </c>
      <c r="C1367" t="s">
        <v>4484</v>
      </c>
      <c r="D1367" t="s">
        <v>4485</v>
      </c>
      <c r="E1367" t="s">
        <v>4391</v>
      </c>
      <c r="G1367" t="s">
        <v>4392</v>
      </c>
      <c r="H1367" t="str">
        <f>HYPERLINK("https://talan.bank.gov.ua/get-user-certificate/1WkYTgIebXMHzuS_yg16","Завантажити сертифікат")</f>
        <v>Завантажити сертифікат</v>
      </c>
    </row>
    <row r="1368" spans="1:8" x14ac:dyDescent="0.3">
      <c r="A1368" t="s">
        <v>4486</v>
      </c>
      <c r="B1368" t="s">
        <v>8</v>
      </c>
      <c r="C1368" t="s">
        <v>4487</v>
      </c>
      <c r="D1368" t="s">
        <v>4488</v>
      </c>
      <c r="E1368" t="s">
        <v>4391</v>
      </c>
      <c r="G1368" t="s">
        <v>4392</v>
      </c>
      <c r="H1368" t="str">
        <f>HYPERLINK("https://talan.bank.gov.ua/get-user-certificate/1WkYTuZIwQ8CvEcyGXl5","Завантажити сертифікат")</f>
        <v>Завантажити сертифікат</v>
      </c>
    </row>
    <row r="1369" spans="1:8" x14ac:dyDescent="0.3">
      <c r="A1369" t="s">
        <v>4489</v>
      </c>
      <c r="B1369" t="s">
        <v>8</v>
      </c>
      <c r="C1369" t="s">
        <v>4490</v>
      </c>
      <c r="D1369" t="s">
        <v>4491</v>
      </c>
      <c r="E1369" t="s">
        <v>4391</v>
      </c>
      <c r="G1369" t="s">
        <v>4392</v>
      </c>
      <c r="H1369" t="str">
        <f>HYPERLINK("https://talan.bank.gov.ua/get-user-certificate/1WkYTVdsl24NS-YRoMQv","Завантажити сертифікат")</f>
        <v>Завантажити сертифікат</v>
      </c>
    </row>
    <row r="1370" spans="1:8" x14ac:dyDescent="0.3">
      <c r="A1370" t="s">
        <v>4492</v>
      </c>
      <c r="B1370" t="s">
        <v>8</v>
      </c>
      <c r="C1370" t="s">
        <v>4493</v>
      </c>
      <c r="D1370" t="s">
        <v>4494</v>
      </c>
      <c r="E1370" t="s">
        <v>4391</v>
      </c>
      <c r="G1370" t="s">
        <v>4392</v>
      </c>
      <c r="H1370" t="str">
        <f>HYPERLINK("https://talan.bank.gov.ua/get-user-certificate/1WkYTzj-duwWYv7iarZp","Завантажити сертифікат")</f>
        <v>Завантажити сертифікат</v>
      </c>
    </row>
    <row r="1371" spans="1:8" x14ac:dyDescent="0.3">
      <c r="A1371" t="s">
        <v>4495</v>
      </c>
      <c r="B1371" t="s">
        <v>8</v>
      </c>
      <c r="C1371" t="s">
        <v>4496</v>
      </c>
      <c r="D1371" t="s">
        <v>4497</v>
      </c>
      <c r="E1371" t="s">
        <v>4391</v>
      </c>
      <c r="G1371" t="s">
        <v>4392</v>
      </c>
      <c r="H1371" t="str">
        <f>HYPERLINK("https://talan.bank.gov.ua/get-user-certificate/1WkYTiQHxlVqroV7YUEG","Завантажити сертифікат")</f>
        <v>Завантажити сертифікат</v>
      </c>
    </row>
    <row r="1372" spans="1:8" x14ac:dyDescent="0.3">
      <c r="A1372" t="s">
        <v>4498</v>
      </c>
      <c r="B1372" t="s">
        <v>8</v>
      </c>
      <c r="C1372" t="s">
        <v>4499</v>
      </c>
      <c r="D1372" t="s">
        <v>4500</v>
      </c>
      <c r="E1372" t="s">
        <v>4391</v>
      </c>
      <c r="G1372" t="s">
        <v>4392</v>
      </c>
      <c r="H1372" t="str">
        <f>HYPERLINK("https://talan.bank.gov.ua/get-user-certificate/1WkYTGUU0acK4gRYwVaO","Завантажити сертифікат")</f>
        <v>Завантажити сертифікат</v>
      </c>
    </row>
    <row r="1373" spans="1:8" x14ac:dyDescent="0.3">
      <c r="A1373" t="s">
        <v>4501</v>
      </c>
      <c r="B1373" t="s">
        <v>8</v>
      </c>
      <c r="C1373" t="s">
        <v>4502</v>
      </c>
      <c r="D1373" t="s">
        <v>4503</v>
      </c>
      <c r="E1373" t="s">
        <v>4391</v>
      </c>
      <c r="G1373" t="s">
        <v>4392</v>
      </c>
      <c r="H1373" t="str">
        <f>HYPERLINK("https://talan.bank.gov.ua/get-user-certificate/1WkYTpWBOrjGeOwyIMA1","Завантажити сертифікат")</f>
        <v>Завантажити сертифікат</v>
      </c>
    </row>
    <row r="1374" spans="1:8" x14ac:dyDescent="0.3">
      <c r="A1374" t="s">
        <v>4504</v>
      </c>
      <c r="B1374" t="s">
        <v>8</v>
      </c>
      <c r="C1374" t="s">
        <v>4505</v>
      </c>
      <c r="D1374" t="s">
        <v>4506</v>
      </c>
      <c r="E1374" t="s">
        <v>4391</v>
      </c>
      <c r="G1374" t="s">
        <v>4392</v>
      </c>
      <c r="H1374" t="str">
        <f>HYPERLINK("https://talan.bank.gov.ua/get-user-certificate/1WkYTO-deSDxFG5B3iy1","Завантажити сертифікат")</f>
        <v>Завантажити сертифікат</v>
      </c>
    </row>
    <row r="1375" spans="1:8" x14ac:dyDescent="0.3">
      <c r="A1375" t="s">
        <v>4507</v>
      </c>
      <c r="B1375" t="s">
        <v>8</v>
      </c>
      <c r="C1375" t="s">
        <v>4508</v>
      </c>
      <c r="D1375" t="s">
        <v>4509</v>
      </c>
      <c r="E1375" t="s">
        <v>4391</v>
      </c>
      <c r="G1375" t="s">
        <v>4392</v>
      </c>
      <c r="H1375" t="str">
        <f>HYPERLINK("https://talan.bank.gov.ua/get-user-certificate/1WkYTXyYF6fD5yBEFpJU","Завантажити сертифікат")</f>
        <v>Завантажити сертифікат</v>
      </c>
    </row>
    <row r="1376" spans="1:8" x14ac:dyDescent="0.3">
      <c r="A1376" t="s">
        <v>4510</v>
      </c>
      <c r="B1376" t="s">
        <v>8</v>
      </c>
      <c r="C1376" t="s">
        <v>4511</v>
      </c>
      <c r="D1376" t="s">
        <v>4512</v>
      </c>
      <c r="E1376" t="s">
        <v>4391</v>
      </c>
      <c r="G1376" t="s">
        <v>4392</v>
      </c>
      <c r="H1376" t="str">
        <f>HYPERLINK("https://talan.bank.gov.ua/get-user-certificate/1WkYTxjRTgp3vonzaKTo","Завантажити сертифікат")</f>
        <v>Завантажити сертифікат</v>
      </c>
    </row>
    <row r="1377" spans="1:8" x14ac:dyDescent="0.3">
      <c r="A1377" t="s">
        <v>4513</v>
      </c>
      <c r="B1377" t="s">
        <v>8</v>
      </c>
      <c r="C1377" t="s">
        <v>4514</v>
      </c>
      <c r="D1377" t="s">
        <v>4515</v>
      </c>
      <c r="E1377" t="s">
        <v>4391</v>
      </c>
      <c r="G1377" t="s">
        <v>4392</v>
      </c>
      <c r="H1377" t="str">
        <f>HYPERLINK("https://talan.bank.gov.ua/get-user-certificate/1WkYTo6-OjFB2IG4dCFx","Завантажити сертифікат")</f>
        <v>Завантажити сертифікат</v>
      </c>
    </row>
    <row r="1378" spans="1:8" x14ac:dyDescent="0.3">
      <c r="A1378" t="s">
        <v>4516</v>
      </c>
      <c r="B1378" t="s">
        <v>8</v>
      </c>
      <c r="C1378" t="s">
        <v>2748</v>
      </c>
      <c r="D1378" t="s">
        <v>4517</v>
      </c>
      <c r="E1378" t="s">
        <v>4391</v>
      </c>
      <c r="G1378" t="s">
        <v>4392</v>
      </c>
      <c r="H1378" t="str">
        <f>HYPERLINK("https://talan.bank.gov.ua/get-user-certificate/1WkYTBrmjXdpIqZKC33O","Завантажити сертифікат")</f>
        <v>Завантажити сертифікат</v>
      </c>
    </row>
    <row r="1379" spans="1:8" x14ac:dyDescent="0.3">
      <c r="A1379" t="s">
        <v>4518</v>
      </c>
      <c r="B1379" t="s">
        <v>8</v>
      </c>
      <c r="C1379" t="s">
        <v>4519</v>
      </c>
      <c r="D1379" t="s">
        <v>4520</v>
      </c>
      <c r="E1379" t="s">
        <v>4391</v>
      </c>
      <c r="G1379" t="s">
        <v>4392</v>
      </c>
      <c r="H1379" t="str">
        <f>HYPERLINK("https://talan.bank.gov.ua/get-user-certificate/1WkYTL9Chcsky2i3CflX","Завантажити сертифікат")</f>
        <v>Завантажити сертифікат</v>
      </c>
    </row>
    <row r="1380" spans="1:8" x14ac:dyDescent="0.3">
      <c r="A1380" t="s">
        <v>4521</v>
      </c>
      <c r="B1380" t="s">
        <v>8</v>
      </c>
      <c r="C1380" t="s">
        <v>4522</v>
      </c>
      <c r="D1380" t="s">
        <v>4523</v>
      </c>
      <c r="E1380" t="s">
        <v>4391</v>
      </c>
      <c r="G1380" t="s">
        <v>4392</v>
      </c>
      <c r="H1380" t="str">
        <f>HYPERLINK("https://talan.bank.gov.ua/get-user-certificate/1WkYT-wCSmAQHBvazqZh","Завантажити сертифікат")</f>
        <v>Завантажити сертифікат</v>
      </c>
    </row>
    <row r="1381" spans="1:8" x14ac:dyDescent="0.3">
      <c r="A1381" t="s">
        <v>4524</v>
      </c>
      <c r="B1381" t="s">
        <v>8</v>
      </c>
      <c r="C1381" t="s">
        <v>4525</v>
      </c>
      <c r="D1381" t="s">
        <v>4526</v>
      </c>
      <c r="E1381" t="s">
        <v>4391</v>
      </c>
      <c r="G1381" t="s">
        <v>4392</v>
      </c>
      <c r="H1381" t="str">
        <f>HYPERLINK("https://talan.bank.gov.ua/get-user-certificate/1WkYTuhi8fgsTnYVm_kR","Завантажити сертифікат")</f>
        <v>Завантажити сертифікат</v>
      </c>
    </row>
    <row r="1382" spans="1:8" x14ac:dyDescent="0.3">
      <c r="A1382" t="s">
        <v>4527</v>
      </c>
      <c r="B1382" t="s">
        <v>8</v>
      </c>
      <c r="C1382" t="s">
        <v>4528</v>
      </c>
      <c r="D1382" t="s">
        <v>4529</v>
      </c>
      <c r="E1382" t="s">
        <v>4391</v>
      </c>
      <c r="G1382" t="s">
        <v>4392</v>
      </c>
      <c r="H1382" t="str">
        <f>HYPERLINK("https://talan.bank.gov.ua/get-user-certificate/1WkYTYiKV6l3sZlpSkQb","Завантажити сертифікат")</f>
        <v>Завантажити сертифікат</v>
      </c>
    </row>
    <row r="1383" spans="1:8" x14ac:dyDescent="0.3">
      <c r="A1383" t="s">
        <v>4530</v>
      </c>
      <c r="B1383" t="s">
        <v>8</v>
      </c>
      <c r="C1383" t="s">
        <v>4531</v>
      </c>
      <c r="D1383" t="s">
        <v>4532</v>
      </c>
      <c r="E1383" t="s">
        <v>4391</v>
      </c>
      <c r="G1383" t="s">
        <v>4392</v>
      </c>
      <c r="H1383" t="str">
        <f>HYPERLINK("https://talan.bank.gov.ua/get-user-certificate/1WkYTXv13M6rtUTBxOn7","Завантажити сертифікат")</f>
        <v>Завантажити сертифікат</v>
      </c>
    </row>
    <row r="1384" spans="1:8" x14ac:dyDescent="0.3">
      <c r="A1384" t="s">
        <v>4533</v>
      </c>
      <c r="B1384" t="s">
        <v>8</v>
      </c>
      <c r="C1384" t="s">
        <v>4534</v>
      </c>
      <c r="D1384" t="s">
        <v>4535</v>
      </c>
      <c r="E1384" t="s">
        <v>4391</v>
      </c>
      <c r="G1384" t="s">
        <v>4392</v>
      </c>
      <c r="H1384" t="str">
        <f>HYPERLINK("https://talan.bank.gov.ua/get-user-certificate/1WkYTCESsvWlgQwPoetO","Завантажити сертифікат")</f>
        <v>Завантажити сертифікат</v>
      </c>
    </row>
    <row r="1385" spans="1:8" x14ac:dyDescent="0.3">
      <c r="A1385" t="s">
        <v>4536</v>
      </c>
      <c r="B1385" t="s">
        <v>8</v>
      </c>
      <c r="C1385" t="s">
        <v>4537</v>
      </c>
      <c r="D1385" t="s">
        <v>4538</v>
      </c>
      <c r="E1385" t="s">
        <v>4391</v>
      </c>
      <c r="G1385" t="s">
        <v>4392</v>
      </c>
      <c r="H1385" t="str">
        <f>HYPERLINK("https://talan.bank.gov.ua/get-user-certificate/1WkYTHEzKOVzDC8HwPPJ","Завантажити сертифікат")</f>
        <v>Завантажити сертифікат</v>
      </c>
    </row>
    <row r="1386" spans="1:8" x14ac:dyDescent="0.3">
      <c r="A1386" t="s">
        <v>4539</v>
      </c>
      <c r="B1386" t="s">
        <v>8</v>
      </c>
      <c r="C1386" t="s">
        <v>4540</v>
      </c>
      <c r="D1386" t="s">
        <v>4541</v>
      </c>
      <c r="E1386" t="s">
        <v>4542</v>
      </c>
      <c r="G1386" t="s">
        <v>4543</v>
      </c>
      <c r="H1386" t="str">
        <f>HYPERLINK("https://talan.bank.gov.ua/get-user-certificate/1WkYTWJw6g_3nJ5uxsMX","Завантажити сертифікат")</f>
        <v>Завантажити сертифікат</v>
      </c>
    </row>
    <row r="1387" spans="1:8" x14ac:dyDescent="0.3">
      <c r="A1387" t="s">
        <v>4544</v>
      </c>
      <c r="B1387" t="s">
        <v>8</v>
      </c>
      <c r="C1387" t="s">
        <v>4545</v>
      </c>
      <c r="D1387" t="s">
        <v>4546</v>
      </c>
      <c r="E1387" t="s">
        <v>4542</v>
      </c>
      <c r="G1387" t="s">
        <v>4543</v>
      </c>
      <c r="H1387" t="str">
        <f>HYPERLINK("https://talan.bank.gov.ua/get-user-certificate/1WkYTxlhFCvsUfFJNehu","Завантажити сертифікат")</f>
        <v>Завантажити сертифікат</v>
      </c>
    </row>
    <row r="1388" spans="1:8" x14ac:dyDescent="0.3">
      <c r="A1388" t="s">
        <v>4547</v>
      </c>
      <c r="B1388" t="s">
        <v>8</v>
      </c>
      <c r="C1388" t="s">
        <v>4548</v>
      </c>
      <c r="D1388" t="s">
        <v>4549</v>
      </c>
      <c r="E1388" t="s">
        <v>4542</v>
      </c>
      <c r="G1388" t="s">
        <v>4543</v>
      </c>
      <c r="H1388" t="str">
        <f>HYPERLINK("https://talan.bank.gov.ua/get-user-certificate/1WkYTFNJURJz67O0cKMC","Завантажити сертифікат")</f>
        <v>Завантажити сертифікат</v>
      </c>
    </row>
    <row r="1389" spans="1:8" x14ac:dyDescent="0.3">
      <c r="A1389" t="s">
        <v>4550</v>
      </c>
      <c r="B1389" t="s">
        <v>8</v>
      </c>
      <c r="C1389" t="s">
        <v>4551</v>
      </c>
      <c r="D1389" t="s">
        <v>4552</v>
      </c>
      <c r="E1389" t="s">
        <v>4542</v>
      </c>
      <c r="G1389" t="s">
        <v>4543</v>
      </c>
      <c r="H1389" t="str">
        <f>HYPERLINK("https://talan.bank.gov.ua/get-user-certificate/1WkYTDgTSPTYXlToEu12","Завантажити сертифікат")</f>
        <v>Завантажити сертифікат</v>
      </c>
    </row>
    <row r="1390" spans="1:8" x14ac:dyDescent="0.3">
      <c r="A1390" t="s">
        <v>4553</v>
      </c>
      <c r="B1390" t="s">
        <v>8</v>
      </c>
      <c r="C1390" t="s">
        <v>4554</v>
      </c>
      <c r="D1390" t="s">
        <v>4555</v>
      </c>
      <c r="E1390" t="s">
        <v>4542</v>
      </c>
      <c r="G1390" t="s">
        <v>4543</v>
      </c>
      <c r="H1390" t="str">
        <f>HYPERLINK("https://talan.bank.gov.ua/get-user-certificate/1WkYTTjccvxvNOZRY8dz","Завантажити сертифікат")</f>
        <v>Завантажити сертифікат</v>
      </c>
    </row>
    <row r="1391" spans="1:8" x14ac:dyDescent="0.3">
      <c r="A1391" t="s">
        <v>4556</v>
      </c>
      <c r="B1391" t="s">
        <v>8</v>
      </c>
      <c r="C1391" t="s">
        <v>4557</v>
      </c>
      <c r="D1391" t="s">
        <v>4558</v>
      </c>
      <c r="E1391" t="s">
        <v>4542</v>
      </c>
      <c r="G1391" t="s">
        <v>4543</v>
      </c>
      <c r="H1391" t="str">
        <f>HYPERLINK("https://talan.bank.gov.ua/get-user-certificate/1WkYT2gEa2josyZoPnhj","Завантажити сертифікат")</f>
        <v>Завантажити сертифікат</v>
      </c>
    </row>
    <row r="1392" spans="1:8" x14ac:dyDescent="0.3">
      <c r="A1392" t="s">
        <v>4559</v>
      </c>
      <c r="B1392" t="s">
        <v>8</v>
      </c>
      <c r="C1392" t="s">
        <v>4560</v>
      </c>
      <c r="D1392" t="s">
        <v>4561</v>
      </c>
      <c r="E1392" t="s">
        <v>4542</v>
      </c>
      <c r="G1392" t="s">
        <v>4543</v>
      </c>
      <c r="H1392" t="str">
        <f>HYPERLINK("https://talan.bank.gov.ua/get-user-certificate/1WkYTw3hIbJf4wPLgPJ2","Завантажити сертифікат")</f>
        <v>Завантажити сертифікат</v>
      </c>
    </row>
    <row r="1393" spans="1:8" x14ac:dyDescent="0.3">
      <c r="A1393" t="s">
        <v>4562</v>
      </c>
      <c r="B1393" t="s">
        <v>8</v>
      </c>
      <c r="C1393" t="s">
        <v>4563</v>
      </c>
      <c r="D1393" t="s">
        <v>4564</v>
      </c>
      <c r="E1393" t="s">
        <v>4542</v>
      </c>
      <c r="G1393" t="s">
        <v>4543</v>
      </c>
      <c r="H1393" t="str">
        <f>HYPERLINK("https://talan.bank.gov.ua/get-user-certificate/1WkYTa3knInj30cLbhIc","Завантажити сертифікат")</f>
        <v>Завантажити сертифікат</v>
      </c>
    </row>
    <row r="1394" spans="1:8" x14ac:dyDescent="0.3">
      <c r="A1394" t="s">
        <v>4565</v>
      </c>
      <c r="B1394" t="s">
        <v>8</v>
      </c>
      <c r="C1394" t="s">
        <v>4566</v>
      </c>
      <c r="D1394" t="s">
        <v>4567</v>
      </c>
      <c r="E1394" t="s">
        <v>4542</v>
      </c>
      <c r="G1394" t="s">
        <v>4543</v>
      </c>
      <c r="H1394" t="str">
        <f>HYPERLINK("https://talan.bank.gov.ua/get-user-certificate/1WkYT4PAzqi-eJ5ffZNN","Завантажити сертифікат")</f>
        <v>Завантажити сертифікат</v>
      </c>
    </row>
    <row r="1395" spans="1:8" x14ac:dyDescent="0.3">
      <c r="A1395" t="s">
        <v>4568</v>
      </c>
      <c r="B1395" t="s">
        <v>8</v>
      </c>
      <c r="C1395" t="s">
        <v>4569</v>
      </c>
      <c r="D1395" t="s">
        <v>4570</v>
      </c>
      <c r="E1395" t="s">
        <v>4542</v>
      </c>
      <c r="G1395" t="s">
        <v>4543</v>
      </c>
      <c r="H1395" t="str">
        <f>HYPERLINK("https://talan.bank.gov.ua/get-user-certificate/1WkYThWGBPa3l9qgrl6k","Завантажити сертифікат")</f>
        <v>Завантажити сертифікат</v>
      </c>
    </row>
    <row r="1396" spans="1:8" x14ac:dyDescent="0.3">
      <c r="A1396" t="s">
        <v>4571</v>
      </c>
      <c r="B1396" t="s">
        <v>8</v>
      </c>
      <c r="C1396" t="s">
        <v>4572</v>
      </c>
      <c r="D1396" t="s">
        <v>4573</v>
      </c>
      <c r="E1396" t="s">
        <v>4542</v>
      </c>
      <c r="G1396" t="s">
        <v>4543</v>
      </c>
      <c r="H1396" t="str">
        <f>HYPERLINK("https://talan.bank.gov.ua/get-user-certificate/1WkYThVb9HhpcC6V9axl","Завантажити сертифікат")</f>
        <v>Завантажити сертифікат</v>
      </c>
    </row>
    <row r="1397" spans="1:8" x14ac:dyDescent="0.3">
      <c r="A1397" t="s">
        <v>4574</v>
      </c>
      <c r="B1397" t="s">
        <v>8</v>
      </c>
      <c r="C1397" t="s">
        <v>4575</v>
      </c>
      <c r="D1397" t="s">
        <v>4576</v>
      </c>
      <c r="E1397" t="s">
        <v>4542</v>
      </c>
      <c r="G1397" t="s">
        <v>4543</v>
      </c>
      <c r="H1397" t="str">
        <f>HYPERLINK("https://talan.bank.gov.ua/get-user-certificate/1WkYTgWpWUuVvufkwoAp","Завантажити сертифікат")</f>
        <v>Завантажити сертифікат</v>
      </c>
    </row>
    <row r="1398" spans="1:8" x14ac:dyDescent="0.3">
      <c r="A1398" t="s">
        <v>4577</v>
      </c>
      <c r="B1398" t="s">
        <v>8</v>
      </c>
      <c r="C1398" t="s">
        <v>4578</v>
      </c>
      <c r="D1398" t="s">
        <v>4579</v>
      </c>
      <c r="E1398" t="s">
        <v>4542</v>
      </c>
      <c r="G1398" t="s">
        <v>4543</v>
      </c>
      <c r="H1398" t="str">
        <f>HYPERLINK("https://talan.bank.gov.ua/get-user-certificate/1WkYTb_fiv3_x5atQPHE","Завантажити сертифікат")</f>
        <v>Завантажити сертифікат</v>
      </c>
    </row>
    <row r="1399" spans="1:8" x14ac:dyDescent="0.3">
      <c r="A1399" t="s">
        <v>4580</v>
      </c>
      <c r="B1399" t="s">
        <v>8</v>
      </c>
      <c r="C1399" t="s">
        <v>4581</v>
      </c>
      <c r="D1399" t="s">
        <v>4582</v>
      </c>
      <c r="E1399" t="s">
        <v>4583</v>
      </c>
      <c r="G1399" t="s">
        <v>4584</v>
      </c>
      <c r="H1399" t="str">
        <f>HYPERLINK("https://talan.bank.gov.ua/get-user-certificate/1WkYTlcet9xkx7LEveLf","Завантажити сертифікат")</f>
        <v>Завантажити сертифікат</v>
      </c>
    </row>
    <row r="1400" spans="1:8" x14ac:dyDescent="0.3">
      <c r="A1400" t="s">
        <v>4585</v>
      </c>
      <c r="B1400" t="s">
        <v>8</v>
      </c>
      <c r="C1400" t="s">
        <v>4586</v>
      </c>
      <c r="D1400" t="s">
        <v>4587</v>
      </c>
      <c r="E1400" t="s">
        <v>4583</v>
      </c>
      <c r="G1400" t="s">
        <v>4584</v>
      </c>
      <c r="H1400" t="str">
        <f>HYPERLINK("https://talan.bank.gov.ua/get-user-certificate/1WkYTjLhiA4EVNgGnpgS","Завантажити сертифікат")</f>
        <v>Завантажити сертифікат</v>
      </c>
    </row>
    <row r="1401" spans="1:8" x14ac:dyDescent="0.3">
      <c r="A1401" t="s">
        <v>4588</v>
      </c>
      <c r="B1401" t="s">
        <v>8</v>
      </c>
      <c r="C1401" t="s">
        <v>4589</v>
      </c>
      <c r="D1401" t="s">
        <v>4590</v>
      </c>
      <c r="E1401" t="s">
        <v>4583</v>
      </c>
      <c r="G1401" t="s">
        <v>4584</v>
      </c>
      <c r="H1401" t="str">
        <f>HYPERLINK("https://talan.bank.gov.ua/get-user-certificate/1WkYT8uA18XHCfy9VvGM","Завантажити сертифікат")</f>
        <v>Завантажити сертифікат</v>
      </c>
    </row>
    <row r="1402" spans="1:8" x14ac:dyDescent="0.3">
      <c r="A1402" t="s">
        <v>4591</v>
      </c>
      <c r="B1402" t="s">
        <v>8</v>
      </c>
      <c r="C1402" t="s">
        <v>4592</v>
      </c>
      <c r="D1402" t="s">
        <v>4593</v>
      </c>
      <c r="E1402" t="s">
        <v>4583</v>
      </c>
      <c r="G1402" t="s">
        <v>4584</v>
      </c>
      <c r="H1402" t="str">
        <f>HYPERLINK("https://talan.bank.gov.ua/get-user-certificate/1WkYTRRPPN3F2kuCVWhf","Завантажити сертифікат")</f>
        <v>Завантажити сертифікат</v>
      </c>
    </row>
    <row r="1403" spans="1:8" x14ac:dyDescent="0.3">
      <c r="A1403" t="s">
        <v>4594</v>
      </c>
      <c r="B1403" t="s">
        <v>8</v>
      </c>
      <c r="C1403" t="s">
        <v>4595</v>
      </c>
      <c r="D1403" t="s">
        <v>4596</v>
      </c>
      <c r="E1403" t="s">
        <v>4583</v>
      </c>
      <c r="G1403" t="s">
        <v>4584</v>
      </c>
      <c r="H1403" t="str">
        <f>HYPERLINK("https://talan.bank.gov.ua/get-user-certificate/1WkYTlpYdkJbQjAXHlxE","Завантажити сертифікат")</f>
        <v>Завантажити сертифікат</v>
      </c>
    </row>
    <row r="1404" spans="1:8" x14ac:dyDescent="0.3">
      <c r="A1404" t="s">
        <v>4597</v>
      </c>
      <c r="B1404" t="s">
        <v>8</v>
      </c>
      <c r="C1404" t="s">
        <v>4598</v>
      </c>
      <c r="D1404" t="s">
        <v>4599</v>
      </c>
      <c r="E1404" t="s">
        <v>4600</v>
      </c>
      <c r="G1404" t="s">
        <v>4584</v>
      </c>
      <c r="H1404" t="str">
        <f>HYPERLINK("https://talan.bank.gov.ua/get-user-certificate/1WkYTk9kveClo0gGCKyQ","Завантажити сертифікат")</f>
        <v>Завантажити сертифікат</v>
      </c>
    </row>
    <row r="1405" spans="1:8" x14ac:dyDescent="0.3">
      <c r="A1405" t="s">
        <v>4601</v>
      </c>
      <c r="B1405" t="s">
        <v>8</v>
      </c>
      <c r="C1405" t="s">
        <v>4602</v>
      </c>
      <c r="D1405" t="s">
        <v>4603</v>
      </c>
      <c r="E1405" t="s">
        <v>4600</v>
      </c>
      <c r="G1405" t="s">
        <v>4584</v>
      </c>
      <c r="H1405" t="str">
        <f>HYPERLINK("https://talan.bank.gov.ua/get-user-certificate/1WkYTGaJIBi4mqjr1FcL","Завантажити сертифікат")</f>
        <v>Завантажити сертифікат</v>
      </c>
    </row>
    <row r="1406" spans="1:8" x14ac:dyDescent="0.3">
      <c r="A1406" t="s">
        <v>4604</v>
      </c>
      <c r="B1406" t="s">
        <v>8</v>
      </c>
      <c r="C1406" t="s">
        <v>4605</v>
      </c>
      <c r="D1406" t="s">
        <v>4606</v>
      </c>
      <c r="E1406" t="s">
        <v>4600</v>
      </c>
      <c r="G1406" t="s">
        <v>4584</v>
      </c>
      <c r="H1406" t="str">
        <f>HYPERLINK("https://talan.bank.gov.ua/get-user-certificate/1WkYTbqyaLCmCVreZIT3","Завантажити сертифікат")</f>
        <v>Завантажити сертифікат</v>
      </c>
    </row>
    <row r="1407" spans="1:8" x14ac:dyDescent="0.3">
      <c r="A1407" t="s">
        <v>4607</v>
      </c>
      <c r="B1407" t="s">
        <v>8</v>
      </c>
      <c r="C1407" t="s">
        <v>4608</v>
      </c>
      <c r="D1407" t="s">
        <v>4609</v>
      </c>
      <c r="E1407" t="s">
        <v>4600</v>
      </c>
      <c r="G1407" t="s">
        <v>4584</v>
      </c>
      <c r="H1407" t="str">
        <f>HYPERLINK("https://talan.bank.gov.ua/get-user-certificate/1WkYT1gQC9f7OG0Zs1Sv","Завантажити сертифікат")</f>
        <v>Завантажити сертифікат</v>
      </c>
    </row>
    <row r="1408" spans="1:8" x14ac:dyDescent="0.3">
      <c r="A1408" t="s">
        <v>4610</v>
      </c>
      <c r="B1408" t="s">
        <v>8</v>
      </c>
      <c r="C1408" t="s">
        <v>4611</v>
      </c>
      <c r="D1408" t="s">
        <v>4612</v>
      </c>
      <c r="E1408" t="s">
        <v>4600</v>
      </c>
      <c r="G1408" t="s">
        <v>4584</v>
      </c>
      <c r="H1408" t="str">
        <f>HYPERLINK("https://talan.bank.gov.ua/get-user-certificate/1WkYTtLF-HXMtOjdfqAe","Завантажити сертифікат")</f>
        <v>Завантажити сертифікат</v>
      </c>
    </row>
    <row r="1409" spans="1:8" x14ac:dyDescent="0.3">
      <c r="A1409" t="s">
        <v>4613</v>
      </c>
      <c r="B1409" t="s">
        <v>8</v>
      </c>
      <c r="C1409" t="s">
        <v>4614</v>
      </c>
      <c r="D1409" t="s">
        <v>4615</v>
      </c>
      <c r="E1409" t="s">
        <v>4616</v>
      </c>
      <c r="G1409" t="s">
        <v>4617</v>
      </c>
      <c r="H1409" t="str">
        <f>HYPERLINK("https://talan.bank.gov.ua/get-user-certificate/1WkYTnQF4AKGNhyb0KwE","Завантажити сертифікат")</f>
        <v>Завантажити сертифікат</v>
      </c>
    </row>
    <row r="1410" spans="1:8" x14ac:dyDescent="0.3">
      <c r="A1410" t="s">
        <v>4618</v>
      </c>
      <c r="B1410" t="s">
        <v>8</v>
      </c>
      <c r="C1410" t="s">
        <v>4619</v>
      </c>
      <c r="D1410" t="s">
        <v>4620</v>
      </c>
      <c r="E1410" t="s">
        <v>4616</v>
      </c>
      <c r="G1410" t="s">
        <v>4617</v>
      </c>
      <c r="H1410" t="str">
        <f>HYPERLINK("https://talan.bank.gov.ua/get-user-certificate/1WkYTmCQhEpVcE3a5Jro","Завантажити сертифікат")</f>
        <v>Завантажити сертифікат</v>
      </c>
    </row>
    <row r="1411" spans="1:8" x14ac:dyDescent="0.3">
      <c r="A1411" t="s">
        <v>4621</v>
      </c>
      <c r="B1411" t="s">
        <v>8</v>
      </c>
      <c r="C1411" t="s">
        <v>4622</v>
      </c>
      <c r="D1411" t="s">
        <v>4623</v>
      </c>
      <c r="E1411" t="s">
        <v>4616</v>
      </c>
      <c r="G1411" t="s">
        <v>4617</v>
      </c>
      <c r="H1411" t="str">
        <f>HYPERLINK("https://talan.bank.gov.ua/get-user-certificate/1WkYTHY8_QAHTxhVGgLR","Завантажити сертифікат")</f>
        <v>Завантажити сертифікат</v>
      </c>
    </row>
    <row r="1412" spans="1:8" x14ac:dyDescent="0.3">
      <c r="A1412" t="s">
        <v>4624</v>
      </c>
      <c r="B1412" t="s">
        <v>8</v>
      </c>
      <c r="C1412" t="s">
        <v>4625</v>
      </c>
      <c r="D1412" t="s">
        <v>4626</v>
      </c>
      <c r="E1412" t="s">
        <v>4616</v>
      </c>
      <c r="G1412" t="s">
        <v>4617</v>
      </c>
      <c r="H1412" t="str">
        <f>HYPERLINK("https://talan.bank.gov.ua/get-user-certificate/1WkYTAvDE6EVLbwpJdeA","Завантажити сертифікат")</f>
        <v>Завантажити сертифікат</v>
      </c>
    </row>
    <row r="1413" spans="1:8" x14ac:dyDescent="0.3">
      <c r="A1413" t="s">
        <v>4627</v>
      </c>
      <c r="B1413" t="s">
        <v>8</v>
      </c>
      <c r="C1413" t="s">
        <v>4626</v>
      </c>
      <c r="D1413" t="s">
        <v>4628</v>
      </c>
      <c r="E1413" t="s">
        <v>4616</v>
      </c>
      <c r="G1413" t="s">
        <v>4617</v>
      </c>
      <c r="H1413" t="str">
        <f>HYPERLINK("https://talan.bank.gov.ua/get-user-certificate/1WkYTEum2lxwPHzQqIdX","Завантажити сертифікат")</f>
        <v>Завантажити сертифікат</v>
      </c>
    </row>
    <row r="1414" spans="1:8" x14ac:dyDescent="0.3">
      <c r="A1414" t="s">
        <v>4629</v>
      </c>
      <c r="B1414" t="s">
        <v>8</v>
      </c>
      <c r="C1414" t="s">
        <v>4630</v>
      </c>
      <c r="D1414" t="s">
        <v>4631</v>
      </c>
      <c r="E1414" t="s">
        <v>4616</v>
      </c>
      <c r="G1414" t="s">
        <v>4617</v>
      </c>
      <c r="H1414" t="str">
        <f>HYPERLINK("https://talan.bank.gov.ua/get-user-certificate/1WkYTruZPeRa6kDbt7I4","Завантажити сертифікат")</f>
        <v>Завантажити сертифікат</v>
      </c>
    </row>
    <row r="1415" spans="1:8" x14ac:dyDescent="0.3">
      <c r="A1415" t="s">
        <v>4632</v>
      </c>
      <c r="B1415" t="s">
        <v>8</v>
      </c>
      <c r="C1415" t="s">
        <v>4633</v>
      </c>
      <c r="D1415" t="s">
        <v>4634</v>
      </c>
      <c r="E1415" t="s">
        <v>4616</v>
      </c>
      <c r="G1415" t="s">
        <v>4617</v>
      </c>
      <c r="H1415" t="str">
        <f>HYPERLINK("https://talan.bank.gov.ua/get-user-certificate/1WkYT2w6jZOKs-cRUBN8","Завантажити сертифікат")</f>
        <v>Завантажити сертифікат</v>
      </c>
    </row>
    <row r="1416" spans="1:8" x14ac:dyDescent="0.3">
      <c r="A1416" t="s">
        <v>4635</v>
      </c>
      <c r="B1416" t="s">
        <v>8</v>
      </c>
      <c r="C1416" t="s">
        <v>4636</v>
      </c>
      <c r="D1416" t="s">
        <v>4637</v>
      </c>
      <c r="E1416" t="s">
        <v>4616</v>
      </c>
      <c r="G1416" t="s">
        <v>4617</v>
      </c>
      <c r="H1416" t="str">
        <f>HYPERLINK("https://talan.bank.gov.ua/get-user-certificate/1WkYT-Mbf0gSI8dcOa2c","Завантажити сертифікат")</f>
        <v>Завантажити сертифікат</v>
      </c>
    </row>
    <row r="1417" spans="1:8" x14ac:dyDescent="0.3">
      <c r="A1417" t="s">
        <v>4638</v>
      </c>
      <c r="B1417" t="s">
        <v>8</v>
      </c>
      <c r="C1417" t="s">
        <v>4639</v>
      </c>
      <c r="D1417" t="s">
        <v>4640</v>
      </c>
      <c r="E1417" t="s">
        <v>4616</v>
      </c>
      <c r="G1417" t="s">
        <v>4617</v>
      </c>
      <c r="H1417" t="str">
        <f>HYPERLINK("https://talan.bank.gov.ua/get-user-certificate/1WkYTE66DeY8ck5qlzij","Завантажити сертифікат")</f>
        <v>Завантажити сертифікат</v>
      </c>
    </row>
    <row r="1418" spans="1:8" x14ac:dyDescent="0.3">
      <c r="A1418" t="s">
        <v>4641</v>
      </c>
      <c r="B1418" t="s">
        <v>8</v>
      </c>
      <c r="C1418" t="s">
        <v>4642</v>
      </c>
      <c r="D1418" t="s">
        <v>4643</v>
      </c>
      <c r="E1418" t="s">
        <v>4644</v>
      </c>
      <c r="G1418" t="s">
        <v>4645</v>
      </c>
      <c r="H1418" t="str">
        <f>HYPERLINK("https://talan.bank.gov.ua/get-user-certificate/1WkYTELfZROeHzYGvYWb","Завантажити сертифікат")</f>
        <v>Завантажити сертифікат</v>
      </c>
    </row>
    <row r="1419" spans="1:8" x14ac:dyDescent="0.3">
      <c r="A1419" t="s">
        <v>4646</v>
      </c>
      <c r="B1419" t="s">
        <v>8</v>
      </c>
      <c r="C1419" t="s">
        <v>4647</v>
      </c>
      <c r="D1419" t="s">
        <v>4648</v>
      </c>
      <c r="E1419" t="s">
        <v>4644</v>
      </c>
      <c r="G1419" t="s">
        <v>4645</v>
      </c>
      <c r="H1419" t="str">
        <f>HYPERLINK("https://talan.bank.gov.ua/get-user-certificate/1WkYTD8uTHCjs4OyYg3J","Завантажити сертифікат")</f>
        <v>Завантажити сертифікат</v>
      </c>
    </row>
    <row r="1420" spans="1:8" x14ac:dyDescent="0.3">
      <c r="A1420" t="s">
        <v>4649</v>
      </c>
      <c r="B1420" t="s">
        <v>8</v>
      </c>
      <c r="C1420" t="s">
        <v>4650</v>
      </c>
      <c r="D1420" t="s">
        <v>4651</v>
      </c>
      <c r="E1420" t="s">
        <v>4644</v>
      </c>
      <c r="G1420" t="s">
        <v>4645</v>
      </c>
      <c r="H1420" t="str">
        <f>HYPERLINK("https://talan.bank.gov.ua/get-user-certificate/1WkYTEE0WxXzabPbNAcu","Завантажити сертифікат")</f>
        <v>Завантажити сертифікат</v>
      </c>
    </row>
    <row r="1421" spans="1:8" x14ac:dyDescent="0.3">
      <c r="A1421" t="s">
        <v>4652</v>
      </c>
      <c r="B1421" t="s">
        <v>8</v>
      </c>
      <c r="C1421" t="s">
        <v>4653</v>
      </c>
      <c r="D1421" t="s">
        <v>4654</v>
      </c>
      <c r="E1421" t="s">
        <v>4655</v>
      </c>
      <c r="G1421" t="s">
        <v>4656</v>
      </c>
      <c r="H1421" t="str">
        <f>HYPERLINK("https://talan.bank.gov.ua/get-user-certificate/1WkYTyXnoUhFZ55AI4Ab","Завантажити сертифікат")</f>
        <v>Завантажити сертифікат</v>
      </c>
    </row>
    <row r="1422" spans="1:8" x14ac:dyDescent="0.3">
      <c r="A1422" t="s">
        <v>4657</v>
      </c>
      <c r="B1422" t="s">
        <v>8</v>
      </c>
      <c r="C1422" t="s">
        <v>4658</v>
      </c>
      <c r="D1422" t="s">
        <v>4659</v>
      </c>
      <c r="E1422" t="s">
        <v>4660</v>
      </c>
      <c r="G1422" t="s">
        <v>4661</v>
      </c>
      <c r="H1422" t="str">
        <f>HYPERLINK("https://talan.bank.gov.ua/get-user-certificate/1WkYTrlirzxa-6Oc7Lm1","Завантажити сертифікат")</f>
        <v>Завантажити сертифікат</v>
      </c>
    </row>
    <row r="1423" spans="1:8" x14ac:dyDescent="0.3">
      <c r="A1423" t="s">
        <v>4662</v>
      </c>
      <c r="B1423" t="s">
        <v>8</v>
      </c>
      <c r="C1423" t="s">
        <v>4663</v>
      </c>
      <c r="D1423" t="s">
        <v>4664</v>
      </c>
      <c r="E1423" t="s">
        <v>4665</v>
      </c>
      <c r="G1423" t="s">
        <v>4661</v>
      </c>
      <c r="H1423" t="str">
        <f>HYPERLINK("https://talan.bank.gov.ua/get-user-certificate/1WkYT8fKq0ALpPHwo-YT","Завантажити сертифікат")</f>
        <v>Завантажити сертифікат</v>
      </c>
    </row>
    <row r="1424" spans="1:8" x14ac:dyDescent="0.3">
      <c r="A1424" t="s">
        <v>4666</v>
      </c>
      <c r="B1424" t="s">
        <v>8</v>
      </c>
      <c r="C1424" t="s">
        <v>4667</v>
      </c>
      <c r="D1424" t="s">
        <v>4668</v>
      </c>
      <c r="E1424" t="s">
        <v>4669</v>
      </c>
      <c r="G1424" t="s">
        <v>4661</v>
      </c>
      <c r="H1424" t="str">
        <f>HYPERLINK("https://talan.bank.gov.ua/get-user-certificate/1WkYTLeQW7epL2lZW8jq","Завантажити сертифікат")</f>
        <v>Завантажити сертифікат</v>
      </c>
    </row>
    <row r="1425" spans="1:8" x14ac:dyDescent="0.3">
      <c r="A1425" t="s">
        <v>4670</v>
      </c>
      <c r="B1425" t="s">
        <v>8</v>
      </c>
      <c r="C1425" t="s">
        <v>4671</v>
      </c>
      <c r="D1425" t="s">
        <v>4672</v>
      </c>
      <c r="E1425" t="s">
        <v>4669</v>
      </c>
      <c r="G1425" t="s">
        <v>4661</v>
      </c>
      <c r="H1425" t="str">
        <f>HYPERLINK("https://talan.bank.gov.ua/get-user-certificate/1WkYT1v0H8Zcno6geIIU","Завантажити сертифікат")</f>
        <v>Завантажити сертифікат</v>
      </c>
    </row>
    <row r="1426" spans="1:8" x14ac:dyDescent="0.3">
      <c r="A1426" t="s">
        <v>4673</v>
      </c>
      <c r="B1426" t="s">
        <v>8</v>
      </c>
      <c r="C1426" t="s">
        <v>4674</v>
      </c>
      <c r="D1426" t="s">
        <v>4675</v>
      </c>
      <c r="E1426" t="s">
        <v>4669</v>
      </c>
      <c r="G1426" t="s">
        <v>4661</v>
      </c>
      <c r="H1426" t="str">
        <f>HYPERLINK("https://talan.bank.gov.ua/get-user-certificate/1WkYTQI6BzqaZgIzYjP3","Завантажити сертифікат")</f>
        <v>Завантажити сертифікат</v>
      </c>
    </row>
    <row r="1427" spans="1:8" x14ac:dyDescent="0.3">
      <c r="A1427" t="s">
        <v>4676</v>
      </c>
      <c r="B1427" t="s">
        <v>8</v>
      </c>
      <c r="C1427" t="s">
        <v>4677</v>
      </c>
      <c r="D1427" t="s">
        <v>4678</v>
      </c>
      <c r="E1427" t="s">
        <v>4679</v>
      </c>
      <c r="G1427" t="s">
        <v>4680</v>
      </c>
      <c r="H1427" t="str">
        <f>HYPERLINK("https://talan.bank.gov.ua/get-user-certificate/1WkYT6V0PjPNsa9_LQ2T","Завантажити сертифікат")</f>
        <v>Завантажити сертифікат</v>
      </c>
    </row>
    <row r="1428" spans="1:8" x14ac:dyDescent="0.3">
      <c r="A1428" t="s">
        <v>4681</v>
      </c>
      <c r="B1428" t="s">
        <v>8</v>
      </c>
      <c r="C1428" t="s">
        <v>4682</v>
      </c>
      <c r="D1428" t="s">
        <v>4683</v>
      </c>
      <c r="E1428" t="s">
        <v>4684</v>
      </c>
      <c r="G1428" t="s">
        <v>4685</v>
      </c>
      <c r="H1428" t="str">
        <f>HYPERLINK("https://talan.bank.gov.ua/get-user-certificate/1WkYT7EP8MCzPxSi9jBW","Завантажити сертифікат")</f>
        <v>Завантажити сертифікат</v>
      </c>
    </row>
    <row r="1429" spans="1:8" x14ac:dyDescent="0.3">
      <c r="A1429" t="s">
        <v>4686</v>
      </c>
      <c r="B1429" t="s">
        <v>8</v>
      </c>
      <c r="C1429" t="s">
        <v>4687</v>
      </c>
      <c r="D1429" t="s">
        <v>4688</v>
      </c>
      <c r="E1429" t="s">
        <v>4684</v>
      </c>
      <c r="G1429" t="s">
        <v>4685</v>
      </c>
      <c r="H1429" t="str">
        <f>HYPERLINK("https://talan.bank.gov.ua/get-user-certificate/1WkYTLfcqyFcNEaU9ZGl","Завантажити сертифікат")</f>
        <v>Завантажити сертифікат</v>
      </c>
    </row>
    <row r="1430" spans="1:8" x14ac:dyDescent="0.3">
      <c r="A1430" t="s">
        <v>4689</v>
      </c>
      <c r="B1430" t="s">
        <v>8</v>
      </c>
      <c r="C1430" t="s">
        <v>4690</v>
      </c>
      <c r="D1430" t="s">
        <v>4691</v>
      </c>
      <c r="E1430" t="s">
        <v>4692</v>
      </c>
      <c r="G1430" t="s">
        <v>4693</v>
      </c>
      <c r="H1430" t="str">
        <f>HYPERLINK("https://talan.bank.gov.ua/get-user-certificate/1WkYTHLJRt42LGjcsbIz","Завантажити сертифікат")</f>
        <v>Завантажити сертифікат</v>
      </c>
    </row>
    <row r="1431" spans="1:8" x14ac:dyDescent="0.3">
      <c r="A1431" t="s">
        <v>4694</v>
      </c>
      <c r="B1431" t="s">
        <v>8</v>
      </c>
      <c r="C1431" t="s">
        <v>4695</v>
      </c>
      <c r="D1431" t="s">
        <v>4696</v>
      </c>
      <c r="E1431" t="s">
        <v>4692</v>
      </c>
      <c r="G1431" t="s">
        <v>4693</v>
      </c>
      <c r="H1431" t="str">
        <f>HYPERLINK("https://talan.bank.gov.ua/get-user-certificate/1WkYTQmZ7lOqpBe0kw8Z","Завантажити сертифікат")</f>
        <v>Завантажити сертифікат</v>
      </c>
    </row>
    <row r="1432" spans="1:8" x14ac:dyDescent="0.3">
      <c r="A1432" t="s">
        <v>4697</v>
      </c>
      <c r="B1432" t="s">
        <v>8</v>
      </c>
      <c r="C1432" t="s">
        <v>4698</v>
      </c>
      <c r="D1432" t="s">
        <v>4699</v>
      </c>
      <c r="E1432" t="s">
        <v>4692</v>
      </c>
      <c r="G1432" t="s">
        <v>4693</v>
      </c>
      <c r="H1432" t="str">
        <f>HYPERLINK("https://talan.bank.gov.ua/get-user-certificate/1WkYTUlwiUyLM8z-c9Nv","Завантажити сертифікат")</f>
        <v>Завантажити сертифікат</v>
      </c>
    </row>
    <row r="1433" spans="1:8" x14ac:dyDescent="0.3">
      <c r="A1433" t="s">
        <v>4700</v>
      </c>
      <c r="B1433" t="s">
        <v>8</v>
      </c>
      <c r="C1433" t="s">
        <v>4701</v>
      </c>
      <c r="D1433" t="s">
        <v>4702</v>
      </c>
      <c r="E1433" t="s">
        <v>4692</v>
      </c>
      <c r="G1433" t="s">
        <v>4693</v>
      </c>
      <c r="H1433" t="str">
        <f>HYPERLINK("https://talan.bank.gov.ua/get-user-certificate/1WkYTZYKR3sw1lznOhjF","Завантажити сертифікат")</f>
        <v>Завантажити сертифікат</v>
      </c>
    </row>
    <row r="1434" spans="1:8" x14ac:dyDescent="0.3">
      <c r="A1434" t="s">
        <v>4703</v>
      </c>
      <c r="B1434" t="s">
        <v>8</v>
      </c>
      <c r="C1434" t="s">
        <v>4704</v>
      </c>
      <c r="D1434" t="s">
        <v>4705</v>
      </c>
      <c r="E1434" t="s">
        <v>4706</v>
      </c>
      <c r="G1434" t="s">
        <v>4707</v>
      </c>
      <c r="H1434" t="str">
        <f>HYPERLINK("https://talan.bank.gov.ua/get-user-certificate/1WkYT6JorNQxIphHcKld","Завантажити сертифікат")</f>
        <v>Завантажити сертифікат</v>
      </c>
    </row>
    <row r="1435" spans="1:8" x14ac:dyDescent="0.3">
      <c r="A1435" t="s">
        <v>4708</v>
      </c>
      <c r="B1435" t="s">
        <v>8</v>
      </c>
      <c r="C1435" t="s">
        <v>4709</v>
      </c>
      <c r="D1435" t="s">
        <v>4710</v>
      </c>
      <c r="E1435" t="s">
        <v>4706</v>
      </c>
      <c r="G1435" t="s">
        <v>4707</v>
      </c>
      <c r="H1435" t="str">
        <f>HYPERLINK("https://talan.bank.gov.ua/get-user-certificate/1WkYTwhLIO54d6VfpStF","Завантажити сертифікат")</f>
        <v>Завантажити сертифікат</v>
      </c>
    </row>
    <row r="1436" spans="1:8" x14ac:dyDescent="0.3">
      <c r="A1436" t="s">
        <v>4711</v>
      </c>
      <c r="B1436" t="s">
        <v>8</v>
      </c>
      <c r="C1436" t="s">
        <v>4712</v>
      </c>
      <c r="D1436" t="s">
        <v>4713</v>
      </c>
      <c r="E1436" t="s">
        <v>4706</v>
      </c>
      <c r="G1436" t="s">
        <v>4707</v>
      </c>
      <c r="H1436" t="str">
        <f>HYPERLINK("https://talan.bank.gov.ua/get-user-certificate/1WkYTq0hjZNHMz0cSMtA","Завантажити сертифікат")</f>
        <v>Завантажити сертифікат</v>
      </c>
    </row>
    <row r="1437" spans="1:8" x14ac:dyDescent="0.3">
      <c r="A1437" t="s">
        <v>4714</v>
      </c>
      <c r="B1437" t="s">
        <v>8</v>
      </c>
      <c r="C1437" t="s">
        <v>4715</v>
      </c>
      <c r="D1437" t="s">
        <v>4716</v>
      </c>
      <c r="E1437" t="s">
        <v>4706</v>
      </c>
      <c r="G1437" t="s">
        <v>4707</v>
      </c>
      <c r="H1437" t="str">
        <f>HYPERLINK("https://talan.bank.gov.ua/get-user-certificate/1WkYTQZ4u1-mpY2zRH3B","Завантажити сертифікат")</f>
        <v>Завантажити сертифікат</v>
      </c>
    </row>
    <row r="1438" spans="1:8" x14ac:dyDescent="0.3">
      <c r="A1438" t="s">
        <v>4717</v>
      </c>
      <c r="B1438" t="s">
        <v>8</v>
      </c>
      <c r="C1438" t="s">
        <v>4718</v>
      </c>
      <c r="D1438" t="s">
        <v>4719</v>
      </c>
      <c r="E1438" t="s">
        <v>4706</v>
      </c>
      <c r="G1438" t="s">
        <v>4707</v>
      </c>
      <c r="H1438" t="str">
        <f>HYPERLINK("https://talan.bank.gov.ua/get-user-certificate/1WkYTkUEh-ycAFWh7T4Y","Завантажити сертифікат")</f>
        <v>Завантажити сертифікат</v>
      </c>
    </row>
    <row r="1439" spans="1:8" x14ac:dyDescent="0.3">
      <c r="A1439" t="s">
        <v>4720</v>
      </c>
      <c r="B1439" t="s">
        <v>8</v>
      </c>
      <c r="C1439" t="s">
        <v>4721</v>
      </c>
      <c r="D1439" t="s">
        <v>4722</v>
      </c>
      <c r="E1439" t="s">
        <v>4706</v>
      </c>
      <c r="G1439" t="s">
        <v>4707</v>
      </c>
      <c r="H1439" t="str">
        <f>HYPERLINK("https://talan.bank.gov.ua/get-user-certificate/1WkYTAiI_Te4gB9ID2QK","Завантажити сертифікат")</f>
        <v>Завантажити сертифікат</v>
      </c>
    </row>
    <row r="1440" spans="1:8" x14ac:dyDescent="0.3">
      <c r="A1440" t="s">
        <v>4723</v>
      </c>
      <c r="B1440" t="s">
        <v>8</v>
      </c>
      <c r="C1440" t="s">
        <v>4724</v>
      </c>
      <c r="D1440" t="s">
        <v>4725</v>
      </c>
      <c r="E1440" t="s">
        <v>4706</v>
      </c>
      <c r="G1440" t="s">
        <v>4707</v>
      </c>
      <c r="H1440" t="str">
        <f>HYPERLINK("https://talan.bank.gov.ua/get-user-certificate/1WkYTaExJhZE7Nh0zLNY","Завантажити сертифікат")</f>
        <v>Завантажити сертифікат</v>
      </c>
    </row>
    <row r="1441" spans="1:8" x14ac:dyDescent="0.3">
      <c r="A1441" t="s">
        <v>4726</v>
      </c>
      <c r="B1441" t="s">
        <v>8</v>
      </c>
      <c r="C1441" t="s">
        <v>4727</v>
      </c>
      <c r="D1441" t="s">
        <v>4728</v>
      </c>
      <c r="E1441" t="s">
        <v>4706</v>
      </c>
      <c r="G1441" t="s">
        <v>4707</v>
      </c>
      <c r="H1441" t="str">
        <f>HYPERLINK("https://talan.bank.gov.ua/get-user-certificate/1WkYTBS6OlUFbvjVgQVh","Завантажити сертифікат")</f>
        <v>Завантажити сертифікат</v>
      </c>
    </row>
    <row r="1442" spans="1:8" x14ac:dyDescent="0.3">
      <c r="A1442" t="s">
        <v>4729</v>
      </c>
      <c r="B1442" t="s">
        <v>8</v>
      </c>
      <c r="C1442" t="s">
        <v>4730</v>
      </c>
      <c r="D1442" t="s">
        <v>4731</v>
      </c>
      <c r="E1442" t="s">
        <v>4706</v>
      </c>
      <c r="G1442" t="s">
        <v>4707</v>
      </c>
      <c r="H1442" t="str">
        <f>HYPERLINK("https://talan.bank.gov.ua/get-user-certificate/1WkYTlbsW2sap9Uh6JQ4","Завантажити сертифікат")</f>
        <v>Завантажити сертифікат</v>
      </c>
    </row>
    <row r="1443" spans="1:8" x14ac:dyDescent="0.3">
      <c r="A1443" t="s">
        <v>4732</v>
      </c>
      <c r="B1443" t="s">
        <v>8</v>
      </c>
      <c r="C1443" t="s">
        <v>4733</v>
      </c>
      <c r="D1443" t="s">
        <v>4734</v>
      </c>
      <c r="E1443" t="s">
        <v>4706</v>
      </c>
      <c r="G1443" t="s">
        <v>4707</v>
      </c>
      <c r="H1443" t="str">
        <f>HYPERLINK("https://talan.bank.gov.ua/get-user-certificate/1WkYTI7K6Z7M-wd5molC","Завантажити сертифікат")</f>
        <v>Завантажити сертифікат</v>
      </c>
    </row>
    <row r="1444" spans="1:8" x14ac:dyDescent="0.3">
      <c r="A1444" t="s">
        <v>4735</v>
      </c>
      <c r="B1444" t="s">
        <v>8</v>
      </c>
      <c r="C1444" t="s">
        <v>4736</v>
      </c>
      <c r="D1444" t="s">
        <v>4737</v>
      </c>
      <c r="E1444" t="s">
        <v>4706</v>
      </c>
      <c r="G1444" t="s">
        <v>4707</v>
      </c>
      <c r="H1444" t="str">
        <f>HYPERLINK("https://talan.bank.gov.ua/get-user-certificate/1WkYTPfqrvMWrw4ti0QI","Завантажити сертифікат")</f>
        <v>Завантажити сертифікат</v>
      </c>
    </row>
    <row r="1445" spans="1:8" x14ac:dyDescent="0.3">
      <c r="A1445" t="s">
        <v>4738</v>
      </c>
      <c r="B1445" t="s">
        <v>8</v>
      </c>
      <c r="C1445" t="s">
        <v>4739</v>
      </c>
      <c r="D1445" t="s">
        <v>4740</v>
      </c>
      <c r="E1445" t="s">
        <v>4706</v>
      </c>
      <c r="G1445" t="s">
        <v>4707</v>
      </c>
      <c r="H1445" t="str">
        <f>HYPERLINK("https://talan.bank.gov.ua/get-user-certificate/1WkYTl9aAQ-zWZ6l3WZJ","Завантажити сертифікат")</f>
        <v>Завантажити сертифікат</v>
      </c>
    </row>
    <row r="1446" spans="1:8" x14ac:dyDescent="0.3">
      <c r="A1446" t="s">
        <v>4741</v>
      </c>
      <c r="B1446" t="s">
        <v>8</v>
      </c>
      <c r="C1446" t="s">
        <v>4742</v>
      </c>
      <c r="D1446" t="s">
        <v>4743</v>
      </c>
      <c r="E1446" t="s">
        <v>4706</v>
      </c>
      <c r="G1446" t="s">
        <v>4707</v>
      </c>
      <c r="H1446" t="str">
        <f>HYPERLINK("https://talan.bank.gov.ua/get-user-certificate/1WkYTJUBoyPRef--rJ6y","Завантажити сертифікат")</f>
        <v>Завантажити сертифікат</v>
      </c>
    </row>
    <row r="1447" spans="1:8" x14ac:dyDescent="0.3">
      <c r="A1447" t="s">
        <v>4744</v>
      </c>
      <c r="B1447" t="s">
        <v>8</v>
      </c>
      <c r="C1447" t="s">
        <v>4745</v>
      </c>
      <c r="D1447" t="s">
        <v>4746</v>
      </c>
      <c r="E1447" t="s">
        <v>4706</v>
      </c>
      <c r="G1447" t="s">
        <v>4707</v>
      </c>
      <c r="H1447" t="str">
        <f>HYPERLINK("https://talan.bank.gov.ua/get-user-certificate/1WkYTJJpIPk8yF__t1iR","Завантажити сертифікат")</f>
        <v>Завантажити сертифікат</v>
      </c>
    </row>
    <row r="1448" spans="1:8" x14ac:dyDescent="0.3">
      <c r="A1448" t="s">
        <v>4747</v>
      </c>
      <c r="B1448" t="s">
        <v>8</v>
      </c>
      <c r="C1448" t="s">
        <v>4748</v>
      </c>
      <c r="D1448" t="s">
        <v>4749</v>
      </c>
      <c r="E1448" t="s">
        <v>4706</v>
      </c>
      <c r="G1448" t="s">
        <v>4707</v>
      </c>
      <c r="H1448" t="str">
        <f>HYPERLINK("https://talan.bank.gov.ua/get-user-certificate/1WkYTHxZkZXV9Swdb5w-","Завантажити сертифікат")</f>
        <v>Завантажити сертифікат</v>
      </c>
    </row>
    <row r="1449" spans="1:8" x14ac:dyDescent="0.3">
      <c r="A1449" t="s">
        <v>4750</v>
      </c>
      <c r="B1449" t="s">
        <v>8</v>
      </c>
      <c r="C1449" t="s">
        <v>4751</v>
      </c>
      <c r="D1449" t="s">
        <v>4752</v>
      </c>
      <c r="E1449" t="s">
        <v>4706</v>
      </c>
      <c r="G1449" t="s">
        <v>4707</v>
      </c>
      <c r="H1449" t="str">
        <f>HYPERLINK("https://talan.bank.gov.ua/get-user-certificate/1WkYTQS158_G4ST3iR0s","Завантажити сертифікат")</f>
        <v>Завантажити сертифікат</v>
      </c>
    </row>
    <row r="1450" spans="1:8" x14ac:dyDescent="0.3">
      <c r="A1450" t="s">
        <v>4753</v>
      </c>
      <c r="B1450" t="s">
        <v>8</v>
      </c>
      <c r="C1450" t="s">
        <v>4754</v>
      </c>
      <c r="D1450" t="s">
        <v>4755</v>
      </c>
      <c r="E1450" t="s">
        <v>4756</v>
      </c>
      <c r="G1450" t="s">
        <v>4757</v>
      </c>
      <c r="H1450" t="str">
        <f>HYPERLINK("https://talan.bank.gov.ua/get-user-certificate/1WkYTYW0X8PtfglS3zIw","Завантажити сертифікат")</f>
        <v>Завантажити сертифікат</v>
      </c>
    </row>
    <row r="1451" spans="1:8" x14ac:dyDescent="0.3">
      <c r="A1451" t="s">
        <v>4758</v>
      </c>
      <c r="B1451" t="s">
        <v>8</v>
      </c>
      <c r="C1451" t="s">
        <v>4759</v>
      </c>
      <c r="D1451" t="s">
        <v>4760</v>
      </c>
      <c r="E1451" t="s">
        <v>4756</v>
      </c>
      <c r="G1451" t="s">
        <v>4757</v>
      </c>
      <c r="H1451" t="str">
        <f>HYPERLINK("https://talan.bank.gov.ua/get-user-certificate/1WkYTHSEwK8BN02IDOlx","Завантажити сертифікат")</f>
        <v>Завантажити сертифікат</v>
      </c>
    </row>
    <row r="1452" spans="1:8" x14ac:dyDescent="0.3">
      <c r="A1452" t="s">
        <v>4761</v>
      </c>
      <c r="B1452" t="s">
        <v>8</v>
      </c>
      <c r="C1452" t="s">
        <v>4762</v>
      </c>
      <c r="D1452" t="s">
        <v>4763</v>
      </c>
      <c r="E1452" t="s">
        <v>4756</v>
      </c>
      <c r="G1452" t="s">
        <v>4757</v>
      </c>
      <c r="H1452" t="str">
        <f>HYPERLINK("https://talan.bank.gov.ua/get-user-certificate/1WkYTGJ1DVlgMgrg7ZAE","Завантажити сертифікат")</f>
        <v>Завантажити сертифікат</v>
      </c>
    </row>
    <row r="1453" spans="1:8" x14ac:dyDescent="0.3">
      <c r="A1453" t="s">
        <v>4764</v>
      </c>
      <c r="B1453" t="s">
        <v>8</v>
      </c>
      <c r="C1453" t="s">
        <v>4765</v>
      </c>
      <c r="D1453" t="s">
        <v>4766</v>
      </c>
      <c r="E1453" t="s">
        <v>4756</v>
      </c>
      <c r="G1453" t="s">
        <v>4757</v>
      </c>
      <c r="H1453" t="str">
        <f>HYPERLINK("https://talan.bank.gov.ua/get-user-certificate/1WkYTtYWZu4240R0dyEA","Завантажити сертифікат")</f>
        <v>Завантажити сертифікат</v>
      </c>
    </row>
    <row r="1454" spans="1:8" x14ac:dyDescent="0.3">
      <c r="A1454" t="s">
        <v>4767</v>
      </c>
      <c r="B1454" t="s">
        <v>8</v>
      </c>
      <c r="C1454" t="s">
        <v>4768</v>
      </c>
      <c r="D1454" t="s">
        <v>4769</v>
      </c>
      <c r="E1454" t="s">
        <v>4756</v>
      </c>
      <c r="G1454" t="s">
        <v>4757</v>
      </c>
      <c r="H1454" t="str">
        <f>HYPERLINK("https://talan.bank.gov.ua/get-user-certificate/1WkYTzxirjlETvFfCJOs","Завантажити сертифікат")</f>
        <v>Завантажити сертифікат</v>
      </c>
    </row>
    <row r="1455" spans="1:8" x14ac:dyDescent="0.3">
      <c r="A1455" t="s">
        <v>4770</v>
      </c>
      <c r="B1455" t="s">
        <v>8</v>
      </c>
      <c r="C1455" t="s">
        <v>4771</v>
      </c>
      <c r="D1455" t="s">
        <v>4772</v>
      </c>
      <c r="E1455" t="s">
        <v>4756</v>
      </c>
      <c r="G1455" t="s">
        <v>4757</v>
      </c>
      <c r="H1455" t="str">
        <f>HYPERLINK("https://talan.bank.gov.ua/get-user-certificate/1WkYTaLceUoTPiwdixCi","Завантажити сертифікат")</f>
        <v>Завантажити сертифікат</v>
      </c>
    </row>
    <row r="1456" spans="1:8" x14ac:dyDescent="0.3">
      <c r="A1456" t="s">
        <v>4773</v>
      </c>
      <c r="B1456" t="s">
        <v>8</v>
      </c>
      <c r="C1456" t="s">
        <v>4774</v>
      </c>
      <c r="D1456" t="s">
        <v>4775</v>
      </c>
      <c r="E1456" t="s">
        <v>4756</v>
      </c>
      <c r="G1456" t="s">
        <v>4757</v>
      </c>
      <c r="H1456" t="str">
        <f>HYPERLINK("https://talan.bank.gov.ua/get-user-certificate/1WkYTib4s2cPxz3subRp","Завантажити сертифікат")</f>
        <v>Завантажити сертифікат</v>
      </c>
    </row>
    <row r="1457" spans="1:8" x14ac:dyDescent="0.3">
      <c r="A1457" t="s">
        <v>4776</v>
      </c>
      <c r="B1457" t="s">
        <v>8</v>
      </c>
      <c r="C1457" t="s">
        <v>4777</v>
      </c>
      <c r="D1457" t="s">
        <v>4778</v>
      </c>
      <c r="E1457" t="s">
        <v>4756</v>
      </c>
      <c r="G1457" t="s">
        <v>4757</v>
      </c>
      <c r="H1457" t="str">
        <f>HYPERLINK("https://talan.bank.gov.ua/get-user-certificate/1WkYTTQ0tOzrt0iuIPkp","Завантажити сертифікат")</f>
        <v>Завантажити сертифікат</v>
      </c>
    </row>
    <row r="1458" spans="1:8" x14ac:dyDescent="0.3">
      <c r="A1458" t="s">
        <v>4779</v>
      </c>
      <c r="B1458" t="s">
        <v>8</v>
      </c>
      <c r="C1458" t="s">
        <v>4780</v>
      </c>
      <c r="D1458" t="s">
        <v>4781</v>
      </c>
      <c r="E1458" t="s">
        <v>4756</v>
      </c>
      <c r="G1458" t="s">
        <v>4757</v>
      </c>
      <c r="H1458" t="str">
        <f>HYPERLINK("https://talan.bank.gov.ua/get-user-certificate/1WkYTRmwFnEQPoquuA9U","Завантажити сертифікат")</f>
        <v>Завантажити сертифікат</v>
      </c>
    </row>
    <row r="1459" spans="1:8" x14ac:dyDescent="0.3">
      <c r="A1459" t="s">
        <v>4782</v>
      </c>
      <c r="B1459" t="s">
        <v>8</v>
      </c>
      <c r="C1459" t="s">
        <v>4783</v>
      </c>
      <c r="D1459" t="s">
        <v>4784</v>
      </c>
      <c r="E1459" t="s">
        <v>4785</v>
      </c>
      <c r="G1459" t="s">
        <v>4786</v>
      </c>
      <c r="H1459" t="str">
        <f>HYPERLINK("https://talan.bank.gov.ua/get-user-certificate/1WkYTWyGm5TJ325A1_Nd","Завантажити сертифікат")</f>
        <v>Завантажити сертифікат</v>
      </c>
    </row>
    <row r="1460" spans="1:8" x14ac:dyDescent="0.3">
      <c r="A1460" t="s">
        <v>4787</v>
      </c>
      <c r="B1460" t="s">
        <v>8</v>
      </c>
      <c r="C1460" t="s">
        <v>4788</v>
      </c>
      <c r="D1460" t="s">
        <v>4789</v>
      </c>
      <c r="E1460" t="s">
        <v>4785</v>
      </c>
      <c r="G1460" t="s">
        <v>4786</v>
      </c>
      <c r="H1460" t="str">
        <f>HYPERLINK("https://talan.bank.gov.ua/get-user-certificate/1WkYTDmGpYN7UkAVecNn","Завантажити сертифікат")</f>
        <v>Завантажити сертифікат</v>
      </c>
    </row>
    <row r="1461" spans="1:8" x14ac:dyDescent="0.3">
      <c r="A1461" t="s">
        <v>4790</v>
      </c>
      <c r="B1461" t="s">
        <v>8</v>
      </c>
      <c r="C1461" t="s">
        <v>4791</v>
      </c>
      <c r="D1461" t="s">
        <v>4792</v>
      </c>
      <c r="E1461" t="s">
        <v>4793</v>
      </c>
      <c r="G1461" t="s">
        <v>4794</v>
      </c>
      <c r="H1461" t="str">
        <f>HYPERLINK("https://talan.bank.gov.ua/get-user-certificate/1WkYTSyo-uc6Lqrg-WqU","Завантажити сертифікат")</f>
        <v>Завантажити сертифікат</v>
      </c>
    </row>
    <row r="1462" spans="1:8" x14ac:dyDescent="0.3">
      <c r="A1462" t="s">
        <v>4795</v>
      </c>
      <c r="B1462" t="s">
        <v>8</v>
      </c>
      <c r="C1462" t="s">
        <v>4796</v>
      </c>
      <c r="D1462" t="s">
        <v>4797</v>
      </c>
      <c r="E1462" t="s">
        <v>4793</v>
      </c>
      <c r="G1462" t="s">
        <v>4794</v>
      </c>
      <c r="H1462" t="str">
        <f>HYPERLINK("https://talan.bank.gov.ua/get-user-certificate/1WkYTAyv1Mbg5bDnYL_-","Завантажити сертифікат")</f>
        <v>Завантажити сертифікат</v>
      </c>
    </row>
    <row r="1463" spans="1:8" x14ac:dyDescent="0.3">
      <c r="A1463" t="s">
        <v>4798</v>
      </c>
      <c r="B1463" t="s">
        <v>8</v>
      </c>
      <c r="C1463" t="s">
        <v>4799</v>
      </c>
      <c r="D1463" t="s">
        <v>4800</v>
      </c>
      <c r="E1463" t="s">
        <v>4793</v>
      </c>
      <c r="G1463" t="s">
        <v>4794</v>
      </c>
      <c r="H1463" t="str">
        <f>HYPERLINK("https://talan.bank.gov.ua/get-user-certificate/1WkYTOQ96GkNjkXPw1us","Завантажити сертифікат")</f>
        <v>Завантажити сертифікат</v>
      </c>
    </row>
    <row r="1464" spans="1:8" x14ac:dyDescent="0.3">
      <c r="A1464" t="s">
        <v>4801</v>
      </c>
      <c r="B1464" t="s">
        <v>8</v>
      </c>
      <c r="C1464" t="s">
        <v>4802</v>
      </c>
      <c r="D1464" t="s">
        <v>4803</v>
      </c>
      <c r="E1464" t="s">
        <v>4793</v>
      </c>
      <c r="G1464" t="s">
        <v>4794</v>
      </c>
      <c r="H1464" t="str">
        <f>HYPERLINK("https://talan.bank.gov.ua/get-user-certificate/1WkYTcPeeRnrJLzkpIu1","Завантажити сертифікат")</f>
        <v>Завантажити сертифікат</v>
      </c>
    </row>
    <row r="1465" spans="1:8" x14ac:dyDescent="0.3">
      <c r="A1465" t="s">
        <v>4804</v>
      </c>
      <c r="B1465" t="s">
        <v>8</v>
      </c>
      <c r="C1465" t="s">
        <v>4805</v>
      </c>
      <c r="D1465" t="s">
        <v>4806</v>
      </c>
      <c r="E1465" t="s">
        <v>4793</v>
      </c>
      <c r="G1465" t="s">
        <v>4794</v>
      </c>
      <c r="H1465" t="str">
        <f>HYPERLINK("https://talan.bank.gov.ua/get-user-certificate/1WkYT0Bb640d5l8iQ7N4","Завантажити сертифікат")</f>
        <v>Завантажити сертифікат</v>
      </c>
    </row>
    <row r="1466" spans="1:8" x14ac:dyDescent="0.3">
      <c r="A1466" t="s">
        <v>4807</v>
      </c>
      <c r="B1466" t="s">
        <v>8</v>
      </c>
      <c r="C1466" t="s">
        <v>4808</v>
      </c>
      <c r="D1466" t="s">
        <v>4809</v>
      </c>
      <c r="E1466" t="s">
        <v>4793</v>
      </c>
      <c r="G1466" t="s">
        <v>4794</v>
      </c>
      <c r="H1466" t="str">
        <f>HYPERLINK("https://talan.bank.gov.ua/get-user-certificate/1WkYTPO_wohQ3g3M97T0","Завантажити сертифікат")</f>
        <v>Завантажити сертифікат</v>
      </c>
    </row>
    <row r="1467" spans="1:8" x14ac:dyDescent="0.3">
      <c r="A1467" t="s">
        <v>4810</v>
      </c>
      <c r="B1467" t="s">
        <v>8</v>
      </c>
      <c r="C1467" t="s">
        <v>4811</v>
      </c>
      <c r="D1467" t="s">
        <v>4812</v>
      </c>
      <c r="E1467" t="s">
        <v>4793</v>
      </c>
      <c r="G1467" t="s">
        <v>4794</v>
      </c>
      <c r="H1467" t="str">
        <f>HYPERLINK("https://talan.bank.gov.ua/get-user-certificate/1WkYT6SMrQGaGUdBxT3Z","Завантажити сертифікат")</f>
        <v>Завантажити сертифікат</v>
      </c>
    </row>
    <row r="1468" spans="1:8" x14ac:dyDescent="0.3">
      <c r="A1468" t="s">
        <v>4813</v>
      </c>
      <c r="B1468" t="s">
        <v>8</v>
      </c>
      <c r="C1468" t="s">
        <v>4814</v>
      </c>
      <c r="D1468" t="s">
        <v>4815</v>
      </c>
      <c r="E1468" t="s">
        <v>4793</v>
      </c>
      <c r="G1468" t="s">
        <v>4794</v>
      </c>
      <c r="H1468" t="str">
        <f>HYPERLINK("https://talan.bank.gov.ua/get-user-certificate/1WkYTMj9NO_j6ysdyea4","Завантажити сертифікат")</f>
        <v>Завантажити сертифікат</v>
      </c>
    </row>
    <row r="1469" spans="1:8" x14ac:dyDescent="0.3">
      <c r="A1469" t="s">
        <v>4816</v>
      </c>
      <c r="B1469" t="s">
        <v>8</v>
      </c>
      <c r="C1469" t="s">
        <v>4817</v>
      </c>
      <c r="D1469" t="s">
        <v>4818</v>
      </c>
      <c r="E1469" t="s">
        <v>4793</v>
      </c>
      <c r="G1469" t="s">
        <v>4794</v>
      </c>
      <c r="H1469" t="str">
        <f>HYPERLINK("https://talan.bank.gov.ua/get-user-certificate/1WkYTdzUEJwzdMmWwSLd","Завантажити сертифікат")</f>
        <v>Завантажити сертифікат</v>
      </c>
    </row>
    <row r="1470" spans="1:8" x14ac:dyDescent="0.3">
      <c r="A1470" t="s">
        <v>4819</v>
      </c>
      <c r="B1470" t="s">
        <v>8</v>
      </c>
      <c r="C1470" t="s">
        <v>4820</v>
      </c>
      <c r="D1470" t="s">
        <v>4821</v>
      </c>
      <c r="E1470" t="s">
        <v>4793</v>
      </c>
      <c r="G1470" t="s">
        <v>4794</v>
      </c>
      <c r="H1470" t="str">
        <f>HYPERLINK("https://talan.bank.gov.ua/get-user-certificate/1WkYTEHVS_pAE9sIEjKn","Завантажити сертифікат")</f>
        <v>Завантажити сертифікат</v>
      </c>
    </row>
    <row r="1471" spans="1:8" x14ac:dyDescent="0.3">
      <c r="A1471" t="s">
        <v>4822</v>
      </c>
      <c r="B1471" t="s">
        <v>8</v>
      </c>
      <c r="C1471" t="s">
        <v>4823</v>
      </c>
      <c r="D1471" t="s">
        <v>4824</v>
      </c>
      <c r="E1471" t="s">
        <v>4793</v>
      </c>
      <c r="G1471" t="s">
        <v>4794</v>
      </c>
      <c r="H1471" t="str">
        <f>HYPERLINK("https://talan.bank.gov.ua/get-user-certificate/1WkYTWmg8mxu71O7Bi5S","Завантажити сертифікат")</f>
        <v>Завантажити сертифікат</v>
      </c>
    </row>
    <row r="1472" spans="1:8" x14ac:dyDescent="0.3">
      <c r="A1472" t="s">
        <v>4825</v>
      </c>
      <c r="B1472" t="s">
        <v>8</v>
      </c>
      <c r="C1472" t="s">
        <v>4826</v>
      </c>
      <c r="D1472" t="s">
        <v>4827</v>
      </c>
      <c r="E1472" t="s">
        <v>4828</v>
      </c>
      <c r="G1472" t="s">
        <v>4829</v>
      </c>
      <c r="H1472" t="str">
        <f>HYPERLINK("https://talan.bank.gov.ua/get-user-certificate/1WkYTm7t2-CPAaArfv5V","Завантажити сертифікат")</f>
        <v>Завантажити сертифікат</v>
      </c>
    </row>
    <row r="1473" spans="1:8" x14ac:dyDescent="0.3">
      <c r="A1473" t="s">
        <v>4830</v>
      </c>
      <c r="B1473" t="s">
        <v>8</v>
      </c>
      <c r="C1473" t="s">
        <v>4831</v>
      </c>
      <c r="D1473" t="s">
        <v>4832</v>
      </c>
      <c r="E1473" t="s">
        <v>4828</v>
      </c>
      <c r="G1473" t="s">
        <v>4829</v>
      </c>
      <c r="H1473" t="str">
        <f>HYPERLINK("https://talan.bank.gov.ua/get-user-certificate/1WkYT0OGLsEvcVJCtPzR","Завантажити сертифікат")</f>
        <v>Завантажити сертифікат</v>
      </c>
    </row>
    <row r="1474" spans="1:8" x14ac:dyDescent="0.3">
      <c r="A1474" t="s">
        <v>4833</v>
      </c>
      <c r="B1474" t="s">
        <v>8</v>
      </c>
      <c r="C1474" t="s">
        <v>4834</v>
      </c>
      <c r="D1474" t="s">
        <v>4835</v>
      </c>
      <c r="E1474" t="s">
        <v>4836</v>
      </c>
      <c r="G1474" t="s">
        <v>4837</v>
      </c>
      <c r="H1474" t="str">
        <f>HYPERLINK("https://talan.bank.gov.ua/get-user-certificate/1WkYT6MoZ9mc_45L7nj4","Завантажити сертифікат")</f>
        <v>Завантажити сертифікат</v>
      </c>
    </row>
    <row r="1475" spans="1:8" x14ac:dyDescent="0.3">
      <c r="A1475" t="s">
        <v>4838</v>
      </c>
      <c r="B1475" t="s">
        <v>8</v>
      </c>
      <c r="C1475" t="s">
        <v>4839</v>
      </c>
      <c r="D1475" t="s">
        <v>4840</v>
      </c>
      <c r="E1475" t="s">
        <v>4836</v>
      </c>
      <c r="G1475" t="s">
        <v>4837</v>
      </c>
      <c r="H1475" t="str">
        <f>HYPERLINK("https://talan.bank.gov.ua/get-user-certificate/1WkYTHPtUEEqeVHEi04Y","Завантажити сертифікат")</f>
        <v>Завантажити сертифікат</v>
      </c>
    </row>
    <row r="1476" spans="1:8" x14ac:dyDescent="0.3">
      <c r="A1476" t="s">
        <v>4841</v>
      </c>
      <c r="B1476" t="s">
        <v>8</v>
      </c>
      <c r="C1476" t="s">
        <v>4842</v>
      </c>
      <c r="D1476" t="s">
        <v>4843</v>
      </c>
      <c r="E1476" t="s">
        <v>4844</v>
      </c>
      <c r="G1476" t="s">
        <v>4845</v>
      </c>
      <c r="H1476" t="str">
        <f>HYPERLINK("https://talan.bank.gov.ua/get-user-certificate/1WkYTaA5SU2ngniVBNfn","Завантажити сертифікат")</f>
        <v>Завантажити сертифікат</v>
      </c>
    </row>
    <row r="1477" spans="1:8" x14ac:dyDescent="0.3">
      <c r="A1477" t="s">
        <v>4846</v>
      </c>
      <c r="B1477" t="s">
        <v>8</v>
      </c>
      <c r="C1477" t="s">
        <v>4847</v>
      </c>
      <c r="D1477" t="s">
        <v>4848</v>
      </c>
      <c r="E1477" t="s">
        <v>4844</v>
      </c>
      <c r="G1477" t="s">
        <v>4845</v>
      </c>
      <c r="H1477" t="str">
        <f>HYPERLINK("https://talan.bank.gov.ua/get-user-certificate/1WkYTtuyRti_ftk5g_kF","Завантажити сертифікат")</f>
        <v>Завантажити сертифікат</v>
      </c>
    </row>
    <row r="1478" spans="1:8" x14ac:dyDescent="0.3">
      <c r="A1478" t="s">
        <v>4849</v>
      </c>
      <c r="B1478" t="s">
        <v>8</v>
      </c>
      <c r="C1478" t="s">
        <v>4850</v>
      </c>
      <c r="D1478" t="s">
        <v>4851</v>
      </c>
      <c r="E1478" t="s">
        <v>4844</v>
      </c>
      <c r="G1478" t="s">
        <v>4845</v>
      </c>
      <c r="H1478" t="str">
        <f>HYPERLINK("https://talan.bank.gov.ua/get-user-certificate/1WkYTmcOZPEJ84e7H9e0","Завантажити сертифікат")</f>
        <v>Завантажити сертифікат</v>
      </c>
    </row>
    <row r="1479" spans="1:8" x14ac:dyDescent="0.3">
      <c r="A1479" t="s">
        <v>4852</v>
      </c>
      <c r="B1479" t="s">
        <v>8</v>
      </c>
      <c r="C1479" t="s">
        <v>4853</v>
      </c>
      <c r="D1479" t="s">
        <v>4854</v>
      </c>
      <c r="E1479" t="s">
        <v>4855</v>
      </c>
      <c r="G1479" t="s">
        <v>4856</v>
      </c>
      <c r="H1479" t="str">
        <f>HYPERLINK("https://talan.bank.gov.ua/get-user-certificate/1WkYTfGhO_mmuWM5q3-D","Завантажити сертифікат")</f>
        <v>Завантажити сертифікат</v>
      </c>
    </row>
    <row r="1480" spans="1:8" x14ac:dyDescent="0.3">
      <c r="A1480" t="s">
        <v>4857</v>
      </c>
      <c r="B1480" t="s">
        <v>8</v>
      </c>
      <c r="C1480" t="s">
        <v>4858</v>
      </c>
      <c r="D1480" t="s">
        <v>4859</v>
      </c>
      <c r="E1480" t="s">
        <v>4855</v>
      </c>
      <c r="G1480" t="s">
        <v>4856</v>
      </c>
      <c r="H1480" t="str">
        <f>HYPERLINK("https://talan.bank.gov.ua/get-user-certificate/1WkYTgvXiCoxRC3f6UVo","Завантажити сертифікат")</f>
        <v>Завантажити сертифікат</v>
      </c>
    </row>
    <row r="1481" spans="1:8" x14ac:dyDescent="0.3">
      <c r="A1481" t="s">
        <v>4860</v>
      </c>
      <c r="B1481" t="s">
        <v>8</v>
      </c>
      <c r="C1481" t="s">
        <v>4861</v>
      </c>
      <c r="D1481" t="s">
        <v>4862</v>
      </c>
      <c r="E1481" t="s">
        <v>4855</v>
      </c>
      <c r="G1481" t="s">
        <v>4856</v>
      </c>
      <c r="H1481" t="str">
        <f>HYPERLINK("https://talan.bank.gov.ua/get-user-certificate/1WkYTlDnKUpTtubszzG_","Завантажити сертифікат")</f>
        <v>Завантажити сертифікат</v>
      </c>
    </row>
    <row r="1482" spans="1:8" x14ac:dyDescent="0.3">
      <c r="A1482" t="s">
        <v>4863</v>
      </c>
      <c r="B1482" t="s">
        <v>8</v>
      </c>
      <c r="C1482" t="s">
        <v>4864</v>
      </c>
      <c r="D1482" t="s">
        <v>4865</v>
      </c>
      <c r="E1482" t="s">
        <v>4855</v>
      </c>
      <c r="G1482" t="s">
        <v>4856</v>
      </c>
      <c r="H1482" t="str">
        <f>HYPERLINK("https://talan.bank.gov.ua/get-user-certificate/1WkYTvM4pIzyBtwIKLf9","Завантажити сертифікат")</f>
        <v>Завантажити сертифікат</v>
      </c>
    </row>
    <row r="1483" spans="1:8" x14ac:dyDescent="0.3">
      <c r="A1483" t="s">
        <v>4866</v>
      </c>
      <c r="B1483" t="s">
        <v>8</v>
      </c>
      <c r="C1483" t="s">
        <v>4867</v>
      </c>
      <c r="D1483" t="s">
        <v>4868</v>
      </c>
      <c r="E1483" t="s">
        <v>4855</v>
      </c>
      <c r="G1483" t="s">
        <v>4856</v>
      </c>
      <c r="H1483" t="str">
        <f>HYPERLINK("https://talan.bank.gov.ua/get-user-certificate/1WkYTi48oC6GZe1j_sJF","Завантажити сертифікат")</f>
        <v>Завантажити сертифікат</v>
      </c>
    </row>
    <row r="1484" spans="1:8" x14ac:dyDescent="0.3">
      <c r="A1484" t="s">
        <v>4869</v>
      </c>
      <c r="B1484" t="s">
        <v>8</v>
      </c>
      <c r="C1484" t="s">
        <v>4870</v>
      </c>
      <c r="D1484" t="s">
        <v>4871</v>
      </c>
      <c r="E1484" t="s">
        <v>4855</v>
      </c>
      <c r="G1484" t="s">
        <v>4856</v>
      </c>
      <c r="H1484" t="str">
        <f>HYPERLINK("https://talan.bank.gov.ua/get-user-certificate/1WkYTOz0uzRgSfhcRRdr","Завантажити сертифікат")</f>
        <v>Завантажити сертифікат</v>
      </c>
    </row>
    <row r="1485" spans="1:8" x14ac:dyDescent="0.3">
      <c r="A1485" t="s">
        <v>4872</v>
      </c>
      <c r="B1485" t="s">
        <v>8</v>
      </c>
      <c r="C1485" t="s">
        <v>4873</v>
      </c>
      <c r="D1485" t="s">
        <v>4874</v>
      </c>
      <c r="E1485" t="s">
        <v>4855</v>
      </c>
      <c r="G1485" t="s">
        <v>4856</v>
      </c>
      <c r="H1485" t="str">
        <f>HYPERLINK("https://talan.bank.gov.ua/get-user-certificate/1WkYT1Y3mOVx2bpMWRQ-","Завантажити сертифікат")</f>
        <v>Завантажити сертифікат</v>
      </c>
    </row>
    <row r="1486" spans="1:8" x14ac:dyDescent="0.3">
      <c r="A1486" t="s">
        <v>4875</v>
      </c>
      <c r="B1486" t="s">
        <v>8</v>
      </c>
      <c r="C1486" t="s">
        <v>4876</v>
      </c>
      <c r="D1486" t="s">
        <v>4877</v>
      </c>
      <c r="E1486" t="s">
        <v>4855</v>
      </c>
      <c r="G1486" t="s">
        <v>4856</v>
      </c>
      <c r="H1486" t="str">
        <f>HYPERLINK("https://talan.bank.gov.ua/get-user-certificate/1WkYTriz0JqMMpMjvI2a","Завантажити сертифікат")</f>
        <v>Завантажити сертифікат</v>
      </c>
    </row>
    <row r="1487" spans="1:8" x14ac:dyDescent="0.3">
      <c r="A1487" t="s">
        <v>4878</v>
      </c>
      <c r="B1487" t="s">
        <v>8</v>
      </c>
      <c r="C1487" t="s">
        <v>4879</v>
      </c>
      <c r="D1487" t="s">
        <v>4880</v>
      </c>
      <c r="E1487" t="s">
        <v>4855</v>
      </c>
      <c r="G1487" t="s">
        <v>4856</v>
      </c>
      <c r="H1487" t="str">
        <f>HYPERLINK("https://talan.bank.gov.ua/get-user-certificate/1WkYTZ5LQmO5FVExLgCQ","Завантажити сертифікат")</f>
        <v>Завантажити сертифікат</v>
      </c>
    </row>
    <row r="1488" spans="1:8" x14ac:dyDescent="0.3">
      <c r="A1488" t="s">
        <v>4881</v>
      </c>
      <c r="B1488" t="s">
        <v>8</v>
      </c>
      <c r="C1488" t="s">
        <v>4882</v>
      </c>
      <c r="D1488" t="s">
        <v>4883</v>
      </c>
      <c r="E1488" t="s">
        <v>4855</v>
      </c>
      <c r="G1488" t="s">
        <v>4856</v>
      </c>
      <c r="H1488" t="str">
        <f>HYPERLINK("https://talan.bank.gov.ua/get-user-certificate/1WkYTnmqz9mmJp28gZ_t","Завантажити сертифікат")</f>
        <v>Завантажити сертифікат</v>
      </c>
    </row>
    <row r="1489" spans="1:8" x14ac:dyDescent="0.3">
      <c r="A1489" t="s">
        <v>4884</v>
      </c>
      <c r="B1489" t="s">
        <v>8</v>
      </c>
      <c r="C1489" t="s">
        <v>4885</v>
      </c>
      <c r="D1489" t="s">
        <v>4886</v>
      </c>
      <c r="E1489" t="s">
        <v>4855</v>
      </c>
      <c r="G1489" t="s">
        <v>4856</v>
      </c>
      <c r="H1489" t="str">
        <f>HYPERLINK("https://talan.bank.gov.ua/get-user-certificate/1WkYTuSSIg235Jy7edGs","Завантажити сертифікат")</f>
        <v>Завантажити сертифікат</v>
      </c>
    </row>
    <row r="1490" spans="1:8" x14ac:dyDescent="0.3">
      <c r="A1490" t="s">
        <v>4887</v>
      </c>
      <c r="B1490" t="s">
        <v>8</v>
      </c>
      <c r="C1490" t="s">
        <v>4888</v>
      </c>
      <c r="D1490" t="s">
        <v>4889</v>
      </c>
      <c r="E1490" t="s">
        <v>4855</v>
      </c>
      <c r="G1490" t="s">
        <v>4856</v>
      </c>
      <c r="H1490" t="str">
        <f>HYPERLINK("https://talan.bank.gov.ua/get-user-certificate/1WkYTAECEvsZ2lwwHWTa","Завантажити сертифікат")</f>
        <v>Завантажити сертифікат</v>
      </c>
    </row>
    <row r="1491" spans="1:8" x14ac:dyDescent="0.3">
      <c r="A1491" t="s">
        <v>4890</v>
      </c>
      <c r="B1491" t="s">
        <v>8</v>
      </c>
      <c r="C1491" t="s">
        <v>4891</v>
      </c>
      <c r="D1491" t="s">
        <v>4892</v>
      </c>
      <c r="E1491" t="s">
        <v>4855</v>
      </c>
      <c r="G1491" t="s">
        <v>4856</v>
      </c>
      <c r="H1491" t="str">
        <f>HYPERLINK("https://talan.bank.gov.ua/get-user-certificate/1WkYTA1bKfE5r-cpo_zl","Завантажити сертифікат")</f>
        <v>Завантажити сертифікат</v>
      </c>
    </row>
    <row r="1492" spans="1:8" x14ac:dyDescent="0.3">
      <c r="A1492" t="s">
        <v>4893</v>
      </c>
      <c r="B1492" t="s">
        <v>8</v>
      </c>
      <c r="C1492" t="s">
        <v>4894</v>
      </c>
      <c r="D1492" t="s">
        <v>4895</v>
      </c>
      <c r="E1492" t="s">
        <v>4855</v>
      </c>
      <c r="G1492" t="s">
        <v>4856</v>
      </c>
      <c r="H1492" t="str">
        <f>HYPERLINK("https://talan.bank.gov.ua/get-user-certificate/1WkYTVV_BBIn80f_g9wc","Завантажити сертифікат")</f>
        <v>Завантажити сертифікат</v>
      </c>
    </row>
    <row r="1493" spans="1:8" x14ac:dyDescent="0.3">
      <c r="A1493" t="s">
        <v>4896</v>
      </c>
      <c r="B1493" t="s">
        <v>8</v>
      </c>
      <c r="C1493" t="s">
        <v>4897</v>
      </c>
      <c r="D1493" t="s">
        <v>4898</v>
      </c>
      <c r="E1493" t="s">
        <v>4855</v>
      </c>
      <c r="G1493" t="s">
        <v>4856</v>
      </c>
      <c r="H1493" t="str">
        <f>HYPERLINK("https://talan.bank.gov.ua/get-user-certificate/1WkYTzff9cjwqlUZJ1Po","Завантажити сертифікат")</f>
        <v>Завантажити сертифікат</v>
      </c>
    </row>
    <row r="1494" spans="1:8" x14ac:dyDescent="0.3">
      <c r="A1494" t="s">
        <v>4899</v>
      </c>
      <c r="B1494" t="s">
        <v>8</v>
      </c>
      <c r="C1494" t="s">
        <v>4900</v>
      </c>
      <c r="D1494" t="s">
        <v>4901</v>
      </c>
      <c r="E1494" t="s">
        <v>4902</v>
      </c>
      <c r="G1494" t="s">
        <v>4903</v>
      </c>
      <c r="H1494" t="str">
        <f>HYPERLINK("https://talan.bank.gov.ua/get-user-certificate/1WkYTG921VBOX4h6mzcQ","Завантажити сертифікат")</f>
        <v>Завантажити сертифікат</v>
      </c>
    </row>
    <row r="1495" spans="1:8" x14ac:dyDescent="0.3">
      <c r="A1495" t="s">
        <v>4904</v>
      </c>
      <c r="B1495" t="s">
        <v>8</v>
      </c>
      <c r="C1495" t="s">
        <v>4905</v>
      </c>
      <c r="D1495" t="s">
        <v>4906</v>
      </c>
      <c r="E1495" t="s">
        <v>4902</v>
      </c>
      <c r="G1495" t="s">
        <v>4903</v>
      </c>
      <c r="H1495" t="str">
        <f>HYPERLINK("https://talan.bank.gov.ua/get-user-certificate/1WkYT3_hDQkaCNIgpXnt","Завантажити сертифікат")</f>
        <v>Завантажити сертифікат</v>
      </c>
    </row>
    <row r="1496" spans="1:8" x14ac:dyDescent="0.3">
      <c r="A1496" t="s">
        <v>4907</v>
      </c>
      <c r="B1496" t="s">
        <v>8</v>
      </c>
      <c r="C1496" t="s">
        <v>4908</v>
      </c>
      <c r="D1496" t="s">
        <v>4909</v>
      </c>
      <c r="E1496" t="s">
        <v>4902</v>
      </c>
      <c r="G1496" t="s">
        <v>4903</v>
      </c>
      <c r="H1496" t="str">
        <f>HYPERLINK("https://talan.bank.gov.ua/get-user-certificate/1WkYT9SCSmgEnynOCmiK","Завантажити сертифікат")</f>
        <v>Завантажити сертифікат</v>
      </c>
    </row>
    <row r="1497" spans="1:8" x14ac:dyDescent="0.3">
      <c r="A1497" t="s">
        <v>4910</v>
      </c>
      <c r="B1497" t="s">
        <v>8</v>
      </c>
      <c r="C1497" t="s">
        <v>4911</v>
      </c>
      <c r="D1497" t="s">
        <v>4912</v>
      </c>
      <c r="E1497" t="s">
        <v>4902</v>
      </c>
      <c r="G1497" t="s">
        <v>4903</v>
      </c>
      <c r="H1497" t="str">
        <f>HYPERLINK("https://talan.bank.gov.ua/get-user-certificate/1WkYTLBp0a8ttXUfE-5b","Завантажити сертифікат")</f>
        <v>Завантажити сертифікат</v>
      </c>
    </row>
    <row r="1498" spans="1:8" x14ac:dyDescent="0.3">
      <c r="A1498" t="s">
        <v>4913</v>
      </c>
      <c r="B1498" t="s">
        <v>8</v>
      </c>
      <c r="C1498" t="s">
        <v>4914</v>
      </c>
      <c r="D1498" t="s">
        <v>4915</v>
      </c>
      <c r="E1498" t="s">
        <v>4916</v>
      </c>
      <c r="G1498" t="s">
        <v>4917</v>
      </c>
      <c r="H1498" t="str">
        <f>HYPERLINK("https://talan.bank.gov.ua/get-user-certificate/1WkYTS4sL6waKIUtCZsA","Завантажити сертифікат")</f>
        <v>Завантажити сертифікат</v>
      </c>
    </row>
    <row r="1499" spans="1:8" x14ac:dyDescent="0.3">
      <c r="A1499" t="s">
        <v>4918</v>
      </c>
      <c r="B1499" t="s">
        <v>8</v>
      </c>
      <c r="C1499" t="s">
        <v>4919</v>
      </c>
      <c r="D1499" t="s">
        <v>4920</v>
      </c>
      <c r="E1499" t="s">
        <v>4916</v>
      </c>
      <c r="G1499" t="s">
        <v>4917</v>
      </c>
      <c r="H1499" t="str">
        <f>HYPERLINK("https://talan.bank.gov.ua/get-user-certificate/1WkYT74tLNywBmCmtDPs","Завантажити сертифікат")</f>
        <v>Завантажити сертифікат</v>
      </c>
    </row>
    <row r="1500" spans="1:8" x14ac:dyDescent="0.3">
      <c r="A1500" t="s">
        <v>4921</v>
      </c>
      <c r="B1500" t="s">
        <v>8</v>
      </c>
      <c r="C1500" t="s">
        <v>4922</v>
      </c>
      <c r="D1500" t="s">
        <v>4923</v>
      </c>
      <c r="E1500" t="s">
        <v>4916</v>
      </c>
      <c r="G1500" t="s">
        <v>4917</v>
      </c>
      <c r="H1500" t="str">
        <f>HYPERLINK("https://talan.bank.gov.ua/get-user-certificate/1WkYTYkkGidIWgj7QE5A","Завантажити сертифікат")</f>
        <v>Завантажити сертифікат</v>
      </c>
    </row>
    <row r="1501" spans="1:8" x14ac:dyDescent="0.3">
      <c r="A1501" t="s">
        <v>4924</v>
      </c>
      <c r="B1501" t="s">
        <v>8</v>
      </c>
      <c r="C1501" t="s">
        <v>4925</v>
      </c>
      <c r="D1501" t="s">
        <v>4926</v>
      </c>
      <c r="E1501" t="s">
        <v>4916</v>
      </c>
      <c r="G1501" t="s">
        <v>4917</v>
      </c>
      <c r="H1501" t="str">
        <f>HYPERLINK("https://talan.bank.gov.ua/get-user-certificate/1WkYTq7ivHWpEgDzNxAR","Завантажити сертифікат")</f>
        <v>Завантажити сертифікат</v>
      </c>
    </row>
    <row r="1502" spans="1:8" x14ac:dyDescent="0.3">
      <c r="A1502" t="s">
        <v>4927</v>
      </c>
      <c r="B1502" t="s">
        <v>8</v>
      </c>
      <c r="C1502" t="s">
        <v>4928</v>
      </c>
      <c r="D1502" t="s">
        <v>4929</v>
      </c>
      <c r="E1502" t="s">
        <v>4916</v>
      </c>
      <c r="G1502" t="s">
        <v>4917</v>
      </c>
      <c r="H1502" t="str">
        <f>HYPERLINK("https://talan.bank.gov.ua/get-user-certificate/1WkYTN6CjaNaD-BiFAAf","Завантажити сертифікат")</f>
        <v>Завантажити сертифікат</v>
      </c>
    </row>
    <row r="1503" spans="1:8" x14ac:dyDescent="0.3">
      <c r="A1503" t="s">
        <v>4930</v>
      </c>
      <c r="B1503" t="s">
        <v>8</v>
      </c>
      <c r="C1503" t="s">
        <v>4931</v>
      </c>
      <c r="D1503" t="s">
        <v>4932</v>
      </c>
      <c r="E1503" t="s">
        <v>4933</v>
      </c>
      <c r="G1503" t="s">
        <v>4934</v>
      </c>
      <c r="H1503" t="str">
        <f>HYPERLINK("https://talan.bank.gov.ua/get-user-certificate/1WkYTTsQWUqIj9ELs_fL","Завантажити сертифікат")</f>
        <v>Завантажити сертифікат</v>
      </c>
    </row>
    <row r="1504" spans="1:8" x14ac:dyDescent="0.3">
      <c r="A1504" t="s">
        <v>4935</v>
      </c>
      <c r="B1504" t="s">
        <v>8</v>
      </c>
      <c r="C1504" t="s">
        <v>4936</v>
      </c>
      <c r="D1504" t="s">
        <v>4937</v>
      </c>
      <c r="E1504" t="s">
        <v>4938</v>
      </c>
      <c r="G1504" t="s">
        <v>4939</v>
      </c>
      <c r="H1504" t="str">
        <f>HYPERLINK("https://talan.bank.gov.ua/get-user-certificate/1WkYTbLivq1UhSlslTNO","Завантажити сертифікат")</f>
        <v>Завантажити сертифікат</v>
      </c>
    </row>
    <row r="1505" spans="1:8" x14ac:dyDescent="0.3">
      <c r="A1505" t="s">
        <v>4940</v>
      </c>
      <c r="B1505" t="s">
        <v>8</v>
      </c>
      <c r="C1505" t="s">
        <v>4941</v>
      </c>
      <c r="D1505" t="s">
        <v>4942</v>
      </c>
      <c r="E1505" t="s">
        <v>4938</v>
      </c>
      <c r="G1505" t="s">
        <v>4943</v>
      </c>
      <c r="H1505" t="str">
        <f>HYPERLINK("https://talan.bank.gov.ua/get-user-certificate/1WkYTiRtK7_RPUp7t3py","Завантажити сертифікат")</f>
        <v>Завантажити сертифікат</v>
      </c>
    </row>
    <row r="1506" spans="1:8" x14ac:dyDescent="0.3">
      <c r="A1506" t="s">
        <v>4944</v>
      </c>
      <c r="B1506" t="s">
        <v>8</v>
      </c>
      <c r="C1506" t="s">
        <v>4945</v>
      </c>
      <c r="D1506" t="s">
        <v>4946</v>
      </c>
      <c r="E1506" t="s">
        <v>4938</v>
      </c>
      <c r="G1506" t="s">
        <v>4943</v>
      </c>
      <c r="H1506" t="str">
        <f>HYPERLINK("https://talan.bank.gov.ua/get-user-certificate/1WkYTbnHBA-e9EvduKj7","Завантажити сертифікат")</f>
        <v>Завантажити сертифікат</v>
      </c>
    </row>
    <row r="1507" spans="1:8" x14ac:dyDescent="0.3">
      <c r="A1507" t="s">
        <v>4947</v>
      </c>
      <c r="B1507" t="s">
        <v>8</v>
      </c>
      <c r="C1507" t="s">
        <v>4948</v>
      </c>
      <c r="D1507" t="s">
        <v>4949</v>
      </c>
      <c r="E1507" t="s">
        <v>4950</v>
      </c>
      <c r="G1507" t="s">
        <v>4951</v>
      </c>
      <c r="H1507" t="str">
        <f>HYPERLINK("https://talan.bank.gov.ua/get-user-certificate/1WkYTTO900ZYIEf-RqIC","Завантажити сертифікат")</f>
        <v>Завантажити сертифікат</v>
      </c>
    </row>
    <row r="1508" spans="1:8" x14ac:dyDescent="0.3">
      <c r="A1508" t="s">
        <v>4952</v>
      </c>
      <c r="B1508" t="s">
        <v>8</v>
      </c>
      <c r="C1508" t="s">
        <v>4953</v>
      </c>
      <c r="D1508" t="s">
        <v>4954</v>
      </c>
      <c r="E1508" t="s">
        <v>4950</v>
      </c>
      <c r="G1508" t="s">
        <v>4951</v>
      </c>
      <c r="H1508" t="str">
        <f>HYPERLINK("https://talan.bank.gov.ua/get-user-certificate/1WkYTerfUxdPpULvAMrG","Завантажити сертифікат")</f>
        <v>Завантажити сертифікат</v>
      </c>
    </row>
    <row r="1509" spans="1:8" x14ac:dyDescent="0.3">
      <c r="A1509" t="s">
        <v>4955</v>
      </c>
      <c r="B1509" t="s">
        <v>8</v>
      </c>
      <c r="C1509" t="s">
        <v>4956</v>
      </c>
      <c r="D1509" t="s">
        <v>4957</v>
      </c>
      <c r="E1509" t="s">
        <v>4950</v>
      </c>
      <c r="G1509" t="s">
        <v>4951</v>
      </c>
      <c r="H1509" t="str">
        <f>HYPERLINK("https://talan.bank.gov.ua/get-user-certificate/1WkYTY_7dmnjABGqC-u9","Завантажити сертифікат")</f>
        <v>Завантажити сертифікат</v>
      </c>
    </row>
    <row r="1510" spans="1:8" x14ac:dyDescent="0.3">
      <c r="A1510" t="s">
        <v>4958</v>
      </c>
      <c r="B1510" t="s">
        <v>8</v>
      </c>
      <c r="C1510" t="s">
        <v>4959</v>
      </c>
      <c r="D1510" t="s">
        <v>4960</v>
      </c>
      <c r="E1510" t="s">
        <v>4950</v>
      </c>
      <c r="G1510" t="s">
        <v>4951</v>
      </c>
      <c r="H1510" t="str">
        <f>HYPERLINK("https://talan.bank.gov.ua/get-user-certificate/1WkYTg0cUbgf4TFJ5LRj","Завантажити сертифікат")</f>
        <v>Завантажити сертифікат</v>
      </c>
    </row>
    <row r="1511" spans="1:8" x14ac:dyDescent="0.3">
      <c r="A1511" t="s">
        <v>4961</v>
      </c>
      <c r="B1511" t="s">
        <v>8</v>
      </c>
      <c r="C1511" t="s">
        <v>4962</v>
      </c>
      <c r="D1511" t="s">
        <v>4963</v>
      </c>
      <c r="E1511" t="s">
        <v>4950</v>
      </c>
      <c r="G1511" t="s">
        <v>4951</v>
      </c>
      <c r="H1511" t="str">
        <f>HYPERLINK("https://talan.bank.gov.ua/get-user-certificate/1WkYT3oSAWXii_dgsVG_","Завантажити сертифікат")</f>
        <v>Завантажити сертифікат</v>
      </c>
    </row>
    <row r="1512" spans="1:8" x14ac:dyDescent="0.3">
      <c r="A1512" t="s">
        <v>4964</v>
      </c>
      <c r="B1512" t="s">
        <v>8</v>
      </c>
      <c r="C1512" t="s">
        <v>4965</v>
      </c>
      <c r="D1512" t="s">
        <v>4966</v>
      </c>
      <c r="E1512" t="s">
        <v>4967</v>
      </c>
      <c r="G1512" t="s">
        <v>4951</v>
      </c>
      <c r="H1512" t="str">
        <f>HYPERLINK("https://talan.bank.gov.ua/get-user-certificate/1WkYTMUGB3igC4wuiXmN","Завантажити сертифікат")</f>
        <v>Завантажити сертифікат</v>
      </c>
    </row>
    <row r="1513" spans="1:8" x14ac:dyDescent="0.3">
      <c r="A1513" t="s">
        <v>4968</v>
      </c>
      <c r="B1513" t="s">
        <v>8</v>
      </c>
      <c r="C1513" t="s">
        <v>4969</v>
      </c>
      <c r="D1513" t="s">
        <v>4970</v>
      </c>
      <c r="E1513" t="s">
        <v>4967</v>
      </c>
      <c r="G1513" t="s">
        <v>4951</v>
      </c>
      <c r="H1513" t="str">
        <f>HYPERLINK("https://talan.bank.gov.ua/get-user-certificate/1WkYTI2aO1XtV4Ezrmi3","Завантажити сертифікат")</f>
        <v>Завантажити сертифікат</v>
      </c>
    </row>
    <row r="1514" spans="1:8" x14ac:dyDescent="0.3">
      <c r="A1514" t="s">
        <v>4971</v>
      </c>
      <c r="B1514" t="s">
        <v>8</v>
      </c>
      <c r="C1514" t="s">
        <v>4972</v>
      </c>
      <c r="D1514" t="s">
        <v>4973</v>
      </c>
      <c r="E1514" t="s">
        <v>4967</v>
      </c>
      <c r="G1514" t="s">
        <v>4951</v>
      </c>
      <c r="H1514" t="str">
        <f>HYPERLINK("https://talan.bank.gov.ua/get-user-certificate/1WkYTH-FotBQGgl2FGzN","Завантажити сертифікат")</f>
        <v>Завантажити сертифікат</v>
      </c>
    </row>
    <row r="1515" spans="1:8" x14ac:dyDescent="0.3">
      <c r="A1515" t="s">
        <v>4974</v>
      </c>
      <c r="B1515" t="s">
        <v>8</v>
      </c>
      <c r="C1515" t="s">
        <v>4975</v>
      </c>
      <c r="D1515" t="s">
        <v>4976</v>
      </c>
      <c r="E1515" t="s">
        <v>4967</v>
      </c>
      <c r="G1515" t="s">
        <v>4951</v>
      </c>
      <c r="H1515" t="str">
        <f>HYPERLINK("https://talan.bank.gov.ua/get-user-certificate/1WkYTQm2rsZoz1-Ip6M1","Завантажити сертифікат")</f>
        <v>Завантажити сертифікат</v>
      </c>
    </row>
    <row r="1516" spans="1:8" x14ac:dyDescent="0.3">
      <c r="A1516" t="s">
        <v>4977</v>
      </c>
      <c r="B1516" t="s">
        <v>8</v>
      </c>
      <c r="C1516" t="s">
        <v>4978</v>
      </c>
      <c r="D1516" t="s">
        <v>4979</v>
      </c>
      <c r="E1516" t="s">
        <v>4967</v>
      </c>
      <c r="G1516" t="s">
        <v>4951</v>
      </c>
      <c r="H1516" t="str">
        <f>HYPERLINK("https://talan.bank.gov.ua/get-user-certificate/1WkYTdSaIXFzDLMfT5GW","Завантажити сертифікат")</f>
        <v>Завантажити сертифікат</v>
      </c>
    </row>
    <row r="1517" spans="1:8" x14ac:dyDescent="0.3">
      <c r="A1517" t="s">
        <v>4980</v>
      </c>
      <c r="B1517" t="s">
        <v>8</v>
      </c>
      <c r="C1517" t="s">
        <v>4981</v>
      </c>
      <c r="D1517" t="s">
        <v>4982</v>
      </c>
      <c r="E1517" t="s">
        <v>4983</v>
      </c>
      <c r="G1517" t="s">
        <v>4984</v>
      </c>
      <c r="H1517" t="str">
        <f>HYPERLINK("https://talan.bank.gov.ua/get-user-certificate/1WkYTxRpF5Nm1f9h_RCk","Завантажити сертифікат")</f>
        <v>Завантажити сертифікат</v>
      </c>
    </row>
    <row r="1518" spans="1:8" x14ac:dyDescent="0.3">
      <c r="A1518" t="s">
        <v>4985</v>
      </c>
      <c r="B1518" t="s">
        <v>8</v>
      </c>
      <c r="C1518" t="s">
        <v>4986</v>
      </c>
      <c r="D1518" t="s">
        <v>4987</v>
      </c>
      <c r="E1518" t="s">
        <v>4988</v>
      </c>
      <c r="G1518" t="s">
        <v>4989</v>
      </c>
      <c r="H1518" t="str">
        <f>HYPERLINK("https://talan.bank.gov.ua/get-user-certificate/1WkYTQdKvYE_zRYUGj2J","Завантажити сертифікат")</f>
        <v>Завантажити сертифікат</v>
      </c>
    </row>
    <row r="1519" spans="1:8" x14ac:dyDescent="0.3">
      <c r="A1519" t="s">
        <v>4990</v>
      </c>
      <c r="B1519" t="s">
        <v>8</v>
      </c>
      <c r="C1519" t="s">
        <v>4991</v>
      </c>
      <c r="D1519" t="s">
        <v>4992</v>
      </c>
      <c r="E1519" t="s">
        <v>4988</v>
      </c>
      <c r="G1519" t="s">
        <v>4989</v>
      </c>
      <c r="H1519" t="str">
        <f>HYPERLINK("https://talan.bank.gov.ua/get-user-certificate/1WkYTBIHLPvl4B1d0765","Завантажити сертифікат")</f>
        <v>Завантажити сертифікат</v>
      </c>
    </row>
    <row r="1520" spans="1:8" x14ac:dyDescent="0.3">
      <c r="A1520" t="s">
        <v>4993</v>
      </c>
      <c r="B1520" t="s">
        <v>8</v>
      </c>
      <c r="C1520" t="s">
        <v>4994</v>
      </c>
      <c r="D1520" t="s">
        <v>4995</v>
      </c>
      <c r="E1520" t="s">
        <v>4988</v>
      </c>
      <c r="G1520" t="s">
        <v>4989</v>
      </c>
      <c r="H1520" t="str">
        <f>HYPERLINK("https://talan.bank.gov.ua/get-user-certificate/1WkYTfMX_vSyUogs36lo","Завантажити сертифікат")</f>
        <v>Завантажити сертифікат</v>
      </c>
    </row>
    <row r="1521" spans="1:8" x14ac:dyDescent="0.3">
      <c r="A1521" t="s">
        <v>4996</v>
      </c>
      <c r="B1521" t="s">
        <v>8</v>
      </c>
      <c r="C1521" t="s">
        <v>4997</v>
      </c>
      <c r="D1521" t="s">
        <v>4998</v>
      </c>
      <c r="E1521" t="s">
        <v>4988</v>
      </c>
      <c r="G1521" t="s">
        <v>4989</v>
      </c>
      <c r="H1521" t="str">
        <f>HYPERLINK("https://talan.bank.gov.ua/get-user-certificate/1WkYTJm_p7j3S6kSOTgn","Завантажити сертифікат")</f>
        <v>Завантажити сертифікат</v>
      </c>
    </row>
    <row r="1522" spans="1:8" x14ac:dyDescent="0.3">
      <c r="A1522" t="s">
        <v>4999</v>
      </c>
      <c r="B1522" t="s">
        <v>8</v>
      </c>
      <c r="C1522" t="s">
        <v>5000</v>
      </c>
      <c r="D1522" t="s">
        <v>5001</v>
      </c>
      <c r="E1522" t="s">
        <v>4988</v>
      </c>
      <c r="G1522" t="s">
        <v>4989</v>
      </c>
      <c r="H1522" t="str">
        <f>HYPERLINK("https://talan.bank.gov.ua/get-user-certificate/1WkYTKjUP7rOMyGKnV5Q","Завантажити сертифікат")</f>
        <v>Завантажити сертифікат</v>
      </c>
    </row>
    <row r="1523" spans="1:8" x14ac:dyDescent="0.3">
      <c r="A1523" t="s">
        <v>5002</v>
      </c>
      <c r="B1523" t="s">
        <v>8</v>
      </c>
      <c r="C1523" t="s">
        <v>5003</v>
      </c>
      <c r="D1523" t="s">
        <v>5004</v>
      </c>
      <c r="E1523" t="s">
        <v>5005</v>
      </c>
      <c r="G1523" t="s">
        <v>5006</v>
      </c>
      <c r="H1523" t="str">
        <f>HYPERLINK("https://talan.bank.gov.ua/get-user-certificate/1WkYTj59U_OoHK1bv38U","Завантажити сертифікат")</f>
        <v>Завантажити сертифікат</v>
      </c>
    </row>
    <row r="1524" spans="1:8" x14ac:dyDescent="0.3">
      <c r="A1524" t="s">
        <v>5007</v>
      </c>
      <c r="B1524" t="s">
        <v>8</v>
      </c>
      <c r="C1524" t="s">
        <v>5008</v>
      </c>
      <c r="D1524" t="s">
        <v>5009</v>
      </c>
      <c r="E1524" t="s">
        <v>5005</v>
      </c>
      <c r="G1524" t="s">
        <v>5006</v>
      </c>
      <c r="H1524" t="str">
        <f>HYPERLINK("https://talan.bank.gov.ua/get-user-certificate/1WkYTAa7QnoQmVbMt4Za","Завантажити сертифікат")</f>
        <v>Завантажити сертифікат</v>
      </c>
    </row>
    <row r="1525" spans="1:8" x14ac:dyDescent="0.3">
      <c r="A1525" t="s">
        <v>5010</v>
      </c>
      <c r="B1525" t="s">
        <v>8</v>
      </c>
      <c r="C1525" t="s">
        <v>5011</v>
      </c>
      <c r="D1525" t="s">
        <v>5012</v>
      </c>
      <c r="E1525" t="s">
        <v>5013</v>
      </c>
      <c r="F1525" t="s">
        <v>5014</v>
      </c>
      <c r="G1525" t="s">
        <v>5015</v>
      </c>
      <c r="H1525" t="str">
        <f>HYPERLINK("https://talan.bank.gov.ua/get-user-certificate/1WkYTNG3r6TVBXpcHMpv","Завантажити сертифікат")</f>
        <v>Завантажити сертифікат</v>
      </c>
    </row>
    <row r="1526" spans="1:8" x14ac:dyDescent="0.3">
      <c r="A1526" t="s">
        <v>5016</v>
      </c>
      <c r="B1526" t="s">
        <v>8</v>
      </c>
      <c r="C1526" t="s">
        <v>5017</v>
      </c>
      <c r="D1526" t="s">
        <v>5018</v>
      </c>
      <c r="E1526" t="s">
        <v>5013</v>
      </c>
      <c r="F1526" t="s">
        <v>5014</v>
      </c>
      <c r="G1526" t="s">
        <v>5015</v>
      </c>
      <c r="H1526" t="str">
        <f>HYPERLINK("https://talan.bank.gov.ua/get-user-certificate/1WkYTlQqFaMQht2uQGps","Завантажити сертифікат")</f>
        <v>Завантажити сертифікат</v>
      </c>
    </row>
    <row r="1527" spans="1:8" x14ac:dyDescent="0.3">
      <c r="A1527" t="s">
        <v>5019</v>
      </c>
      <c r="B1527" t="s">
        <v>8</v>
      </c>
      <c r="C1527" t="s">
        <v>5020</v>
      </c>
      <c r="D1527" t="s">
        <v>5021</v>
      </c>
      <c r="E1527" t="s">
        <v>5013</v>
      </c>
      <c r="F1527" t="s">
        <v>5014</v>
      </c>
      <c r="G1527" t="s">
        <v>5015</v>
      </c>
      <c r="H1527" t="str">
        <f>HYPERLINK("https://talan.bank.gov.ua/get-user-certificate/1WkYTGWRqH-m_TOAR6mr","Завантажити сертифікат")</f>
        <v>Завантажити сертифікат</v>
      </c>
    </row>
    <row r="1528" spans="1:8" x14ac:dyDescent="0.3">
      <c r="A1528" t="s">
        <v>5022</v>
      </c>
      <c r="B1528" t="s">
        <v>8</v>
      </c>
      <c r="C1528" t="s">
        <v>5023</v>
      </c>
      <c r="D1528" t="s">
        <v>5024</v>
      </c>
      <c r="E1528" t="s">
        <v>5013</v>
      </c>
      <c r="F1528" t="s">
        <v>5014</v>
      </c>
      <c r="G1528" t="s">
        <v>5015</v>
      </c>
      <c r="H1528" t="str">
        <f>HYPERLINK("https://talan.bank.gov.ua/get-user-certificate/1WkYTkM54B4bWbJpmyAL","Завантажити сертифікат")</f>
        <v>Завантажити сертифікат</v>
      </c>
    </row>
    <row r="1529" spans="1:8" x14ac:dyDescent="0.3">
      <c r="A1529" t="s">
        <v>5025</v>
      </c>
      <c r="B1529" t="s">
        <v>8</v>
      </c>
      <c r="C1529" t="s">
        <v>5026</v>
      </c>
      <c r="D1529" t="s">
        <v>5027</v>
      </c>
      <c r="E1529" t="s">
        <v>5013</v>
      </c>
      <c r="F1529" t="s">
        <v>5014</v>
      </c>
      <c r="G1529" t="s">
        <v>5015</v>
      </c>
      <c r="H1529" t="str">
        <f>HYPERLINK("https://talan.bank.gov.ua/get-user-certificate/1WkYTurafq0hnQXUpsv0","Завантажити сертифікат")</f>
        <v>Завантажити сертифікат</v>
      </c>
    </row>
    <row r="1530" spans="1:8" x14ac:dyDescent="0.3">
      <c r="A1530" t="s">
        <v>5028</v>
      </c>
      <c r="B1530" t="s">
        <v>8</v>
      </c>
      <c r="C1530" t="s">
        <v>5029</v>
      </c>
      <c r="D1530" t="s">
        <v>5030</v>
      </c>
      <c r="E1530" t="s">
        <v>5013</v>
      </c>
      <c r="F1530" t="s">
        <v>5014</v>
      </c>
      <c r="G1530" t="s">
        <v>5015</v>
      </c>
      <c r="H1530" t="str">
        <f>HYPERLINK("https://talan.bank.gov.ua/get-user-certificate/1WkYT8Q5TwBBvSyHmaHs","Завантажити сертифікат")</f>
        <v>Завантажити сертифікат</v>
      </c>
    </row>
    <row r="1531" spans="1:8" x14ac:dyDescent="0.3">
      <c r="A1531" t="s">
        <v>5031</v>
      </c>
      <c r="B1531" t="s">
        <v>8</v>
      </c>
      <c r="C1531" t="s">
        <v>5032</v>
      </c>
      <c r="D1531" t="s">
        <v>5033</v>
      </c>
      <c r="E1531" t="s">
        <v>5013</v>
      </c>
      <c r="F1531" t="s">
        <v>5014</v>
      </c>
      <c r="G1531" t="s">
        <v>5015</v>
      </c>
      <c r="H1531" t="str">
        <f>HYPERLINK("https://talan.bank.gov.ua/get-user-certificate/1WkYTD-zdQkioRzdb2TS","Завантажити сертифікат")</f>
        <v>Завантажити сертифікат</v>
      </c>
    </row>
    <row r="1532" spans="1:8" x14ac:dyDescent="0.3">
      <c r="A1532" t="s">
        <v>5034</v>
      </c>
      <c r="B1532" t="s">
        <v>8</v>
      </c>
      <c r="C1532" t="s">
        <v>5035</v>
      </c>
      <c r="D1532" t="s">
        <v>5036</v>
      </c>
      <c r="E1532" t="s">
        <v>5013</v>
      </c>
      <c r="F1532" t="s">
        <v>5014</v>
      </c>
      <c r="G1532" t="s">
        <v>5015</v>
      </c>
      <c r="H1532" t="str">
        <f>HYPERLINK("https://talan.bank.gov.ua/get-user-certificate/1WkYTDxSkwk6MI6SNnnc","Завантажити сертифікат")</f>
        <v>Завантажити сертифікат</v>
      </c>
    </row>
    <row r="1533" spans="1:8" x14ac:dyDescent="0.3">
      <c r="A1533" t="s">
        <v>5037</v>
      </c>
      <c r="B1533" t="s">
        <v>8</v>
      </c>
      <c r="C1533" t="s">
        <v>5038</v>
      </c>
      <c r="D1533" t="s">
        <v>5039</v>
      </c>
      <c r="E1533" t="s">
        <v>5013</v>
      </c>
      <c r="F1533" t="s">
        <v>5014</v>
      </c>
      <c r="G1533" t="s">
        <v>5015</v>
      </c>
      <c r="H1533" t="str">
        <f>HYPERLINK("https://talan.bank.gov.ua/get-user-certificate/1WkYT6sDLELQzScRVMwB","Завантажити сертифікат")</f>
        <v>Завантажити сертифікат</v>
      </c>
    </row>
    <row r="1534" spans="1:8" x14ac:dyDescent="0.3">
      <c r="A1534" t="s">
        <v>5040</v>
      </c>
      <c r="B1534" t="s">
        <v>8</v>
      </c>
      <c r="C1534" t="s">
        <v>5041</v>
      </c>
      <c r="D1534" t="s">
        <v>5042</v>
      </c>
      <c r="E1534" t="s">
        <v>5043</v>
      </c>
      <c r="G1534" t="s">
        <v>5044</v>
      </c>
      <c r="H1534" t="str">
        <f>HYPERLINK("https://talan.bank.gov.ua/get-user-certificate/1WkYTL0O1Bhs2enJQ_9A","Завантажити сертифікат")</f>
        <v>Завантажити сертифікат</v>
      </c>
    </row>
    <row r="1535" spans="1:8" x14ac:dyDescent="0.3">
      <c r="A1535" t="s">
        <v>5045</v>
      </c>
      <c r="B1535" t="s">
        <v>8</v>
      </c>
      <c r="C1535" t="s">
        <v>5046</v>
      </c>
      <c r="D1535" t="s">
        <v>5047</v>
      </c>
      <c r="E1535" t="s">
        <v>5043</v>
      </c>
      <c r="G1535" t="s">
        <v>5044</v>
      </c>
      <c r="H1535" t="str">
        <f>HYPERLINK("https://talan.bank.gov.ua/get-user-certificate/1WkYTA5H_dAl9J56kxhk","Завантажити сертифікат")</f>
        <v>Завантажити сертифікат</v>
      </c>
    </row>
    <row r="1536" spans="1:8" x14ac:dyDescent="0.3">
      <c r="A1536" t="s">
        <v>5048</v>
      </c>
      <c r="B1536" t="s">
        <v>8</v>
      </c>
      <c r="C1536" t="s">
        <v>5049</v>
      </c>
      <c r="D1536" t="s">
        <v>5050</v>
      </c>
      <c r="E1536" t="s">
        <v>5043</v>
      </c>
      <c r="G1536" t="s">
        <v>5044</v>
      </c>
      <c r="H1536" t="str">
        <f>HYPERLINK("https://talan.bank.gov.ua/get-user-certificate/1WkYTs2kQUjGMiReXbnK","Завантажити сертифікат")</f>
        <v>Завантажити сертифікат</v>
      </c>
    </row>
    <row r="1537" spans="1:8" x14ac:dyDescent="0.3">
      <c r="A1537" t="s">
        <v>5051</v>
      </c>
      <c r="B1537" t="s">
        <v>8</v>
      </c>
      <c r="C1537" t="s">
        <v>5052</v>
      </c>
      <c r="D1537" t="s">
        <v>5053</v>
      </c>
      <c r="E1537" t="s">
        <v>5043</v>
      </c>
      <c r="G1537" t="s">
        <v>5044</v>
      </c>
      <c r="H1537" t="str">
        <f>HYPERLINK("https://talan.bank.gov.ua/get-user-certificate/1WkYTcqeP9968Z9YyWsq","Завантажити сертифікат")</f>
        <v>Завантажити сертифікат</v>
      </c>
    </row>
    <row r="1538" spans="1:8" x14ac:dyDescent="0.3">
      <c r="A1538" t="s">
        <v>5054</v>
      </c>
      <c r="B1538" t="s">
        <v>8</v>
      </c>
      <c r="C1538" t="s">
        <v>5055</v>
      </c>
      <c r="D1538" t="s">
        <v>5056</v>
      </c>
      <c r="E1538" t="s">
        <v>5043</v>
      </c>
      <c r="G1538" t="s">
        <v>5044</v>
      </c>
      <c r="H1538" t="str">
        <f>HYPERLINK("https://talan.bank.gov.ua/get-user-certificate/1WkYTOk8ro7khmWBlLgs","Завантажити сертифікат")</f>
        <v>Завантажити сертифікат</v>
      </c>
    </row>
    <row r="1539" spans="1:8" x14ac:dyDescent="0.3">
      <c r="A1539" t="s">
        <v>5057</v>
      </c>
      <c r="B1539" t="s">
        <v>8</v>
      </c>
      <c r="C1539" t="s">
        <v>5058</v>
      </c>
      <c r="D1539" t="s">
        <v>5059</v>
      </c>
      <c r="E1539" t="s">
        <v>5043</v>
      </c>
      <c r="G1539" t="s">
        <v>5044</v>
      </c>
      <c r="H1539" t="str">
        <f>HYPERLINK("https://talan.bank.gov.ua/get-user-certificate/1WkYT4DHSh91O8zktfUj","Завантажити сертифікат")</f>
        <v>Завантажити сертифікат</v>
      </c>
    </row>
    <row r="1540" spans="1:8" x14ac:dyDescent="0.3">
      <c r="A1540" t="s">
        <v>5060</v>
      </c>
      <c r="B1540" t="s">
        <v>8</v>
      </c>
      <c r="C1540" t="s">
        <v>5061</v>
      </c>
      <c r="D1540" t="s">
        <v>5062</v>
      </c>
      <c r="E1540" t="s">
        <v>5043</v>
      </c>
      <c r="G1540" t="s">
        <v>5044</v>
      </c>
      <c r="H1540" t="str">
        <f>HYPERLINK("https://talan.bank.gov.ua/get-user-certificate/1WkYT-yYNzBbnPA7djc3","Завантажити сертифікат")</f>
        <v>Завантажити сертифікат</v>
      </c>
    </row>
    <row r="1541" spans="1:8" x14ac:dyDescent="0.3">
      <c r="A1541" t="s">
        <v>5063</v>
      </c>
      <c r="B1541" t="s">
        <v>8</v>
      </c>
      <c r="C1541" t="s">
        <v>5064</v>
      </c>
      <c r="D1541" t="s">
        <v>5065</v>
      </c>
      <c r="E1541" t="s">
        <v>5043</v>
      </c>
      <c r="G1541" t="s">
        <v>5044</v>
      </c>
      <c r="H1541" t="str">
        <f>HYPERLINK("https://talan.bank.gov.ua/get-user-certificate/1WkYT5UgU29cyBEctQdi","Завантажити сертифікат")</f>
        <v>Завантажити сертифікат</v>
      </c>
    </row>
    <row r="1542" spans="1:8" x14ac:dyDescent="0.3">
      <c r="A1542" t="s">
        <v>5066</v>
      </c>
      <c r="B1542" t="s">
        <v>8</v>
      </c>
      <c r="C1542" t="s">
        <v>5067</v>
      </c>
      <c r="D1542" t="s">
        <v>5068</v>
      </c>
      <c r="E1542" t="s">
        <v>5043</v>
      </c>
      <c r="G1542" t="s">
        <v>5044</v>
      </c>
      <c r="H1542" t="str">
        <f>HYPERLINK("https://talan.bank.gov.ua/get-user-certificate/1WkYTYhCL4wc8t5-G0fe","Завантажити сертифікат")</f>
        <v>Завантажити сертифікат</v>
      </c>
    </row>
    <row r="1543" spans="1:8" x14ac:dyDescent="0.3">
      <c r="A1543" t="s">
        <v>5069</v>
      </c>
      <c r="B1543" t="s">
        <v>8</v>
      </c>
      <c r="C1543" t="s">
        <v>5070</v>
      </c>
      <c r="D1543" t="s">
        <v>5071</v>
      </c>
      <c r="E1543" t="s">
        <v>5043</v>
      </c>
      <c r="G1543" t="s">
        <v>5044</v>
      </c>
      <c r="H1543" t="str">
        <f>HYPERLINK("https://talan.bank.gov.ua/get-user-certificate/1WkYTFrXOxbOfQ7wQNnc","Завантажити сертифікат")</f>
        <v>Завантажити сертифікат</v>
      </c>
    </row>
    <row r="1544" spans="1:8" x14ac:dyDescent="0.3">
      <c r="A1544" t="s">
        <v>5072</v>
      </c>
      <c r="B1544" t="s">
        <v>8</v>
      </c>
      <c r="C1544" t="s">
        <v>5073</v>
      </c>
      <c r="D1544" t="s">
        <v>5074</v>
      </c>
      <c r="E1544" t="s">
        <v>5043</v>
      </c>
      <c r="G1544" t="s">
        <v>5044</v>
      </c>
      <c r="H1544" t="str">
        <f>HYPERLINK("https://talan.bank.gov.ua/get-user-certificate/1WkYTFLNuj8vu8WsrAeM","Завантажити сертифікат")</f>
        <v>Завантажити сертифікат</v>
      </c>
    </row>
    <row r="1545" spans="1:8" x14ac:dyDescent="0.3">
      <c r="A1545" t="s">
        <v>5075</v>
      </c>
      <c r="B1545" t="s">
        <v>8</v>
      </c>
      <c r="C1545" t="s">
        <v>5076</v>
      </c>
      <c r="D1545" t="s">
        <v>5077</v>
      </c>
      <c r="E1545" t="s">
        <v>5043</v>
      </c>
      <c r="G1545" t="s">
        <v>5044</v>
      </c>
      <c r="H1545" t="str">
        <f>HYPERLINK("https://talan.bank.gov.ua/get-user-certificate/1WkYTPsH3OfoypPPdpek","Завантажити сертифікат")</f>
        <v>Завантажити сертифікат</v>
      </c>
    </row>
    <row r="1546" spans="1:8" x14ac:dyDescent="0.3">
      <c r="A1546" t="s">
        <v>5078</v>
      </c>
      <c r="B1546" t="s">
        <v>8</v>
      </c>
      <c r="C1546" t="s">
        <v>5079</v>
      </c>
      <c r="D1546" t="s">
        <v>5080</v>
      </c>
      <c r="E1546" t="s">
        <v>5081</v>
      </c>
      <c r="G1546" t="s">
        <v>5082</v>
      </c>
      <c r="H1546" t="str">
        <f>HYPERLINK("https://talan.bank.gov.ua/get-user-certificate/1WkYTAEtrb6eXl033zky","Завантажити сертифікат")</f>
        <v>Завантажити сертифікат</v>
      </c>
    </row>
    <row r="1547" spans="1:8" x14ac:dyDescent="0.3">
      <c r="A1547" t="s">
        <v>5083</v>
      </c>
      <c r="B1547" t="s">
        <v>8</v>
      </c>
      <c r="C1547" t="s">
        <v>5084</v>
      </c>
      <c r="D1547" t="s">
        <v>5085</v>
      </c>
      <c r="E1547" t="s">
        <v>5081</v>
      </c>
      <c r="G1547" t="s">
        <v>5082</v>
      </c>
      <c r="H1547" t="str">
        <f>HYPERLINK("https://talan.bank.gov.ua/get-user-certificate/1WkYTsMuVnrKMP8MTI2q","Завантажити сертифікат")</f>
        <v>Завантажити сертифікат</v>
      </c>
    </row>
    <row r="1548" spans="1:8" x14ac:dyDescent="0.3">
      <c r="A1548" t="s">
        <v>5086</v>
      </c>
      <c r="B1548" t="s">
        <v>8</v>
      </c>
      <c r="C1548" t="s">
        <v>5087</v>
      </c>
      <c r="D1548" t="s">
        <v>5088</v>
      </c>
      <c r="E1548" t="s">
        <v>5081</v>
      </c>
      <c r="G1548" t="s">
        <v>5082</v>
      </c>
      <c r="H1548" t="str">
        <f>HYPERLINK("https://talan.bank.gov.ua/get-user-certificate/1WkYTpPuHeSNJPF5CULa","Завантажити сертифікат")</f>
        <v>Завантажити сертифікат</v>
      </c>
    </row>
    <row r="1549" spans="1:8" x14ac:dyDescent="0.3">
      <c r="A1549" t="s">
        <v>5089</v>
      </c>
      <c r="B1549" t="s">
        <v>8</v>
      </c>
      <c r="C1549" t="s">
        <v>5090</v>
      </c>
      <c r="D1549" t="s">
        <v>5091</v>
      </c>
      <c r="E1549" t="s">
        <v>5081</v>
      </c>
      <c r="G1549" t="s">
        <v>5082</v>
      </c>
      <c r="H1549" t="str">
        <f>HYPERLINK("https://talan.bank.gov.ua/get-user-certificate/1WkYTltT5H1SYEv_0kRr","Завантажити сертифікат")</f>
        <v>Завантажити сертифікат</v>
      </c>
    </row>
    <row r="1550" spans="1:8" x14ac:dyDescent="0.3">
      <c r="A1550" t="s">
        <v>5092</v>
      </c>
      <c r="B1550" t="s">
        <v>8</v>
      </c>
      <c r="C1550" t="s">
        <v>5093</v>
      </c>
      <c r="D1550" t="s">
        <v>5094</v>
      </c>
      <c r="E1550" t="s">
        <v>5081</v>
      </c>
      <c r="G1550" t="s">
        <v>5082</v>
      </c>
      <c r="H1550" t="str">
        <f>HYPERLINK("https://talan.bank.gov.ua/get-user-certificate/1WkYTKwRCztkij_3xqjC","Завантажити сертифікат")</f>
        <v>Завантажити сертифікат</v>
      </c>
    </row>
    <row r="1551" spans="1:8" x14ac:dyDescent="0.3">
      <c r="A1551" t="s">
        <v>5095</v>
      </c>
      <c r="B1551" t="s">
        <v>8</v>
      </c>
      <c r="C1551" t="s">
        <v>5096</v>
      </c>
      <c r="D1551" t="s">
        <v>5097</v>
      </c>
      <c r="E1551" t="s">
        <v>5081</v>
      </c>
      <c r="G1551" t="s">
        <v>5082</v>
      </c>
      <c r="H1551" t="str">
        <f>HYPERLINK("https://talan.bank.gov.ua/get-user-certificate/1WkYTEfaPiN4u2mFP7Gj","Завантажити сертифікат")</f>
        <v>Завантажити сертифікат</v>
      </c>
    </row>
    <row r="1552" spans="1:8" x14ac:dyDescent="0.3">
      <c r="A1552" t="s">
        <v>5098</v>
      </c>
      <c r="B1552" t="s">
        <v>8</v>
      </c>
      <c r="C1552" t="s">
        <v>5099</v>
      </c>
      <c r="D1552" t="s">
        <v>5100</v>
      </c>
      <c r="E1552" t="s">
        <v>5101</v>
      </c>
      <c r="G1552" t="s">
        <v>5102</v>
      </c>
      <c r="H1552" t="str">
        <f>HYPERLINK("https://talan.bank.gov.ua/get-user-certificate/1WkYTrqMEMrtVVzMCibS","Завантажити сертифікат")</f>
        <v>Завантажити сертифікат</v>
      </c>
    </row>
    <row r="1553" spans="1:8" x14ac:dyDescent="0.3">
      <c r="A1553" t="s">
        <v>5103</v>
      </c>
      <c r="B1553" t="s">
        <v>8</v>
      </c>
      <c r="C1553" t="s">
        <v>5104</v>
      </c>
      <c r="D1553" t="s">
        <v>5105</v>
      </c>
      <c r="E1553" t="s">
        <v>5101</v>
      </c>
      <c r="G1553" t="s">
        <v>5102</v>
      </c>
      <c r="H1553" t="str">
        <f>HYPERLINK("https://talan.bank.gov.ua/get-user-certificate/1WkYTSX4BSp7g4wJu7rr","Завантажити сертифікат")</f>
        <v>Завантажити сертифікат</v>
      </c>
    </row>
    <row r="1554" spans="1:8" x14ac:dyDescent="0.3">
      <c r="A1554" t="s">
        <v>5106</v>
      </c>
      <c r="B1554" t="s">
        <v>8</v>
      </c>
      <c r="C1554" t="s">
        <v>5107</v>
      </c>
      <c r="D1554" t="s">
        <v>5108</v>
      </c>
      <c r="E1554" t="s">
        <v>5101</v>
      </c>
      <c r="G1554" t="s">
        <v>5102</v>
      </c>
      <c r="H1554" t="str">
        <f>HYPERLINK("https://talan.bank.gov.ua/get-user-certificate/1WkYTS4CAH4BsQwrCZ9d","Завантажити сертифікат")</f>
        <v>Завантажити сертифікат</v>
      </c>
    </row>
    <row r="1555" spans="1:8" x14ac:dyDescent="0.3">
      <c r="A1555" t="s">
        <v>5109</v>
      </c>
      <c r="B1555" t="s">
        <v>8</v>
      </c>
      <c r="C1555" t="s">
        <v>5110</v>
      </c>
      <c r="D1555" t="s">
        <v>5111</v>
      </c>
      <c r="E1555" t="s">
        <v>5101</v>
      </c>
      <c r="G1555" t="s">
        <v>5102</v>
      </c>
      <c r="H1555" t="str">
        <f>HYPERLINK("https://talan.bank.gov.ua/get-user-certificate/1WkYTBM_YRANUZ9npYhK","Завантажити сертифікат")</f>
        <v>Завантажити сертифікат</v>
      </c>
    </row>
    <row r="1556" spans="1:8" x14ac:dyDescent="0.3">
      <c r="A1556" t="s">
        <v>5112</v>
      </c>
      <c r="B1556" t="s">
        <v>8</v>
      </c>
      <c r="C1556" t="s">
        <v>5113</v>
      </c>
      <c r="D1556" t="s">
        <v>5114</v>
      </c>
      <c r="E1556" t="s">
        <v>5101</v>
      </c>
      <c r="G1556" t="s">
        <v>5102</v>
      </c>
      <c r="H1556" t="str">
        <f>HYPERLINK("https://talan.bank.gov.ua/get-user-certificate/1WkYTRKgjtHaJKlRLcSI","Завантажити сертифікат")</f>
        <v>Завантажити сертифікат</v>
      </c>
    </row>
    <row r="1557" spans="1:8" x14ac:dyDescent="0.3">
      <c r="A1557" t="s">
        <v>5115</v>
      </c>
      <c r="B1557" t="s">
        <v>8</v>
      </c>
      <c r="C1557" t="s">
        <v>5116</v>
      </c>
      <c r="D1557" t="s">
        <v>5117</v>
      </c>
      <c r="E1557" t="s">
        <v>5101</v>
      </c>
      <c r="G1557" t="s">
        <v>5102</v>
      </c>
      <c r="H1557" t="str">
        <f>HYPERLINK("https://talan.bank.gov.ua/get-user-certificate/1WkYTWB_xwVe5DTWka3s","Завантажити сертифікат")</f>
        <v>Завантажити сертифікат</v>
      </c>
    </row>
    <row r="1558" spans="1:8" x14ac:dyDescent="0.3">
      <c r="A1558" t="s">
        <v>5118</v>
      </c>
      <c r="B1558" t="s">
        <v>8</v>
      </c>
      <c r="C1558" t="s">
        <v>5119</v>
      </c>
      <c r="D1558" t="s">
        <v>5120</v>
      </c>
      <c r="E1558" t="s">
        <v>5101</v>
      </c>
      <c r="G1558" t="s">
        <v>5102</v>
      </c>
      <c r="H1558" t="str">
        <f>HYPERLINK("https://talan.bank.gov.ua/get-user-certificate/1WkYTrgdIExxTeQQfEnW","Завантажити сертифікат")</f>
        <v>Завантажити сертифікат</v>
      </c>
    </row>
    <row r="1559" spans="1:8" x14ac:dyDescent="0.3">
      <c r="A1559" t="s">
        <v>5121</v>
      </c>
      <c r="B1559" t="s">
        <v>8</v>
      </c>
      <c r="C1559" t="s">
        <v>5122</v>
      </c>
      <c r="D1559" t="s">
        <v>5123</v>
      </c>
      <c r="E1559" t="s">
        <v>5101</v>
      </c>
      <c r="G1559" t="s">
        <v>5102</v>
      </c>
      <c r="H1559" t="str">
        <f>HYPERLINK("https://talan.bank.gov.ua/get-user-certificate/1WkYTUCmd2WqGA9zuYCp","Завантажити сертифікат")</f>
        <v>Завантажити сертифікат</v>
      </c>
    </row>
    <row r="1560" spans="1:8" x14ac:dyDescent="0.3">
      <c r="A1560" t="s">
        <v>5124</v>
      </c>
      <c r="B1560" t="s">
        <v>8</v>
      </c>
      <c r="C1560" t="s">
        <v>5125</v>
      </c>
      <c r="D1560" t="s">
        <v>5126</v>
      </c>
      <c r="E1560" t="s">
        <v>5101</v>
      </c>
      <c r="G1560" t="s">
        <v>5102</v>
      </c>
      <c r="H1560" t="str">
        <f>HYPERLINK("https://talan.bank.gov.ua/get-user-certificate/1WkYToQqBwyb4-gFoyY5","Завантажити сертифікат")</f>
        <v>Завантажити сертифікат</v>
      </c>
    </row>
    <row r="1561" spans="1:8" x14ac:dyDescent="0.3">
      <c r="A1561" t="s">
        <v>5127</v>
      </c>
      <c r="B1561" t="s">
        <v>8</v>
      </c>
      <c r="C1561" t="s">
        <v>5128</v>
      </c>
      <c r="D1561" t="s">
        <v>5129</v>
      </c>
      <c r="E1561" t="s">
        <v>5101</v>
      </c>
      <c r="G1561" t="s">
        <v>5102</v>
      </c>
      <c r="H1561" t="str">
        <f>HYPERLINK("https://talan.bank.gov.ua/get-user-certificate/1WkYTu3F56_Cr_3XPwen","Завантажити сертифікат")</f>
        <v>Завантажити сертифікат</v>
      </c>
    </row>
    <row r="1562" spans="1:8" x14ac:dyDescent="0.3">
      <c r="A1562" t="s">
        <v>5130</v>
      </c>
      <c r="B1562" t="s">
        <v>8</v>
      </c>
      <c r="C1562" t="s">
        <v>5131</v>
      </c>
      <c r="D1562" t="s">
        <v>5132</v>
      </c>
      <c r="E1562" t="s">
        <v>5101</v>
      </c>
      <c r="G1562" t="s">
        <v>5102</v>
      </c>
      <c r="H1562" t="str">
        <f>HYPERLINK("https://talan.bank.gov.ua/get-user-certificate/1WkYT0udj4R1Dp-moZTq","Завантажити сертифікат")</f>
        <v>Завантажити сертифікат</v>
      </c>
    </row>
    <row r="1563" spans="1:8" x14ac:dyDescent="0.3">
      <c r="A1563" t="s">
        <v>5133</v>
      </c>
      <c r="B1563" t="s">
        <v>8</v>
      </c>
      <c r="C1563" t="s">
        <v>5134</v>
      </c>
      <c r="D1563" t="s">
        <v>5135</v>
      </c>
      <c r="E1563" t="s">
        <v>5101</v>
      </c>
      <c r="G1563" t="s">
        <v>5102</v>
      </c>
      <c r="H1563" t="str">
        <f>HYPERLINK("https://talan.bank.gov.ua/get-user-certificate/1WkYTHwX0GFVoNbWT45G","Завантажити сертифікат")</f>
        <v>Завантажити сертифікат</v>
      </c>
    </row>
    <row r="1564" spans="1:8" x14ac:dyDescent="0.3">
      <c r="A1564" t="s">
        <v>5136</v>
      </c>
      <c r="B1564" t="s">
        <v>8</v>
      </c>
      <c r="C1564" t="s">
        <v>5137</v>
      </c>
      <c r="D1564" t="s">
        <v>5138</v>
      </c>
      <c r="E1564" t="s">
        <v>5101</v>
      </c>
      <c r="G1564" t="s">
        <v>5102</v>
      </c>
      <c r="H1564" t="str">
        <f>HYPERLINK("https://talan.bank.gov.ua/get-user-certificate/1WkYTZIgjpMUYAhUy2Yk","Завантажити сертифікат")</f>
        <v>Завантажити сертифікат</v>
      </c>
    </row>
    <row r="1565" spans="1:8" x14ac:dyDescent="0.3">
      <c r="A1565" t="s">
        <v>5139</v>
      </c>
      <c r="B1565" t="s">
        <v>8</v>
      </c>
      <c r="C1565" t="s">
        <v>5140</v>
      </c>
      <c r="D1565" t="s">
        <v>5141</v>
      </c>
      <c r="E1565" t="s">
        <v>5101</v>
      </c>
      <c r="G1565" t="s">
        <v>5102</v>
      </c>
      <c r="H1565" t="str">
        <f>HYPERLINK("https://talan.bank.gov.ua/get-user-certificate/1WkYT9YyfQQCIWT6ZC7I","Завантажити сертифікат")</f>
        <v>Завантажити сертифікат</v>
      </c>
    </row>
    <row r="1566" spans="1:8" x14ac:dyDescent="0.3">
      <c r="A1566" t="s">
        <v>5142</v>
      </c>
      <c r="B1566" t="s">
        <v>8</v>
      </c>
      <c r="C1566" t="s">
        <v>5143</v>
      </c>
      <c r="D1566" t="s">
        <v>5144</v>
      </c>
      <c r="E1566" t="s">
        <v>5145</v>
      </c>
      <c r="G1566" t="s">
        <v>5146</v>
      </c>
      <c r="H1566" t="str">
        <f>HYPERLINK("https://talan.bank.gov.ua/get-user-certificate/1WkYTZxrVSqDoxcfvgAM","Завантажити сертифікат")</f>
        <v>Завантажити сертифікат</v>
      </c>
    </row>
    <row r="1567" spans="1:8" x14ac:dyDescent="0.3">
      <c r="A1567" t="s">
        <v>5147</v>
      </c>
      <c r="B1567" t="s">
        <v>8</v>
      </c>
      <c r="C1567" t="s">
        <v>5148</v>
      </c>
      <c r="D1567" t="s">
        <v>5149</v>
      </c>
      <c r="E1567" t="s">
        <v>5145</v>
      </c>
      <c r="G1567" t="s">
        <v>5146</v>
      </c>
      <c r="H1567" t="str">
        <f>HYPERLINK("https://talan.bank.gov.ua/get-user-certificate/1WkYT9Pa9DyMqyA-Mpo1","Завантажити сертифікат")</f>
        <v>Завантажити сертифікат</v>
      </c>
    </row>
    <row r="1568" spans="1:8" x14ac:dyDescent="0.3">
      <c r="A1568" t="s">
        <v>5150</v>
      </c>
      <c r="B1568" t="s">
        <v>8</v>
      </c>
      <c r="C1568" t="s">
        <v>5151</v>
      </c>
      <c r="D1568" t="s">
        <v>5152</v>
      </c>
      <c r="E1568" t="s">
        <v>5145</v>
      </c>
      <c r="G1568" t="s">
        <v>5146</v>
      </c>
      <c r="H1568" t="str">
        <f>HYPERLINK("https://talan.bank.gov.ua/get-user-certificate/1WkYTT5QTl31gSt1GQOb","Завантажити сертифікат")</f>
        <v>Завантажити сертифікат</v>
      </c>
    </row>
    <row r="1569" spans="1:8" x14ac:dyDescent="0.3">
      <c r="A1569" t="s">
        <v>5153</v>
      </c>
      <c r="B1569" t="s">
        <v>8</v>
      </c>
      <c r="C1569" t="s">
        <v>5154</v>
      </c>
      <c r="D1569" t="s">
        <v>5155</v>
      </c>
      <c r="E1569" t="s">
        <v>5156</v>
      </c>
      <c r="G1569" t="s">
        <v>5157</v>
      </c>
      <c r="H1569" t="str">
        <f>HYPERLINK("https://talan.bank.gov.ua/get-user-certificate/1WkYTkPPLQWuvMCAJayu","Завантажити сертифікат")</f>
        <v>Завантажити сертифікат</v>
      </c>
    </row>
    <row r="1570" spans="1:8" x14ac:dyDescent="0.3">
      <c r="A1570" t="s">
        <v>5158</v>
      </c>
      <c r="B1570" t="s">
        <v>8</v>
      </c>
      <c r="C1570" t="s">
        <v>5159</v>
      </c>
      <c r="D1570" t="s">
        <v>5160</v>
      </c>
      <c r="E1570" t="s">
        <v>5156</v>
      </c>
      <c r="G1570" t="s">
        <v>5157</v>
      </c>
      <c r="H1570" t="str">
        <f>HYPERLINK("https://talan.bank.gov.ua/get-user-certificate/1WkYTsFhBYAuQc8I0Nui","Завантажити сертифікат")</f>
        <v>Завантажити сертифікат</v>
      </c>
    </row>
    <row r="1571" spans="1:8" x14ac:dyDescent="0.3">
      <c r="A1571" t="s">
        <v>5161</v>
      </c>
      <c r="B1571" t="s">
        <v>8</v>
      </c>
      <c r="C1571" t="s">
        <v>5162</v>
      </c>
      <c r="D1571" t="s">
        <v>5163</v>
      </c>
      <c r="E1571" t="s">
        <v>5156</v>
      </c>
      <c r="G1571" t="s">
        <v>5157</v>
      </c>
      <c r="H1571" t="str">
        <f>HYPERLINK("https://talan.bank.gov.ua/get-user-certificate/1WkYTb87nNtZYrfOY0VB","Завантажити сертифікат")</f>
        <v>Завантажити сертифікат</v>
      </c>
    </row>
    <row r="1572" spans="1:8" x14ac:dyDescent="0.3">
      <c r="A1572" t="s">
        <v>5164</v>
      </c>
      <c r="B1572" t="s">
        <v>8</v>
      </c>
      <c r="C1572" t="s">
        <v>5165</v>
      </c>
      <c r="D1572" t="s">
        <v>5166</v>
      </c>
      <c r="E1572" t="s">
        <v>5156</v>
      </c>
      <c r="G1572" t="s">
        <v>5157</v>
      </c>
      <c r="H1572" t="str">
        <f>HYPERLINK("https://talan.bank.gov.ua/get-user-certificate/1WkYT8qQKNfIpzzD0xAM","Завантажити сертифікат")</f>
        <v>Завантажити сертифікат</v>
      </c>
    </row>
    <row r="1573" spans="1:8" x14ac:dyDescent="0.3">
      <c r="A1573" t="s">
        <v>5167</v>
      </c>
      <c r="B1573" t="s">
        <v>8</v>
      </c>
      <c r="C1573" t="s">
        <v>5168</v>
      </c>
      <c r="D1573" t="s">
        <v>5169</v>
      </c>
      <c r="E1573" t="s">
        <v>5170</v>
      </c>
      <c r="G1573" t="s">
        <v>5171</v>
      </c>
      <c r="H1573" t="str">
        <f>HYPERLINK("https://talan.bank.gov.ua/get-user-certificate/1WkYT22YwfzIh3Lrijhd","Завантажити сертифікат")</f>
        <v>Завантажити сертифікат</v>
      </c>
    </row>
    <row r="1574" spans="1:8" x14ac:dyDescent="0.3">
      <c r="A1574" t="s">
        <v>5172</v>
      </c>
      <c r="B1574" t="s">
        <v>8</v>
      </c>
      <c r="C1574" t="s">
        <v>5173</v>
      </c>
      <c r="D1574" t="s">
        <v>5174</v>
      </c>
      <c r="E1574" t="s">
        <v>5170</v>
      </c>
      <c r="G1574" t="s">
        <v>5171</v>
      </c>
      <c r="H1574" t="str">
        <f>HYPERLINK("https://talan.bank.gov.ua/get-user-certificate/1WkYTcCeOjAE5QrVXYdu","Завантажити сертифікат")</f>
        <v>Завантажити сертифікат</v>
      </c>
    </row>
    <row r="1575" spans="1:8" x14ac:dyDescent="0.3">
      <c r="A1575" t="s">
        <v>5175</v>
      </c>
      <c r="B1575" t="s">
        <v>8</v>
      </c>
      <c r="C1575" t="s">
        <v>5176</v>
      </c>
      <c r="D1575" t="s">
        <v>5177</v>
      </c>
      <c r="E1575" t="s">
        <v>5178</v>
      </c>
      <c r="F1575" t="s">
        <v>5179</v>
      </c>
      <c r="G1575" t="s">
        <v>5180</v>
      </c>
      <c r="H1575" t="str">
        <f>HYPERLINK("https://talan.bank.gov.ua/get-user-certificate/1WkYTA3NpdInizAgteiX","Завантажити сертифікат")</f>
        <v>Завантажити сертифікат</v>
      </c>
    </row>
    <row r="1576" spans="1:8" x14ac:dyDescent="0.3">
      <c r="A1576" t="s">
        <v>5181</v>
      </c>
      <c r="B1576" t="s">
        <v>8</v>
      </c>
      <c r="C1576" t="s">
        <v>5182</v>
      </c>
      <c r="D1576" t="s">
        <v>5183</v>
      </c>
      <c r="E1576" t="s">
        <v>5178</v>
      </c>
      <c r="F1576" t="s">
        <v>5179</v>
      </c>
      <c r="G1576" t="s">
        <v>5180</v>
      </c>
      <c r="H1576" t="str">
        <f>HYPERLINK("https://talan.bank.gov.ua/get-user-certificate/1WkYTt24bV97WRw8YDhf","Завантажити сертифікат")</f>
        <v>Завантажити сертифікат</v>
      </c>
    </row>
    <row r="1577" spans="1:8" x14ac:dyDescent="0.3">
      <c r="A1577" t="s">
        <v>5184</v>
      </c>
      <c r="B1577" t="s">
        <v>8</v>
      </c>
      <c r="C1577" t="s">
        <v>5185</v>
      </c>
      <c r="D1577" t="s">
        <v>5186</v>
      </c>
      <c r="E1577" t="s">
        <v>5178</v>
      </c>
      <c r="F1577" t="s">
        <v>5179</v>
      </c>
      <c r="G1577" t="s">
        <v>5180</v>
      </c>
      <c r="H1577" t="str">
        <f>HYPERLINK("https://talan.bank.gov.ua/get-user-certificate/1WkYTRAWvzDltsLp2tEE","Завантажити сертифікат")</f>
        <v>Завантажити сертифікат</v>
      </c>
    </row>
    <row r="1578" spans="1:8" x14ac:dyDescent="0.3">
      <c r="A1578" t="s">
        <v>5187</v>
      </c>
      <c r="B1578" t="s">
        <v>8</v>
      </c>
      <c r="C1578" t="s">
        <v>5188</v>
      </c>
      <c r="D1578" t="s">
        <v>5189</v>
      </c>
      <c r="E1578" t="s">
        <v>5190</v>
      </c>
      <c r="G1578" t="s">
        <v>5191</v>
      </c>
      <c r="H1578" t="str">
        <f>HYPERLINK("https://talan.bank.gov.ua/get-user-certificate/1WkYT4VPYbpn5Pcs0wsp","Завантажити сертифікат")</f>
        <v>Завантажити сертифікат</v>
      </c>
    </row>
    <row r="1579" spans="1:8" x14ac:dyDescent="0.3">
      <c r="A1579" t="s">
        <v>5192</v>
      </c>
      <c r="B1579" t="s">
        <v>8</v>
      </c>
      <c r="C1579" t="s">
        <v>5193</v>
      </c>
      <c r="D1579" t="s">
        <v>5194</v>
      </c>
      <c r="E1579" t="s">
        <v>5195</v>
      </c>
      <c r="G1579" t="s">
        <v>5196</v>
      </c>
      <c r="H1579" t="str">
        <f>HYPERLINK("https://talan.bank.gov.ua/get-user-certificate/1WkYT69GSPycwZ_UgAtU","Завантажити сертифікат")</f>
        <v>Завантажити сертифікат</v>
      </c>
    </row>
    <row r="1580" spans="1:8" x14ac:dyDescent="0.3">
      <c r="A1580" t="s">
        <v>5197</v>
      </c>
      <c r="B1580" t="s">
        <v>8</v>
      </c>
      <c r="C1580" t="s">
        <v>5198</v>
      </c>
      <c r="D1580" t="s">
        <v>5199</v>
      </c>
      <c r="E1580" t="s">
        <v>5200</v>
      </c>
      <c r="G1580" t="s">
        <v>5201</v>
      </c>
      <c r="H1580" t="str">
        <f>HYPERLINK("https://talan.bank.gov.ua/get-user-certificate/1WkYTLCjxZce1oDEDS2t","Завантажити сертифікат")</f>
        <v>Завантажити сертифікат</v>
      </c>
    </row>
    <row r="1581" spans="1:8" x14ac:dyDescent="0.3">
      <c r="A1581" t="s">
        <v>5202</v>
      </c>
      <c r="B1581" t="s">
        <v>8</v>
      </c>
      <c r="C1581" t="s">
        <v>5203</v>
      </c>
      <c r="D1581" t="s">
        <v>5204</v>
      </c>
      <c r="E1581" t="s">
        <v>5200</v>
      </c>
      <c r="G1581" t="s">
        <v>5201</v>
      </c>
      <c r="H1581" t="str">
        <f>HYPERLINK("https://talan.bank.gov.ua/get-user-certificate/1WkYTpbc6JLW_SNBUUKo","Завантажити сертифікат")</f>
        <v>Завантажити сертифікат</v>
      </c>
    </row>
    <row r="1582" spans="1:8" x14ac:dyDescent="0.3">
      <c r="A1582" t="s">
        <v>5205</v>
      </c>
      <c r="B1582" t="s">
        <v>8</v>
      </c>
      <c r="C1582" t="s">
        <v>5206</v>
      </c>
      <c r="D1582" t="s">
        <v>5207</v>
      </c>
      <c r="E1582" t="s">
        <v>5200</v>
      </c>
      <c r="G1582" t="s">
        <v>5201</v>
      </c>
      <c r="H1582" t="str">
        <f>HYPERLINK("https://talan.bank.gov.ua/get-user-certificate/1WkYTR-Hg8J8QbGOh-6a","Завантажити сертифікат")</f>
        <v>Завантажити сертифікат</v>
      </c>
    </row>
    <row r="1583" spans="1:8" x14ac:dyDescent="0.3">
      <c r="A1583" t="s">
        <v>5208</v>
      </c>
      <c r="B1583" t="s">
        <v>8</v>
      </c>
      <c r="C1583" t="s">
        <v>5209</v>
      </c>
      <c r="D1583" t="s">
        <v>5210</v>
      </c>
      <c r="E1583" t="s">
        <v>5200</v>
      </c>
      <c r="G1583" t="s">
        <v>5201</v>
      </c>
      <c r="H1583" t="str">
        <f>HYPERLINK("https://talan.bank.gov.ua/get-user-certificate/1WkYT9JN623YnBtrKhbs","Завантажити сертифікат")</f>
        <v>Завантажити сертифікат</v>
      </c>
    </row>
    <row r="1584" spans="1:8" x14ac:dyDescent="0.3">
      <c r="A1584" t="s">
        <v>5211</v>
      </c>
      <c r="B1584" t="s">
        <v>8</v>
      </c>
      <c r="C1584" t="s">
        <v>5212</v>
      </c>
      <c r="D1584" t="s">
        <v>5213</v>
      </c>
      <c r="E1584" t="s">
        <v>5214</v>
      </c>
      <c r="G1584" t="s">
        <v>5215</v>
      </c>
      <c r="H1584" t="str">
        <f>HYPERLINK("https://talan.bank.gov.ua/get-user-certificate/1WkYTYgocsyxgGXjuaCh","Завантажити сертифікат")</f>
        <v>Завантажити сертифікат</v>
      </c>
    </row>
    <row r="1585" spans="1:8" x14ac:dyDescent="0.3">
      <c r="A1585" t="s">
        <v>5216</v>
      </c>
      <c r="B1585" t="s">
        <v>8</v>
      </c>
      <c r="C1585" t="s">
        <v>5217</v>
      </c>
      <c r="D1585" t="s">
        <v>5218</v>
      </c>
      <c r="E1585" t="s">
        <v>5214</v>
      </c>
      <c r="G1585" t="s">
        <v>5215</v>
      </c>
      <c r="H1585" t="str">
        <f>HYPERLINK("https://talan.bank.gov.ua/get-user-certificate/1WkYTjMJ2K8u5mbe5ean","Завантажити сертифікат")</f>
        <v>Завантажити сертифікат</v>
      </c>
    </row>
    <row r="1586" spans="1:8" x14ac:dyDescent="0.3">
      <c r="A1586" t="s">
        <v>5219</v>
      </c>
      <c r="B1586" t="s">
        <v>8</v>
      </c>
      <c r="C1586" t="s">
        <v>5220</v>
      </c>
      <c r="D1586" t="s">
        <v>5221</v>
      </c>
      <c r="E1586" t="s">
        <v>5222</v>
      </c>
      <c r="G1586" t="s">
        <v>5223</v>
      </c>
      <c r="H1586" t="str">
        <f>HYPERLINK("https://talan.bank.gov.ua/get-user-certificate/1WkYTDXgtIuDbWomTDFS","Завантажити сертифікат")</f>
        <v>Завантажити сертифікат</v>
      </c>
    </row>
    <row r="1587" spans="1:8" x14ac:dyDescent="0.3">
      <c r="A1587" t="s">
        <v>5224</v>
      </c>
      <c r="B1587" t="s">
        <v>8</v>
      </c>
      <c r="C1587" t="s">
        <v>5225</v>
      </c>
      <c r="D1587" t="s">
        <v>5226</v>
      </c>
      <c r="E1587" t="s">
        <v>5222</v>
      </c>
      <c r="G1587" t="s">
        <v>5223</v>
      </c>
      <c r="H1587" t="str">
        <f>HYPERLINK("https://talan.bank.gov.ua/get-user-certificate/1WkYTU4cPAcFJN6s7iXS","Завантажити сертифікат")</f>
        <v>Завантажити сертифікат</v>
      </c>
    </row>
    <row r="1588" spans="1:8" x14ac:dyDescent="0.3">
      <c r="A1588" t="s">
        <v>5227</v>
      </c>
      <c r="B1588" t="s">
        <v>8</v>
      </c>
      <c r="C1588" t="s">
        <v>5228</v>
      </c>
      <c r="D1588" t="s">
        <v>5229</v>
      </c>
      <c r="E1588" t="s">
        <v>5222</v>
      </c>
      <c r="G1588" t="s">
        <v>5223</v>
      </c>
      <c r="H1588" t="str">
        <f>HYPERLINK("https://talan.bank.gov.ua/get-user-certificate/1WkYTzh0G3tZ4A2kDCNt","Завантажити сертифікат")</f>
        <v>Завантажити сертифікат</v>
      </c>
    </row>
    <row r="1589" spans="1:8" x14ac:dyDescent="0.3">
      <c r="A1589" t="s">
        <v>5230</v>
      </c>
      <c r="B1589" t="s">
        <v>8</v>
      </c>
      <c r="C1589" t="s">
        <v>5231</v>
      </c>
      <c r="D1589" t="s">
        <v>5232</v>
      </c>
      <c r="E1589" t="s">
        <v>5233</v>
      </c>
      <c r="G1589" t="s">
        <v>5234</v>
      </c>
      <c r="H1589" t="str">
        <f>HYPERLINK("https://talan.bank.gov.ua/get-user-certificate/1WkYTzQtAQ1mlDcx11nE","Завантажити сертифікат")</f>
        <v>Завантажити сертифікат</v>
      </c>
    </row>
    <row r="1590" spans="1:8" x14ac:dyDescent="0.3">
      <c r="A1590" t="s">
        <v>5235</v>
      </c>
      <c r="B1590" t="s">
        <v>8</v>
      </c>
      <c r="C1590" t="s">
        <v>5236</v>
      </c>
      <c r="D1590" t="s">
        <v>5237</v>
      </c>
      <c r="E1590" t="s">
        <v>5233</v>
      </c>
      <c r="G1590" t="s">
        <v>5234</v>
      </c>
      <c r="H1590" t="str">
        <f>HYPERLINK("https://talan.bank.gov.ua/get-user-certificate/1WkYTEh3twgmsKk-Favt","Завантажити сертифікат")</f>
        <v>Завантажити сертифікат</v>
      </c>
    </row>
    <row r="1591" spans="1:8" x14ac:dyDescent="0.3">
      <c r="A1591" t="s">
        <v>5238</v>
      </c>
      <c r="B1591" t="s">
        <v>8</v>
      </c>
      <c r="C1591" t="s">
        <v>5239</v>
      </c>
      <c r="D1591" t="s">
        <v>5240</v>
      </c>
      <c r="E1591" t="s">
        <v>5241</v>
      </c>
      <c r="G1591" t="s">
        <v>5242</v>
      </c>
      <c r="H1591" t="str">
        <f>HYPERLINK("https://talan.bank.gov.ua/get-user-certificate/1WkYTO_maLLI83ffC7Jw","Завантажити сертифікат")</f>
        <v>Завантажити сертифікат</v>
      </c>
    </row>
    <row r="1592" spans="1:8" x14ac:dyDescent="0.3">
      <c r="A1592" t="s">
        <v>5243</v>
      </c>
      <c r="B1592" t="s">
        <v>8</v>
      </c>
      <c r="C1592" t="s">
        <v>5244</v>
      </c>
      <c r="D1592" t="s">
        <v>5245</v>
      </c>
      <c r="E1592" t="s">
        <v>5241</v>
      </c>
      <c r="G1592" t="s">
        <v>5242</v>
      </c>
      <c r="H1592" t="str">
        <f>HYPERLINK("https://talan.bank.gov.ua/get-user-certificate/1WkYTwCQEQc8jo5CHZfF","Завантажити сертифікат")</f>
        <v>Завантажити сертифікат</v>
      </c>
    </row>
    <row r="1593" spans="1:8" x14ac:dyDescent="0.3">
      <c r="A1593" t="s">
        <v>5246</v>
      </c>
      <c r="B1593" t="s">
        <v>8</v>
      </c>
      <c r="C1593" t="s">
        <v>5247</v>
      </c>
      <c r="D1593" t="s">
        <v>5248</v>
      </c>
      <c r="E1593" t="s">
        <v>5241</v>
      </c>
      <c r="G1593" t="s">
        <v>5242</v>
      </c>
      <c r="H1593" t="str">
        <f>HYPERLINK("https://talan.bank.gov.ua/get-user-certificate/1WkYTKEMAymmm2SZkUbP","Завантажити сертифікат")</f>
        <v>Завантажити сертифікат</v>
      </c>
    </row>
    <row r="1594" spans="1:8" x14ac:dyDescent="0.3">
      <c r="A1594" t="s">
        <v>5249</v>
      </c>
      <c r="B1594" t="s">
        <v>8</v>
      </c>
      <c r="C1594" t="s">
        <v>5250</v>
      </c>
      <c r="D1594" t="s">
        <v>5251</v>
      </c>
      <c r="E1594" t="s">
        <v>5241</v>
      </c>
      <c r="G1594" t="s">
        <v>5242</v>
      </c>
      <c r="H1594" t="str">
        <f>HYPERLINK("https://talan.bank.gov.ua/get-user-certificate/1WkYTOMG8ZkBcnOrNYgU","Завантажити сертифікат")</f>
        <v>Завантажити сертифікат</v>
      </c>
    </row>
    <row r="1595" spans="1:8" x14ac:dyDescent="0.3">
      <c r="A1595" t="s">
        <v>5252</v>
      </c>
      <c r="B1595" t="s">
        <v>8</v>
      </c>
      <c r="C1595" t="s">
        <v>5253</v>
      </c>
      <c r="D1595" t="s">
        <v>5254</v>
      </c>
      <c r="E1595" t="s">
        <v>5255</v>
      </c>
      <c r="G1595" t="s">
        <v>5256</v>
      </c>
      <c r="H1595" t="str">
        <f>HYPERLINK("https://talan.bank.gov.ua/get-user-certificate/1WkYT_bhZvXVeMkz5TG-","Завантажити сертифікат")</f>
        <v>Завантажити сертифікат</v>
      </c>
    </row>
    <row r="1596" spans="1:8" x14ac:dyDescent="0.3">
      <c r="A1596" t="s">
        <v>5257</v>
      </c>
      <c r="B1596" t="s">
        <v>8</v>
      </c>
      <c r="C1596" t="s">
        <v>5258</v>
      </c>
      <c r="D1596" t="s">
        <v>5259</v>
      </c>
      <c r="E1596" t="s">
        <v>5255</v>
      </c>
      <c r="G1596" t="s">
        <v>5256</v>
      </c>
      <c r="H1596" t="str">
        <f>HYPERLINK("https://talan.bank.gov.ua/get-user-certificate/1WkYTCz78fdX5fQ4LD6-","Завантажити сертифікат")</f>
        <v>Завантажити сертифікат</v>
      </c>
    </row>
    <row r="1597" spans="1:8" x14ac:dyDescent="0.3">
      <c r="A1597" t="s">
        <v>5260</v>
      </c>
      <c r="B1597" t="s">
        <v>8</v>
      </c>
      <c r="C1597" t="s">
        <v>5261</v>
      </c>
      <c r="D1597" t="s">
        <v>5262</v>
      </c>
      <c r="E1597" t="s">
        <v>5255</v>
      </c>
      <c r="G1597" t="s">
        <v>5256</v>
      </c>
      <c r="H1597" t="str">
        <f>HYPERLINK("https://talan.bank.gov.ua/get-user-certificate/1WkYTb3mLJu-XsPv4MGF","Завантажити сертифікат")</f>
        <v>Завантажити сертифікат</v>
      </c>
    </row>
    <row r="1598" spans="1:8" x14ac:dyDescent="0.3">
      <c r="A1598" t="s">
        <v>5263</v>
      </c>
      <c r="B1598" t="s">
        <v>8</v>
      </c>
      <c r="C1598" t="s">
        <v>5264</v>
      </c>
      <c r="D1598" t="s">
        <v>5265</v>
      </c>
      <c r="E1598" t="s">
        <v>5266</v>
      </c>
      <c r="G1598" t="s">
        <v>5267</v>
      </c>
      <c r="H1598" t="str">
        <f>HYPERLINK("https://talan.bank.gov.ua/get-user-certificate/1WkYTB_GH8941cB3h062","Завантажити сертифікат")</f>
        <v>Завантажити сертифікат</v>
      </c>
    </row>
    <row r="1599" spans="1:8" x14ac:dyDescent="0.3">
      <c r="A1599" t="s">
        <v>5268</v>
      </c>
      <c r="B1599" t="s">
        <v>8</v>
      </c>
      <c r="C1599" t="s">
        <v>5269</v>
      </c>
      <c r="D1599" t="s">
        <v>5270</v>
      </c>
      <c r="E1599" t="s">
        <v>5266</v>
      </c>
      <c r="G1599" t="s">
        <v>5267</v>
      </c>
      <c r="H1599" t="str">
        <f>HYPERLINK("https://talan.bank.gov.ua/get-user-certificate/1WkYT_WBqm074y98CZkH","Завантажити сертифікат")</f>
        <v>Завантажити сертифікат</v>
      </c>
    </row>
    <row r="1600" spans="1:8" x14ac:dyDescent="0.3">
      <c r="A1600" t="s">
        <v>5271</v>
      </c>
      <c r="B1600" t="s">
        <v>8</v>
      </c>
      <c r="C1600" t="s">
        <v>5272</v>
      </c>
      <c r="D1600" t="s">
        <v>5273</v>
      </c>
      <c r="E1600" t="s">
        <v>5274</v>
      </c>
      <c r="G1600" t="s">
        <v>5275</v>
      </c>
      <c r="H1600" t="str">
        <f>HYPERLINK("https://talan.bank.gov.ua/get-user-certificate/1WkYTnNLJ7oIkyriujW4","Завантажити сертифікат")</f>
        <v>Завантажити сертифікат</v>
      </c>
    </row>
    <row r="1601" spans="1:8" x14ac:dyDescent="0.3">
      <c r="A1601" t="s">
        <v>5276</v>
      </c>
      <c r="B1601" t="s">
        <v>8</v>
      </c>
      <c r="C1601" t="s">
        <v>5277</v>
      </c>
      <c r="D1601" t="s">
        <v>5278</v>
      </c>
      <c r="E1601" t="s">
        <v>5274</v>
      </c>
      <c r="G1601" t="s">
        <v>5275</v>
      </c>
      <c r="H1601" t="str">
        <f>HYPERLINK("https://talan.bank.gov.ua/get-user-certificate/1WkYThAhlB_lZfQ9wMux","Завантажити сертифікат")</f>
        <v>Завантажити сертифікат</v>
      </c>
    </row>
    <row r="1602" spans="1:8" x14ac:dyDescent="0.3">
      <c r="A1602" t="s">
        <v>5279</v>
      </c>
      <c r="B1602" t="s">
        <v>8</v>
      </c>
      <c r="C1602" t="s">
        <v>5280</v>
      </c>
      <c r="D1602" t="s">
        <v>5281</v>
      </c>
      <c r="E1602" t="s">
        <v>5282</v>
      </c>
      <c r="G1602" t="s">
        <v>5275</v>
      </c>
      <c r="H1602" t="str">
        <f>HYPERLINK("https://talan.bank.gov.ua/get-user-certificate/1WkYT39I_eTLTU8_jwt7","Завантажити сертифікат")</f>
        <v>Завантажити сертифікат</v>
      </c>
    </row>
    <row r="1603" spans="1:8" x14ac:dyDescent="0.3">
      <c r="A1603" t="s">
        <v>5283</v>
      </c>
      <c r="B1603" t="s">
        <v>8</v>
      </c>
      <c r="C1603" t="s">
        <v>5284</v>
      </c>
      <c r="D1603" t="s">
        <v>5285</v>
      </c>
      <c r="E1603" t="s">
        <v>5282</v>
      </c>
      <c r="G1603" t="s">
        <v>5275</v>
      </c>
      <c r="H1603" t="str">
        <f>HYPERLINK("https://talan.bank.gov.ua/get-user-certificate/1WkYTBY8letV--hyVcet","Завантажити сертифікат")</f>
        <v>Завантажити сертифікат</v>
      </c>
    </row>
    <row r="1604" spans="1:8" x14ac:dyDescent="0.3">
      <c r="A1604" t="s">
        <v>5286</v>
      </c>
      <c r="B1604" t="s">
        <v>8</v>
      </c>
      <c r="C1604" t="s">
        <v>5287</v>
      </c>
      <c r="D1604" t="s">
        <v>5288</v>
      </c>
      <c r="E1604" t="s">
        <v>5282</v>
      </c>
      <c r="G1604" t="s">
        <v>5275</v>
      </c>
      <c r="H1604" t="str">
        <f>HYPERLINK("https://talan.bank.gov.ua/get-user-certificate/1WkYTOzm-TeZhKXemAwH","Завантажити сертифікат")</f>
        <v>Завантажити сертифікат</v>
      </c>
    </row>
    <row r="1605" spans="1:8" x14ac:dyDescent="0.3">
      <c r="A1605" t="s">
        <v>5289</v>
      </c>
      <c r="B1605" t="s">
        <v>8</v>
      </c>
      <c r="C1605" t="s">
        <v>5290</v>
      </c>
      <c r="D1605" t="s">
        <v>5291</v>
      </c>
      <c r="E1605" t="s">
        <v>5282</v>
      </c>
      <c r="G1605" t="s">
        <v>5275</v>
      </c>
      <c r="H1605" t="str">
        <f>HYPERLINK("https://talan.bank.gov.ua/get-user-certificate/1WkYTzxdAK3ftgDFDEm4","Завантажити сертифікат")</f>
        <v>Завантажити сертифікат</v>
      </c>
    </row>
    <row r="1606" spans="1:8" x14ac:dyDescent="0.3">
      <c r="A1606" t="s">
        <v>5292</v>
      </c>
      <c r="B1606" t="s">
        <v>8</v>
      </c>
      <c r="C1606" t="s">
        <v>5293</v>
      </c>
      <c r="D1606" t="s">
        <v>5294</v>
      </c>
      <c r="E1606" t="s">
        <v>5282</v>
      </c>
      <c r="G1606" t="s">
        <v>5275</v>
      </c>
      <c r="H1606" t="str">
        <f>HYPERLINK("https://talan.bank.gov.ua/get-user-certificate/1WkYToCDzv-nfVUQ4qIo","Завантажити сертифікат")</f>
        <v>Завантажити сертифікат</v>
      </c>
    </row>
    <row r="1607" spans="1:8" x14ac:dyDescent="0.3">
      <c r="A1607" t="s">
        <v>5295</v>
      </c>
      <c r="B1607" t="s">
        <v>8</v>
      </c>
      <c r="C1607" t="s">
        <v>5296</v>
      </c>
      <c r="D1607" t="s">
        <v>5297</v>
      </c>
      <c r="E1607" t="s">
        <v>5282</v>
      </c>
      <c r="G1607" t="s">
        <v>5275</v>
      </c>
      <c r="H1607" t="str">
        <f>HYPERLINK("https://talan.bank.gov.ua/get-user-certificate/1WkYT6IyoCqJwocrpG_-","Завантажити сертифікат")</f>
        <v>Завантажити сертифікат</v>
      </c>
    </row>
    <row r="1608" spans="1:8" x14ac:dyDescent="0.3">
      <c r="A1608" t="s">
        <v>5298</v>
      </c>
      <c r="B1608" t="s">
        <v>8</v>
      </c>
      <c r="C1608" t="s">
        <v>5299</v>
      </c>
      <c r="D1608" t="s">
        <v>5300</v>
      </c>
      <c r="E1608" t="s">
        <v>5282</v>
      </c>
      <c r="G1608" t="s">
        <v>5275</v>
      </c>
      <c r="H1608" t="str">
        <f>HYPERLINK("https://talan.bank.gov.ua/get-user-certificate/1WkYTwQ7kCVCv_lQ30aJ","Завантажити сертифікат")</f>
        <v>Завантажити сертифікат</v>
      </c>
    </row>
    <row r="1609" spans="1:8" x14ac:dyDescent="0.3">
      <c r="A1609" t="s">
        <v>5301</v>
      </c>
      <c r="B1609" t="s">
        <v>8</v>
      </c>
      <c r="C1609" t="s">
        <v>5302</v>
      </c>
      <c r="D1609" t="s">
        <v>5303</v>
      </c>
      <c r="E1609" t="s">
        <v>5304</v>
      </c>
      <c r="G1609" t="s">
        <v>5275</v>
      </c>
      <c r="H1609" t="str">
        <f>HYPERLINK("https://talan.bank.gov.ua/get-user-certificate/1WkYT2jOP9_DQPZBqGEm","Завантажити сертифікат")</f>
        <v>Завантажити сертифікат</v>
      </c>
    </row>
    <row r="1610" spans="1:8" x14ac:dyDescent="0.3">
      <c r="A1610" t="s">
        <v>5305</v>
      </c>
      <c r="B1610" t="s">
        <v>8</v>
      </c>
      <c r="C1610" t="s">
        <v>5306</v>
      </c>
      <c r="D1610" t="s">
        <v>5307</v>
      </c>
      <c r="E1610" t="s">
        <v>5282</v>
      </c>
      <c r="G1610" t="s">
        <v>5275</v>
      </c>
      <c r="H1610" t="str">
        <f>HYPERLINK("https://talan.bank.gov.ua/get-user-certificate/1WkYTSWjaggh_FsTirtI","Завантажити сертифікат")</f>
        <v>Завантажити сертифікат</v>
      </c>
    </row>
    <row r="1611" spans="1:8" x14ac:dyDescent="0.3">
      <c r="A1611" t="s">
        <v>5308</v>
      </c>
      <c r="B1611" t="s">
        <v>8</v>
      </c>
      <c r="C1611" t="s">
        <v>6640</v>
      </c>
      <c r="D1611" t="s">
        <v>5309</v>
      </c>
      <c r="E1611" t="s">
        <v>5310</v>
      </c>
      <c r="G1611" t="s">
        <v>5311</v>
      </c>
      <c r="H1611" t="str">
        <f>HYPERLINK("https://talan.bank.gov.ua/get-user-certificate/PLxxgYeA9FcknJMjGwGE","Завантажити сертифікат")</f>
        <v>Завантажити сертифікат</v>
      </c>
    </row>
    <row r="1612" spans="1:8" x14ac:dyDescent="0.3">
      <c r="A1612" t="s">
        <v>5312</v>
      </c>
      <c r="B1612" t="s">
        <v>8</v>
      </c>
      <c r="C1612" t="s">
        <v>5313</v>
      </c>
      <c r="D1612" t="s">
        <v>5314</v>
      </c>
      <c r="E1612" t="s">
        <v>5310</v>
      </c>
      <c r="G1612" t="s">
        <v>5311</v>
      </c>
      <c r="H1612" t="str">
        <f>HYPERLINK("https://talan.bank.gov.ua/get-user-certificate/1WkYTZc-GmuylkIA53Aa","Завантажити сертифікат")</f>
        <v>Завантажити сертифікат</v>
      </c>
    </row>
    <row r="1613" spans="1:8" x14ac:dyDescent="0.3">
      <c r="A1613" t="s">
        <v>5315</v>
      </c>
      <c r="B1613" t="s">
        <v>8</v>
      </c>
      <c r="C1613" t="s">
        <v>5316</v>
      </c>
      <c r="D1613" t="s">
        <v>5317</v>
      </c>
      <c r="E1613" t="s">
        <v>5318</v>
      </c>
      <c r="G1613" t="s">
        <v>5319</v>
      </c>
      <c r="H1613" t="str">
        <f>HYPERLINK("https://talan.bank.gov.ua/get-user-certificate/1WkYTPpJXIbnFZdru8Sm","Завантажити сертифікат")</f>
        <v>Завантажити сертифікат</v>
      </c>
    </row>
    <row r="1614" spans="1:8" x14ac:dyDescent="0.3">
      <c r="A1614" t="s">
        <v>5320</v>
      </c>
      <c r="B1614" t="s">
        <v>8</v>
      </c>
      <c r="C1614" t="s">
        <v>5321</v>
      </c>
      <c r="D1614" t="s">
        <v>5322</v>
      </c>
      <c r="E1614" t="s">
        <v>5318</v>
      </c>
      <c r="G1614" t="s">
        <v>5319</v>
      </c>
      <c r="H1614" t="str">
        <f>HYPERLINK("https://talan.bank.gov.ua/get-user-certificate/1WkYTcwHdlmLqMDKBADe","Завантажити сертифікат")</f>
        <v>Завантажити сертифікат</v>
      </c>
    </row>
    <row r="1615" spans="1:8" x14ac:dyDescent="0.3">
      <c r="A1615" t="s">
        <v>5323</v>
      </c>
      <c r="B1615" t="s">
        <v>8</v>
      </c>
      <c r="C1615" t="s">
        <v>5324</v>
      </c>
      <c r="D1615" t="s">
        <v>5325</v>
      </c>
      <c r="E1615" t="s">
        <v>5326</v>
      </c>
      <c r="G1615" t="s">
        <v>5327</v>
      </c>
      <c r="H1615" t="str">
        <f>HYPERLINK("https://talan.bank.gov.ua/get-user-certificate/1WkYT960vxskK8BQ8FkI","Завантажити сертифікат")</f>
        <v>Завантажити сертифікат</v>
      </c>
    </row>
    <row r="1616" spans="1:8" x14ac:dyDescent="0.3">
      <c r="A1616" t="s">
        <v>5328</v>
      </c>
      <c r="B1616" t="s">
        <v>8</v>
      </c>
      <c r="C1616" t="s">
        <v>5329</v>
      </c>
      <c r="D1616" t="s">
        <v>5330</v>
      </c>
      <c r="E1616" t="s">
        <v>5326</v>
      </c>
      <c r="G1616" t="s">
        <v>5327</v>
      </c>
      <c r="H1616" t="str">
        <f>HYPERLINK("https://talan.bank.gov.ua/get-user-certificate/1WkYTFQXODO2XRhqHCHK","Завантажити сертифікат")</f>
        <v>Завантажити сертифікат</v>
      </c>
    </row>
    <row r="1617" spans="1:8" x14ac:dyDescent="0.3">
      <c r="A1617" t="s">
        <v>5331</v>
      </c>
      <c r="B1617" t="s">
        <v>8</v>
      </c>
      <c r="C1617" t="s">
        <v>5332</v>
      </c>
      <c r="D1617" t="s">
        <v>5333</v>
      </c>
      <c r="E1617" t="s">
        <v>5326</v>
      </c>
      <c r="G1617" t="s">
        <v>5327</v>
      </c>
      <c r="H1617" t="str">
        <f>HYPERLINK("https://talan.bank.gov.ua/get-user-certificate/1WkYTjrmDkZapf-Mb9yW","Завантажити сертифікат")</f>
        <v>Завантажити сертифікат</v>
      </c>
    </row>
    <row r="1618" spans="1:8" x14ac:dyDescent="0.3">
      <c r="A1618" t="s">
        <v>5334</v>
      </c>
      <c r="B1618" t="s">
        <v>8</v>
      </c>
      <c r="C1618" t="s">
        <v>5335</v>
      </c>
      <c r="D1618" t="s">
        <v>5336</v>
      </c>
      <c r="E1618" t="s">
        <v>5326</v>
      </c>
      <c r="G1618" t="s">
        <v>5327</v>
      </c>
      <c r="H1618" t="str">
        <f>HYPERLINK("https://talan.bank.gov.ua/get-user-certificate/1WkYTM4Rjws3cHB5teDA","Завантажити сертифікат")</f>
        <v>Завантажити сертифікат</v>
      </c>
    </row>
    <row r="1619" spans="1:8" x14ac:dyDescent="0.3">
      <c r="A1619" t="s">
        <v>5337</v>
      </c>
      <c r="B1619" t="s">
        <v>8</v>
      </c>
      <c r="C1619" t="s">
        <v>5338</v>
      </c>
      <c r="D1619" t="s">
        <v>5339</v>
      </c>
      <c r="E1619" t="s">
        <v>5326</v>
      </c>
      <c r="G1619" t="s">
        <v>5327</v>
      </c>
      <c r="H1619" t="str">
        <f>HYPERLINK("https://talan.bank.gov.ua/get-user-certificate/1WkYTR71Iz5xETZUuxdP","Завантажити сертифікат")</f>
        <v>Завантажити сертифікат</v>
      </c>
    </row>
    <row r="1620" spans="1:8" x14ac:dyDescent="0.3">
      <c r="A1620" t="s">
        <v>5340</v>
      </c>
      <c r="B1620" t="s">
        <v>8</v>
      </c>
      <c r="C1620" t="s">
        <v>5341</v>
      </c>
      <c r="D1620" t="s">
        <v>5342</v>
      </c>
      <c r="E1620" t="s">
        <v>5326</v>
      </c>
      <c r="G1620" t="s">
        <v>5327</v>
      </c>
      <c r="H1620" t="str">
        <f>HYPERLINK("https://talan.bank.gov.ua/get-user-certificate/1WkYTfeJ2eLAIq3Z-Obo","Завантажити сертифікат")</f>
        <v>Завантажити сертифікат</v>
      </c>
    </row>
    <row r="1621" spans="1:8" x14ac:dyDescent="0.3">
      <c r="A1621" t="s">
        <v>5343</v>
      </c>
      <c r="B1621" t="s">
        <v>8</v>
      </c>
      <c r="C1621" t="s">
        <v>5344</v>
      </c>
      <c r="D1621" t="s">
        <v>5345</v>
      </c>
      <c r="E1621" t="s">
        <v>5326</v>
      </c>
      <c r="G1621" t="s">
        <v>5327</v>
      </c>
      <c r="H1621" t="str">
        <f>HYPERLINK("https://talan.bank.gov.ua/get-user-certificate/1WkYTdDhgovXPsFumCrB","Завантажити сертифікат")</f>
        <v>Завантажити сертифікат</v>
      </c>
    </row>
    <row r="1622" spans="1:8" x14ac:dyDescent="0.3">
      <c r="A1622" t="s">
        <v>5346</v>
      </c>
      <c r="B1622" t="s">
        <v>8</v>
      </c>
      <c r="C1622" t="s">
        <v>5347</v>
      </c>
      <c r="D1622" t="s">
        <v>5348</v>
      </c>
      <c r="E1622" t="s">
        <v>5326</v>
      </c>
      <c r="G1622" t="s">
        <v>5327</v>
      </c>
      <c r="H1622" t="str">
        <f>HYPERLINK("https://talan.bank.gov.ua/get-user-certificate/1WkYTtoGx_rd1GSEC87N","Завантажити сертифікат")</f>
        <v>Завантажити сертифікат</v>
      </c>
    </row>
    <row r="1623" spans="1:8" x14ac:dyDescent="0.3">
      <c r="A1623" t="s">
        <v>5349</v>
      </c>
      <c r="B1623" t="s">
        <v>8</v>
      </c>
      <c r="C1623" t="s">
        <v>5350</v>
      </c>
      <c r="D1623" t="s">
        <v>5351</v>
      </c>
      <c r="E1623" t="s">
        <v>5326</v>
      </c>
      <c r="G1623" t="s">
        <v>5327</v>
      </c>
      <c r="H1623" t="str">
        <f>HYPERLINK("https://talan.bank.gov.ua/get-user-certificate/1WkYTElUFygZX_cQgO1g","Завантажити сертифікат")</f>
        <v>Завантажити сертифікат</v>
      </c>
    </row>
    <row r="1624" spans="1:8" x14ac:dyDescent="0.3">
      <c r="A1624" t="s">
        <v>5352</v>
      </c>
      <c r="B1624" t="s">
        <v>8</v>
      </c>
      <c r="C1624" t="s">
        <v>5353</v>
      </c>
      <c r="D1624" t="s">
        <v>5354</v>
      </c>
      <c r="E1624" t="s">
        <v>5326</v>
      </c>
      <c r="G1624" t="s">
        <v>5327</v>
      </c>
      <c r="H1624" t="str">
        <f>HYPERLINK("https://talan.bank.gov.ua/get-user-certificate/1WkYTGg6mIook_aP4uNg","Завантажити сертифікат")</f>
        <v>Завантажити сертифікат</v>
      </c>
    </row>
    <row r="1625" spans="1:8" x14ac:dyDescent="0.3">
      <c r="A1625" t="s">
        <v>5355</v>
      </c>
      <c r="B1625" t="s">
        <v>8</v>
      </c>
      <c r="C1625" t="s">
        <v>5356</v>
      </c>
      <c r="D1625" t="s">
        <v>5357</v>
      </c>
      <c r="E1625" t="s">
        <v>5326</v>
      </c>
      <c r="G1625" t="s">
        <v>5327</v>
      </c>
      <c r="H1625" t="str">
        <f>HYPERLINK("https://talan.bank.gov.ua/get-user-certificate/1WkYTvf6eS7aDlOT45Kn","Завантажити сертифікат")</f>
        <v>Завантажити сертифікат</v>
      </c>
    </row>
    <row r="1626" spans="1:8" x14ac:dyDescent="0.3">
      <c r="A1626" t="s">
        <v>5358</v>
      </c>
      <c r="B1626" t="s">
        <v>8</v>
      </c>
      <c r="C1626" t="s">
        <v>5359</v>
      </c>
      <c r="D1626" t="s">
        <v>5360</v>
      </c>
      <c r="E1626" t="s">
        <v>5326</v>
      </c>
      <c r="G1626" t="s">
        <v>5327</v>
      </c>
      <c r="H1626" t="str">
        <f>HYPERLINK("https://talan.bank.gov.ua/get-user-certificate/1WkYT-lvyUpDT-6NU5GP","Завантажити сертифікат")</f>
        <v>Завантажити сертифікат</v>
      </c>
    </row>
    <row r="1627" spans="1:8" x14ac:dyDescent="0.3">
      <c r="A1627" t="s">
        <v>5361</v>
      </c>
      <c r="B1627" t="s">
        <v>8</v>
      </c>
      <c r="C1627" t="s">
        <v>5362</v>
      </c>
      <c r="D1627" t="s">
        <v>5363</v>
      </c>
      <c r="E1627" t="s">
        <v>5326</v>
      </c>
      <c r="G1627" t="s">
        <v>5327</v>
      </c>
      <c r="H1627" t="str">
        <f>HYPERLINK("https://talan.bank.gov.ua/get-user-certificate/1WkYTLp4pddlqsE8P6l0","Завантажити сертифікат")</f>
        <v>Завантажити сертифікат</v>
      </c>
    </row>
    <row r="1628" spans="1:8" x14ac:dyDescent="0.3">
      <c r="A1628" t="s">
        <v>5364</v>
      </c>
      <c r="B1628" t="s">
        <v>8</v>
      </c>
      <c r="C1628" t="s">
        <v>5365</v>
      </c>
      <c r="D1628" t="s">
        <v>5366</v>
      </c>
      <c r="E1628" t="s">
        <v>5326</v>
      </c>
      <c r="G1628" t="s">
        <v>5327</v>
      </c>
      <c r="H1628" t="str">
        <f>HYPERLINK("https://talan.bank.gov.ua/get-user-certificate/1WkYTZDN4npZM3UC4JlM","Завантажити сертифікат")</f>
        <v>Завантажити сертифікат</v>
      </c>
    </row>
    <row r="1629" spans="1:8" x14ac:dyDescent="0.3">
      <c r="A1629" t="s">
        <v>5367</v>
      </c>
      <c r="B1629" t="s">
        <v>8</v>
      </c>
      <c r="C1629" t="s">
        <v>5368</v>
      </c>
      <c r="D1629" t="s">
        <v>5369</v>
      </c>
      <c r="E1629" t="s">
        <v>5326</v>
      </c>
      <c r="G1629" t="s">
        <v>5327</v>
      </c>
      <c r="H1629" t="str">
        <f>HYPERLINK("https://talan.bank.gov.ua/get-user-certificate/1WkYTkkugnheajO7r1tX","Завантажити сертифікат")</f>
        <v>Завантажити сертифікат</v>
      </c>
    </row>
    <row r="1630" spans="1:8" x14ac:dyDescent="0.3">
      <c r="A1630" t="s">
        <v>5370</v>
      </c>
      <c r="B1630" t="s">
        <v>8</v>
      </c>
      <c r="C1630" t="s">
        <v>5371</v>
      </c>
      <c r="D1630" t="s">
        <v>5372</v>
      </c>
      <c r="E1630" t="s">
        <v>5326</v>
      </c>
      <c r="G1630" t="s">
        <v>5327</v>
      </c>
      <c r="H1630" t="str">
        <f>HYPERLINK("https://talan.bank.gov.ua/get-user-certificate/1WkYTnTaL5YeUcZhZaDU","Завантажити сертифікат")</f>
        <v>Завантажити сертифікат</v>
      </c>
    </row>
    <row r="1631" spans="1:8" x14ac:dyDescent="0.3">
      <c r="A1631" t="s">
        <v>5373</v>
      </c>
      <c r="B1631" t="s">
        <v>8</v>
      </c>
      <c r="C1631" t="s">
        <v>5374</v>
      </c>
      <c r="D1631" t="s">
        <v>5375</v>
      </c>
      <c r="E1631" t="s">
        <v>5326</v>
      </c>
      <c r="G1631" t="s">
        <v>5327</v>
      </c>
      <c r="H1631" t="str">
        <f>HYPERLINK("https://talan.bank.gov.ua/get-user-certificate/1WkYTqK8z_KKozF__29Q","Завантажити сертифікат")</f>
        <v>Завантажити сертифікат</v>
      </c>
    </row>
    <row r="1632" spans="1:8" x14ac:dyDescent="0.3">
      <c r="A1632" t="s">
        <v>5376</v>
      </c>
      <c r="B1632" t="s">
        <v>8</v>
      </c>
      <c r="C1632" t="s">
        <v>5377</v>
      </c>
      <c r="D1632" t="s">
        <v>5378</v>
      </c>
      <c r="E1632" t="s">
        <v>5326</v>
      </c>
      <c r="G1632" t="s">
        <v>5327</v>
      </c>
      <c r="H1632" t="str">
        <f>HYPERLINK("https://talan.bank.gov.ua/get-user-certificate/1WkYT0eeMs7IcygothVW","Завантажити сертифікат")</f>
        <v>Завантажити сертифікат</v>
      </c>
    </row>
    <row r="1633" spans="1:8" x14ac:dyDescent="0.3">
      <c r="A1633" t="s">
        <v>5379</v>
      </c>
      <c r="B1633" t="s">
        <v>8</v>
      </c>
      <c r="C1633" t="s">
        <v>5380</v>
      </c>
      <c r="D1633" t="s">
        <v>5381</v>
      </c>
      <c r="E1633" t="s">
        <v>5326</v>
      </c>
      <c r="G1633" t="s">
        <v>5327</v>
      </c>
      <c r="H1633" t="str">
        <f>HYPERLINK("https://talan.bank.gov.ua/get-user-certificate/1WkYTWl31797EHU-zsGh","Завантажити сертифікат")</f>
        <v>Завантажити сертифікат</v>
      </c>
    </row>
    <row r="1634" spans="1:8" x14ac:dyDescent="0.3">
      <c r="A1634" t="s">
        <v>5382</v>
      </c>
      <c r="B1634" t="s">
        <v>8</v>
      </c>
      <c r="C1634" t="s">
        <v>5383</v>
      </c>
      <c r="D1634" t="s">
        <v>5384</v>
      </c>
      <c r="E1634" t="s">
        <v>5326</v>
      </c>
      <c r="G1634" t="s">
        <v>5327</v>
      </c>
      <c r="H1634" t="str">
        <f>HYPERLINK("https://talan.bank.gov.ua/get-user-certificate/1WkYTxFt76danRr4bz9o","Завантажити сертифікат")</f>
        <v>Завантажити сертифікат</v>
      </c>
    </row>
    <row r="1635" spans="1:8" x14ac:dyDescent="0.3">
      <c r="A1635" t="s">
        <v>5385</v>
      </c>
      <c r="B1635" t="s">
        <v>8</v>
      </c>
      <c r="C1635" t="s">
        <v>5386</v>
      </c>
      <c r="D1635" t="s">
        <v>5387</v>
      </c>
      <c r="E1635" t="s">
        <v>5326</v>
      </c>
      <c r="G1635" t="s">
        <v>5327</v>
      </c>
      <c r="H1635" t="str">
        <f>HYPERLINK("https://talan.bank.gov.ua/get-user-certificate/1WkYTvndiUdxuN032wtx","Завантажити сертифікат")</f>
        <v>Завантажити сертифікат</v>
      </c>
    </row>
    <row r="1636" spans="1:8" x14ac:dyDescent="0.3">
      <c r="A1636" t="s">
        <v>5388</v>
      </c>
      <c r="B1636" t="s">
        <v>8</v>
      </c>
      <c r="C1636" t="s">
        <v>5389</v>
      </c>
      <c r="D1636" t="s">
        <v>5390</v>
      </c>
      <c r="E1636" t="s">
        <v>5326</v>
      </c>
      <c r="G1636" t="s">
        <v>5327</v>
      </c>
      <c r="H1636" t="str">
        <f>HYPERLINK("https://talan.bank.gov.ua/get-user-certificate/1WkYTOF5KoOcsdI9jHzD","Завантажити сертифікат")</f>
        <v>Завантажити сертифікат</v>
      </c>
    </row>
    <row r="1637" spans="1:8" x14ac:dyDescent="0.3">
      <c r="A1637" t="s">
        <v>5391</v>
      </c>
      <c r="B1637" t="s">
        <v>8</v>
      </c>
      <c r="C1637" t="s">
        <v>5392</v>
      </c>
      <c r="D1637" t="s">
        <v>5393</v>
      </c>
      <c r="E1637" t="s">
        <v>5326</v>
      </c>
      <c r="G1637" t="s">
        <v>5327</v>
      </c>
      <c r="H1637" t="str">
        <f>HYPERLINK("https://talan.bank.gov.ua/get-user-certificate/1WkYTg03K9V5WQmxmfau","Завантажити сертифікат")</f>
        <v>Завантажити сертифікат</v>
      </c>
    </row>
    <row r="1638" spans="1:8" x14ac:dyDescent="0.3">
      <c r="A1638" t="s">
        <v>5394</v>
      </c>
      <c r="B1638" t="s">
        <v>8</v>
      </c>
      <c r="C1638" t="s">
        <v>5395</v>
      </c>
      <c r="D1638" t="s">
        <v>5396</v>
      </c>
      <c r="E1638" t="s">
        <v>5326</v>
      </c>
      <c r="G1638" t="s">
        <v>5327</v>
      </c>
      <c r="H1638" t="str">
        <f>HYPERLINK("https://talan.bank.gov.ua/get-user-certificate/1WkYTjOyfCjpvxDtjdF0","Завантажити сертифікат")</f>
        <v>Завантажити сертифікат</v>
      </c>
    </row>
    <row r="1639" spans="1:8" x14ac:dyDescent="0.3">
      <c r="A1639" t="s">
        <v>5397</v>
      </c>
      <c r="B1639" t="s">
        <v>8</v>
      </c>
      <c r="C1639" t="s">
        <v>5398</v>
      </c>
      <c r="D1639" t="s">
        <v>5399</v>
      </c>
      <c r="E1639" t="s">
        <v>5400</v>
      </c>
      <c r="G1639" t="s">
        <v>5401</v>
      </c>
      <c r="H1639" t="str">
        <f>HYPERLINK("https://talan.bank.gov.ua/get-user-certificate/1WkYTKpN-s0BvlraYvyj","Завантажити сертифікат")</f>
        <v>Завантажити сертифікат</v>
      </c>
    </row>
    <row r="1640" spans="1:8" x14ac:dyDescent="0.3">
      <c r="A1640" t="s">
        <v>5402</v>
      </c>
      <c r="B1640" t="s">
        <v>8</v>
      </c>
      <c r="C1640" t="s">
        <v>5403</v>
      </c>
      <c r="D1640" t="s">
        <v>5404</v>
      </c>
      <c r="E1640" t="s">
        <v>5405</v>
      </c>
      <c r="G1640" t="s">
        <v>5401</v>
      </c>
      <c r="H1640" t="str">
        <f>HYPERLINK("https://talan.bank.gov.ua/get-user-certificate/1WkYTjGCnkwmA7H6lv51","Завантажити сертифікат")</f>
        <v>Завантажити сертифікат</v>
      </c>
    </row>
    <row r="1641" spans="1:8" x14ac:dyDescent="0.3">
      <c r="A1641" t="s">
        <v>5406</v>
      </c>
      <c r="B1641" t="s">
        <v>8</v>
      </c>
      <c r="C1641" t="s">
        <v>5407</v>
      </c>
      <c r="D1641" t="s">
        <v>5408</v>
      </c>
      <c r="E1641" t="s">
        <v>5409</v>
      </c>
      <c r="G1641" t="s">
        <v>5401</v>
      </c>
      <c r="H1641" t="str">
        <f>HYPERLINK("https://talan.bank.gov.ua/get-user-certificate/1WkYT2_XdSazwGpFnpX9","Завантажити сертифікат")</f>
        <v>Завантажити сертифікат</v>
      </c>
    </row>
    <row r="1642" spans="1:8" x14ac:dyDescent="0.3">
      <c r="A1642" t="s">
        <v>5410</v>
      </c>
      <c r="B1642" t="s">
        <v>8</v>
      </c>
      <c r="C1642" t="s">
        <v>5411</v>
      </c>
      <c r="D1642" t="s">
        <v>5412</v>
      </c>
      <c r="E1642" t="s">
        <v>5409</v>
      </c>
      <c r="G1642" t="s">
        <v>5401</v>
      </c>
      <c r="H1642" t="str">
        <f>HYPERLINK("https://talan.bank.gov.ua/get-user-certificate/1WkYTeOLJF6_Q3Y-ntdW","Завантажити сертифікат")</f>
        <v>Завантажити сертифікат</v>
      </c>
    </row>
    <row r="1643" spans="1:8" x14ac:dyDescent="0.3">
      <c r="A1643" t="s">
        <v>5413</v>
      </c>
      <c r="B1643" t="s">
        <v>8</v>
      </c>
      <c r="C1643" t="s">
        <v>5414</v>
      </c>
      <c r="D1643" t="s">
        <v>5415</v>
      </c>
      <c r="E1643" t="s">
        <v>5409</v>
      </c>
      <c r="G1643" t="s">
        <v>5401</v>
      </c>
      <c r="H1643" t="str">
        <f>HYPERLINK("https://talan.bank.gov.ua/get-user-certificate/1WkYTOjijdVeo1VqGba0","Завантажити сертифікат")</f>
        <v>Завантажити сертифікат</v>
      </c>
    </row>
    <row r="1644" spans="1:8" x14ac:dyDescent="0.3">
      <c r="A1644" t="s">
        <v>5416</v>
      </c>
      <c r="B1644" t="s">
        <v>8</v>
      </c>
      <c r="C1644" t="s">
        <v>5417</v>
      </c>
      <c r="D1644" t="s">
        <v>5418</v>
      </c>
      <c r="E1644" t="s">
        <v>5400</v>
      </c>
      <c r="G1644" t="s">
        <v>5401</v>
      </c>
      <c r="H1644" t="str">
        <f>HYPERLINK("https://talan.bank.gov.ua/get-user-certificate/1WkYTbknBgFjMG8wcTTI","Завантажити сертифікат")</f>
        <v>Завантажити сертифікат</v>
      </c>
    </row>
    <row r="1645" spans="1:8" x14ac:dyDescent="0.3">
      <c r="A1645" t="s">
        <v>5419</v>
      </c>
      <c r="B1645" t="s">
        <v>8</v>
      </c>
      <c r="C1645" t="s">
        <v>5420</v>
      </c>
      <c r="D1645" t="s">
        <v>5421</v>
      </c>
      <c r="E1645" t="s">
        <v>5422</v>
      </c>
      <c r="G1645" t="s">
        <v>5423</v>
      </c>
      <c r="H1645" t="str">
        <f>HYPERLINK("https://talan.bank.gov.ua/get-user-certificate/1WkYT5MSsJCYf628tqPO","Завантажити сертифікат")</f>
        <v>Завантажити сертифікат</v>
      </c>
    </row>
    <row r="1646" spans="1:8" x14ac:dyDescent="0.3">
      <c r="A1646" t="s">
        <v>5424</v>
      </c>
      <c r="B1646" t="s">
        <v>8</v>
      </c>
      <c r="C1646" t="s">
        <v>5425</v>
      </c>
      <c r="D1646" t="s">
        <v>5426</v>
      </c>
      <c r="E1646" t="s">
        <v>5422</v>
      </c>
      <c r="G1646" t="s">
        <v>5423</v>
      </c>
      <c r="H1646" t="str">
        <f>HYPERLINK("https://talan.bank.gov.ua/get-user-certificate/1WkYTchc1OwUGhsnihB8","Завантажити сертифікат")</f>
        <v>Завантажити сертифікат</v>
      </c>
    </row>
    <row r="1647" spans="1:8" x14ac:dyDescent="0.3">
      <c r="A1647" t="s">
        <v>5427</v>
      </c>
      <c r="B1647" t="s">
        <v>8</v>
      </c>
      <c r="C1647" t="s">
        <v>5428</v>
      </c>
      <c r="D1647" t="s">
        <v>5429</v>
      </c>
      <c r="E1647" t="s">
        <v>5430</v>
      </c>
      <c r="G1647" t="s">
        <v>5431</v>
      </c>
      <c r="H1647" t="str">
        <f>HYPERLINK("https://talan.bank.gov.ua/get-user-certificate/1WkYT8Jm84fgydASQXCO","Завантажити сертифікат")</f>
        <v>Завантажити сертифікат</v>
      </c>
    </row>
    <row r="1648" spans="1:8" x14ac:dyDescent="0.3">
      <c r="A1648" t="s">
        <v>5432</v>
      </c>
      <c r="B1648" t="s">
        <v>8</v>
      </c>
      <c r="C1648" t="s">
        <v>5433</v>
      </c>
      <c r="D1648" t="s">
        <v>5434</v>
      </c>
      <c r="E1648" t="s">
        <v>5430</v>
      </c>
      <c r="G1648" t="s">
        <v>5431</v>
      </c>
      <c r="H1648" t="str">
        <f>HYPERLINK("https://talan.bank.gov.ua/get-user-certificate/1WkYTILQAZtX1DCcDna5","Завантажити сертифікат")</f>
        <v>Завантажити сертифікат</v>
      </c>
    </row>
    <row r="1649" spans="1:8" x14ac:dyDescent="0.3">
      <c r="A1649" t="s">
        <v>5435</v>
      </c>
      <c r="B1649" t="s">
        <v>8</v>
      </c>
      <c r="C1649" t="s">
        <v>5436</v>
      </c>
      <c r="D1649" t="s">
        <v>5437</v>
      </c>
      <c r="E1649" t="s">
        <v>5430</v>
      </c>
      <c r="G1649" t="s">
        <v>5431</v>
      </c>
      <c r="H1649" t="str">
        <f>HYPERLINK("https://talan.bank.gov.ua/get-user-certificate/1WkYTXA3U53vyQM0UWYk","Завантажити сертифікат")</f>
        <v>Завантажити сертифікат</v>
      </c>
    </row>
    <row r="1650" spans="1:8" x14ac:dyDescent="0.3">
      <c r="A1650" t="s">
        <v>5438</v>
      </c>
      <c r="B1650" t="s">
        <v>8</v>
      </c>
      <c r="C1650" t="s">
        <v>5439</v>
      </c>
      <c r="D1650" t="s">
        <v>5440</v>
      </c>
      <c r="E1650" t="s">
        <v>5430</v>
      </c>
      <c r="G1650" t="s">
        <v>5431</v>
      </c>
      <c r="H1650" t="str">
        <f>HYPERLINK("https://talan.bank.gov.ua/get-user-certificate/1WkYTq6IDkyDXMDSAuww","Завантажити сертифікат")</f>
        <v>Завантажити сертифікат</v>
      </c>
    </row>
    <row r="1651" spans="1:8" x14ac:dyDescent="0.3">
      <c r="A1651" t="s">
        <v>5441</v>
      </c>
      <c r="B1651" t="s">
        <v>8</v>
      </c>
      <c r="C1651" t="s">
        <v>5442</v>
      </c>
      <c r="D1651" t="s">
        <v>5443</v>
      </c>
      <c r="E1651" t="s">
        <v>5430</v>
      </c>
      <c r="G1651" t="s">
        <v>5431</v>
      </c>
      <c r="H1651" t="str">
        <f>HYPERLINK("https://talan.bank.gov.ua/get-user-certificate/1WkYTLg_pHY9xNZlId8k","Завантажити сертифікат")</f>
        <v>Завантажити сертифікат</v>
      </c>
    </row>
    <row r="1652" spans="1:8" x14ac:dyDescent="0.3">
      <c r="A1652" t="s">
        <v>5444</v>
      </c>
      <c r="B1652" t="s">
        <v>8</v>
      </c>
      <c r="C1652" t="s">
        <v>5445</v>
      </c>
      <c r="D1652" t="s">
        <v>5446</v>
      </c>
      <c r="E1652" t="s">
        <v>5447</v>
      </c>
      <c r="G1652" t="s">
        <v>5448</v>
      </c>
      <c r="H1652" t="str">
        <f>HYPERLINK("https://talan.bank.gov.ua/get-user-certificate/1WkYTazpiVnlnGQArMkk","Завантажити сертифікат")</f>
        <v>Завантажити сертифікат</v>
      </c>
    </row>
    <row r="1653" spans="1:8" x14ac:dyDescent="0.3">
      <c r="A1653" t="s">
        <v>5449</v>
      </c>
      <c r="B1653" t="s">
        <v>8</v>
      </c>
      <c r="C1653" t="s">
        <v>5450</v>
      </c>
      <c r="D1653" t="s">
        <v>5451</v>
      </c>
      <c r="E1653" t="s">
        <v>5447</v>
      </c>
      <c r="G1653" t="s">
        <v>5448</v>
      </c>
      <c r="H1653" t="str">
        <f>HYPERLINK("https://talan.bank.gov.ua/get-user-certificate/1WkYTbIhDvwjS5bmvh6Y","Завантажити сертифікат")</f>
        <v>Завантажити сертифікат</v>
      </c>
    </row>
    <row r="1654" spans="1:8" x14ac:dyDescent="0.3">
      <c r="A1654" t="s">
        <v>5452</v>
      </c>
      <c r="B1654" t="s">
        <v>8</v>
      </c>
      <c r="C1654" t="s">
        <v>5453</v>
      </c>
      <c r="D1654" t="s">
        <v>5454</v>
      </c>
      <c r="E1654" t="s">
        <v>5447</v>
      </c>
      <c r="G1654" t="s">
        <v>5448</v>
      </c>
      <c r="H1654" t="str">
        <f>HYPERLINK("https://talan.bank.gov.ua/get-user-certificate/1WkYTthsqKbixRhYLZ4B","Завантажити сертифікат")</f>
        <v>Завантажити сертифікат</v>
      </c>
    </row>
    <row r="1655" spans="1:8" x14ac:dyDescent="0.3">
      <c r="A1655" t="s">
        <v>5455</v>
      </c>
      <c r="B1655" t="s">
        <v>8</v>
      </c>
      <c r="C1655" t="s">
        <v>5456</v>
      </c>
      <c r="D1655" t="s">
        <v>5457</v>
      </c>
      <c r="E1655" t="s">
        <v>5447</v>
      </c>
      <c r="G1655" t="s">
        <v>5448</v>
      </c>
      <c r="H1655" t="str">
        <f>HYPERLINK("https://talan.bank.gov.ua/get-user-certificate/1WkYTpHguJGEHkthsPhx","Завантажити сертифікат")</f>
        <v>Завантажити сертифікат</v>
      </c>
    </row>
    <row r="1656" spans="1:8" x14ac:dyDescent="0.3">
      <c r="A1656" t="s">
        <v>5458</v>
      </c>
      <c r="B1656" t="s">
        <v>8</v>
      </c>
      <c r="C1656" t="s">
        <v>5459</v>
      </c>
      <c r="D1656" t="s">
        <v>5460</v>
      </c>
      <c r="E1656" t="s">
        <v>5447</v>
      </c>
      <c r="G1656" t="s">
        <v>5448</v>
      </c>
      <c r="H1656" t="str">
        <f>HYPERLINK("https://talan.bank.gov.ua/get-user-certificate/1WkYTxmw0p7r3CUVpGzF","Завантажити сертифікат")</f>
        <v>Завантажити сертифікат</v>
      </c>
    </row>
    <row r="1657" spans="1:8" x14ac:dyDescent="0.3">
      <c r="A1657" t="s">
        <v>5461</v>
      </c>
      <c r="B1657" t="s">
        <v>8</v>
      </c>
      <c r="C1657" t="s">
        <v>5462</v>
      </c>
      <c r="D1657" t="s">
        <v>5463</v>
      </c>
      <c r="E1657" t="s">
        <v>5447</v>
      </c>
      <c r="G1657" t="s">
        <v>5448</v>
      </c>
      <c r="H1657" t="str">
        <f>HYPERLINK("https://talan.bank.gov.ua/get-user-certificate/1WkYTVIIYSt0sc16fkiC","Завантажити сертифікат")</f>
        <v>Завантажити сертифікат</v>
      </c>
    </row>
    <row r="1658" spans="1:8" x14ac:dyDescent="0.3">
      <c r="A1658" t="s">
        <v>5464</v>
      </c>
      <c r="B1658" t="s">
        <v>8</v>
      </c>
      <c r="C1658" t="s">
        <v>5465</v>
      </c>
      <c r="D1658" t="s">
        <v>5466</v>
      </c>
      <c r="E1658" t="s">
        <v>5447</v>
      </c>
      <c r="G1658" t="s">
        <v>5448</v>
      </c>
      <c r="H1658" t="str">
        <f>HYPERLINK("https://talan.bank.gov.ua/get-user-certificate/1WkYTqPyP5UWKwe_wBHT","Завантажити сертифікат")</f>
        <v>Завантажити сертифікат</v>
      </c>
    </row>
    <row r="1659" spans="1:8" x14ac:dyDescent="0.3">
      <c r="A1659" t="s">
        <v>5467</v>
      </c>
      <c r="B1659" t="s">
        <v>8</v>
      </c>
      <c r="C1659" t="s">
        <v>5468</v>
      </c>
      <c r="D1659" t="s">
        <v>5469</v>
      </c>
      <c r="E1659" t="s">
        <v>5447</v>
      </c>
      <c r="G1659" t="s">
        <v>5448</v>
      </c>
      <c r="H1659" t="str">
        <f>HYPERLINK("https://talan.bank.gov.ua/get-user-certificate/1WkYTmu6Yr0lEcHq4ibq","Завантажити сертифікат")</f>
        <v>Завантажити сертифікат</v>
      </c>
    </row>
    <row r="1660" spans="1:8" x14ac:dyDescent="0.3">
      <c r="A1660" t="s">
        <v>5470</v>
      </c>
      <c r="B1660" t="s">
        <v>8</v>
      </c>
      <c r="C1660" t="s">
        <v>5471</v>
      </c>
      <c r="D1660" t="s">
        <v>5472</v>
      </c>
      <c r="E1660" t="s">
        <v>5447</v>
      </c>
      <c r="G1660" t="s">
        <v>5448</v>
      </c>
      <c r="H1660" t="str">
        <f>HYPERLINK("https://talan.bank.gov.ua/get-user-certificate/1WkYT8j2TleVapQY_54n","Завантажити сертифікат")</f>
        <v>Завантажити сертифікат</v>
      </c>
    </row>
    <row r="1661" spans="1:8" x14ac:dyDescent="0.3">
      <c r="A1661" t="s">
        <v>5473</v>
      </c>
      <c r="B1661" t="s">
        <v>8</v>
      </c>
      <c r="C1661" t="s">
        <v>5474</v>
      </c>
      <c r="D1661" t="s">
        <v>5475</v>
      </c>
      <c r="E1661" t="s">
        <v>5447</v>
      </c>
      <c r="G1661" t="s">
        <v>5448</v>
      </c>
      <c r="H1661" t="str">
        <f>HYPERLINK("https://talan.bank.gov.ua/get-user-certificate/1WkYTRFBKdoZsEIIunPK","Завантажити сертифікат")</f>
        <v>Завантажити сертифікат</v>
      </c>
    </row>
    <row r="1662" spans="1:8" x14ac:dyDescent="0.3">
      <c r="A1662" t="s">
        <v>5476</v>
      </c>
      <c r="B1662" t="s">
        <v>8</v>
      </c>
      <c r="C1662" t="s">
        <v>5477</v>
      </c>
      <c r="D1662" t="s">
        <v>5478</v>
      </c>
      <c r="E1662" t="s">
        <v>5447</v>
      </c>
      <c r="G1662" t="s">
        <v>5448</v>
      </c>
      <c r="H1662" t="str">
        <f>HYPERLINK("https://talan.bank.gov.ua/get-user-certificate/1WkYT3XiK4sQmWAjSS-E","Завантажити сертифікат")</f>
        <v>Завантажити сертифікат</v>
      </c>
    </row>
    <row r="1663" spans="1:8" x14ac:dyDescent="0.3">
      <c r="A1663" t="s">
        <v>5479</v>
      </c>
      <c r="B1663" t="s">
        <v>8</v>
      </c>
      <c r="C1663" t="s">
        <v>5480</v>
      </c>
      <c r="D1663" t="s">
        <v>5481</v>
      </c>
      <c r="E1663" t="s">
        <v>5447</v>
      </c>
      <c r="G1663" t="s">
        <v>5448</v>
      </c>
      <c r="H1663" t="str">
        <f>HYPERLINK("https://talan.bank.gov.ua/get-user-certificate/1WkYTOEig8jynGdHya6I","Завантажити сертифікат")</f>
        <v>Завантажити сертифікат</v>
      </c>
    </row>
    <row r="1664" spans="1:8" x14ac:dyDescent="0.3">
      <c r="A1664" t="s">
        <v>5482</v>
      </c>
      <c r="B1664" t="s">
        <v>8</v>
      </c>
      <c r="C1664" t="s">
        <v>5483</v>
      </c>
      <c r="D1664" t="s">
        <v>5484</v>
      </c>
      <c r="E1664" t="s">
        <v>5447</v>
      </c>
      <c r="G1664" t="s">
        <v>5448</v>
      </c>
      <c r="H1664" t="str">
        <f>HYPERLINK("https://talan.bank.gov.ua/get-user-certificate/1WkYTjKUtX9pElkScvva","Завантажити сертифікат")</f>
        <v>Завантажити сертифікат</v>
      </c>
    </row>
    <row r="1665" spans="1:8" x14ac:dyDescent="0.3">
      <c r="A1665" t="s">
        <v>5485</v>
      </c>
      <c r="B1665" t="s">
        <v>8</v>
      </c>
      <c r="C1665" t="s">
        <v>5486</v>
      </c>
      <c r="D1665" t="s">
        <v>5487</v>
      </c>
      <c r="E1665" t="s">
        <v>5447</v>
      </c>
      <c r="G1665" t="s">
        <v>5448</v>
      </c>
      <c r="H1665" t="str">
        <f>HYPERLINK("https://talan.bank.gov.ua/get-user-certificate/1WkYTqPCA6CRP7tQTS_Y","Завантажити сертифікат")</f>
        <v>Завантажити сертифікат</v>
      </c>
    </row>
    <row r="1666" spans="1:8" x14ac:dyDescent="0.3">
      <c r="A1666" t="s">
        <v>5488</v>
      </c>
      <c r="B1666" t="s">
        <v>8</v>
      </c>
      <c r="C1666" t="s">
        <v>5489</v>
      </c>
      <c r="D1666" t="s">
        <v>5490</v>
      </c>
      <c r="E1666" t="s">
        <v>5447</v>
      </c>
      <c r="G1666" t="s">
        <v>5448</v>
      </c>
      <c r="H1666" t="str">
        <f>HYPERLINK("https://talan.bank.gov.ua/get-user-certificate/1WkYTbAhc9NNn-anWlY9","Завантажити сертифікат")</f>
        <v>Завантажити сертифікат</v>
      </c>
    </row>
    <row r="1667" spans="1:8" x14ac:dyDescent="0.3">
      <c r="A1667" t="s">
        <v>5491</v>
      </c>
      <c r="B1667" t="s">
        <v>8</v>
      </c>
      <c r="C1667" t="s">
        <v>5492</v>
      </c>
      <c r="D1667" t="s">
        <v>5493</v>
      </c>
      <c r="E1667" t="s">
        <v>5447</v>
      </c>
      <c r="G1667" t="s">
        <v>5448</v>
      </c>
      <c r="H1667" t="str">
        <f>HYPERLINK("https://talan.bank.gov.ua/get-user-certificate/1WkYT8K1wWy1L4m-IC-v","Завантажити сертифікат")</f>
        <v>Завантажити сертифікат</v>
      </c>
    </row>
    <row r="1668" spans="1:8" x14ac:dyDescent="0.3">
      <c r="A1668" t="s">
        <v>5494</v>
      </c>
      <c r="B1668" t="s">
        <v>8</v>
      </c>
      <c r="C1668" t="s">
        <v>5495</v>
      </c>
      <c r="D1668" t="s">
        <v>5496</v>
      </c>
      <c r="E1668" t="s">
        <v>5447</v>
      </c>
      <c r="G1668" t="s">
        <v>5448</v>
      </c>
      <c r="H1668" t="str">
        <f>HYPERLINK("https://talan.bank.gov.ua/get-user-certificate/1WkYTYP6TUcmgZOGVkkp","Завантажити сертифікат")</f>
        <v>Завантажити сертифікат</v>
      </c>
    </row>
    <row r="1669" spans="1:8" x14ac:dyDescent="0.3">
      <c r="A1669" t="s">
        <v>5497</v>
      </c>
      <c r="B1669" t="s">
        <v>8</v>
      </c>
      <c r="C1669" t="s">
        <v>5498</v>
      </c>
      <c r="D1669" t="s">
        <v>5499</v>
      </c>
      <c r="E1669" t="s">
        <v>5447</v>
      </c>
      <c r="G1669" t="s">
        <v>5448</v>
      </c>
      <c r="H1669" t="str">
        <f>HYPERLINK("https://talan.bank.gov.ua/get-user-certificate/1WkYTOikKSI-5J3rnU_I","Завантажити сертифікат")</f>
        <v>Завантажити сертифікат</v>
      </c>
    </row>
    <row r="1670" spans="1:8" x14ac:dyDescent="0.3">
      <c r="A1670" t="s">
        <v>5500</v>
      </c>
      <c r="B1670" t="s">
        <v>8</v>
      </c>
      <c r="C1670" t="s">
        <v>5501</v>
      </c>
      <c r="D1670" t="s">
        <v>5502</v>
      </c>
      <c r="E1670" t="s">
        <v>5447</v>
      </c>
      <c r="G1670" t="s">
        <v>5448</v>
      </c>
      <c r="H1670" t="str">
        <f>HYPERLINK("https://talan.bank.gov.ua/get-user-certificate/1WkYTfGx-1hKD-g7Xaw5","Завантажити сертифікат")</f>
        <v>Завантажити сертифікат</v>
      </c>
    </row>
    <row r="1671" spans="1:8" x14ac:dyDescent="0.3">
      <c r="A1671" t="s">
        <v>5503</v>
      </c>
      <c r="B1671" t="s">
        <v>8</v>
      </c>
      <c r="C1671" t="s">
        <v>5504</v>
      </c>
      <c r="D1671" t="s">
        <v>5505</v>
      </c>
      <c r="E1671" t="s">
        <v>5447</v>
      </c>
      <c r="G1671" t="s">
        <v>5448</v>
      </c>
      <c r="H1671" t="str">
        <f>HYPERLINK("https://talan.bank.gov.ua/get-user-certificate/1WkYTesudBM5fsM_n1XD","Завантажити сертифікат")</f>
        <v>Завантажити сертифікат</v>
      </c>
    </row>
    <row r="1672" spans="1:8" x14ac:dyDescent="0.3">
      <c r="A1672" t="s">
        <v>5506</v>
      </c>
      <c r="B1672" t="s">
        <v>8</v>
      </c>
      <c r="C1672" t="s">
        <v>5507</v>
      </c>
      <c r="D1672" t="s">
        <v>5508</v>
      </c>
      <c r="E1672" t="s">
        <v>5447</v>
      </c>
      <c r="G1672" t="s">
        <v>5448</v>
      </c>
      <c r="H1672" t="str">
        <f>HYPERLINK("https://talan.bank.gov.ua/get-user-certificate/1WkYTTRvE51mmvuUPVQm","Завантажити сертифікат")</f>
        <v>Завантажити сертифікат</v>
      </c>
    </row>
    <row r="1673" spans="1:8" x14ac:dyDescent="0.3">
      <c r="A1673" t="s">
        <v>5509</v>
      </c>
      <c r="B1673" t="s">
        <v>8</v>
      </c>
      <c r="C1673" t="s">
        <v>5510</v>
      </c>
      <c r="D1673" t="s">
        <v>5511</v>
      </c>
      <c r="E1673" t="s">
        <v>5447</v>
      </c>
      <c r="G1673" t="s">
        <v>5448</v>
      </c>
      <c r="H1673" t="str">
        <f>HYPERLINK("https://talan.bank.gov.ua/get-user-certificate/1WkYT8u--c-vc_Sr1RrG","Завантажити сертифікат")</f>
        <v>Завантажити сертифікат</v>
      </c>
    </row>
    <row r="1674" spans="1:8" x14ac:dyDescent="0.3">
      <c r="A1674" t="s">
        <v>5512</v>
      </c>
      <c r="B1674" t="s">
        <v>8</v>
      </c>
      <c r="C1674" t="s">
        <v>5513</v>
      </c>
      <c r="D1674" t="s">
        <v>5514</v>
      </c>
      <c r="E1674" t="s">
        <v>5447</v>
      </c>
      <c r="G1674" t="s">
        <v>5448</v>
      </c>
      <c r="H1674" t="str">
        <f>HYPERLINK("https://talan.bank.gov.ua/get-user-certificate/1WkYTFPokF8R02tLObYs","Завантажити сертифікат")</f>
        <v>Завантажити сертифікат</v>
      </c>
    </row>
    <row r="1675" spans="1:8" x14ac:dyDescent="0.3">
      <c r="A1675" t="s">
        <v>5515</v>
      </c>
      <c r="B1675" t="s">
        <v>8</v>
      </c>
      <c r="C1675" t="s">
        <v>5516</v>
      </c>
      <c r="D1675" t="s">
        <v>5517</v>
      </c>
      <c r="E1675" t="s">
        <v>5447</v>
      </c>
      <c r="G1675" t="s">
        <v>5448</v>
      </c>
      <c r="H1675" t="str">
        <f>HYPERLINK("https://talan.bank.gov.ua/get-user-certificate/1WkYTc338N-qSzBQ3_qt","Завантажити сертифікат")</f>
        <v>Завантажити сертифікат</v>
      </c>
    </row>
    <row r="1676" spans="1:8" x14ac:dyDescent="0.3">
      <c r="A1676" t="s">
        <v>5518</v>
      </c>
      <c r="B1676" t="s">
        <v>8</v>
      </c>
      <c r="C1676" t="s">
        <v>5519</v>
      </c>
      <c r="D1676" t="s">
        <v>5520</v>
      </c>
      <c r="E1676" t="s">
        <v>5447</v>
      </c>
      <c r="G1676" t="s">
        <v>5448</v>
      </c>
      <c r="H1676" t="str">
        <f>HYPERLINK("https://talan.bank.gov.ua/get-user-certificate/1WkYTexR0fxacrK6oR0f","Завантажити сертифікат")</f>
        <v>Завантажити сертифікат</v>
      </c>
    </row>
    <row r="1677" spans="1:8" x14ac:dyDescent="0.3">
      <c r="A1677" t="s">
        <v>5521</v>
      </c>
      <c r="B1677" t="s">
        <v>8</v>
      </c>
      <c r="C1677" t="s">
        <v>5522</v>
      </c>
      <c r="D1677" t="s">
        <v>5523</v>
      </c>
      <c r="E1677" t="s">
        <v>5447</v>
      </c>
      <c r="G1677" t="s">
        <v>5448</v>
      </c>
      <c r="H1677" t="str">
        <f>HYPERLINK("https://talan.bank.gov.ua/get-user-certificate/1WkYTEq9fgTYdU7oJZwF","Завантажити сертифікат")</f>
        <v>Завантажити сертифікат</v>
      </c>
    </row>
    <row r="1678" spans="1:8" x14ac:dyDescent="0.3">
      <c r="A1678" t="s">
        <v>5524</v>
      </c>
      <c r="B1678" t="s">
        <v>8</v>
      </c>
      <c r="C1678" t="s">
        <v>5525</v>
      </c>
      <c r="D1678" t="s">
        <v>5526</v>
      </c>
      <c r="E1678" t="s">
        <v>5447</v>
      </c>
      <c r="G1678" t="s">
        <v>5448</v>
      </c>
      <c r="H1678" t="str">
        <f>HYPERLINK("https://talan.bank.gov.ua/get-user-certificate/1WkYTRMTx3cI4osyq1LM","Завантажити сертифікат")</f>
        <v>Завантажити сертифікат</v>
      </c>
    </row>
    <row r="1679" spans="1:8" x14ac:dyDescent="0.3">
      <c r="A1679" t="s">
        <v>5527</v>
      </c>
      <c r="B1679" t="s">
        <v>8</v>
      </c>
      <c r="C1679" t="s">
        <v>5528</v>
      </c>
      <c r="D1679" t="s">
        <v>5529</v>
      </c>
      <c r="E1679" t="s">
        <v>5447</v>
      </c>
      <c r="G1679" t="s">
        <v>5448</v>
      </c>
      <c r="H1679" t="str">
        <f>HYPERLINK("https://talan.bank.gov.ua/get-user-certificate/1WkYTkwba2MFvrB7wIv0","Завантажити сертифікат")</f>
        <v>Завантажити сертифікат</v>
      </c>
    </row>
    <row r="1680" spans="1:8" x14ac:dyDescent="0.3">
      <c r="A1680" t="s">
        <v>5530</v>
      </c>
      <c r="B1680" t="s">
        <v>8</v>
      </c>
      <c r="C1680" t="s">
        <v>5531</v>
      </c>
      <c r="D1680" t="s">
        <v>5532</v>
      </c>
      <c r="E1680" t="s">
        <v>5447</v>
      </c>
      <c r="G1680" t="s">
        <v>5448</v>
      </c>
      <c r="H1680" t="str">
        <f>HYPERLINK("https://talan.bank.gov.ua/get-user-certificate/1WkYT-mzt-fhESxlYZ6y","Завантажити сертифікат")</f>
        <v>Завантажити сертифікат</v>
      </c>
    </row>
    <row r="1681" spans="1:8" x14ac:dyDescent="0.3">
      <c r="A1681" t="s">
        <v>5533</v>
      </c>
      <c r="B1681" t="s">
        <v>8</v>
      </c>
      <c r="C1681" t="s">
        <v>5534</v>
      </c>
      <c r="D1681" t="s">
        <v>5535</v>
      </c>
      <c r="E1681" t="s">
        <v>5447</v>
      </c>
      <c r="G1681" t="s">
        <v>5448</v>
      </c>
      <c r="H1681" t="str">
        <f>HYPERLINK("https://talan.bank.gov.ua/get-user-certificate/1WkYTZ2zNvmUAPxz_d5b","Завантажити сертифікат")</f>
        <v>Завантажити сертифікат</v>
      </c>
    </row>
    <row r="1682" spans="1:8" x14ac:dyDescent="0.3">
      <c r="A1682" t="s">
        <v>5536</v>
      </c>
      <c r="B1682" t="s">
        <v>8</v>
      </c>
      <c r="C1682" t="s">
        <v>5537</v>
      </c>
      <c r="D1682" t="s">
        <v>5538</v>
      </c>
      <c r="E1682" t="s">
        <v>5447</v>
      </c>
      <c r="G1682" t="s">
        <v>5448</v>
      </c>
      <c r="H1682" t="str">
        <f>HYPERLINK("https://talan.bank.gov.ua/get-user-certificate/1WkYT9225GiN2m_15mXg","Завантажити сертифікат")</f>
        <v>Завантажити сертифікат</v>
      </c>
    </row>
    <row r="1683" spans="1:8" x14ac:dyDescent="0.3">
      <c r="A1683" t="s">
        <v>5539</v>
      </c>
      <c r="B1683" t="s">
        <v>8</v>
      </c>
      <c r="C1683" t="s">
        <v>5540</v>
      </c>
      <c r="D1683" t="s">
        <v>5541</v>
      </c>
      <c r="E1683" t="s">
        <v>5447</v>
      </c>
      <c r="G1683" t="s">
        <v>5448</v>
      </c>
      <c r="H1683" t="str">
        <f>HYPERLINK("https://talan.bank.gov.ua/get-user-certificate/1WkYTinoShXiatX2DuAn","Завантажити сертифікат")</f>
        <v>Завантажити сертифікат</v>
      </c>
    </row>
    <row r="1684" spans="1:8" x14ac:dyDescent="0.3">
      <c r="A1684" t="s">
        <v>5542</v>
      </c>
      <c r="B1684" t="s">
        <v>8</v>
      </c>
      <c r="C1684" t="s">
        <v>5543</v>
      </c>
      <c r="D1684" t="s">
        <v>5544</v>
      </c>
      <c r="E1684" t="s">
        <v>5447</v>
      </c>
      <c r="G1684" t="s">
        <v>5448</v>
      </c>
      <c r="H1684" t="str">
        <f>HYPERLINK("https://talan.bank.gov.ua/get-user-certificate/1WkYTXMxHFd_4BEL5-3h","Завантажити сертифікат")</f>
        <v>Завантажити сертифікат</v>
      </c>
    </row>
    <row r="1685" spans="1:8" x14ac:dyDescent="0.3">
      <c r="A1685" t="s">
        <v>5545</v>
      </c>
      <c r="B1685" t="s">
        <v>8</v>
      </c>
      <c r="C1685" t="s">
        <v>5546</v>
      </c>
      <c r="D1685" t="s">
        <v>5547</v>
      </c>
      <c r="E1685" t="s">
        <v>5447</v>
      </c>
      <c r="G1685" t="s">
        <v>5448</v>
      </c>
      <c r="H1685" t="str">
        <f>HYPERLINK("https://talan.bank.gov.ua/get-user-certificate/1WkYTSmfSH9BGF1l6q5X","Завантажити сертифікат")</f>
        <v>Завантажити сертифікат</v>
      </c>
    </row>
    <row r="1686" spans="1:8" x14ac:dyDescent="0.3">
      <c r="A1686" t="s">
        <v>5548</v>
      </c>
      <c r="B1686" t="s">
        <v>8</v>
      </c>
      <c r="C1686" t="s">
        <v>5549</v>
      </c>
      <c r="D1686" t="s">
        <v>5550</v>
      </c>
      <c r="E1686" t="s">
        <v>5447</v>
      </c>
      <c r="G1686" t="s">
        <v>5448</v>
      </c>
      <c r="H1686" t="str">
        <f>HYPERLINK("https://talan.bank.gov.ua/get-user-certificate/1WkYTVb4ADafKiMVFi1-","Завантажити сертифікат")</f>
        <v>Завантажити сертифікат</v>
      </c>
    </row>
    <row r="1687" spans="1:8" x14ac:dyDescent="0.3">
      <c r="A1687" t="s">
        <v>5551</v>
      </c>
      <c r="B1687" t="s">
        <v>8</v>
      </c>
      <c r="C1687" t="s">
        <v>5552</v>
      </c>
      <c r="D1687" t="s">
        <v>5553</v>
      </c>
      <c r="E1687" t="s">
        <v>5447</v>
      </c>
      <c r="G1687" t="s">
        <v>5448</v>
      </c>
      <c r="H1687" t="str">
        <f>HYPERLINK("https://talan.bank.gov.ua/get-user-certificate/1WkYTpbZuORlkrd6bSUc","Завантажити сертифікат")</f>
        <v>Завантажити сертифікат</v>
      </c>
    </row>
    <row r="1688" spans="1:8" x14ac:dyDescent="0.3">
      <c r="A1688" t="s">
        <v>5554</v>
      </c>
      <c r="B1688" t="s">
        <v>8</v>
      </c>
      <c r="C1688" t="s">
        <v>5555</v>
      </c>
      <c r="D1688" t="s">
        <v>5556</v>
      </c>
      <c r="E1688" t="s">
        <v>5447</v>
      </c>
      <c r="G1688" t="s">
        <v>5448</v>
      </c>
      <c r="H1688" t="str">
        <f>HYPERLINK("https://talan.bank.gov.ua/get-user-certificate/1WkYT5bhy9NT1wOqBVuf","Завантажити сертифікат")</f>
        <v>Завантажити сертифікат</v>
      </c>
    </row>
    <row r="1689" spans="1:8" x14ac:dyDescent="0.3">
      <c r="A1689" t="s">
        <v>5557</v>
      </c>
      <c r="B1689" t="s">
        <v>8</v>
      </c>
      <c r="C1689" t="s">
        <v>5558</v>
      </c>
      <c r="D1689" t="s">
        <v>5559</v>
      </c>
      <c r="E1689" t="s">
        <v>5447</v>
      </c>
      <c r="G1689" t="s">
        <v>5448</v>
      </c>
      <c r="H1689" t="str">
        <f>HYPERLINK("https://talan.bank.gov.ua/get-user-certificate/1WkYTTaetxfT5IfAQCRf","Завантажити сертифікат")</f>
        <v>Завантажити сертифікат</v>
      </c>
    </row>
    <row r="1690" spans="1:8" x14ac:dyDescent="0.3">
      <c r="A1690" t="s">
        <v>5560</v>
      </c>
      <c r="B1690" t="s">
        <v>8</v>
      </c>
      <c r="C1690" t="s">
        <v>5561</v>
      </c>
      <c r="D1690" t="s">
        <v>5562</v>
      </c>
      <c r="E1690" t="s">
        <v>5447</v>
      </c>
      <c r="G1690" t="s">
        <v>5448</v>
      </c>
      <c r="H1690" t="str">
        <f>HYPERLINK("https://talan.bank.gov.ua/get-user-certificate/1WkYTyUaIcJICn5z71wP","Завантажити сертифікат")</f>
        <v>Завантажити сертифікат</v>
      </c>
    </row>
    <row r="1691" spans="1:8" x14ac:dyDescent="0.3">
      <c r="A1691" t="s">
        <v>5563</v>
      </c>
      <c r="B1691" t="s">
        <v>8</v>
      </c>
      <c r="C1691" t="s">
        <v>5564</v>
      </c>
      <c r="D1691" t="s">
        <v>5565</v>
      </c>
      <c r="E1691" t="s">
        <v>5566</v>
      </c>
      <c r="G1691" t="s">
        <v>5567</v>
      </c>
      <c r="H1691" t="str">
        <f>HYPERLINK("https://talan.bank.gov.ua/get-user-certificate/1WkYTANHSoEWl-BrpTVg","Завантажити сертифікат")</f>
        <v>Завантажити сертифікат</v>
      </c>
    </row>
    <row r="1692" spans="1:8" x14ac:dyDescent="0.3">
      <c r="A1692" t="s">
        <v>5568</v>
      </c>
      <c r="B1692" t="s">
        <v>8</v>
      </c>
      <c r="C1692" t="s">
        <v>5569</v>
      </c>
      <c r="D1692" t="s">
        <v>5570</v>
      </c>
      <c r="E1692" t="s">
        <v>5566</v>
      </c>
      <c r="G1692" t="s">
        <v>5567</v>
      </c>
      <c r="H1692" t="str">
        <f>HYPERLINK("https://talan.bank.gov.ua/get-user-certificate/1WkYT1itxeOdLOCBn5A_","Завантажити сертифікат")</f>
        <v>Завантажити сертифікат</v>
      </c>
    </row>
    <row r="1693" spans="1:8" x14ac:dyDescent="0.3">
      <c r="A1693" t="s">
        <v>5571</v>
      </c>
      <c r="B1693" t="s">
        <v>8</v>
      </c>
      <c r="C1693" t="s">
        <v>5572</v>
      </c>
      <c r="D1693" t="s">
        <v>5573</v>
      </c>
      <c r="E1693" t="s">
        <v>5566</v>
      </c>
      <c r="G1693" t="s">
        <v>5567</v>
      </c>
      <c r="H1693" t="str">
        <f>HYPERLINK("https://talan.bank.gov.ua/get-user-certificate/1WkYTqgdC1wc1j1_Thmu","Завантажити сертифікат")</f>
        <v>Завантажити сертифікат</v>
      </c>
    </row>
    <row r="1694" spans="1:8" x14ac:dyDescent="0.3">
      <c r="A1694" t="s">
        <v>5574</v>
      </c>
      <c r="B1694" t="s">
        <v>8</v>
      </c>
      <c r="C1694" t="s">
        <v>5575</v>
      </c>
      <c r="D1694" t="s">
        <v>5576</v>
      </c>
      <c r="E1694" t="s">
        <v>5566</v>
      </c>
      <c r="G1694" t="s">
        <v>5567</v>
      </c>
      <c r="H1694" t="str">
        <f>HYPERLINK("https://talan.bank.gov.ua/get-user-certificate/1WkYTRsotzfZWp0bYSwx","Завантажити сертифікат")</f>
        <v>Завантажити сертифікат</v>
      </c>
    </row>
    <row r="1695" spans="1:8" x14ac:dyDescent="0.3">
      <c r="A1695" t="s">
        <v>5577</v>
      </c>
      <c r="B1695" t="s">
        <v>8</v>
      </c>
      <c r="C1695" t="s">
        <v>5578</v>
      </c>
      <c r="D1695" t="s">
        <v>5579</v>
      </c>
      <c r="E1695" t="s">
        <v>5566</v>
      </c>
      <c r="G1695" t="s">
        <v>5567</v>
      </c>
      <c r="H1695" t="str">
        <f>HYPERLINK("https://talan.bank.gov.ua/get-user-certificate/1WkYTrC5kAwPnlKybfpt","Завантажити сертифікат")</f>
        <v>Завантажити сертифікат</v>
      </c>
    </row>
    <row r="1696" spans="1:8" x14ac:dyDescent="0.3">
      <c r="A1696" t="s">
        <v>5580</v>
      </c>
      <c r="B1696" t="s">
        <v>8</v>
      </c>
      <c r="C1696" t="s">
        <v>5581</v>
      </c>
      <c r="D1696" t="s">
        <v>5582</v>
      </c>
      <c r="E1696" t="s">
        <v>5566</v>
      </c>
      <c r="G1696" t="s">
        <v>5567</v>
      </c>
      <c r="H1696" t="str">
        <f>HYPERLINK("https://talan.bank.gov.ua/get-user-certificate/1WkYTSnY1Qhb0ZIsww6n","Завантажити сертифікат")</f>
        <v>Завантажити сертифікат</v>
      </c>
    </row>
    <row r="1697" spans="1:8" x14ac:dyDescent="0.3">
      <c r="A1697" t="s">
        <v>5583</v>
      </c>
      <c r="B1697" t="s">
        <v>8</v>
      </c>
      <c r="C1697" t="s">
        <v>5584</v>
      </c>
      <c r="D1697" t="s">
        <v>5585</v>
      </c>
      <c r="E1697" t="s">
        <v>5566</v>
      </c>
      <c r="G1697" t="s">
        <v>5567</v>
      </c>
      <c r="H1697" t="str">
        <f>HYPERLINK("https://talan.bank.gov.ua/get-user-certificate/1WkYT024L5oxdFgyknIY","Завантажити сертифікат")</f>
        <v>Завантажити сертифікат</v>
      </c>
    </row>
    <row r="1698" spans="1:8" x14ac:dyDescent="0.3">
      <c r="A1698" t="s">
        <v>5586</v>
      </c>
      <c r="B1698" t="s">
        <v>8</v>
      </c>
      <c r="C1698" t="s">
        <v>5587</v>
      </c>
      <c r="D1698" t="s">
        <v>5588</v>
      </c>
      <c r="E1698" t="s">
        <v>5566</v>
      </c>
      <c r="G1698" t="s">
        <v>5567</v>
      </c>
      <c r="H1698" t="str">
        <f>HYPERLINK("https://talan.bank.gov.ua/get-user-certificate/1WkYTR4D7AVGwLwF9Su_","Завантажити сертифікат")</f>
        <v>Завантажити сертифікат</v>
      </c>
    </row>
    <row r="1699" spans="1:8" x14ac:dyDescent="0.3">
      <c r="A1699" t="s">
        <v>5589</v>
      </c>
      <c r="B1699" t="s">
        <v>8</v>
      </c>
      <c r="C1699" t="s">
        <v>5590</v>
      </c>
      <c r="D1699" t="s">
        <v>5591</v>
      </c>
      <c r="E1699" t="s">
        <v>5566</v>
      </c>
      <c r="G1699" t="s">
        <v>5567</v>
      </c>
      <c r="H1699" t="str">
        <f>HYPERLINK("https://talan.bank.gov.ua/get-user-certificate/1WkYTMofbW8bgiKnOldF","Завантажити сертифікат")</f>
        <v>Завантажити сертифікат</v>
      </c>
    </row>
    <row r="1700" spans="1:8" x14ac:dyDescent="0.3">
      <c r="A1700" t="s">
        <v>5592</v>
      </c>
      <c r="B1700" t="s">
        <v>8</v>
      </c>
      <c r="C1700" t="s">
        <v>5593</v>
      </c>
      <c r="D1700" t="s">
        <v>5594</v>
      </c>
      <c r="E1700" t="s">
        <v>5566</v>
      </c>
      <c r="G1700" t="s">
        <v>5567</v>
      </c>
      <c r="H1700" t="str">
        <f>HYPERLINK("https://talan.bank.gov.ua/get-user-certificate/1WkYTX1KjsDCZHBjr9Bm","Завантажити сертифікат")</f>
        <v>Завантажити сертифікат</v>
      </c>
    </row>
    <row r="1701" spans="1:8" x14ac:dyDescent="0.3">
      <c r="A1701" t="s">
        <v>5595</v>
      </c>
      <c r="B1701" t="s">
        <v>8</v>
      </c>
      <c r="C1701" t="s">
        <v>5596</v>
      </c>
      <c r="D1701" t="s">
        <v>5597</v>
      </c>
      <c r="E1701" t="s">
        <v>5566</v>
      </c>
      <c r="G1701" t="s">
        <v>5567</v>
      </c>
      <c r="H1701" t="str">
        <f>HYPERLINK("https://talan.bank.gov.ua/get-user-certificate/1WkYTcCQUpOT20iAU6Yi","Завантажити сертифікат")</f>
        <v>Завантажити сертифікат</v>
      </c>
    </row>
    <row r="1702" spans="1:8" x14ac:dyDescent="0.3">
      <c r="A1702" t="s">
        <v>5598</v>
      </c>
      <c r="B1702" t="s">
        <v>8</v>
      </c>
      <c r="C1702" t="s">
        <v>5599</v>
      </c>
      <c r="D1702" t="s">
        <v>5600</v>
      </c>
      <c r="E1702" t="s">
        <v>5566</v>
      </c>
      <c r="G1702" t="s">
        <v>5567</v>
      </c>
      <c r="H1702" t="str">
        <f>HYPERLINK("https://talan.bank.gov.ua/get-user-certificate/1WkYTo2ex_etbbB0rclb","Завантажити сертифікат")</f>
        <v>Завантажити сертифікат</v>
      </c>
    </row>
    <row r="1703" spans="1:8" x14ac:dyDescent="0.3">
      <c r="A1703" t="s">
        <v>5601</v>
      </c>
      <c r="B1703" t="s">
        <v>8</v>
      </c>
      <c r="C1703" t="s">
        <v>5602</v>
      </c>
      <c r="D1703" t="s">
        <v>5603</v>
      </c>
      <c r="E1703" t="s">
        <v>5566</v>
      </c>
      <c r="G1703" t="s">
        <v>5567</v>
      </c>
      <c r="H1703" t="str">
        <f>HYPERLINK("https://talan.bank.gov.ua/get-user-certificate/1WkYT18MJjjNuF8Ch1wf","Завантажити сертифікат")</f>
        <v>Завантажити сертифікат</v>
      </c>
    </row>
    <row r="1704" spans="1:8" x14ac:dyDescent="0.3">
      <c r="A1704" t="s">
        <v>5604</v>
      </c>
      <c r="B1704" t="s">
        <v>8</v>
      </c>
      <c r="C1704" t="s">
        <v>5605</v>
      </c>
      <c r="D1704" t="s">
        <v>5606</v>
      </c>
      <c r="E1704" t="s">
        <v>5566</v>
      </c>
      <c r="G1704" t="s">
        <v>5567</v>
      </c>
      <c r="H1704" t="str">
        <f>HYPERLINK("https://talan.bank.gov.ua/get-user-certificate/1WkYT3yIYk2YjIMwIASC","Завантажити сертифікат")</f>
        <v>Завантажити сертифікат</v>
      </c>
    </row>
    <row r="1705" spans="1:8" x14ac:dyDescent="0.3">
      <c r="A1705" t="s">
        <v>5607</v>
      </c>
      <c r="B1705" t="s">
        <v>8</v>
      </c>
      <c r="C1705" t="s">
        <v>5608</v>
      </c>
      <c r="D1705" t="s">
        <v>5609</v>
      </c>
      <c r="E1705" t="s">
        <v>5566</v>
      </c>
      <c r="G1705" t="s">
        <v>5567</v>
      </c>
      <c r="H1705" t="str">
        <f>HYPERLINK("https://talan.bank.gov.ua/get-user-certificate/1WkYT2vIxtG61ZyVyycz","Завантажити сертифікат")</f>
        <v>Завантажити сертифікат</v>
      </c>
    </row>
    <row r="1706" spans="1:8" x14ac:dyDescent="0.3">
      <c r="A1706" t="s">
        <v>5610</v>
      </c>
      <c r="B1706" t="s">
        <v>8</v>
      </c>
      <c r="C1706" t="s">
        <v>5611</v>
      </c>
      <c r="D1706" t="s">
        <v>5612</v>
      </c>
      <c r="E1706" t="s">
        <v>5566</v>
      </c>
      <c r="G1706" t="s">
        <v>5567</v>
      </c>
      <c r="H1706" t="str">
        <f>HYPERLINK("https://talan.bank.gov.ua/get-user-certificate/1WkYT1-6KQWI-iBbWZIp","Завантажити сертифікат")</f>
        <v>Завантажити сертифікат</v>
      </c>
    </row>
    <row r="1707" spans="1:8" x14ac:dyDescent="0.3">
      <c r="A1707" t="s">
        <v>5613</v>
      </c>
      <c r="B1707" t="s">
        <v>8</v>
      </c>
      <c r="C1707" t="s">
        <v>5614</v>
      </c>
      <c r="D1707" t="s">
        <v>5615</v>
      </c>
      <c r="E1707" t="s">
        <v>5566</v>
      </c>
      <c r="G1707" t="s">
        <v>5567</v>
      </c>
      <c r="H1707" t="str">
        <f>HYPERLINK("https://talan.bank.gov.ua/get-user-certificate/1WkYTIrLoUXgvynZn-b1","Завантажити сертифікат")</f>
        <v>Завантажити сертифікат</v>
      </c>
    </row>
    <row r="1708" spans="1:8" x14ac:dyDescent="0.3">
      <c r="A1708" t="s">
        <v>5616</v>
      </c>
      <c r="B1708" t="s">
        <v>8</v>
      </c>
      <c r="C1708" t="s">
        <v>5617</v>
      </c>
      <c r="D1708" t="s">
        <v>5618</v>
      </c>
      <c r="E1708" t="s">
        <v>5566</v>
      </c>
      <c r="G1708" t="s">
        <v>5567</v>
      </c>
      <c r="H1708" t="str">
        <f>HYPERLINK("https://talan.bank.gov.ua/get-user-certificate/1WkYTnJIkXOYfoQt4B90","Завантажити сертифікат")</f>
        <v>Завантажити сертифікат</v>
      </c>
    </row>
    <row r="1709" spans="1:8" x14ac:dyDescent="0.3">
      <c r="A1709" t="s">
        <v>5619</v>
      </c>
      <c r="B1709" t="s">
        <v>8</v>
      </c>
      <c r="C1709" t="s">
        <v>5620</v>
      </c>
      <c r="D1709" t="s">
        <v>5621</v>
      </c>
      <c r="E1709" t="s">
        <v>5566</v>
      </c>
      <c r="G1709" t="s">
        <v>5567</v>
      </c>
      <c r="H1709" t="str">
        <f>HYPERLINK("https://talan.bank.gov.ua/get-user-certificate/1WkYTgVRNE3S_CDGqOjD","Завантажити сертифікат")</f>
        <v>Завантажити сертифікат</v>
      </c>
    </row>
    <row r="1710" spans="1:8" x14ac:dyDescent="0.3">
      <c r="A1710" t="s">
        <v>5622</v>
      </c>
      <c r="B1710" t="s">
        <v>8</v>
      </c>
      <c r="C1710" t="s">
        <v>5623</v>
      </c>
      <c r="D1710" t="s">
        <v>5624</v>
      </c>
      <c r="E1710" t="s">
        <v>5566</v>
      </c>
      <c r="G1710" t="s">
        <v>5567</v>
      </c>
      <c r="H1710" t="str">
        <f>HYPERLINK("https://talan.bank.gov.ua/get-user-certificate/1WkYTrzyUATUhnfByuzW","Завантажити сертифікат")</f>
        <v>Завантажити сертифікат</v>
      </c>
    </row>
    <row r="1711" spans="1:8" x14ac:dyDescent="0.3">
      <c r="A1711" t="s">
        <v>5625</v>
      </c>
      <c r="B1711" t="s">
        <v>8</v>
      </c>
      <c r="C1711" t="s">
        <v>5626</v>
      </c>
      <c r="D1711" t="s">
        <v>5627</v>
      </c>
      <c r="E1711" t="s">
        <v>5628</v>
      </c>
      <c r="G1711" t="s">
        <v>5629</v>
      </c>
      <c r="H1711" t="str">
        <f>HYPERLINK("https://talan.bank.gov.ua/get-user-certificate/1WkYTS-JwuKMZmTDyP-i","Завантажити сертифікат")</f>
        <v>Завантажити сертифікат</v>
      </c>
    </row>
    <row r="1712" spans="1:8" x14ac:dyDescent="0.3">
      <c r="A1712" t="s">
        <v>5630</v>
      </c>
      <c r="B1712" t="s">
        <v>8</v>
      </c>
      <c r="C1712" t="s">
        <v>5631</v>
      </c>
      <c r="D1712" t="s">
        <v>5632</v>
      </c>
      <c r="E1712" t="s">
        <v>5633</v>
      </c>
      <c r="G1712" t="s">
        <v>5634</v>
      </c>
      <c r="H1712" t="str">
        <f>HYPERLINK("https://talan.bank.gov.ua/get-user-certificate/1WkYTG5lh2GfT_VGyf_Z","Завантажити сертифікат")</f>
        <v>Завантажити сертифікат</v>
      </c>
    </row>
    <row r="1713" spans="1:8" x14ac:dyDescent="0.3">
      <c r="A1713" t="s">
        <v>5635</v>
      </c>
      <c r="B1713" t="s">
        <v>8</v>
      </c>
      <c r="C1713" t="s">
        <v>5636</v>
      </c>
      <c r="D1713" t="s">
        <v>5637</v>
      </c>
      <c r="E1713" t="s">
        <v>5633</v>
      </c>
      <c r="G1713" t="s">
        <v>5634</v>
      </c>
      <c r="H1713" t="str">
        <f>HYPERLINK("https://talan.bank.gov.ua/get-user-certificate/1WkYT2x9BIBmmhuupclm","Завантажити сертифікат")</f>
        <v>Завантажити сертифікат</v>
      </c>
    </row>
    <row r="1714" spans="1:8" x14ac:dyDescent="0.3">
      <c r="A1714" t="s">
        <v>5638</v>
      </c>
      <c r="B1714" t="s">
        <v>8</v>
      </c>
      <c r="C1714" t="s">
        <v>5639</v>
      </c>
      <c r="D1714" t="s">
        <v>5640</v>
      </c>
      <c r="E1714" t="s">
        <v>5641</v>
      </c>
      <c r="G1714" t="s">
        <v>5642</v>
      </c>
      <c r="H1714" t="str">
        <f>HYPERLINK("https://talan.bank.gov.ua/get-user-certificate/1WkYTEFWO8cJzilkoAw6","Завантажити сертифікат")</f>
        <v>Завантажити сертифікат</v>
      </c>
    </row>
    <row r="1715" spans="1:8" x14ac:dyDescent="0.3">
      <c r="A1715" t="s">
        <v>5643</v>
      </c>
      <c r="B1715" t="s">
        <v>8</v>
      </c>
      <c r="C1715" t="s">
        <v>5644</v>
      </c>
      <c r="D1715" t="s">
        <v>5645</v>
      </c>
      <c r="E1715" t="s">
        <v>5641</v>
      </c>
      <c r="G1715" t="s">
        <v>5642</v>
      </c>
      <c r="H1715" t="str">
        <f>HYPERLINK("https://talan.bank.gov.ua/get-user-certificate/1WkYT-nbdq-oGuHnTZFn","Завантажити сертифікат")</f>
        <v>Завантажити сертифікат</v>
      </c>
    </row>
    <row r="1716" spans="1:8" x14ac:dyDescent="0.3">
      <c r="A1716" t="s">
        <v>5646</v>
      </c>
      <c r="B1716" t="s">
        <v>8</v>
      </c>
      <c r="C1716" t="s">
        <v>5647</v>
      </c>
      <c r="D1716" t="s">
        <v>5648</v>
      </c>
      <c r="E1716" t="s">
        <v>5649</v>
      </c>
      <c r="G1716" t="s">
        <v>5642</v>
      </c>
      <c r="H1716" t="str">
        <f>HYPERLINK("https://talan.bank.gov.ua/get-user-certificate/1WkYTEUpgh-EL41uWRR0","Завантажити сертифікат")</f>
        <v>Завантажити сертифікат</v>
      </c>
    </row>
    <row r="1717" spans="1:8" x14ac:dyDescent="0.3">
      <c r="A1717" t="s">
        <v>5650</v>
      </c>
      <c r="B1717" t="s">
        <v>8</v>
      </c>
      <c r="C1717" t="s">
        <v>5651</v>
      </c>
      <c r="D1717" t="s">
        <v>5652</v>
      </c>
      <c r="E1717" t="s">
        <v>5649</v>
      </c>
      <c r="G1717" t="s">
        <v>5642</v>
      </c>
      <c r="H1717" t="str">
        <f>HYPERLINK("https://talan.bank.gov.ua/get-user-certificate/1WkYTxAH1N8N7bt_RU2_","Завантажити сертифікат")</f>
        <v>Завантажити сертифікат</v>
      </c>
    </row>
    <row r="1718" spans="1:8" x14ac:dyDescent="0.3">
      <c r="A1718" t="s">
        <v>5653</v>
      </c>
      <c r="B1718" t="s">
        <v>8</v>
      </c>
      <c r="C1718" t="s">
        <v>5654</v>
      </c>
      <c r="D1718" t="s">
        <v>5655</v>
      </c>
      <c r="E1718" t="s">
        <v>5656</v>
      </c>
      <c r="G1718" t="s">
        <v>5657</v>
      </c>
      <c r="H1718" t="str">
        <f>HYPERLINK("https://talan.bank.gov.ua/get-user-certificate/1WkYTJXywrfzqVzYzTmK","Завантажити сертифікат")</f>
        <v>Завантажити сертифікат</v>
      </c>
    </row>
    <row r="1719" spans="1:8" x14ac:dyDescent="0.3">
      <c r="A1719" t="s">
        <v>5658</v>
      </c>
      <c r="B1719" t="s">
        <v>8</v>
      </c>
      <c r="C1719" t="s">
        <v>5659</v>
      </c>
      <c r="D1719" t="s">
        <v>5660</v>
      </c>
      <c r="E1719" t="s">
        <v>5656</v>
      </c>
      <c r="G1719" t="s">
        <v>5657</v>
      </c>
      <c r="H1719" t="str">
        <f>HYPERLINK("https://talan.bank.gov.ua/get-user-certificate/1WkYTypDWuOc1doeFNB3","Завантажити сертифікат")</f>
        <v>Завантажити сертифікат</v>
      </c>
    </row>
    <row r="1720" spans="1:8" x14ac:dyDescent="0.3">
      <c r="A1720" t="s">
        <v>5661</v>
      </c>
      <c r="B1720" t="s">
        <v>8</v>
      </c>
      <c r="C1720" t="s">
        <v>5662</v>
      </c>
      <c r="D1720" t="s">
        <v>5663</v>
      </c>
      <c r="E1720" t="s">
        <v>5656</v>
      </c>
      <c r="G1720" t="s">
        <v>5657</v>
      </c>
      <c r="H1720" t="str">
        <f>HYPERLINK("https://talan.bank.gov.ua/get-user-certificate/1WkYTlHlVKFBpCgzFCi5","Завантажити сертифікат")</f>
        <v>Завантажити сертифікат</v>
      </c>
    </row>
    <row r="1721" spans="1:8" x14ac:dyDescent="0.3">
      <c r="A1721" t="s">
        <v>5664</v>
      </c>
      <c r="B1721" t="s">
        <v>8</v>
      </c>
      <c r="C1721" t="s">
        <v>5665</v>
      </c>
      <c r="D1721" t="s">
        <v>5666</v>
      </c>
      <c r="E1721" t="s">
        <v>5656</v>
      </c>
      <c r="G1721" t="s">
        <v>5657</v>
      </c>
      <c r="H1721" t="str">
        <f>HYPERLINK("https://talan.bank.gov.ua/get-user-certificate/1WkYTPSaxsrRh_y0xqdm","Завантажити сертифікат")</f>
        <v>Завантажити сертифікат</v>
      </c>
    </row>
    <row r="1722" spans="1:8" x14ac:dyDescent="0.3">
      <c r="A1722" t="s">
        <v>5667</v>
      </c>
      <c r="B1722" t="s">
        <v>8</v>
      </c>
      <c r="C1722" t="s">
        <v>5668</v>
      </c>
      <c r="D1722" t="s">
        <v>5669</v>
      </c>
      <c r="E1722" t="s">
        <v>5656</v>
      </c>
      <c r="G1722" t="s">
        <v>5657</v>
      </c>
      <c r="H1722" t="str">
        <f>HYPERLINK("https://talan.bank.gov.ua/get-user-certificate/1WkYTIn49sL-EP2naWs6","Завантажити сертифікат")</f>
        <v>Завантажити сертифікат</v>
      </c>
    </row>
    <row r="1723" spans="1:8" x14ac:dyDescent="0.3">
      <c r="A1723" t="s">
        <v>5670</v>
      </c>
      <c r="B1723" t="s">
        <v>8</v>
      </c>
      <c r="C1723" t="s">
        <v>5671</v>
      </c>
      <c r="D1723" t="s">
        <v>5672</v>
      </c>
      <c r="E1723" t="s">
        <v>5656</v>
      </c>
      <c r="G1723" t="s">
        <v>5657</v>
      </c>
      <c r="H1723" t="str">
        <f>HYPERLINK("https://talan.bank.gov.ua/get-user-certificate/1WkYT4BgUXtpoPTvRhrV","Завантажити сертифікат")</f>
        <v>Завантажити сертифікат</v>
      </c>
    </row>
    <row r="1724" spans="1:8" x14ac:dyDescent="0.3">
      <c r="A1724" t="s">
        <v>5673</v>
      </c>
      <c r="B1724" t="s">
        <v>8</v>
      </c>
      <c r="C1724" t="s">
        <v>5674</v>
      </c>
      <c r="D1724" t="s">
        <v>5675</v>
      </c>
      <c r="E1724" t="s">
        <v>5656</v>
      </c>
      <c r="G1724" t="s">
        <v>5657</v>
      </c>
      <c r="H1724" t="str">
        <f>HYPERLINK("https://talan.bank.gov.ua/get-user-certificate/1WkYTxnFb_wYniZAqy0h","Завантажити сертифікат")</f>
        <v>Завантажити сертифікат</v>
      </c>
    </row>
    <row r="1725" spans="1:8" x14ac:dyDescent="0.3">
      <c r="A1725" t="s">
        <v>5676</v>
      </c>
      <c r="B1725" t="s">
        <v>8</v>
      </c>
      <c r="C1725" t="s">
        <v>5677</v>
      </c>
      <c r="D1725" t="s">
        <v>5678</v>
      </c>
      <c r="E1725" t="s">
        <v>5656</v>
      </c>
      <c r="G1725" t="s">
        <v>5657</v>
      </c>
      <c r="H1725" t="str">
        <f>HYPERLINK("https://talan.bank.gov.ua/get-user-certificate/1WkYTOznWpYykylhvVZH","Завантажити сертифікат")</f>
        <v>Завантажити сертифікат</v>
      </c>
    </row>
    <row r="1726" spans="1:8" x14ac:dyDescent="0.3">
      <c r="A1726" t="s">
        <v>5679</v>
      </c>
      <c r="B1726" t="s">
        <v>8</v>
      </c>
      <c r="C1726" t="s">
        <v>5680</v>
      </c>
      <c r="D1726" t="s">
        <v>5681</v>
      </c>
      <c r="E1726" t="s">
        <v>5656</v>
      </c>
      <c r="G1726" t="s">
        <v>5657</v>
      </c>
      <c r="H1726" t="str">
        <f>HYPERLINK("https://talan.bank.gov.ua/get-user-certificate/1WkYTVj2axY1K5qPdnmv","Завантажити сертифікат")</f>
        <v>Завантажити сертифікат</v>
      </c>
    </row>
    <row r="1727" spans="1:8" x14ac:dyDescent="0.3">
      <c r="A1727" t="s">
        <v>5682</v>
      </c>
      <c r="B1727" t="s">
        <v>8</v>
      </c>
      <c r="C1727" t="s">
        <v>5683</v>
      </c>
      <c r="D1727" t="s">
        <v>5684</v>
      </c>
      <c r="E1727" t="s">
        <v>5685</v>
      </c>
      <c r="G1727" t="s">
        <v>5686</v>
      </c>
      <c r="H1727" t="str">
        <f>HYPERLINK("https://talan.bank.gov.ua/get-user-certificate/1WkYTFvyLVfypGgmt3I9","Завантажити сертифікат")</f>
        <v>Завантажити сертифікат</v>
      </c>
    </row>
    <row r="1728" spans="1:8" x14ac:dyDescent="0.3">
      <c r="A1728" t="s">
        <v>5687</v>
      </c>
      <c r="B1728" t="s">
        <v>8</v>
      </c>
      <c r="C1728" t="s">
        <v>5688</v>
      </c>
      <c r="D1728" t="s">
        <v>5689</v>
      </c>
      <c r="E1728" t="s">
        <v>5685</v>
      </c>
      <c r="G1728" t="s">
        <v>5686</v>
      </c>
      <c r="H1728" t="str">
        <f>HYPERLINK("https://talan.bank.gov.ua/get-user-certificate/1WkYTrYuDqvzFzBiY_aa","Завантажити сертифікат")</f>
        <v>Завантажити сертифікат</v>
      </c>
    </row>
    <row r="1729" spans="1:8" x14ac:dyDescent="0.3">
      <c r="A1729" t="s">
        <v>5690</v>
      </c>
      <c r="B1729" t="s">
        <v>8</v>
      </c>
      <c r="C1729" t="s">
        <v>5691</v>
      </c>
      <c r="D1729" t="s">
        <v>5692</v>
      </c>
      <c r="E1729" t="s">
        <v>5685</v>
      </c>
      <c r="G1729" t="s">
        <v>5686</v>
      </c>
      <c r="H1729" t="str">
        <f>HYPERLINK("https://talan.bank.gov.ua/get-user-certificate/1WkYTcMlYoqAYpISnt43","Завантажити сертифікат")</f>
        <v>Завантажити сертифікат</v>
      </c>
    </row>
    <row r="1730" spans="1:8" x14ac:dyDescent="0.3">
      <c r="A1730" t="s">
        <v>5693</v>
      </c>
      <c r="B1730" t="s">
        <v>8</v>
      </c>
      <c r="C1730" t="s">
        <v>5694</v>
      </c>
      <c r="D1730" t="s">
        <v>5695</v>
      </c>
      <c r="E1730" t="s">
        <v>5685</v>
      </c>
      <c r="G1730" t="s">
        <v>5686</v>
      </c>
      <c r="H1730" t="str">
        <f>HYPERLINK("https://talan.bank.gov.ua/get-user-certificate/1WkYToSk7U3LxR6uiAVU","Завантажити сертифікат")</f>
        <v>Завантажити сертифікат</v>
      </c>
    </row>
    <row r="1731" spans="1:8" x14ac:dyDescent="0.3">
      <c r="A1731" t="s">
        <v>5696</v>
      </c>
      <c r="B1731" t="s">
        <v>8</v>
      </c>
      <c r="C1731" t="s">
        <v>5697</v>
      </c>
      <c r="D1731" t="s">
        <v>5698</v>
      </c>
      <c r="E1731" t="s">
        <v>5685</v>
      </c>
      <c r="G1731" t="s">
        <v>5686</v>
      </c>
      <c r="H1731" t="str">
        <f>HYPERLINK("https://talan.bank.gov.ua/get-user-certificate/1WkYT550GWktswMHyQTr","Завантажити сертифікат")</f>
        <v>Завантажити сертифікат</v>
      </c>
    </row>
    <row r="1732" spans="1:8" x14ac:dyDescent="0.3">
      <c r="A1732" t="s">
        <v>5699</v>
      </c>
      <c r="B1732" t="s">
        <v>8</v>
      </c>
      <c r="C1732" t="s">
        <v>5700</v>
      </c>
      <c r="D1732" t="s">
        <v>5701</v>
      </c>
      <c r="E1732" t="s">
        <v>5702</v>
      </c>
      <c r="G1732" t="s">
        <v>5703</v>
      </c>
      <c r="H1732" t="str">
        <f>HYPERLINK("https://talan.bank.gov.ua/get-user-certificate/1WkYTq6vK7dwrGIUbCRW","Завантажити сертифікат")</f>
        <v>Завантажити сертифікат</v>
      </c>
    </row>
    <row r="1733" spans="1:8" x14ac:dyDescent="0.3">
      <c r="A1733" t="s">
        <v>5704</v>
      </c>
      <c r="B1733" t="s">
        <v>8</v>
      </c>
      <c r="C1733" t="s">
        <v>5705</v>
      </c>
      <c r="D1733" t="s">
        <v>5706</v>
      </c>
      <c r="E1733" t="s">
        <v>5702</v>
      </c>
      <c r="G1733" t="s">
        <v>5703</v>
      </c>
      <c r="H1733" t="str">
        <f>HYPERLINK("https://talan.bank.gov.ua/get-user-certificate/1WkYTmofkCqoBjlQNbLv","Завантажити сертифікат")</f>
        <v>Завантажити сертифікат</v>
      </c>
    </row>
    <row r="1734" spans="1:8" x14ac:dyDescent="0.3">
      <c r="A1734" t="s">
        <v>5707</v>
      </c>
      <c r="B1734" t="s">
        <v>8</v>
      </c>
      <c r="C1734" t="s">
        <v>5708</v>
      </c>
      <c r="D1734" t="s">
        <v>5709</v>
      </c>
      <c r="E1734" t="s">
        <v>5702</v>
      </c>
      <c r="G1734" t="s">
        <v>5703</v>
      </c>
      <c r="H1734" t="str">
        <f>HYPERLINK("https://talan.bank.gov.ua/get-user-certificate/1WkYTaAXWzEP8Wn9lFrw","Завантажити сертифікат")</f>
        <v>Завантажити сертифікат</v>
      </c>
    </row>
    <row r="1735" spans="1:8" x14ac:dyDescent="0.3">
      <c r="A1735" t="s">
        <v>5710</v>
      </c>
      <c r="B1735" t="s">
        <v>8</v>
      </c>
      <c r="C1735" t="s">
        <v>5711</v>
      </c>
      <c r="D1735" t="s">
        <v>5712</v>
      </c>
      <c r="E1735" t="s">
        <v>5702</v>
      </c>
      <c r="G1735" t="s">
        <v>5703</v>
      </c>
      <c r="H1735" t="str">
        <f>HYPERLINK("https://talan.bank.gov.ua/get-user-certificate/1WkYTbZMMjOGMU40cfjb","Завантажити сертифікат")</f>
        <v>Завантажити сертифікат</v>
      </c>
    </row>
    <row r="1736" spans="1:8" x14ac:dyDescent="0.3">
      <c r="A1736" t="s">
        <v>5713</v>
      </c>
      <c r="B1736" t="s">
        <v>8</v>
      </c>
      <c r="C1736" t="s">
        <v>5714</v>
      </c>
      <c r="D1736" t="s">
        <v>5715</v>
      </c>
      <c r="E1736" t="s">
        <v>5716</v>
      </c>
      <c r="G1736" t="s">
        <v>5717</v>
      </c>
      <c r="H1736" t="str">
        <f>HYPERLINK("https://talan.bank.gov.ua/get-user-certificate/1WkYTbYCpNWFAk3AIzEK","Завантажити сертифікат")</f>
        <v>Завантажити сертифікат</v>
      </c>
    </row>
    <row r="1737" spans="1:8" x14ac:dyDescent="0.3">
      <c r="A1737" t="s">
        <v>5718</v>
      </c>
      <c r="B1737" t="s">
        <v>8</v>
      </c>
      <c r="C1737" t="s">
        <v>5719</v>
      </c>
      <c r="D1737" t="s">
        <v>5720</v>
      </c>
      <c r="E1737" t="s">
        <v>5716</v>
      </c>
      <c r="G1737" t="s">
        <v>5717</v>
      </c>
      <c r="H1737" t="str">
        <f>HYPERLINK("https://talan.bank.gov.ua/get-user-certificate/1WkYTP2RHuRqje0f53wd","Завантажити сертифікат")</f>
        <v>Завантажити сертифікат</v>
      </c>
    </row>
    <row r="1738" spans="1:8" x14ac:dyDescent="0.3">
      <c r="A1738" t="s">
        <v>5721</v>
      </c>
      <c r="B1738" t="s">
        <v>8</v>
      </c>
      <c r="C1738" t="s">
        <v>5722</v>
      </c>
      <c r="D1738" t="s">
        <v>5723</v>
      </c>
      <c r="E1738" t="s">
        <v>5716</v>
      </c>
      <c r="G1738" t="s">
        <v>5717</v>
      </c>
      <c r="H1738" t="str">
        <f>HYPERLINK("https://talan.bank.gov.ua/get-user-certificate/1WkYTxzww3axSqJMWGja","Завантажити сертифікат")</f>
        <v>Завантажити сертифікат</v>
      </c>
    </row>
    <row r="1739" spans="1:8" x14ac:dyDescent="0.3">
      <c r="A1739" t="s">
        <v>5724</v>
      </c>
      <c r="B1739" t="s">
        <v>8</v>
      </c>
      <c r="C1739" t="s">
        <v>5725</v>
      </c>
      <c r="D1739" t="s">
        <v>5726</v>
      </c>
      <c r="E1739" t="s">
        <v>5716</v>
      </c>
      <c r="G1739" t="s">
        <v>5717</v>
      </c>
      <c r="H1739" t="str">
        <f>HYPERLINK("https://talan.bank.gov.ua/get-user-certificate/1WkYTOccZSTZ4nFEuqEs","Завантажити сертифікат")</f>
        <v>Завантажити сертифікат</v>
      </c>
    </row>
    <row r="1740" spans="1:8" x14ac:dyDescent="0.3">
      <c r="A1740" t="s">
        <v>5727</v>
      </c>
      <c r="B1740" t="s">
        <v>8</v>
      </c>
      <c r="C1740" t="s">
        <v>5728</v>
      </c>
      <c r="D1740" t="s">
        <v>5729</v>
      </c>
      <c r="E1740" t="s">
        <v>5730</v>
      </c>
      <c r="G1740" t="s">
        <v>5731</v>
      </c>
      <c r="H1740" t="str">
        <f>HYPERLINK("https://talan.bank.gov.ua/get-user-certificate/1WkYTSifD0NG_hl3TpTo","Завантажити сертифікат")</f>
        <v>Завантажити сертифікат</v>
      </c>
    </row>
    <row r="1741" spans="1:8" x14ac:dyDescent="0.3">
      <c r="A1741" t="s">
        <v>5732</v>
      </c>
      <c r="B1741" t="s">
        <v>8</v>
      </c>
      <c r="C1741" t="s">
        <v>5733</v>
      </c>
      <c r="D1741" t="s">
        <v>5734</v>
      </c>
      <c r="E1741" t="s">
        <v>5730</v>
      </c>
      <c r="G1741" t="s">
        <v>5731</v>
      </c>
      <c r="H1741" t="str">
        <f>HYPERLINK("https://talan.bank.gov.ua/get-user-certificate/1WkYTyDy-lNBCG4MIGsx","Завантажити сертифікат")</f>
        <v>Завантажити сертифікат</v>
      </c>
    </row>
    <row r="1742" spans="1:8" x14ac:dyDescent="0.3">
      <c r="A1742" t="s">
        <v>5735</v>
      </c>
      <c r="B1742" t="s">
        <v>8</v>
      </c>
      <c r="C1742" t="s">
        <v>5736</v>
      </c>
      <c r="D1742" t="s">
        <v>5737</v>
      </c>
      <c r="E1742" t="s">
        <v>5730</v>
      </c>
      <c r="G1742" t="s">
        <v>5731</v>
      </c>
      <c r="H1742" t="str">
        <f>HYPERLINK("https://talan.bank.gov.ua/get-user-certificate/1WkYTUYPLwcxwHsPDLzh","Завантажити сертифікат")</f>
        <v>Завантажити сертифікат</v>
      </c>
    </row>
    <row r="1743" spans="1:8" x14ac:dyDescent="0.3">
      <c r="A1743" t="s">
        <v>5738</v>
      </c>
      <c r="B1743" t="s">
        <v>8</v>
      </c>
      <c r="C1743" t="s">
        <v>5739</v>
      </c>
      <c r="D1743" t="s">
        <v>5740</v>
      </c>
      <c r="E1743" t="s">
        <v>5730</v>
      </c>
      <c r="G1743" t="s">
        <v>5731</v>
      </c>
      <c r="H1743" t="str">
        <f>HYPERLINK("https://talan.bank.gov.ua/get-user-certificate/1WkYTUd5OJiNZFn1WOO9","Завантажити сертифікат")</f>
        <v>Завантажити сертифікат</v>
      </c>
    </row>
    <row r="1744" spans="1:8" x14ac:dyDescent="0.3">
      <c r="A1744" t="s">
        <v>5741</v>
      </c>
      <c r="B1744" t="s">
        <v>8</v>
      </c>
      <c r="C1744" t="s">
        <v>5742</v>
      </c>
      <c r="D1744" t="s">
        <v>5743</v>
      </c>
      <c r="E1744" t="s">
        <v>5744</v>
      </c>
      <c r="G1744" t="s">
        <v>5745</v>
      </c>
      <c r="H1744" t="str">
        <f>HYPERLINK("https://talan.bank.gov.ua/get-user-certificate/1WkYTD88JhJC09-bydyr","Завантажити сертифікат")</f>
        <v>Завантажити сертифікат</v>
      </c>
    </row>
    <row r="1745" spans="1:8" x14ac:dyDescent="0.3">
      <c r="A1745" t="s">
        <v>5746</v>
      </c>
      <c r="B1745" t="s">
        <v>8</v>
      </c>
      <c r="C1745" t="s">
        <v>5747</v>
      </c>
      <c r="D1745" t="s">
        <v>5748</v>
      </c>
      <c r="E1745" t="s">
        <v>5749</v>
      </c>
      <c r="G1745" t="s">
        <v>5750</v>
      </c>
      <c r="H1745" t="str">
        <f>HYPERLINK("https://talan.bank.gov.ua/get-user-certificate/1WkYTyHsJHES17hZsmFN","Завантажити сертифікат")</f>
        <v>Завантажити сертифікат</v>
      </c>
    </row>
    <row r="1746" spans="1:8" x14ac:dyDescent="0.3">
      <c r="A1746" t="s">
        <v>5751</v>
      </c>
      <c r="B1746" t="s">
        <v>8</v>
      </c>
      <c r="C1746" t="s">
        <v>5752</v>
      </c>
      <c r="D1746" t="s">
        <v>5753</v>
      </c>
      <c r="E1746" t="s">
        <v>5754</v>
      </c>
      <c r="G1746" t="s">
        <v>5750</v>
      </c>
      <c r="H1746" t="str">
        <f>HYPERLINK("https://talan.bank.gov.ua/get-user-certificate/1WkYTc28pAZTc7qfEPil","Завантажити сертифікат")</f>
        <v>Завантажити сертифікат</v>
      </c>
    </row>
    <row r="1747" spans="1:8" x14ac:dyDescent="0.3">
      <c r="A1747" t="s">
        <v>5755</v>
      </c>
      <c r="B1747" t="s">
        <v>8</v>
      </c>
      <c r="C1747" t="s">
        <v>5756</v>
      </c>
      <c r="D1747" t="s">
        <v>5757</v>
      </c>
      <c r="E1747" t="s">
        <v>5758</v>
      </c>
      <c r="G1747" t="s">
        <v>5759</v>
      </c>
      <c r="H1747" t="str">
        <f>HYPERLINK("https://talan.bank.gov.ua/get-user-certificate/1WkYTjZUFewZSEA0gioU","Завантажити сертифікат")</f>
        <v>Завантажити сертифікат</v>
      </c>
    </row>
    <row r="1748" spans="1:8" x14ac:dyDescent="0.3">
      <c r="A1748" t="s">
        <v>5760</v>
      </c>
      <c r="B1748" t="s">
        <v>8</v>
      </c>
      <c r="C1748" t="s">
        <v>5761</v>
      </c>
      <c r="D1748" t="s">
        <v>5762</v>
      </c>
      <c r="E1748" t="s">
        <v>5758</v>
      </c>
      <c r="G1748" t="s">
        <v>5759</v>
      </c>
      <c r="H1748" t="str">
        <f>HYPERLINK("https://talan.bank.gov.ua/get-user-certificate/1WkYTtV-732YCxLhfS6X","Завантажити сертифікат")</f>
        <v>Завантажити сертифікат</v>
      </c>
    </row>
    <row r="1749" spans="1:8" x14ac:dyDescent="0.3">
      <c r="A1749" t="s">
        <v>5763</v>
      </c>
      <c r="B1749" t="s">
        <v>8</v>
      </c>
      <c r="C1749" t="s">
        <v>5764</v>
      </c>
      <c r="D1749" t="s">
        <v>5765</v>
      </c>
      <c r="E1749" t="s">
        <v>5758</v>
      </c>
      <c r="G1749" t="s">
        <v>5759</v>
      </c>
      <c r="H1749" t="str">
        <f>HYPERLINK("https://talan.bank.gov.ua/get-user-certificate/1WkYTkVEqCYA3NY9d4LN","Завантажити сертифікат")</f>
        <v>Завантажити сертифікат</v>
      </c>
    </row>
    <row r="1750" spans="1:8" x14ac:dyDescent="0.3">
      <c r="A1750" t="s">
        <v>5766</v>
      </c>
      <c r="B1750" t="s">
        <v>8</v>
      </c>
      <c r="C1750" t="s">
        <v>5767</v>
      </c>
      <c r="D1750" t="s">
        <v>5768</v>
      </c>
      <c r="E1750" t="s">
        <v>5758</v>
      </c>
      <c r="G1750" t="s">
        <v>5759</v>
      </c>
      <c r="H1750" t="str">
        <f>HYPERLINK("https://talan.bank.gov.ua/get-user-certificate/1WkYTZQkJ38yMBWWfAkn","Завантажити сертифікат")</f>
        <v>Завантажити сертифікат</v>
      </c>
    </row>
    <row r="1751" spans="1:8" x14ac:dyDescent="0.3">
      <c r="A1751" t="s">
        <v>5769</v>
      </c>
      <c r="B1751" t="s">
        <v>8</v>
      </c>
      <c r="C1751" t="s">
        <v>5770</v>
      </c>
      <c r="D1751" t="s">
        <v>5771</v>
      </c>
      <c r="E1751" t="s">
        <v>5772</v>
      </c>
      <c r="G1751" t="s">
        <v>5773</v>
      </c>
      <c r="H1751" t="str">
        <f>HYPERLINK("https://talan.bank.gov.ua/get-user-certificate/1WkYTyrYxvnlS9hfzUoa","Завантажити сертифікат")</f>
        <v>Завантажити сертифікат</v>
      </c>
    </row>
    <row r="1752" spans="1:8" x14ac:dyDescent="0.3">
      <c r="A1752" t="s">
        <v>5774</v>
      </c>
      <c r="B1752" t="s">
        <v>8</v>
      </c>
      <c r="C1752" t="s">
        <v>5775</v>
      </c>
      <c r="D1752" t="s">
        <v>5776</v>
      </c>
      <c r="E1752" t="s">
        <v>5772</v>
      </c>
      <c r="G1752" t="s">
        <v>5773</v>
      </c>
      <c r="H1752" t="str">
        <f>HYPERLINK("https://talan.bank.gov.ua/get-user-certificate/1WkYTy9K3etbbZkJnq7T","Завантажити сертифікат")</f>
        <v>Завантажити сертифікат</v>
      </c>
    </row>
    <row r="1753" spans="1:8" x14ac:dyDescent="0.3">
      <c r="A1753" t="s">
        <v>5777</v>
      </c>
      <c r="B1753" t="s">
        <v>8</v>
      </c>
      <c r="C1753" t="s">
        <v>5778</v>
      </c>
      <c r="D1753" t="s">
        <v>5779</v>
      </c>
      <c r="E1753" t="s">
        <v>5772</v>
      </c>
      <c r="G1753" t="s">
        <v>5773</v>
      </c>
      <c r="H1753" t="str">
        <f>HYPERLINK("https://talan.bank.gov.ua/get-user-certificate/1WkYTbWwvBuzttoxHuyJ","Завантажити сертифікат")</f>
        <v>Завантажити сертифікат</v>
      </c>
    </row>
    <row r="1754" spans="1:8" x14ac:dyDescent="0.3">
      <c r="A1754" t="s">
        <v>5780</v>
      </c>
      <c r="B1754" t="s">
        <v>8</v>
      </c>
      <c r="C1754" t="s">
        <v>5781</v>
      </c>
      <c r="D1754" t="s">
        <v>5782</v>
      </c>
      <c r="E1754" t="s">
        <v>5772</v>
      </c>
      <c r="G1754" t="s">
        <v>5773</v>
      </c>
      <c r="H1754" t="str">
        <f>HYPERLINK("https://talan.bank.gov.ua/get-user-certificate/1WkYT3m_1TKE742cF-6y","Завантажити сертифікат")</f>
        <v>Завантажити сертифікат</v>
      </c>
    </row>
    <row r="1755" spans="1:8" x14ac:dyDescent="0.3">
      <c r="A1755" t="s">
        <v>5783</v>
      </c>
      <c r="B1755" t="s">
        <v>8</v>
      </c>
      <c r="C1755" t="s">
        <v>5784</v>
      </c>
      <c r="D1755" t="s">
        <v>5785</v>
      </c>
      <c r="E1755" t="s">
        <v>5772</v>
      </c>
      <c r="G1755" t="s">
        <v>5773</v>
      </c>
      <c r="H1755" t="str">
        <f>HYPERLINK("https://talan.bank.gov.ua/get-user-certificate/1WkYTY9fJtLbvlqLRewY","Завантажити сертифікат")</f>
        <v>Завантажити сертифікат</v>
      </c>
    </row>
    <row r="1756" spans="1:8" x14ac:dyDescent="0.3">
      <c r="A1756" t="s">
        <v>5786</v>
      </c>
      <c r="B1756" t="s">
        <v>8</v>
      </c>
      <c r="C1756" t="s">
        <v>5787</v>
      </c>
      <c r="D1756" t="s">
        <v>5788</v>
      </c>
      <c r="E1756" t="s">
        <v>5772</v>
      </c>
      <c r="G1756" t="s">
        <v>5773</v>
      </c>
      <c r="H1756" t="str">
        <f>HYPERLINK("https://talan.bank.gov.ua/get-user-certificate/1WkYTJmqctlt--AJ7pCK","Завантажити сертифікат")</f>
        <v>Завантажити сертифікат</v>
      </c>
    </row>
    <row r="1757" spans="1:8" x14ac:dyDescent="0.3">
      <c r="A1757" t="s">
        <v>5789</v>
      </c>
      <c r="B1757" t="s">
        <v>8</v>
      </c>
      <c r="C1757" t="s">
        <v>5790</v>
      </c>
      <c r="D1757" t="s">
        <v>5791</v>
      </c>
      <c r="E1757" t="s">
        <v>5772</v>
      </c>
      <c r="G1757" t="s">
        <v>5773</v>
      </c>
      <c r="H1757" t="str">
        <f>HYPERLINK("https://talan.bank.gov.ua/get-user-certificate/1WkYTjpVUXIfTYUGHs0n","Завантажити сертифікат")</f>
        <v>Завантажити сертифікат</v>
      </c>
    </row>
    <row r="1758" spans="1:8" x14ac:dyDescent="0.3">
      <c r="A1758" t="s">
        <v>5792</v>
      </c>
      <c r="B1758" t="s">
        <v>8</v>
      </c>
      <c r="C1758" t="s">
        <v>5793</v>
      </c>
      <c r="D1758" t="s">
        <v>5794</v>
      </c>
      <c r="E1758" t="s">
        <v>5772</v>
      </c>
      <c r="G1758" t="s">
        <v>5773</v>
      </c>
      <c r="H1758" t="str">
        <f>HYPERLINK("https://talan.bank.gov.ua/get-user-certificate/1WkYTTzJGrao49_F57eA","Завантажити сертифікат")</f>
        <v>Завантажити сертифікат</v>
      </c>
    </row>
    <row r="1759" spans="1:8" x14ac:dyDescent="0.3">
      <c r="A1759" t="s">
        <v>5795</v>
      </c>
      <c r="B1759" t="s">
        <v>8</v>
      </c>
      <c r="C1759" t="s">
        <v>5796</v>
      </c>
      <c r="D1759" t="s">
        <v>5797</v>
      </c>
      <c r="E1759" t="s">
        <v>5772</v>
      </c>
      <c r="G1759" t="s">
        <v>5773</v>
      </c>
      <c r="H1759" t="str">
        <f>HYPERLINK("https://talan.bank.gov.ua/get-user-certificate/1WkYTNwKVP8ZYErXSxMz","Завантажити сертифікат")</f>
        <v>Завантажити сертифікат</v>
      </c>
    </row>
    <row r="1760" spans="1:8" x14ac:dyDescent="0.3">
      <c r="A1760" t="s">
        <v>5798</v>
      </c>
      <c r="B1760" t="s">
        <v>8</v>
      </c>
      <c r="C1760" t="s">
        <v>5799</v>
      </c>
      <c r="D1760" t="s">
        <v>5800</v>
      </c>
      <c r="E1760" t="s">
        <v>5801</v>
      </c>
      <c r="G1760" t="s">
        <v>5802</v>
      </c>
      <c r="H1760" t="str">
        <f>HYPERLINK("https://talan.bank.gov.ua/get-user-certificate/1WkYTKbz6OLwcuK2kaSI","Завантажити сертифікат")</f>
        <v>Завантажити сертифікат</v>
      </c>
    </row>
    <row r="1761" spans="1:8" x14ac:dyDescent="0.3">
      <c r="A1761" t="s">
        <v>5803</v>
      </c>
      <c r="B1761" t="s">
        <v>8</v>
      </c>
      <c r="C1761" t="s">
        <v>5804</v>
      </c>
      <c r="D1761" t="s">
        <v>5805</v>
      </c>
      <c r="E1761" t="s">
        <v>5801</v>
      </c>
      <c r="G1761" t="s">
        <v>5802</v>
      </c>
      <c r="H1761" t="str">
        <f>HYPERLINK("https://talan.bank.gov.ua/get-user-certificate/1WkYTP6PD01kMwKQ8DZO","Завантажити сертифікат")</f>
        <v>Завантажити сертифікат</v>
      </c>
    </row>
    <row r="1762" spans="1:8" x14ac:dyDescent="0.3">
      <c r="A1762" t="s">
        <v>5806</v>
      </c>
      <c r="B1762" t="s">
        <v>8</v>
      </c>
      <c r="C1762" t="s">
        <v>5807</v>
      </c>
      <c r="D1762" t="s">
        <v>5808</v>
      </c>
      <c r="E1762" t="s">
        <v>5801</v>
      </c>
      <c r="G1762" t="s">
        <v>5802</v>
      </c>
      <c r="H1762" t="str">
        <f>HYPERLINK("https://talan.bank.gov.ua/get-user-certificate/1WkYT1AnCwb_FLZqGe4R","Завантажити сертифікат")</f>
        <v>Завантажити сертифікат</v>
      </c>
    </row>
    <row r="1763" spans="1:8" x14ac:dyDescent="0.3">
      <c r="A1763" t="s">
        <v>5809</v>
      </c>
      <c r="B1763" t="s">
        <v>8</v>
      </c>
      <c r="C1763" t="s">
        <v>5810</v>
      </c>
      <c r="D1763" t="s">
        <v>5811</v>
      </c>
      <c r="E1763" t="s">
        <v>5801</v>
      </c>
      <c r="G1763" t="s">
        <v>5802</v>
      </c>
      <c r="H1763" t="str">
        <f>HYPERLINK("https://talan.bank.gov.ua/get-user-certificate/1WkYTXlWr4oggLCOk_qt","Завантажити сертифікат")</f>
        <v>Завантажити сертифікат</v>
      </c>
    </row>
    <row r="1764" spans="1:8" x14ac:dyDescent="0.3">
      <c r="A1764" t="s">
        <v>5812</v>
      </c>
      <c r="B1764" t="s">
        <v>8</v>
      </c>
      <c r="C1764" t="s">
        <v>5813</v>
      </c>
      <c r="D1764" t="s">
        <v>5814</v>
      </c>
      <c r="E1764" t="s">
        <v>5801</v>
      </c>
      <c r="G1764" t="s">
        <v>5802</v>
      </c>
      <c r="H1764" t="str">
        <f>HYPERLINK("https://talan.bank.gov.ua/get-user-certificate/1WkYT8FRKn8dJ2pLYT2C","Завантажити сертифікат")</f>
        <v>Завантажити сертифікат</v>
      </c>
    </row>
    <row r="1765" spans="1:8" x14ac:dyDescent="0.3">
      <c r="A1765" t="s">
        <v>5815</v>
      </c>
      <c r="B1765" t="s">
        <v>8</v>
      </c>
      <c r="C1765" t="s">
        <v>5816</v>
      </c>
      <c r="D1765" t="s">
        <v>5817</v>
      </c>
      <c r="E1765" t="s">
        <v>5818</v>
      </c>
      <c r="G1765" t="s">
        <v>5819</v>
      </c>
      <c r="H1765" t="str">
        <f>HYPERLINK("https://talan.bank.gov.ua/get-user-certificate/1WkYTyTIiGM0Ij24jXpI","Завантажити сертифікат")</f>
        <v>Завантажити сертифікат</v>
      </c>
    </row>
    <row r="1766" spans="1:8" x14ac:dyDescent="0.3">
      <c r="A1766" t="s">
        <v>5820</v>
      </c>
      <c r="B1766" t="s">
        <v>8</v>
      </c>
      <c r="C1766" t="s">
        <v>5821</v>
      </c>
      <c r="D1766" t="s">
        <v>5822</v>
      </c>
      <c r="E1766" t="s">
        <v>5818</v>
      </c>
      <c r="G1766" t="s">
        <v>5819</v>
      </c>
      <c r="H1766" t="str">
        <f>HYPERLINK("https://talan.bank.gov.ua/get-user-certificate/1WkYTkDEBZ7H5OyLhp_5","Завантажити сертифікат")</f>
        <v>Завантажити сертифікат</v>
      </c>
    </row>
    <row r="1767" spans="1:8" x14ac:dyDescent="0.3">
      <c r="A1767" t="s">
        <v>5823</v>
      </c>
      <c r="B1767" t="s">
        <v>8</v>
      </c>
      <c r="C1767" t="s">
        <v>5824</v>
      </c>
      <c r="D1767" t="s">
        <v>5825</v>
      </c>
      <c r="E1767" t="s">
        <v>5826</v>
      </c>
      <c r="G1767" t="s">
        <v>5827</v>
      </c>
      <c r="H1767" t="str">
        <f>HYPERLINK("https://talan.bank.gov.ua/get-user-certificate/1WkYTiAUghHyAOyjv7rY","Завантажити сертифікат")</f>
        <v>Завантажити сертифікат</v>
      </c>
    </row>
    <row r="1768" spans="1:8" x14ac:dyDescent="0.3">
      <c r="A1768" t="s">
        <v>5828</v>
      </c>
      <c r="B1768" t="s">
        <v>8</v>
      </c>
      <c r="C1768" t="s">
        <v>5829</v>
      </c>
      <c r="D1768" t="s">
        <v>5830</v>
      </c>
      <c r="E1768" t="s">
        <v>5831</v>
      </c>
      <c r="G1768" t="s">
        <v>5832</v>
      </c>
      <c r="H1768" t="str">
        <f>HYPERLINK("https://talan.bank.gov.ua/get-user-certificate/1WkYTeTh5EW429AzWJFv","Завантажити сертифікат")</f>
        <v>Завантажити сертифікат</v>
      </c>
    </row>
    <row r="1769" spans="1:8" x14ac:dyDescent="0.3">
      <c r="A1769" t="s">
        <v>5833</v>
      </c>
      <c r="B1769" t="s">
        <v>8</v>
      </c>
      <c r="C1769" t="s">
        <v>5834</v>
      </c>
      <c r="D1769" t="s">
        <v>5835</v>
      </c>
      <c r="E1769" t="s">
        <v>5836</v>
      </c>
      <c r="G1769" t="s">
        <v>5832</v>
      </c>
      <c r="H1769" t="str">
        <f>HYPERLINK("https://talan.bank.gov.ua/get-user-certificate/1WkYTWjSBeyP93Zvsqgu","Завантажити сертифікат")</f>
        <v>Завантажити сертифікат</v>
      </c>
    </row>
    <row r="1770" spans="1:8" x14ac:dyDescent="0.3">
      <c r="A1770" t="s">
        <v>5837</v>
      </c>
      <c r="B1770" t="s">
        <v>8</v>
      </c>
      <c r="C1770" t="s">
        <v>5838</v>
      </c>
      <c r="D1770" t="s">
        <v>5839</v>
      </c>
      <c r="E1770" t="s">
        <v>5836</v>
      </c>
      <c r="G1770" t="s">
        <v>5832</v>
      </c>
      <c r="H1770" t="str">
        <f>HYPERLINK("https://talan.bank.gov.ua/get-user-certificate/1WkYTCXI053JcCiubDYV","Завантажити сертифікат")</f>
        <v>Завантажити сертифікат</v>
      </c>
    </row>
    <row r="1771" spans="1:8" x14ac:dyDescent="0.3">
      <c r="A1771" t="s">
        <v>5840</v>
      </c>
      <c r="B1771" t="s">
        <v>8</v>
      </c>
      <c r="C1771" t="s">
        <v>5841</v>
      </c>
      <c r="D1771" t="s">
        <v>5842</v>
      </c>
      <c r="E1771" t="s">
        <v>5843</v>
      </c>
      <c r="G1771" t="s">
        <v>5844</v>
      </c>
      <c r="H1771" t="str">
        <f>HYPERLINK("https://talan.bank.gov.ua/get-user-certificate/1WkYTIJ1M3UyQTW6Jey5","Завантажити сертифікат")</f>
        <v>Завантажити сертифікат</v>
      </c>
    </row>
    <row r="1772" spans="1:8" x14ac:dyDescent="0.3">
      <c r="A1772" t="s">
        <v>5845</v>
      </c>
      <c r="B1772" t="s">
        <v>8</v>
      </c>
      <c r="C1772" t="s">
        <v>5846</v>
      </c>
      <c r="D1772" t="s">
        <v>5847</v>
      </c>
      <c r="E1772" t="s">
        <v>5843</v>
      </c>
      <c r="G1772" t="s">
        <v>5844</v>
      </c>
      <c r="H1772" t="str">
        <f>HYPERLINK("https://talan.bank.gov.ua/get-user-certificate/1WkYTFT5Ymv3H4zdc461","Завантажити сертифікат")</f>
        <v>Завантажити сертифікат</v>
      </c>
    </row>
    <row r="1773" spans="1:8" x14ac:dyDescent="0.3">
      <c r="A1773" t="s">
        <v>5848</v>
      </c>
      <c r="B1773" t="s">
        <v>8</v>
      </c>
      <c r="C1773" t="s">
        <v>5849</v>
      </c>
      <c r="D1773" t="s">
        <v>5850</v>
      </c>
      <c r="E1773" t="s">
        <v>5843</v>
      </c>
      <c r="G1773" t="s">
        <v>5844</v>
      </c>
      <c r="H1773" t="str">
        <f>HYPERLINK("https://talan.bank.gov.ua/get-user-certificate/1WkYT58H80i45v_ejb9S","Завантажити сертифікат")</f>
        <v>Завантажити сертифікат</v>
      </c>
    </row>
    <row r="1774" spans="1:8" x14ac:dyDescent="0.3">
      <c r="A1774" t="s">
        <v>5851</v>
      </c>
      <c r="B1774" t="s">
        <v>8</v>
      </c>
      <c r="C1774" t="s">
        <v>5852</v>
      </c>
      <c r="D1774" t="s">
        <v>5853</v>
      </c>
      <c r="E1774" t="s">
        <v>5843</v>
      </c>
      <c r="G1774" t="s">
        <v>5844</v>
      </c>
      <c r="H1774" t="str">
        <f>HYPERLINK("https://talan.bank.gov.ua/get-user-certificate/1WkYT_zdE_8iG_rvuG2f","Завантажити сертифікат")</f>
        <v>Завантажити сертифікат</v>
      </c>
    </row>
    <row r="1775" spans="1:8" x14ac:dyDescent="0.3">
      <c r="A1775" t="s">
        <v>5854</v>
      </c>
      <c r="B1775" t="s">
        <v>8</v>
      </c>
      <c r="C1775" t="s">
        <v>5855</v>
      </c>
      <c r="D1775" t="s">
        <v>5856</v>
      </c>
      <c r="E1775" t="s">
        <v>5843</v>
      </c>
      <c r="G1775" t="s">
        <v>5844</v>
      </c>
      <c r="H1775" t="str">
        <f>HYPERLINK("https://talan.bank.gov.ua/get-user-certificate/1WkYT1uPNSM-dIYw22A4","Завантажити сертифікат")</f>
        <v>Завантажити сертифікат</v>
      </c>
    </row>
    <row r="1776" spans="1:8" x14ac:dyDescent="0.3">
      <c r="A1776" t="s">
        <v>5857</v>
      </c>
      <c r="B1776" t="s">
        <v>8</v>
      </c>
      <c r="C1776" t="s">
        <v>5858</v>
      </c>
      <c r="D1776" t="s">
        <v>5859</v>
      </c>
      <c r="E1776" t="s">
        <v>5843</v>
      </c>
      <c r="G1776" t="s">
        <v>5844</v>
      </c>
      <c r="H1776" t="str">
        <f>HYPERLINK("https://talan.bank.gov.ua/get-user-certificate/1WkYTkH14DGsGRLQfVb8","Завантажити сертифікат")</f>
        <v>Завантажити сертифікат</v>
      </c>
    </row>
    <row r="1777" spans="1:8" x14ac:dyDescent="0.3">
      <c r="A1777" t="s">
        <v>5860</v>
      </c>
      <c r="B1777" t="s">
        <v>8</v>
      </c>
      <c r="C1777" t="s">
        <v>5861</v>
      </c>
      <c r="D1777" t="s">
        <v>5862</v>
      </c>
      <c r="E1777" t="s">
        <v>5843</v>
      </c>
      <c r="G1777" t="s">
        <v>5844</v>
      </c>
      <c r="H1777" t="str">
        <f>HYPERLINK("https://talan.bank.gov.ua/get-user-certificate/1WkYTf2H0HTuDpqDYfe_","Завантажити сертифікат")</f>
        <v>Завантажити сертифікат</v>
      </c>
    </row>
    <row r="1778" spans="1:8" x14ac:dyDescent="0.3">
      <c r="A1778" t="s">
        <v>5863</v>
      </c>
      <c r="B1778" t="s">
        <v>8</v>
      </c>
      <c r="C1778" t="s">
        <v>5864</v>
      </c>
      <c r="D1778" t="s">
        <v>5865</v>
      </c>
      <c r="E1778" t="s">
        <v>5843</v>
      </c>
      <c r="G1778" t="s">
        <v>5844</v>
      </c>
      <c r="H1778" t="str">
        <f>HYPERLINK("https://talan.bank.gov.ua/get-user-certificate/1WkYTlqnWK0ZSrvU2JpZ","Завантажити сертифікат")</f>
        <v>Завантажити сертифікат</v>
      </c>
    </row>
    <row r="1779" spans="1:8" x14ac:dyDescent="0.3">
      <c r="A1779" t="s">
        <v>5866</v>
      </c>
      <c r="B1779" t="s">
        <v>8</v>
      </c>
      <c r="C1779" t="s">
        <v>5867</v>
      </c>
      <c r="D1779" t="s">
        <v>5868</v>
      </c>
      <c r="E1779" t="s">
        <v>5843</v>
      </c>
      <c r="G1779" t="s">
        <v>5844</v>
      </c>
      <c r="H1779" t="str">
        <f>HYPERLINK("https://talan.bank.gov.ua/get-user-certificate/1WkYTIiFMoe-9qrk_z-m","Завантажити сертифікат")</f>
        <v>Завантажити сертифікат</v>
      </c>
    </row>
    <row r="1780" spans="1:8" x14ac:dyDescent="0.3">
      <c r="A1780" t="s">
        <v>5869</v>
      </c>
      <c r="B1780" t="s">
        <v>8</v>
      </c>
      <c r="C1780" t="s">
        <v>5870</v>
      </c>
      <c r="D1780" t="s">
        <v>5871</v>
      </c>
      <c r="E1780" t="s">
        <v>5843</v>
      </c>
      <c r="G1780" t="s">
        <v>5844</v>
      </c>
      <c r="H1780" t="str">
        <f>HYPERLINK("https://talan.bank.gov.ua/get-user-certificate/1WkYTzE87rC9yH_XaMEF","Завантажити сертифікат")</f>
        <v>Завантажити сертифікат</v>
      </c>
    </row>
    <row r="1781" spans="1:8" x14ac:dyDescent="0.3">
      <c r="A1781" t="s">
        <v>5872</v>
      </c>
      <c r="B1781" t="s">
        <v>8</v>
      </c>
      <c r="C1781" t="s">
        <v>5873</v>
      </c>
      <c r="D1781" t="s">
        <v>5874</v>
      </c>
      <c r="E1781" t="s">
        <v>5843</v>
      </c>
      <c r="G1781" t="s">
        <v>5844</v>
      </c>
      <c r="H1781" t="str">
        <f>HYPERLINK("https://talan.bank.gov.ua/get-user-certificate/1WkYTbbB18HKAF6YwJmv","Завантажити сертифікат")</f>
        <v>Завантажити сертифікат</v>
      </c>
    </row>
    <row r="1782" spans="1:8" x14ac:dyDescent="0.3">
      <c r="A1782" t="s">
        <v>5875</v>
      </c>
      <c r="B1782" t="s">
        <v>8</v>
      </c>
      <c r="C1782" t="s">
        <v>5876</v>
      </c>
      <c r="D1782" t="s">
        <v>5877</v>
      </c>
      <c r="E1782" t="s">
        <v>5843</v>
      </c>
      <c r="G1782" t="s">
        <v>5844</v>
      </c>
      <c r="H1782" t="str">
        <f>HYPERLINK("https://talan.bank.gov.ua/get-user-certificate/1WkYTU2K-oLFFeeWPiTv","Завантажити сертифікат")</f>
        <v>Завантажити сертифікат</v>
      </c>
    </row>
    <row r="1783" spans="1:8" x14ac:dyDescent="0.3">
      <c r="A1783" t="s">
        <v>5878</v>
      </c>
      <c r="B1783" t="s">
        <v>8</v>
      </c>
      <c r="C1783" t="s">
        <v>5879</v>
      </c>
      <c r="D1783" t="s">
        <v>5880</v>
      </c>
      <c r="E1783" t="s">
        <v>5843</v>
      </c>
      <c r="G1783" t="s">
        <v>5844</v>
      </c>
      <c r="H1783" t="str">
        <f>HYPERLINK("https://talan.bank.gov.ua/get-user-certificate/1WkYTupJWJpxkFEliuaX","Завантажити сертифікат")</f>
        <v>Завантажити сертифікат</v>
      </c>
    </row>
    <row r="1784" spans="1:8" x14ac:dyDescent="0.3">
      <c r="A1784" t="s">
        <v>5881</v>
      </c>
      <c r="B1784" t="s">
        <v>8</v>
      </c>
      <c r="C1784" t="s">
        <v>5882</v>
      </c>
      <c r="D1784" t="s">
        <v>5883</v>
      </c>
      <c r="E1784" t="s">
        <v>5843</v>
      </c>
      <c r="G1784" t="s">
        <v>5844</v>
      </c>
      <c r="H1784" t="str">
        <f>HYPERLINK("https://talan.bank.gov.ua/get-user-certificate/1WkYTgWJSnXXZ3kpBGZU","Завантажити сертифікат")</f>
        <v>Завантажити сертифікат</v>
      </c>
    </row>
    <row r="1785" spans="1:8" x14ac:dyDescent="0.3">
      <c r="A1785" t="s">
        <v>5884</v>
      </c>
      <c r="B1785" t="s">
        <v>8</v>
      </c>
      <c r="C1785" t="s">
        <v>5885</v>
      </c>
      <c r="D1785" t="s">
        <v>5886</v>
      </c>
      <c r="E1785" t="s">
        <v>5843</v>
      </c>
      <c r="G1785" t="s">
        <v>5844</v>
      </c>
      <c r="H1785" t="str">
        <f>HYPERLINK("https://talan.bank.gov.ua/get-user-certificate/1WkYT2TQHR1jwx5Ah4zX","Завантажити сертифікат")</f>
        <v>Завантажити сертифікат</v>
      </c>
    </row>
    <row r="1786" spans="1:8" x14ac:dyDescent="0.3">
      <c r="A1786" t="s">
        <v>5887</v>
      </c>
      <c r="B1786" t="s">
        <v>8</v>
      </c>
      <c r="C1786" t="s">
        <v>5888</v>
      </c>
      <c r="D1786" t="s">
        <v>5889</v>
      </c>
      <c r="E1786" t="s">
        <v>5890</v>
      </c>
      <c r="G1786" t="s">
        <v>5844</v>
      </c>
      <c r="H1786" t="str">
        <f>HYPERLINK("https://talan.bank.gov.ua/get-user-certificate/1WkYTInFZPG6r9llOTV8","Завантажити сертифікат")</f>
        <v>Завантажити сертифікат</v>
      </c>
    </row>
    <row r="1787" spans="1:8" x14ac:dyDescent="0.3">
      <c r="A1787" t="s">
        <v>5891</v>
      </c>
      <c r="B1787" t="s">
        <v>8</v>
      </c>
      <c r="C1787" t="s">
        <v>5892</v>
      </c>
      <c r="D1787" t="s">
        <v>5893</v>
      </c>
      <c r="E1787" t="s">
        <v>5890</v>
      </c>
      <c r="G1787" t="s">
        <v>5844</v>
      </c>
      <c r="H1787" t="str">
        <f>HYPERLINK("https://talan.bank.gov.ua/get-user-certificate/1WkYT72LK5TYhyQRkFak","Завантажити сертифікат")</f>
        <v>Завантажити сертифікат</v>
      </c>
    </row>
    <row r="1788" spans="1:8" x14ac:dyDescent="0.3">
      <c r="A1788" t="s">
        <v>5894</v>
      </c>
      <c r="B1788" t="s">
        <v>8</v>
      </c>
      <c r="C1788" t="s">
        <v>5895</v>
      </c>
      <c r="D1788" t="s">
        <v>5896</v>
      </c>
      <c r="E1788" t="s">
        <v>5890</v>
      </c>
      <c r="G1788" t="s">
        <v>5844</v>
      </c>
      <c r="H1788" t="str">
        <f>HYPERLINK("https://talan.bank.gov.ua/get-user-certificate/1WkYT_UJOvm-fFgs3XTH","Завантажити сертифікат")</f>
        <v>Завантажити сертифікат</v>
      </c>
    </row>
    <row r="1789" spans="1:8" x14ac:dyDescent="0.3">
      <c r="A1789" t="s">
        <v>5897</v>
      </c>
      <c r="B1789" t="s">
        <v>8</v>
      </c>
      <c r="C1789" t="s">
        <v>5898</v>
      </c>
      <c r="D1789" t="s">
        <v>5899</v>
      </c>
      <c r="E1789" t="s">
        <v>5890</v>
      </c>
      <c r="G1789" t="s">
        <v>5844</v>
      </c>
      <c r="H1789" t="str">
        <f>HYPERLINK("https://talan.bank.gov.ua/get-user-certificate/1WkYTRxvFxyxml4X1QAo","Завантажити сертифікат")</f>
        <v>Завантажити сертифікат</v>
      </c>
    </row>
    <row r="1790" spans="1:8" x14ac:dyDescent="0.3">
      <c r="A1790" t="s">
        <v>5900</v>
      </c>
      <c r="B1790" t="s">
        <v>8</v>
      </c>
      <c r="C1790" t="s">
        <v>5901</v>
      </c>
      <c r="D1790" t="s">
        <v>5902</v>
      </c>
      <c r="E1790" t="s">
        <v>5890</v>
      </c>
      <c r="G1790" t="s">
        <v>5844</v>
      </c>
      <c r="H1790" t="str">
        <f>HYPERLINK("https://talan.bank.gov.ua/get-user-certificate/1WkYT5kBqKzyFlYguEZb","Завантажити сертифікат")</f>
        <v>Завантажити сертифікат</v>
      </c>
    </row>
    <row r="1791" spans="1:8" x14ac:dyDescent="0.3">
      <c r="A1791" t="s">
        <v>5903</v>
      </c>
      <c r="B1791" t="s">
        <v>8</v>
      </c>
      <c r="C1791" t="s">
        <v>5904</v>
      </c>
      <c r="D1791" t="s">
        <v>5905</v>
      </c>
      <c r="E1791" t="s">
        <v>5890</v>
      </c>
      <c r="G1791" t="s">
        <v>5844</v>
      </c>
      <c r="H1791" t="str">
        <f>HYPERLINK("https://talan.bank.gov.ua/get-user-certificate/1WkYTgdpJ5frjBV0gjkr","Завантажити сертифікат")</f>
        <v>Завантажити сертифікат</v>
      </c>
    </row>
    <row r="1792" spans="1:8" x14ac:dyDescent="0.3">
      <c r="A1792" t="s">
        <v>5906</v>
      </c>
      <c r="B1792" t="s">
        <v>8</v>
      </c>
      <c r="C1792" t="s">
        <v>5907</v>
      </c>
      <c r="D1792" t="s">
        <v>5908</v>
      </c>
      <c r="E1792" t="s">
        <v>5890</v>
      </c>
      <c r="G1792" t="s">
        <v>5844</v>
      </c>
      <c r="H1792" t="str">
        <f>HYPERLINK("https://talan.bank.gov.ua/get-user-certificate/1WkYTJxVXX8YBSeMz7wo","Завантажити сертифікат")</f>
        <v>Завантажити сертифікат</v>
      </c>
    </row>
    <row r="1793" spans="1:8" x14ac:dyDescent="0.3">
      <c r="A1793" t="s">
        <v>5909</v>
      </c>
      <c r="B1793" t="s">
        <v>8</v>
      </c>
      <c r="C1793" t="s">
        <v>5910</v>
      </c>
      <c r="D1793" t="s">
        <v>5911</v>
      </c>
      <c r="E1793" t="s">
        <v>5890</v>
      </c>
      <c r="G1793" t="s">
        <v>5844</v>
      </c>
      <c r="H1793" t="str">
        <f>HYPERLINK("https://talan.bank.gov.ua/get-user-certificate/1WkYT_6lRprlwhh95rGF","Завантажити сертифікат")</f>
        <v>Завантажити сертифікат</v>
      </c>
    </row>
    <row r="1794" spans="1:8" x14ac:dyDescent="0.3">
      <c r="A1794" t="s">
        <v>5912</v>
      </c>
      <c r="B1794" t="s">
        <v>8</v>
      </c>
      <c r="C1794" t="s">
        <v>5913</v>
      </c>
      <c r="D1794" t="s">
        <v>5914</v>
      </c>
      <c r="E1794" t="s">
        <v>5890</v>
      </c>
      <c r="G1794" t="s">
        <v>5844</v>
      </c>
      <c r="H1794" t="str">
        <f>HYPERLINK("https://talan.bank.gov.ua/get-user-certificate/1WkYTKQiNttGYDwRA7zL","Завантажити сертифікат")</f>
        <v>Завантажити сертифікат</v>
      </c>
    </row>
    <row r="1795" spans="1:8" x14ac:dyDescent="0.3">
      <c r="A1795" t="s">
        <v>5915</v>
      </c>
      <c r="B1795" t="s">
        <v>8</v>
      </c>
      <c r="C1795" t="s">
        <v>5916</v>
      </c>
      <c r="D1795" t="s">
        <v>5917</v>
      </c>
      <c r="E1795" t="s">
        <v>5890</v>
      </c>
      <c r="G1795" t="s">
        <v>5844</v>
      </c>
      <c r="H1795" t="str">
        <f>HYPERLINK("https://talan.bank.gov.ua/get-user-certificate/1WkYTqj8dbWNNJiymjW-","Завантажити сертифікат")</f>
        <v>Завантажити сертифікат</v>
      </c>
    </row>
    <row r="1796" spans="1:8" x14ac:dyDescent="0.3">
      <c r="A1796" t="s">
        <v>5918</v>
      </c>
      <c r="B1796" t="s">
        <v>8</v>
      </c>
      <c r="C1796" t="s">
        <v>5919</v>
      </c>
      <c r="D1796" t="s">
        <v>5920</v>
      </c>
      <c r="E1796" t="s">
        <v>5890</v>
      </c>
      <c r="G1796" t="s">
        <v>5844</v>
      </c>
      <c r="H1796" t="str">
        <f>HYPERLINK("https://talan.bank.gov.ua/get-user-certificate/1WkYTqC0HkMTqcQBhm6K","Завантажити сертифікат")</f>
        <v>Завантажити сертифікат</v>
      </c>
    </row>
    <row r="1797" spans="1:8" x14ac:dyDescent="0.3">
      <c r="A1797" t="s">
        <v>5921</v>
      </c>
      <c r="B1797" t="s">
        <v>8</v>
      </c>
      <c r="C1797" t="s">
        <v>5922</v>
      </c>
      <c r="D1797" t="s">
        <v>5923</v>
      </c>
      <c r="E1797" t="s">
        <v>5890</v>
      </c>
      <c r="G1797" t="s">
        <v>5844</v>
      </c>
      <c r="H1797" t="str">
        <f>HYPERLINK("https://talan.bank.gov.ua/get-user-certificate/1WkYThzjYXRsamIRU2SS","Завантажити сертифікат")</f>
        <v>Завантажити сертифікат</v>
      </c>
    </row>
    <row r="1798" spans="1:8" x14ac:dyDescent="0.3">
      <c r="A1798" t="s">
        <v>5924</v>
      </c>
      <c r="B1798" t="s">
        <v>8</v>
      </c>
      <c r="C1798" t="s">
        <v>5925</v>
      </c>
      <c r="D1798" t="s">
        <v>5926</v>
      </c>
      <c r="E1798" t="s">
        <v>5927</v>
      </c>
      <c r="G1798" t="s">
        <v>5844</v>
      </c>
      <c r="H1798" t="str">
        <f>HYPERLINK("https://talan.bank.gov.ua/get-user-certificate/1WkYT0V_ru3cdnahhrll","Завантажити сертифікат")</f>
        <v>Завантажити сертифікат</v>
      </c>
    </row>
    <row r="1799" spans="1:8" x14ac:dyDescent="0.3">
      <c r="A1799" t="s">
        <v>5928</v>
      </c>
      <c r="B1799" t="s">
        <v>8</v>
      </c>
      <c r="C1799" t="s">
        <v>5929</v>
      </c>
      <c r="D1799" t="s">
        <v>5930</v>
      </c>
      <c r="E1799" t="s">
        <v>5927</v>
      </c>
      <c r="G1799" t="s">
        <v>5844</v>
      </c>
      <c r="H1799" t="str">
        <f>HYPERLINK("https://talan.bank.gov.ua/get-user-certificate/1WkYTKoHs1OeugcQ25k1","Завантажити сертифікат")</f>
        <v>Завантажити сертифікат</v>
      </c>
    </row>
    <row r="1800" spans="1:8" x14ac:dyDescent="0.3">
      <c r="A1800" t="s">
        <v>5931</v>
      </c>
      <c r="B1800" t="s">
        <v>8</v>
      </c>
      <c r="C1800" t="s">
        <v>5932</v>
      </c>
      <c r="D1800" t="s">
        <v>5933</v>
      </c>
      <c r="E1800" t="s">
        <v>5927</v>
      </c>
      <c r="G1800" t="s">
        <v>5844</v>
      </c>
      <c r="H1800" t="str">
        <f>HYPERLINK("https://talan.bank.gov.ua/get-user-certificate/1WkYTYx4A7Gi8DDYdFL3","Завантажити сертифікат")</f>
        <v>Завантажити сертифікат</v>
      </c>
    </row>
    <row r="1801" spans="1:8" x14ac:dyDescent="0.3">
      <c r="A1801" t="s">
        <v>5934</v>
      </c>
      <c r="B1801" t="s">
        <v>8</v>
      </c>
      <c r="C1801" t="s">
        <v>5935</v>
      </c>
      <c r="D1801" t="s">
        <v>5936</v>
      </c>
      <c r="E1801" t="s">
        <v>5927</v>
      </c>
      <c r="G1801" t="s">
        <v>5844</v>
      </c>
      <c r="H1801" t="str">
        <f>HYPERLINK("https://talan.bank.gov.ua/get-user-certificate/1WkYTV8D225p_Tp5GLK0","Завантажити сертифікат")</f>
        <v>Завантажити сертифікат</v>
      </c>
    </row>
    <row r="1802" spans="1:8" x14ac:dyDescent="0.3">
      <c r="A1802" t="s">
        <v>5937</v>
      </c>
      <c r="B1802" t="s">
        <v>8</v>
      </c>
      <c r="C1802" t="s">
        <v>5938</v>
      </c>
      <c r="D1802" t="s">
        <v>5939</v>
      </c>
      <c r="E1802" t="s">
        <v>5927</v>
      </c>
      <c r="G1802" t="s">
        <v>5844</v>
      </c>
      <c r="H1802" t="str">
        <f>HYPERLINK("https://talan.bank.gov.ua/get-user-certificate/1WkYTnIQ-3NWG2FNITlx","Завантажити сертифікат")</f>
        <v>Завантажити сертифікат</v>
      </c>
    </row>
    <row r="1803" spans="1:8" x14ac:dyDescent="0.3">
      <c r="A1803" t="s">
        <v>5940</v>
      </c>
      <c r="B1803" t="s">
        <v>8</v>
      </c>
      <c r="C1803" t="s">
        <v>5941</v>
      </c>
      <c r="D1803" t="s">
        <v>5942</v>
      </c>
      <c r="E1803" t="s">
        <v>5927</v>
      </c>
      <c r="G1803" t="s">
        <v>5844</v>
      </c>
      <c r="H1803" t="str">
        <f>HYPERLINK("https://talan.bank.gov.ua/get-user-certificate/1WkYTGcoHJxbjCXReSYx","Завантажити сертифікат")</f>
        <v>Завантажити сертифікат</v>
      </c>
    </row>
    <row r="1804" spans="1:8" x14ac:dyDescent="0.3">
      <c r="A1804" t="s">
        <v>5943</v>
      </c>
      <c r="B1804" t="s">
        <v>8</v>
      </c>
      <c r="C1804" t="s">
        <v>5944</v>
      </c>
      <c r="D1804" t="s">
        <v>5945</v>
      </c>
      <c r="E1804" t="s">
        <v>5927</v>
      </c>
      <c r="G1804" t="s">
        <v>5844</v>
      </c>
      <c r="H1804" t="str">
        <f>HYPERLINK("https://talan.bank.gov.ua/get-user-certificate/1WkYTdwHYKfXM_qWKrE0","Завантажити сертифікат")</f>
        <v>Завантажити сертифікат</v>
      </c>
    </row>
    <row r="1805" spans="1:8" x14ac:dyDescent="0.3">
      <c r="A1805" t="s">
        <v>5946</v>
      </c>
      <c r="B1805" t="s">
        <v>8</v>
      </c>
      <c r="C1805" t="s">
        <v>5947</v>
      </c>
      <c r="D1805" t="s">
        <v>5948</v>
      </c>
      <c r="E1805" t="s">
        <v>5927</v>
      </c>
      <c r="G1805" t="s">
        <v>5844</v>
      </c>
      <c r="H1805" t="str">
        <f>HYPERLINK("https://talan.bank.gov.ua/get-user-certificate/1WkYT2cY_KURvo04HyPR","Завантажити сертифікат")</f>
        <v>Завантажити сертифікат</v>
      </c>
    </row>
    <row r="1806" spans="1:8" x14ac:dyDescent="0.3">
      <c r="A1806" t="s">
        <v>5949</v>
      </c>
      <c r="B1806" t="s">
        <v>8</v>
      </c>
      <c r="C1806" t="s">
        <v>5950</v>
      </c>
      <c r="D1806" t="s">
        <v>5951</v>
      </c>
      <c r="E1806" t="s">
        <v>5927</v>
      </c>
      <c r="G1806" t="s">
        <v>5844</v>
      </c>
      <c r="H1806" t="str">
        <f>HYPERLINK("https://talan.bank.gov.ua/get-user-certificate/1WkYTTuSpSYI1U84gNKe","Завантажити сертифікат")</f>
        <v>Завантажити сертифікат</v>
      </c>
    </row>
    <row r="1807" spans="1:8" x14ac:dyDescent="0.3">
      <c r="A1807" t="s">
        <v>5952</v>
      </c>
      <c r="B1807" t="s">
        <v>8</v>
      </c>
      <c r="C1807" t="s">
        <v>5953</v>
      </c>
      <c r="D1807" t="s">
        <v>5954</v>
      </c>
      <c r="E1807" t="s">
        <v>5927</v>
      </c>
      <c r="G1807" t="s">
        <v>5844</v>
      </c>
      <c r="H1807" t="str">
        <f>HYPERLINK("https://talan.bank.gov.ua/get-user-certificate/1WkYTp7v7hxfjhik8lbI","Завантажити сертифікат")</f>
        <v>Завантажити сертифікат</v>
      </c>
    </row>
    <row r="1808" spans="1:8" x14ac:dyDescent="0.3">
      <c r="A1808" t="s">
        <v>5955</v>
      </c>
      <c r="B1808" t="s">
        <v>8</v>
      </c>
      <c r="C1808" t="s">
        <v>5956</v>
      </c>
      <c r="D1808" t="s">
        <v>5957</v>
      </c>
      <c r="E1808" t="s">
        <v>5927</v>
      </c>
      <c r="G1808" t="s">
        <v>5844</v>
      </c>
      <c r="H1808" t="str">
        <f>HYPERLINK("https://talan.bank.gov.ua/get-user-certificate/1WkYTYWdfHJfjPYs5rnY","Завантажити сертифікат")</f>
        <v>Завантажити сертифікат</v>
      </c>
    </row>
    <row r="1809" spans="1:8" x14ac:dyDescent="0.3">
      <c r="A1809" t="s">
        <v>5958</v>
      </c>
      <c r="B1809" t="s">
        <v>8</v>
      </c>
      <c r="C1809" t="s">
        <v>5959</v>
      </c>
      <c r="D1809" t="s">
        <v>5960</v>
      </c>
      <c r="E1809" t="s">
        <v>5927</v>
      </c>
      <c r="G1809" t="s">
        <v>5844</v>
      </c>
      <c r="H1809" t="str">
        <f>HYPERLINK("https://talan.bank.gov.ua/get-user-certificate/1WkYTiAd1ipNR2QR1b6A","Завантажити сертифікат")</f>
        <v>Завантажити сертифікат</v>
      </c>
    </row>
    <row r="1810" spans="1:8" x14ac:dyDescent="0.3">
      <c r="A1810" t="s">
        <v>5961</v>
      </c>
      <c r="B1810" t="s">
        <v>8</v>
      </c>
      <c r="C1810" t="s">
        <v>5962</v>
      </c>
      <c r="D1810" t="s">
        <v>5963</v>
      </c>
      <c r="E1810" t="s">
        <v>5927</v>
      </c>
      <c r="G1810" t="s">
        <v>5844</v>
      </c>
      <c r="H1810" t="str">
        <f>HYPERLINK("https://talan.bank.gov.ua/get-user-certificate/1WkYT0luLvLEZMdUbuyc","Завантажити сертифікат")</f>
        <v>Завантажити сертифікат</v>
      </c>
    </row>
    <row r="1811" spans="1:8" x14ac:dyDescent="0.3">
      <c r="A1811" t="s">
        <v>5964</v>
      </c>
      <c r="B1811" t="s">
        <v>8</v>
      </c>
      <c r="C1811" t="s">
        <v>5965</v>
      </c>
      <c r="D1811" t="s">
        <v>5966</v>
      </c>
      <c r="E1811" t="s">
        <v>5927</v>
      </c>
      <c r="G1811" t="s">
        <v>5844</v>
      </c>
      <c r="H1811" t="str">
        <f>HYPERLINK("https://talan.bank.gov.ua/get-user-certificate/1WkYTKZyJWBIctuawIrt","Завантажити сертифікат")</f>
        <v>Завантажити сертифікат</v>
      </c>
    </row>
    <row r="1812" spans="1:8" x14ac:dyDescent="0.3">
      <c r="A1812" t="s">
        <v>5967</v>
      </c>
      <c r="B1812" t="s">
        <v>8</v>
      </c>
      <c r="C1812" t="s">
        <v>5968</v>
      </c>
      <c r="D1812" t="s">
        <v>5969</v>
      </c>
      <c r="E1812" t="s">
        <v>5927</v>
      </c>
      <c r="G1812" t="s">
        <v>5844</v>
      </c>
      <c r="H1812" t="str">
        <f>HYPERLINK("https://talan.bank.gov.ua/get-user-certificate/1WkYTzCnsKE7X5dod5pk","Завантажити сертифікат")</f>
        <v>Завантажити сертифікат</v>
      </c>
    </row>
    <row r="1813" spans="1:8" x14ac:dyDescent="0.3">
      <c r="A1813" t="s">
        <v>5970</v>
      </c>
      <c r="B1813" t="s">
        <v>8</v>
      </c>
      <c r="C1813" t="s">
        <v>5971</v>
      </c>
      <c r="D1813" t="s">
        <v>5972</v>
      </c>
      <c r="E1813" t="s">
        <v>5927</v>
      </c>
      <c r="G1813" t="s">
        <v>5844</v>
      </c>
      <c r="H1813" t="str">
        <f>HYPERLINK("https://talan.bank.gov.ua/get-user-certificate/1WkYTMYci2A74sJl9yH1","Завантажити сертифікат")</f>
        <v>Завантажити сертифікат</v>
      </c>
    </row>
    <row r="1814" spans="1:8" x14ac:dyDescent="0.3">
      <c r="A1814" t="s">
        <v>5973</v>
      </c>
      <c r="B1814" t="s">
        <v>8</v>
      </c>
      <c r="C1814" t="s">
        <v>5974</v>
      </c>
      <c r="D1814" t="s">
        <v>5975</v>
      </c>
      <c r="E1814" t="s">
        <v>5976</v>
      </c>
      <c r="G1814" t="s">
        <v>5844</v>
      </c>
      <c r="H1814" t="str">
        <f>HYPERLINK("https://talan.bank.gov.ua/get-user-certificate/1WkYTVpmVw2bvCoshGnz","Завантажити сертифікат")</f>
        <v>Завантажити сертифікат</v>
      </c>
    </row>
    <row r="1815" spans="1:8" x14ac:dyDescent="0.3">
      <c r="A1815" t="s">
        <v>5977</v>
      </c>
      <c r="B1815" t="s">
        <v>8</v>
      </c>
      <c r="C1815" t="s">
        <v>5978</v>
      </c>
      <c r="D1815" t="s">
        <v>5979</v>
      </c>
      <c r="E1815" t="s">
        <v>5976</v>
      </c>
      <c r="G1815" t="s">
        <v>5844</v>
      </c>
      <c r="H1815" t="str">
        <f>HYPERLINK("https://talan.bank.gov.ua/get-user-certificate/1WkYTaAPZWzdSlu7wJbk","Завантажити сертифікат")</f>
        <v>Завантажити сертифікат</v>
      </c>
    </row>
    <row r="1816" spans="1:8" x14ac:dyDescent="0.3">
      <c r="A1816" t="s">
        <v>5980</v>
      </c>
      <c r="B1816" t="s">
        <v>8</v>
      </c>
      <c r="C1816" t="s">
        <v>5981</v>
      </c>
      <c r="D1816" t="s">
        <v>5982</v>
      </c>
      <c r="E1816" t="s">
        <v>5976</v>
      </c>
      <c r="G1816" t="s">
        <v>5844</v>
      </c>
      <c r="H1816" t="str">
        <f>HYPERLINK("https://talan.bank.gov.ua/get-user-certificate/1WkYTYVDqrP219kgwehG","Завантажити сертифікат")</f>
        <v>Завантажити сертифікат</v>
      </c>
    </row>
    <row r="1817" spans="1:8" x14ac:dyDescent="0.3">
      <c r="A1817" t="s">
        <v>5983</v>
      </c>
      <c r="B1817" t="s">
        <v>8</v>
      </c>
      <c r="C1817" t="s">
        <v>5984</v>
      </c>
      <c r="D1817" t="s">
        <v>5985</v>
      </c>
      <c r="E1817" t="s">
        <v>5976</v>
      </c>
      <c r="G1817" t="s">
        <v>5844</v>
      </c>
      <c r="H1817" t="str">
        <f>HYPERLINK("https://talan.bank.gov.ua/get-user-certificate/1WkYTaBwIs1YBRHx_JgL","Завантажити сертифікат")</f>
        <v>Завантажити сертифікат</v>
      </c>
    </row>
    <row r="1818" spans="1:8" x14ac:dyDescent="0.3">
      <c r="A1818" t="s">
        <v>5986</v>
      </c>
      <c r="B1818" t="s">
        <v>8</v>
      </c>
      <c r="C1818" t="s">
        <v>5987</v>
      </c>
      <c r="D1818" t="s">
        <v>5988</v>
      </c>
      <c r="E1818" t="s">
        <v>5976</v>
      </c>
      <c r="G1818" t="s">
        <v>5844</v>
      </c>
      <c r="H1818" t="str">
        <f>HYPERLINK("https://talan.bank.gov.ua/get-user-certificate/1WkYTunpmgqGVshfVNGa","Завантажити сертифікат")</f>
        <v>Завантажити сертифікат</v>
      </c>
    </row>
    <row r="1819" spans="1:8" x14ac:dyDescent="0.3">
      <c r="A1819" t="s">
        <v>5989</v>
      </c>
      <c r="B1819" t="s">
        <v>8</v>
      </c>
      <c r="C1819" t="s">
        <v>5990</v>
      </c>
      <c r="D1819" t="s">
        <v>5991</v>
      </c>
      <c r="E1819" t="s">
        <v>5976</v>
      </c>
      <c r="G1819" t="s">
        <v>5844</v>
      </c>
      <c r="H1819" t="str">
        <f>HYPERLINK("https://talan.bank.gov.ua/get-user-certificate/1WkYTS9g2vogH8i5aa4o","Завантажити сертифікат")</f>
        <v>Завантажити сертифікат</v>
      </c>
    </row>
    <row r="1820" spans="1:8" x14ac:dyDescent="0.3">
      <c r="A1820" t="s">
        <v>5992</v>
      </c>
      <c r="B1820" t="s">
        <v>8</v>
      </c>
      <c r="C1820" t="s">
        <v>5993</v>
      </c>
      <c r="D1820" t="s">
        <v>5994</v>
      </c>
      <c r="E1820" t="s">
        <v>5976</v>
      </c>
      <c r="G1820" t="s">
        <v>5844</v>
      </c>
      <c r="H1820" t="str">
        <f>HYPERLINK("https://talan.bank.gov.ua/get-user-certificate/1WkYToMMELOVV23IvNME","Завантажити сертифікат")</f>
        <v>Завантажити сертифікат</v>
      </c>
    </row>
    <row r="1821" spans="1:8" x14ac:dyDescent="0.3">
      <c r="A1821" t="s">
        <v>5995</v>
      </c>
      <c r="B1821" t="s">
        <v>8</v>
      </c>
      <c r="C1821" t="s">
        <v>5996</v>
      </c>
      <c r="D1821" t="s">
        <v>5997</v>
      </c>
      <c r="E1821" t="s">
        <v>5976</v>
      </c>
      <c r="G1821" t="s">
        <v>5844</v>
      </c>
      <c r="H1821" t="str">
        <f>HYPERLINK("https://talan.bank.gov.ua/get-user-certificate/1WkYTkYs52sT-PcYkelm","Завантажити сертифікат")</f>
        <v>Завантажити сертифікат</v>
      </c>
    </row>
    <row r="1822" spans="1:8" x14ac:dyDescent="0.3">
      <c r="A1822" t="s">
        <v>5998</v>
      </c>
      <c r="B1822" t="s">
        <v>8</v>
      </c>
      <c r="C1822" t="s">
        <v>5999</v>
      </c>
      <c r="D1822" t="s">
        <v>6000</v>
      </c>
      <c r="E1822" t="s">
        <v>5976</v>
      </c>
      <c r="G1822" t="s">
        <v>5844</v>
      </c>
      <c r="H1822" t="str">
        <f>HYPERLINK("https://talan.bank.gov.ua/get-user-certificate/1WkYTjMzsuAPXd0JPg1H","Завантажити сертифікат")</f>
        <v>Завантажити сертифікат</v>
      </c>
    </row>
    <row r="1823" spans="1:8" x14ac:dyDescent="0.3">
      <c r="A1823" t="s">
        <v>6001</v>
      </c>
      <c r="B1823" t="s">
        <v>8</v>
      </c>
      <c r="C1823" t="s">
        <v>6002</v>
      </c>
      <c r="D1823" t="s">
        <v>6003</v>
      </c>
      <c r="E1823" t="s">
        <v>6004</v>
      </c>
      <c r="G1823" t="s">
        <v>6005</v>
      </c>
      <c r="H1823" t="str">
        <f>HYPERLINK("https://talan.bank.gov.ua/get-user-certificate/1WkYTR8REsu9IUq7Ibuq","Завантажити сертифікат")</f>
        <v>Завантажити сертифікат</v>
      </c>
    </row>
    <row r="1824" spans="1:8" x14ac:dyDescent="0.3">
      <c r="A1824" t="s">
        <v>6006</v>
      </c>
      <c r="B1824" t="s">
        <v>8</v>
      </c>
      <c r="C1824" t="s">
        <v>6007</v>
      </c>
      <c r="D1824" t="s">
        <v>6008</v>
      </c>
      <c r="E1824" t="s">
        <v>6004</v>
      </c>
      <c r="G1824" t="s">
        <v>6005</v>
      </c>
      <c r="H1824" t="str">
        <f>HYPERLINK("https://talan.bank.gov.ua/get-user-certificate/1WkYT85j4kbLZMumFI4v","Завантажити сертифікат")</f>
        <v>Завантажити сертифікат</v>
      </c>
    </row>
    <row r="1825" spans="1:8" x14ac:dyDescent="0.3">
      <c r="A1825" t="s">
        <v>6009</v>
      </c>
      <c r="B1825" t="s">
        <v>8</v>
      </c>
      <c r="C1825" t="s">
        <v>6010</v>
      </c>
      <c r="D1825" t="s">
        <v>6011</v>
      </c>
      <c r="E1825" t="s">
        <v>6004</v>
      </c>
      <c r="G1825" t="s">
        <v>6005</v>
      </c>
      <c r="H1825" t="str">
        <f>HYPERLINK("https://talan.bank.gov.ua/get-user-certificate/1WkYTgLTsHrpxfZ9Dl1t","Завантажити сертифікат")</f>
        <v>Завантажити сертифікат</v>
      </c>
    </row>
    <row r="1826" spans="1:8" x14ac:dyDescent="0.3">
      <c r="A1826" t="s">
        <v>6012</v>
      </c>
      <c r="B1826" t="s">
        <v>8</v>
      </c>
      <c r="C1826" t="s">
        <v>6013</v>
      </c>
      <c r="D1826" t="s">
        <v>6014</v>
      </c>
      <c r="E1826" t="s">
        <v>6004</v>
      </c>
      <c r="G1826" t="s">
        <v>6005</v>
      </c>
      <c r="H1826" t="str">
        <f>HYPERLINK("https://talan.bank.gov.ua/get-user-certificate/1WkYTLOmBmJWzUt9f_Y1","Завантажити сертифікат")</f>
        <v>Завантажити сертифікат</v>
      </c>
    </row>
    <row r="1827" spans="1:8" x14ac:dyDescent="0.3">
      <c r="A1827" t="s">
        <v>6015</v>
      </c>
      <c r="B1827" t="s">
        <v>8</v>
      </c>
      <c r="C1827" t="s">
        <v>6016</v>
      </c>
      <c r="D1827" t="s">
        <v>6017</v>
      </c>
      <c r="E1827" t="s">
        <v>6018</v>
      </c>
      <c r="G1827" t="s">
        <v>6019</v>
      </c>
      <c r="H1827" t="str">
        <f>HYPERLINK("https://talan.bank.gov.ua/get-user-certificate/1WkYTQM05smZ7swdSmvD","Завантажити сертифікат")</f>
        <v>Завантажити сертифікат</v>
      </c>
    </row>
    <row r="1828" spans="1:8" x14ac:dyDescent="0.3">
      <c r="A1828" t="s">
        <v>6020</v>
      </c>
      <c r="B1828" t="s">
        <v>8</v>
      </c>
      <c r="C1828" t="s">
        <v>6021</v>
      </c>
      <c r="D1828" t="s">
        <v>6022</v>
      </c>
      <c r="E1828" t="s">
        <v>6018</v>
      </c>
      <c r="G1828" t="s">
        <v>6019</v>
      </c>
      <c r="H1828" t="str">
        <f>HYPERLINK("https://talan.bank.gov.ua/get-user-certificate/1WkYT6GzzI1e_T_Ye4xg","Завантажити сертифікат")</f>
        <v>Завантажити сертифікат</v>
      </c>
    </row>
    <row r="1829" spans="1:8" x14ac:dyDescent="0.3">
      <c r="A1829" t="s">
        <v>6023</v>
      </c>
      <c r="B1829" t="s">
        <v>8</v>
      </c>
      <c r="C1829" t="s">
        <v>6024</v>
      </c>
      <c r="D1829" t="s">
        <v>6025</v>
      </c>
      <c r="E1829" t="s">
        <v>6018</v>
      </c>
      <c r="G1829" t="s">
        <v>6019</v>
      </c>
      <c r="H1829" t="str">
        <f>HYPERLINK("https://talan.bank.gov.ua/get-user-certificate/1WkYTvWb-jSd_1iX_tYk","Завантажити сертифікат")</f>
        <v>Завантажити сертифікат</v>
      </c>
    </row>
    <row r="1830" spans="1:8" x14ac:dyDescent="0.3">
      <c r="A1830" t="s">
        <v>6026</v>
      </c>
      <c r="B1830" t="s">
        <v>8</v>
      </c>
      <c r="C1830" t="s">
        <v>6027</v>
      </c>
      <c r="D1830" t="s">
        <v>6028</v>
      </c>
      <c r="E1830" t="s">
        <v>6018</v>
      </c>
      <c r="G1830" t="s">
        <v>6019</v>
      </c>
      <c r="H1830" t="str">
        <f>HYPERLINK("https://talan.bank.gov.ua/get-user-certificate/1WkYT_PjUwk_dWLFYCoo","Завантажити сертифікат")</f>
        <v>Завантажити сертифікат</v>
      </c>
    </row>
    <row r="1831" spans="1:8" x14ac:dyDescent="0.3">
      <c r="A1831" t="s">
        <v>6029</v>
      </c>
      <c r="B1831" t="s">
        <v>8</v>
      </c>
      <c r="C1831" t="s">
        <v>6030</v>
      </c>
      <c r="D1831" t="s">
        <v>6031</v>
      </c>
      <c r="E1831" t="s">
        <v>6018</v>
      </c>
      <c r="G1831" t="s">
        <v>6019</v>
      </c>
      <c r="H1831" t="str">
        <f>HYPERLINK("https://talan.bank.gov.ua/get-user-certificate/1WkYTMwoiS9Jgrbtkizr","Завантажити сертифікат")</f>
        <v>Завантажити сертифікат</v>
      </c>
    </row>
    <row r="1832" spans="1:8" x14ac:dyDescent="0.3">
      <c r="A1832" t="s">
        <v>6032</v>
      </c>
      <c r="B1832" t="s">
        <v>8</v>
      </c>
      <c r="C1832" t="s">
        <v>6033</v>
      </c>
      <c r="D1832" t="s">
        <v>6034</v>
      </c>
      <c r="E1832" t="s">
        <v>6018</v>
      </c>
      <c r="G1832" t="s">
        <v>6019</v>
      </c>
      <c r="H1832" t="str">
        <f>HYPERLINK("https://talan.bank.gov.ua/get-user-certificate/1WkYTHJr8E9PbLKN-93C","Завантажити сертифікат")</f>
        <v>Завантажити сертифікат</v>
      </c>
    </row>
    <row r="1833" spans="1:8" x14ac:dyDescent="0.3">
      <c r="A1833" t="s">
        <v>6035</v>
      </c>
      <c r="B1833" t="s">
        <v>8</v>
      </c>
      <c r="C1833" t="s">
        <v>6036</v>
      </c>
      <c r="D1833" t="s">
        <v>6037</v>
      </c>
      <c r="E1833" t="s">
        <v>6038</v>
      </c>
      <c r="G1833" t="s">
        <v>6039</v>
      </c>
      <c r="H1833" t="str">
        <f>HYPERLINK("https://talan.bank.gov.ua/get-user-certificate/1WkYT1JeEK1EChrrRJM5","Завантажити сертифікат")</f>
        <v>Завантажити сертифікат</v>
      </c>
    </row>
    <row r="1834" spans="1:8" x14ac:dyDescent="0.3">
      <c r="A1834" t="s">
        <v>6040</v>
      </c>
      <c r="B1834" t="s">
        <v>8</v>
      </c>
      <c r="C1834" t="s">
        <v>6041</v>
      </c>
      <c r="D1834" t="s">
        <v>6042</v>
      </c>
      <c r="E1834" t="s">
        <v>6038</v>
      </c>
      <c r="G1834" t="s">
        <v>6039</v>
      </c>
      <c r="H1834" t="str">
        <f>HYPERLINK("https://talan.bank.gov.ua/get-user-certificate/1WkYT1xvlPGzneteNDII","Завантажити сертифікат")</f>
        <v>Завантажити сертифікат</v>
      </c>
    </row>
    <row r="1835" spans="1:8" x14ac:dyDescent="0.3">
      <c r="A1835" t="s">
        <v>6043</v>
      </c>
      <c r="B1835" t="s">
        <v>8</v>
      </c>
      <c r="C1835" t="s">
        <v>6044</v>
      </c>
      <c r="D1835" t="s">
        <v>6045</v>
      </c>
      <c r="E1835" t="s">
        <v>6038</v>
      </c>
      <c r="G1835" t="s">
        <v>6039</v>
      </c>
      <c r="H1835" t="str">
        <f>HYPERLINK("https://talan.bank.gov.ua/get-user-certificate/1WkYTYO_MN6OehzlpmtD","Завантажити сертифікат")</f>
        <v>Завантажити сертифікат</v>
      </c>
    </row>
    <row r="1836" spans="1:8" x14ac:dyDescent="0.3">
      <c r="A1836" t="s">
        <v>6046</v>
      </c>
      <c r="B1836" t="s">
        <v>8</v>
      </c>
      <c r="C1836" t="s">
        <v>6047</v>
      </c>
      <c r="D1836" t="s">
        <v>6048</v>
      </c>
      <c r="E1836" t="s">
        <v>6038</v>
      </c>
      <c r="G1836" t="s">
        <v>6039</v>
      </c>
      <c r="H1836" t="str">
        <f>HYPERLINK("https://talan.bank.gov.ua/get-user-certificate/1WkYTyQ42DBTjwikLdPW","Завантажити сертифікат")</f>
        <v>Завантажити сертифікат</v>
      </c>
    </row>
    <row r="1837" spans="1:8" x14ac:dyDescent="0.3">
      <c r="A1837" t="s">
        <v>6049</v>
      </c>
      <c r="B1837" t="s">
        <v>8</v>
      </c>
      <c r="C1837" t="s">
        <v>6050</v>
      </c>
      <c r="D1837" t="s">
        <v>6051</v>
      </c>
      <c r="E1837" t="s">
        <v>6038</v>
      </c>
      <c r="G1837" t="s">
        <v>6039</v>
      </c>
      <c r="H1837" t="str">
        <f>HYPERLINK("https://talan.bank.gov.ua/get-user-certificate/1WkYTlJW2x4e4z5LZdV1","Завантажити сертифікат")</f>
        <v>Завантажити сертифікат</v>
      </c>
    </row>
    <row r="1838" spans="1:8" x14ac:dyDescent="0.3">
      <c r="A1838" t="s">
        <v>6052</v>
      </c>
      <c r="B1838" t="s">
        <v>8</v>
      </c>
      <c r="C1838" t="s">
        <v>6053</v>
      </c>
      <c r="D1838" t="s">
        <v>6054</v>
      </c>
      <c r="E1838" t="s">
        <v>6038</v>
      </c>
      <c r="G1838" t="s">
        <v>6039</v>
      </c>
      <c r="H1838" t="str">
        <f>HYPERLINK("https://talan.bank.gov.ua/get-user-certificate/1WkYTwF0pXtnLlXa8VCf","Завантажити сертифікат")</f>
        <v>Завантажити сертифікат</v>
      </c>
    </row>
    <row r="1839" spans="1:8" x14ac:dyDescent="0.3">
      <c r="A1839" t="s">
        <v>6055</v>
      </c>
      <c r="B1839" t="s">
        <v>8</v>
      </c>
      <c r="C1839" t="s">
        <v>6056</v>
      </c>
      <c r="D1839" t="s">
        <v>6057</v>
      </c>
      <c r="E1839" t="s">
        <v>6038</v>
      </c>
      <c r="G1839" t="s">
        <v>6039</v>
      </c>
      <c r="H1839" t="str">
        <f>HYPERLINK("https://talan.bank.gov.ua/get-user-certificate/1WkYTuM3NANUuUJ5ptW1","Завантажити сертифікат")</f>
        <v>Завантажити сертифікат</v>
      </c>
    </row>
    <row r="1840" spans="1:8" x14ac:dyDescent="0.3">
      <c r="A1840" t="s">
        <v>6058</v>
      </c>
      <c r="B1840" t="s">
        <v>8</v>
      </c>
      <c r="C1840" t="s">
        <v>6059</v>
      </c>
      <c r="D1840" t="s">
        <v>6060</v>
      </c>
      <c r="E1840" t="s">
        <v>6061</v>
      </c>
      <c r="G1840" t="s">
        <v>6062</v>
      </c>
      <c r="H1840" t="str">
        <f>HYPERLINK("https://talan.bank.gov.ua/get-user-certificate/1WkYTqsUulk8b5MaWWa2","Завантажити сертифікат")</f>
        <v>Завантажити сертифікат</v>
      </c>
    </row>
    <row r="1841" spans="1:8" x14ac:dyDescent="0.3">
      <c r="A1841" t="s">
        <v>6063</v>
      </c>
      <c r="B1841" t="s">
        <v>8</v>
      </c>
      <c r="C1841" t="s">
        <v>6064</v>
      </c>
      <c r="D1841" t="s">
        <v>6065</v>
      </c>
      <c r="E1841" t="s">
        <v>6061</v>
      </c>
      <c r="G1841" t="s">
        <v>6062</v>
      </c>
      <c r="H1841" t="str">
        <f>HYPERLINK("https://talan.bank.gov.ua/get-user-certificate/1WkYTRFze_vZMkqgXZbQ","Завантажити сертифікат")</f>
        <v>Завантажити сертифікат</v>
      </c>
    </row>
    <row r="1842" spans="1:8" x14ac:dyDescent="0.3">
      <c r="A1842" t="s">
        <v>6066</v>
      </c>
      <c r="B1842" t="s">
        <v>8</v>
      </c>
      <c r="C1842" t="s">
        <v>6067</v>
      </c>
      <c r="D1842" t="s">
        <v>6068</v>
      </c>
      <c r="E1842" t="s">
        <v>6061</v>
      </c>
      <c r="G1842" t="s">
        <v>6062</v>
      </c>
      <c r="H1842" t="str">
        <f>HYPERLINK("https://talan.bank.gov.ua/get-user-certificate/1WkYTNOqPSj0rfHVQt5q","Завантажити сертифікат")</f>
        <v>Завантажити сертифікат</v>
      </c>
    </row>
    <row r="1843" spans="1:8" x14ac:dyDescent="0.3">
      <c r="A1843" t="s">
        <v>6069</v>
      </c>
      <c r="B1843" t="s">
        <v>8</v>
      </c>
      <c r="C1843" t="s">
        <v>6070</v>
      </c>
      <c r="D1843" t="s">
        <v>6071</v>
      </c>
      <c r="E1843" t="s">
        <v>6061</v>
      </c>
      <c r="G1843" t="s">
        <v>6062</v>
      </c>
      <c r="H1843" t="str">
        <f>HYPERLINK("https://talan.bank.gov.ua/get-user-certificate/1WkYT-B-6zCjj4_lyoA_","Завантажити сертифікат")</f>
        <v>Завантажити сертифікат</v>
      </c>
    </row>
    <row r="1844" spans="1:8" x14ac:dyDescent="0.3">
      <c r="A1844" t="s">
        <v>6072</v>
      </c>
      <c r="B1844" t="s">
        <v>8</v>
      </c>
      <c r="C1844" t="s">
        <v>6073</v>
      </c>
      <c r="D1844" t="s">
        <v>6074</v>
      </c>
      <c r="E1844" t="s">
        <v>6061</v>
      </c>
      <c r="G1844" t="s">
        <v>6062</v>
      </c>
      <c r="H1844" t="str">
        <f>HYPERLINK("https://talan.bank.gov.ua/get-user-certificate/1WkYTypfxalHudCSkyBY","Завантажити сертифікат")</f>
        <v>Завантажити сертифікат</v>
      </c>
    </row>
    <row r="1845" spans="1:8" x14ac:dyDescent="0.3">
      <c r="A1845" t="s">
        <v>6075</v>
      </c>
      <c r="B1845" t="s">
        <v>8</v>
      </c>
      <c r="C1845" t="s">
        <v>6076</v>
      </c>
      <c r="D1845" t="s">
        <v>6077</v>
      </c>
      <c r="E1845" t="s">
        <v>6061</v>
      </c>
      <c r="G1845" t="s">
        <v>6062</v>
      </c>
      <c r="H1845" t="str">
        <f>HYPERLINK("https://talan.bank.gov.ua/get-user-certificate/1WkYTC25rnXA55o2jy9f","Завантажити сертифікат")</f>
        <v>Завантажити сертифікат</v>
      </c>
    </row>
    <row r="1846" spans="1:8" x14ac:dyDescent="0.3">
      <c r="A1846" t="s">
        <v>6078</v>
      </c>
      <c r="B1846" t="s">
        <v>8</v>
      </c>
      <c r="C1846" t="s">
        <v>6079</v>
      </c>
      <c r="D1846" t="s">
        <v>6080</v>
      </c>
      <c r="E1846" t="s">
        <v>6061</v>
      </c>
      <c r="G1846" t="s">
        <v>6062</v>
      </c>
      <c r="H1846" t="str">
        <f>HYPERLINK("https://talan.bank.gov.ua/get-user-certificate/1WkYTFo4X7vL9L1dVYzO","Завантажити сертифікат")</f>
        <v>Завантажити сертифікат</v>
      </c>
    </row>
    <row r="1847" spans="1:8" x14ac:dyDescent="0.3">
      <c r="A1847" t="s">
        <v>6081</v>
      </c>
      <c r="B1847" t="s">
        <v>8</v>
      </c>
      <c r="C1847" t="s">
        <v>6082</v>
      </c>
      <c r="D1847" t="s">
        <v>6083</v>
      </c>
      <c r="E1847" t="s">
        <v>6061</v>
      </c>
      <c r="G1847" t="s">
        <v>6062</v>
      </c>
      <c r="H1847" t="str">
        <f>HYPERLINK("https://talan.bank.gov.ua/get-user-certificate/1WkYTlYUcyGqiE4HXA_u","Завантажити сертифікат")</f>
        <v>Завантажити сертифікат</v>
      </c>
    </row>
    <row r="1848" spans="1:8" x14ac:dyDescent="0.3">
      <c r="A1848" t="s">
        <v>6084</v>
      </c>
      <c r="B1848" t="s">
        <v>8</v>
      </c>
      <c r="C1848" t="s">
        <v>6085</v>
      </c>
      <c r="D1848" t="s">
        <v>6086</v>
      </c>
      <c r="E1848" t="s">
        <v>6087</v>
      </c>
      <c r="G1848" t="s">
        <v>6088</v>
      </c>
      <c r="H1848" t="str">
        <f>HYPERLINK("https://talan.bank.gov.ua/get-user-certificate/1WkYTY3VyAwBpFU7WcUn","Завантажити сертифікат")</f>
        <v>Завантажити сертифікат</v>
      </c>
    </row>
    <row r="1849" spans="1:8" x14ac:dyDescent="0.3">
      <c r="A1849" t="s">
        <v>6089</v>
      </c>
      <c r="B1849" t="s">
        <v>8</v>
      </c>
      <c r="C1849" t="s">
        <v>6090</v>
      </c>
      <c r="D1849" t="s">
        <v>6091</v>
      </c>
      <c r="E1849" t="s">
        <v>6087</v>
      </c>
      <c r="G1849" t="s">
        <v>6088</v>
      </c>
      <c r="H1849" t="str">
        <f>HYPERLINK("https://talan.bank.gov.ua/get-user-certificate/1WkYTI7wAP3EFIyXyQTq","Завантажити сертифікат")</f>
        <v>Завантажити сертифікат</v>
      </c>
    </row>
    <row r="1850" spans="1:8" x14ac:dyDescent="0.3">
      <c r="A1850" t="s">
        <v>6092</v>
      </c>
      <c r="B1850" t="s">
        <v>8</v>
      </c>
      <c r="C1850" t="s">
        <v>6093</v>
      </c>
      <c r="D1850" t="s">
        <v>6094</v>
      </c>
      <c r="E1850" t="s">
        <v>6087</v>
      </c>
      <c r="G1850" t="s">
        <v>6088</v>
      </c>
      <c r="H1850" t="str">
        <f>HYPERLINK("https://talan.bank.gov.ua/get-user-certificate/1WkYTkeVW11uN8Rvq0w7","Завантажити сертифікат")</f>
        <v>Завантажити сертифікат</v>
      </c>
    </row>
    <row r="1851" spans="1:8" x14ac:dyDescent="0.3">
      <c r="A1851" t="s">
        <v>6095</v>
      </c>
      <c r="B1851" t="s">
        <v>8</v>
      </c>
      <c r="C1851" t="s">
        <v>6096</v>
      </c>
      <c r="D1851" t="s">
        <v>6097</v>
      </c>
      <c r="E1851" t="s">
        <v>6087</v>
      </c>
      <c r="G1851" t="s">
        <v>6088</v>
      </c>
      <c r="H1851" t="str">
        <f>HYPERLINK("https://talan.bank.gov.ua/get-user-certificate/1WkYTIBtejW9Sbw8iAds","Завантажити сертифікат")</f>
        <v>Завантажити сертифікат</v>
      </c>
    </row>
    <row r="1852" spans="1:8" x14ac:dyDescent="0.3">
      <c r="A1852" t="s">
        <v>6098</v>
      </c>
      <c r="B1852" t="s">
        <v>8</v>
      </c>
      <c r="C1852" t="s">
        <v>6099</v>
      </c>
      <c r="D1852" t="s">
        <v>6100</v>
      </c>
      <c r="E1852" t="s">
        <v>6087</v>
      </c>
      <c r="G1852" t="s">
        <v>6088</v>
      </c>
      <c r="H1852" t="str">
        <f>HYPERLINK("https://talan.bank.gov.ua/get-user-certificate/1WkYTn6Kl2XAhR256eGm","Завантажити сертифікат")</f>
        <v>Завантажити сертифікат</v>
      </c>
    </row>
    <row r="1853" spans="1:8" x14ac:dyDescent="0.3">
      <c r="A1853" t="s">
        <v>6101</v>
      </c>
      <c r="B1853" t="s">
        <v>8</v>
      </c>
      <c r="C1853" t="s">
        <v>6102</v>
      </c>
      <c r="D1853" t="s">
        <v>6103</v>
      </c>
      <c r="E1853" t="s">
        <v>6104</v>
      </c>
      <c r="G1853" t="s">
        <v>6105</v>
      </c>
      <c r="H1853" t="str">
        <f>HYPERLINK("https://talan.bank.gov.ua/get-user-certificate/1WkYTtVLdyCEMbGaR8iR","Завантажити сертифікат")</f>
        <v>Завантажити сертифікат</v>
      </c>
    </row>
    <row r="1854" spans="1:8" x14ac:dyDescent="0.3">
      <c r="A1854" t="s">
        <v>6106</v>
      </c>
      <c r="B1854" t="s">
        <v>8</v>
      </c>
      <c r="C1854" t="s">
        <v>6107</v>
      </c>
      <c r="D1854" t="s">
        <v>6108</v>
      </c>
      <c r="E1854" t="s">
        <v>6104</v>
      </c>
      <c r="G1854" t="s">
        <v>6105</v>
      </c>
      <c r="H1854" t="str">
        <f>HYPERLINK("https://talan.bank.gov.ua/get-user-certificate/1WkYTdnCEpvhsD1Orgfa","Завантажити сертифікат")</f>
        <v>Завантажити сертифікат</v>
      </c>
    </row>
    <row r="1855" spans="1:8" x14ac:dyDescent="0.3">
      <c r="A1855" t="s">
        <v>6109</v>
      </c>
      <c r="B1855" t="s">
        <v>8</v>
      </c>
      <c r="C1855" t="s">
        <v>6110</v>
      </c>
      <c r="D1855" t="s">
        <v>6111</v>
      </c>
      <c r="E1855" t="s">
        <v>6112</v>
      </c>
      <c r="G1855" t="s">
        <v>6113</v>
      </c>
      <c r="H1855" t="str">
        <f>HYPERLINK("https://talan.bank.gov.ua/get-user-certificate/1WkYT2n08Q90Eg0s0LkR","Завантажити сертифікат")</f>
        <v>Завантажити сертифікат</v>
      </c>
    </row>
    <row r="1856" spans="1:8" x14ac:dyDescent="0.3">
      <c r="A1856" t="s">
        <v>6114</v>
      </c>
      <c r="B1856" t="s">
        <v>8</v>
      </c>
      <c r="C1856" t="s">
        <v>6115</v>
      </c>
      <c r="D1856" t="s">
        <v>6116</v>
      </c>
      <c r="E1856" t="s">
        <v>6112</v>
      </c>
      <c r="G1856" t="s">
        <v>6113</v>
      </c>
      <c r="H1856" t="str">
        <f>HYPERLINK("https://talan.bank.gov.ua/get-user-certificate/1WkYTLYJ9-s_bo7hHV4f","Завантажити сертифікат")</f>
        <v>Завантажити сертифікат</v>
      </c>
    </row>
    <row r="1857" spans="1:8" x14ac:dyDescent="0.3">
      <c r="A1857" t="s">
        <v>6117</v>
      </c>
      <c r="B1857" t="s">
        <v>8</v>
      </c>
      <c r="C1857" t="s">
        <v>6118</v>
      </c>
      <c r="D1857" t="s">
        <v>6119</v>
      </c>
      <c r="E1857" t="s">
        <v>6112</v>
      </c>
      <c r="G1857" t="s">
        <v>6113</v>
      </c>
      <c r="H1857" t="str">
        <f>HYPERLINK("https://talan.bank.gov.ua/get-user-certificate/1WkYTcV4dD8jsmUTQqC8","Завантажити сертифікат")</f>
        <v>Завантажити сертифікат</v>
      </c>
    </row>
    <row r="1858" spans="1:8" x14ac:dyDescent="0.3">
      <c r="A1858" t="s">
        <v>6120</v>
      </c>
      <c r="B1858" t="s">
        <v>8</v>
      </c>
      <c r="C1858" t="s">
        <v>6121</v>
      </c>
      <c r="D1858" t="s">
        <v>6122</v>
      </c>
      <c r="E1858" t="s">
        <v>6112</v>
      </c>
      <c r="G1858" t="s">
        <v>6113</v>
      </c>
      <c r="H1858" t="str">
        <f>HYPERLINK("https://talan.bank.gov.ua/get-user-certificate/1WkYTnrkJAg4D1r5KECo","Завантажити сертифікат")</f>
        <v>Завантажити сертифікат</v>
      </c>
    </row>
    <row r="1859" spans="1:8" x14ac:dyDescent="0.3">
      <c r="A1859" t="s">
        <v>6123</v>
      </c>
      <c r="B1859" t="s">
        <v>8</v>
      </c>
      <c r="C1859" t="s">
        <v>6124</v>
      </c>
      <c r="D1859" t="s">
        <v>6125</v>
      </c>
      <c r="E1859" t="s">
        <v>6112</v>
      </c>
      <c r="G1859" t="s">
        <v>6113</v>
      </c>
      <c r="H1859" t="str">
        <f>HYPERLINK("https://talan.bank.gov.ua/get-user-certificate/1WkYTJjn2gmhiBRLzh3a","Завантажити сертифікат")</f>
        <v>Завантажити сертифікат</v>
      </c>
    </row>
    <row r="1860" spans="1:8" x14ac:dyDescent="0.3">
      <c r="A1860" t="s">
        <v>6126</v>
      </c>
      <c r="B1860" t="s">
        <v>8</v>
      </c>
      <c r="C1860" t="s">
        <v>6127</v>
      </c>
      <c r="D1860" t="s">
        <v>6128</v>
      </c>
      <c r="E1860" t="s">
        <v>6129</v>
      </c>
      <c r="G1860" t="s">
        <v>6130</v>
      </c>
      <c r="H1860" t="str">
        <f>HYPERLINK("https://talan.bank.gov.ua/get-user-certificate/1WkYTqgdAehcnSOwfogd","Завантажити сертифікат")</f>
        <v>Завантажити сертифікат</v>
      </c>
    </row>
    <row r="1861" spans="1:8" x14ac:dyDescent="0.3">
      <c r="A1861" t="s">
        <v>6131</v>
      </c>
      <c r="B1861" t="s">
        <v>8</v>
      </c>
      <c r="C1861" t="s">
        <v>6132</v>
      </c>
      <c r="D1861" t="s">
        <v>6133</v>
      </c>
      <c r="E1861" t="s">
        <v>6129</v>
      </c>
      <c r="G1861" t="s">
        <v>6130</v>
      </c>
      <c r="H1861" t="str">
        <f>HYPERLINK("https://talan.bank.gov.ua/get-user-certificate/1WkYTzC7urV10YGrgl49","Завантажити сертифікат")</f>
        <v>Завантажити сертифікат</v>
      </c>
    </row>
    <row r="1862" spans="1:8" x14ac:dyDescent="0.3">
      <c r="A1862" t="s">
        <v>6134</v>
      </c>
      <c r="B1862" t="s">
        <v>8</v>
      </c>
      <c r="C1862" t="s">
        <v>6135</v>
      </c>
      <c r="D1862" t="s">
        <v>6136</v>
      </c>
      <c r="E1862" t="s">
        <v>6129</v>
      </c>
      <c r="G1862" t="s">
        <v>6130</v>
      </c>
      <c r="H1862" t="str">
        <f>HYPERLINK("https://talan.bank.gov.ua/get-user-certificate/1WkYTj-F_t2-BfthBtOt","Завантажити сертифікат")</f>
        <v>Завантажити сертифікат</v>
      </c>
    </row>
    <row r="1863" spans="1:8" x14ac:dyDescent="0.3">
      <c r="A1863" t="s">
        <v>6137</v>
      </c>
      <c r="B1863" t="s">
        <v>8</v>
      </c>
      <c r="C1863" t="s">
        <v>6138</v>
      </c>
      <c r="D1863" t="s">
        <v>6139</v>
      </c>
      <c r="E1863" t="s">
        <v>6129</v>
      </c>
      <c r="G1863" t="s">
        <v>6130</v>
      </c>
      <c r="H1863" t="str">
        <f>HYPERLINK("https://talan.bank.gov.ua/get-user-certificate/1WkYTqkD4xCyKc8_AeSX","Завантажити сертифікат")</f>
        <v>Завантажити сертифікат</v>
      </c>
    </row>
    <row r="1864" spans="1:8" x14ac:dyDescent="0.3">
      <c r="A1864" t="s">
        <v>6140</v>
      </c>
      <c r="B1864" t="s">
        <v>8</v>
      </c>
      <c r="C1864" t="s">
        <v>6141</v>
      </c>
      <c r="D1864" t="s">
        <v>6142</v>
      </c>
      <c r="E1864" t="s">
        <v>6143</v>
      </c>
      <c r="G1864" t="s">
        <v>6144</v>
      </c>
      <c r="H1864" t="str">
        <f>HYPERLINK("https://talan.bank.gov.ua/get-user-certificate/1WkYTkHWMFUbrWUUAhVz","Завантажити сертифікат")</f>
        <v>Завантажити сертифікат</v>
      </c>
    </row>
    <row r="1865" spans="1:8" x14ac:dyDescent="0.3">
      <c r="A1865" t="s">
        <v>6145</v>
      </c>
      <c r="B1865" t="s">
        <v>8</v>
      </c>
      <c r="C1865" t="s">
        <v>6146</v>
      </c>
      <c r="D1865" t="s">
        <v>6147</v>
      </c>
      <c r="E1865" t="s">
        <v>6143</v>
      </c>
      <c r="G1865" t="s">
        <v>6144</v>
      </c>
      <c r="H1865" t="str">
        <f>HYPERLINK("https://talan.bank.gov.ua/get-user-certificate/1WkYTVQLsPbFSswTBMvH","Завантажити сертифікат")</f>
        <v>Завантажити сертифікат</v>
      </c>
    </row>
    <row r="1866" spans="1:8" x14ac:dyDescent="0.3">
      <c r="A1866" t="s">
        <v>6148</v>
      </c>
      <c r="B1866" t="s">
        <v>8</v>
      </c>
      <c r="C1866" t="s">
        <v>6149</v>
      </c>
      <c r="D1866" t="s">
        <v>6150</v>
      </c>
      <c r="E1866" t="s">
        <v>6143</v>
      </c>
      <c r="G1866" t="s">
        <v>6144</v>
      </c>
      <c r="H1866" t="str">
        <f>HYPERLINK("https://talan.bank.gov.ua/get-user-certificate/1WkYT2xF-cWVss556O0W","Завантажити сертифікат")</f>
        <v>Завантажити сертифікат</v>
      </c>
    </row>
    <row r="1867" spans="1:8" x14ac:dyDescent="0.3">
      <c r="A1867" t="s">
        <v>6151</v>
      </c>
      <c r="B1867" t="s">
        <v>8</v>
      </c>
      <c r="C1867" t="s">
        <v>6152</v>
      </c>
      <c r="D1867" t="s">
        <v>6153</v>
      </c>
      <c r="E1867" t="s">
        <v>6154</v>
      </c>
      <c r="G1867" t="s">
        <v>6144</v>
      </c>
      <c r="H1867" t="str">
        <f>HYPERLINK("https://talan.bank.gov.ua/get-user-certificate/1WkYTRBBDeD-EbTcjewu","Завантажити сертифікат")</f>
        <v>Завантажити сертифікат</v>
      </c>
    </row>
    <row r="1868" spans="1:8" x14ac:dyDescent="0.3">
      <c r="A1868" t="s">
        <v>6155</v>
      </c>
      <c r="B1868" t="s">
        <v>8</v>
      </c>
      <c r="C1868" t="s">
        <v>6156</v>
      </c>
      <c r="D1868" t="s">
        <v>6157</v>
      </c>
      <c r="E1868" t="s">
        <v>6154</v>
      </c>
      <c r="G1868" t="s">
        <v>6144</v>
      </c>
      <c r="H1868" t="str">
        <f>HYPERLINK("https://talan.bank.gov.ua/get-user-certificate/1WkYT3u0UEUMvAaXM-1P","Завантажити сертифікат")</f>
        <v>Завантажити сертифікат</v>
      </c>
    </row>
    <row r="1869" spans="1:8" x14ac:dyDescent="0.3">
      <c r="A1869" t="s">
        <v>6158</v>
      </c>
      <c r="B1869" t="s">
        <v>8</v>
      </c>
      <c r="C1869" t="s">
        <v>6159</v>
      </c>
      <c r="D1869" t="s">
        <v>6160</v>
      </c>
      <c r="E1869" t="s">
        <v>6143</v>
      </c>
      <c r="G1869" t="s">
        <v>6144</v>
      </c>
      <c r="H1869" t="str">
        <f>HYPERLINK("https://talan.bank.gov.ua/get-user-certificate/1WkYTIdJXloM7Ve9svdW","Завантажити сертифікат")</f>
        <v>Завантажити сертифікат</v>
      </c>
    </row>
    <row r="1870" spans="1:8" x14ac:dyDescent="0.3">
      <c r="A1870" t="s">
        <v>6161</v>
      </c>
      <c r="B1870" t="s">
        <v>8</v>
      </c>
      <c r="C1870" t="s">
        <v>6162</v>
      </c>
      <c r="D1870" t="s">
        <v>6163</v>
      </c>
      <c r="E1870" t="s">
        <v>6143</v>
      </c>
      <c r="G1870" t="s">
        <v>6144</v>
      </c>
      <c r="H1870" t="str">
        <f>HYPERLINK("https://talan.bank.gov.ua/get-user-certificate/1WkYTxpeQoRqYyLSD8aU","Завантажити сертифікат")</f>
        <v>Завантажити сертифікат</v>
      </c>
    </row>
    <row r="1871" spans="1:8" x14ac:dyDescent="0.3">
      <c r="A1871" t="s">
        <v>6164</v>
      </c>
      <c r="B1871" t="s">
        <v>8</v>
      </c>
      <c r="C1871" t="s">
        <v>6165</v>
      </c>
      <c r="D1871" t="s">
        <v>6166</v>
      </c>
      <c r="E1871" t="s">
        <v>6143</v>
      </c>
      <c r="G1871" t="s">
        <v>6144</v>
      </c>
      <c r="H1871" t="str">
        <f>HYPERLINK("https://talan.bank.gov.ua/get-user-certificate/1WkYTop_0RKT3I5n8yBr","Завантажити сертифікат")</f>
        <v>Завантажити сертифікат</v>
      </c>
    </row>
    <row r="1872" spans="1:8" x14ac:dyDescent="0.3">
      <c r="A1872" t="s">
        <v>6167</v>
      </c>
      <c r="B1872" t="s">
        <v>8</v>
      </c>
      <c r="C1872" t="s">
        <v>6168</v>
      </c>
      <c r="D1872" t="s">
        <v>6169</v>
      </c>
      <c r="E1872" t="s">
        <v>6143</v>
      </c>
      <c r="G1872" t="s">
        <v>6144</v>
      </c>
      <c r="H1872" t="str">
        <f>HYPERLINK("https://talan.bank.gov.ua/get-user-certificate/1WkYTtZRC5CA-jbcQSRO","Завантажити сертифікат")</f>
        <v>Завантажити сертифікат</v>
      </c>
    </row>
    <row r="1873" spans="1:8" x14ac:dyDescent="0.3">
      <c r="A1873" t="s">
        <v>6170</v>
      </c>
      <c r="B1873" t="s">
        <v>8</v>
      </c>
      <c r="C1873" t="s">
        <v>6171</v>
      </c>
      <c r="D1873" t="s">
        <v>6172</v>
      </c>
      <c r="E1873" t="s">
        <v>6143</v>
      </c>
      <c r="G1873" t="s">
        <v>6144</v>
      </c>
      <c r="H1873" t="str">
        <f>HYPERLINK("https://talan.bank.gov.ua/get-user-certificate/1WkYTIm3TeJHeSsi1d9s","Завантажити сертифікат")</f>
        <v>Завантажити сертифікат</v>
      </c>
    </row>
    <row r="1874" spans="1:8" x14ac:dyDescent="0.3">
      <c r="A1874" t="s">
        <v>6173</v>
      </c>
      <c r="B1874" t="s">
        <v>8</v>
      </c>
      <c r="C1874" t="s">
        <v>6174</v>
      </c>
      <c r="D1874" t="s">
        <v>6175</v>
      </c>
      <c r="E1874" t="s">
        <v>6143</v>
      </c>
      <c r="G1874" t="s">
        <v>6144</v>
      </c>
      <c r="H1874" t="str">
        <f>HYPERLINK("https://talan.bank.gov.ua/get-user-certificate/1WkYTqmelQM4amHD7Tth","Завантажити сертифікат")</f>
        <v>Завантажити сертифікат</v>
      </c>
    </row>
    <row r="1875" spans="1:8" x14ac:dyDescent="0.3">
      <c r="A1875" t="s">
        <v>6176</v>
      </c>
      <c r="B1875" t="s">
        <v>8</v>
      </c>
      <c r="C1875" t="s">
        <v>6177</v>
      </c>
      <c r="D1875" t="s">
        <v>6178</v>
      </c>
      <c r="E1875" t="s">
        <v>6143</v>
      </c>
      <c r="G1875" t="s">
        <v>6144</v>
      </c>
      <c r="H1875" t="str">
        <f>HYPERLINK("https://talan.bank.gov.ua/get-user-certificate/1WkYTOz6Kk2WEEFKQjnU","Завантажити сертифікат")</f>
        <v>Завантажити сертифікат</v>
      </c>
    </row>
    <row r="1876" spans="1:8" x14ac:dyDescent="0.3">
      <c r="A1876" t="s">
        <v>6179</v>
      </c>
      <c r="B1876" t="s">
        <v>8</v>
      </c>
      <c r="C1876" t="s">
        <v>6180</v>
      </c>
      <c r="D1876" t="s">
        <v>6181</v>
      </c>
      <c r="E1876" t="s">
        <v>6143</v>
      </c>
      <c r="G1876" t="s">
        <v>6144</v>
      </c>
      <c r="H1876" t="str">
        <f>HYPERLINK("https://talan.bank.gov.ua/get-user-certificate/1WkYTcPbBpG3MVRKlz7C","Завантажити сертифікат")</f>
        <v>Завантажити сертифікат</v>
      </c>
    </row>
    <row r="1877" spans="1:8" x14ac:dyDescent="0.3">
      <c r="A1877" t="s">
        <v>6182</v>
      </c>
      <c r="B1877" t="s">
        <v>8</v>
      </c>
      <c r="C1877" t="s">
        <v>6183</v>
      </c>
      <c r="D1877" t="s">
        <v>6184</v>
      </c>
      <c r="E1877" t="s">
        <v>6143</v>
      </c>
      <c r="G1877" t="s">
        <v>6144</v>
      </c>
      <c r="H1877" t="str">
        <f>HYPERLINK("https://talan.bank.gov.ua/get-user-certificate/1WkYTKXGnK53TKBtZqPs","Завантажити сертифікат")</f>
        <v>Завантажити сертифікат</v>
      </c>
    </row>
    <row r="1878" spans="1:8" x14ac:dyDescent="0.3">
      <c r="A1878" t="s">
        <v>6185</v>
      </c>
      <c r="B1878" t="s">
        <v>8</v>
      </c>
      <c r="C1878" t="s">
        <v>6186</v>
      </c>
      <c r="D1878" t="s">
        <v>6187</v>
      </c>
      <c r="E1878" t="s">
        <v>6143</v>
      </c>
      <c r="G1878" t="s">
        <v>6144</v>
      </c>
      <c r="H1878" t="str">
        <f>HYPERLINK("https://talan.bank.gov.ua/get-user-certificate/1WkYT5Sy7BLcEm76DFwR","Завантажити сертифікат")</f>
        <v>Завантажити сертифікат</v>
      </c>
    </row>
    <row r="1879" spans="1:8" x14ac:dyDescent="0.3">
      <c r="A1879" t="s">
        <v>6188</v>
      </c>
      <c r="B1879" t="s">
        <v>8</v>
      </c>
      <c r="C1879" t="s">
        <v>6189</v>
      </c>
      <c r="D1879" t="s">
        <v>6190</v>
      </c>
      <c r="E1879" t="s">
        <v>6154</v>
      </c>
      <c r="G1879" t="s">
        <v>6144</v>
      </c>
      <c r="H1879" t="str">
        <f>HYPERLINK("https://talan.bank.gov.ua/get-user-certificate/1WkYT3Dr1gddI-3hCX5U","Завантажити сертифікат")</f>
        <v>Завантажити сертифікат</v>
      </c>
    </row>
    <row r="1880" spans="1:8" x14ac:dyDescent="0.3">
      <c r="A1880" t="s">
        <v>6191</v>
      </c>
      <c r="B1880" t="s">
        <v>8</v>
      </c>
      <c r="C1880" t="s">
        <v>6192</v>
      </c>
      <c r="D1880" t="s">
        <v>6193</v>
      </c>
      <c r="E1880" t="s">
        <v>6154</v>
      </c>
      <c r="G1880" t="s">
        <v>6144</v>
      </c>
      <c r="H1880" t="str">
        <f>HYPERLINK("https://talan.bank.gov.ua/get-user-certificate/1WkYTTueu2h8Uyg1r82N","Завантажити сертифікат")</f>
        <v>Завантажити сертифікат</v>
      </c>
    </row>
    <row r="1881" spans="1:8" x14ac:dyDescent="0.3">
      <c r="A1881" t="s">
        <v>6194</v>
      </c>
      <c r="B1881" t="s">
        <v>8</v>
      </c>
      <c r="C1881" t="s">
        <v>6195</v>
      </c>
      <c r="D1881" t="s">
        <v>6196</v>
      </c>
      <c r="E1881" t="s">
        <v>6154</v>
      </c>
      <c r="G1881" t="s">
        <v>6144</v>
      </c>
      <c r="H1881" t="str">
        <f>HYPERLINK("https://talan.bank.gov.ua/get-user-certificate/1WkYTEeK2f4TNH4Pksuz","Завантажити сертифікат")</f>
        <v>Завантажити сертифікат</v>
      </c>
    </row>
    <row r="1882" spans="1:8" x14ac:dyDescent="0.3">
      <c r="A1882" t="s">
        <v>6197</v>
      </c>
      <c r="B1882" t="s">
        <v>8</v>
      </c>
      <c r="C1882" t="s">
        <v>6198</v>
      </c>
      <c r="D1882" t="s">
        <v>6199</v>
      </c>
      <c r="E1882" t="s">
        <v>6200</v>
      </c>
      <c r="G1882" t="s">
        <v>6201</v>
      </c>
      <c r="H1882" t="str">
        <f>HYPERLINK("https://talan.bank.gov.ua/get-user-certificate/1WkYTEvvLnXiysXYw5SQ","Завантажити сертифікат")</f>
        <v>Завантажити сертифікат</v>
      </c>
    </row>
    <row r="1883" spans="1:8" x14ac:dyDescent="0.3">
      <c r="A1883" t="s">
        <v>6202</v>
      </c>
      <c r="B1883" t="s">
        <v>8</v>
      </c>
      <c r="C1883" t="s">
        <v>6203</v>
      </c>
      <c r="D1883" t="s">
        <v>6204</v>
      </c>
      <c r="E1883" t="s">
        <v>6205</v>
      </c>
      <c r="G1883" t="s">
        <v>6206</v>
      </c>
      <c r="H1883" t="str">
        <f>HYPERLINK("https://talan.bank.gov.ua/get-user-certificate/1WkYTc0FSekT72S1AReQ","Завантажити сертифікат")</f>
        <v>Завантажити сертифікат</v>
      </c>
    </row>
    <row r="1884" spans="1:8" x14ac:dyDescent="0.3">
      <c r="A1884" t="s">
        <v>6207</v>
      </c>
      <c r="B1884" t="s">
        <v>8</v>
      </c>
      <c r="C1884" t="s">
        <v>6208</v>
      </c>
      <c r="D1884" t="s">
        <v>6209</v>
      </c>
      <c r="E1884" t="s">
        <v>6205</v>
      </c>
      <c r="G1884" t="s">
        <v>6206</v>
      </c>
      <c r="H1884" t="str">
        <f>HYPERLINK("https://talan.bank.gov.ua/get-user-certificate/1WkYT9UY9jlWdPzS7D6b","Завантажити сертифікат")</f>
        <v>Завантажити сертифікат</v>
      </c>
    </row>
    <row r="1885" spans="1:8" x14ac:dyDescent="0.3">
      <c r="A1885" t="s">
        <v>6210</v>
      </c>
      <c r="B1885" t="s">
        <v>8</v>
      </c>
      <c r="C1885" t="s">
        <v>6211</v>
      </c>
      <c r="D1885" t="s">
        <v>6212</v>
      </c>
      <c r="E1885" t="s">
        <v>6205</v>
      </c>
      <c r="G1885" t="s">
        <v>6206</v>
      </c>
      <c r="H1885" t="str">
        <f>HYPERLINK("https://talan.bank.gov.ua/get-user-certificate/1WkYTwwKyS_TRmdTU3Jv","Завантажити сертифікат")</f>
        <v>Завантажити сертифікат</v>
      </c>
    </row>
    <row r="1886" spans="1:8" x14ac:dyDescent="0.3">
      <c r="A1886" t="s">
        <v>6213</v>
      </c>
      <c r="B1886" t="s">
        <v>8</v>
      </c>
      <c r="C1886" t="s">
        <v>6214</v>
      </c>
      <c r="D1886" t="s">
        <v>6215</v>
      </c>
      <c r="E1886" t="s">
        <v>6216</v>
      </c>
      <c r="G1886" t="s">
        <v>6217</v>
      </c>
      <c r="H1886" t="str">
        <f>HYPERLINK("https://talan.bank.gov.ua/get-user-certificate/1WkYT62ABfuSh4RWpray","Завантажити сертифікат")</f>
        <v>Завантажити сертифікат</v>
      </c>
    </row>
    <row r="1887" spans="1:8" x14ac:dyDescent="0.3">
      <c r="A1887" t="s">
        <v>6218</v>
      </c>
      <c r="B1887" t="s">
        <v>8</v>
      </c>
      <c r="C1887" t="s">
        <v>6219</v>
      </c>
      <c r="D1887" t="s">
        <v>6220</v>
      </c>
      <c r="E1887" t="s">
        <v>6221</v>
      </c>
      <c r="G1887" t="s">
        <v>6222</v>
      </c>
      <c r="H1887" t="str">
        <f>HYPERLINK("https://talan.bank.gov.ua/get-user-certificate/1WkYTV1v4T698jXlQqI9","Завантажити сертифікат")</f>
        <v>Завантажити сертифікат</v>
      </c>
    </row>
    <row r="1888" spans="1:8" x14ac:dyDescent="0.3">
      <c r="A1888" t="s">
        <v>6223</v>
      </c>
      <c r="B1888" t="s">
        <v>8</v>
      </c>
      <c r="C1888" t="s">
        <v>6224</v>
      </c>
      <c r="D1888" t="s">
        <v>6225</v>
      </c>
      <c r="E1888" t="s">
        <v>6221</v>
      </c>
      <c r="G1888" t="s">
        <v>6222</v>
      </c>
      <c r="H1888" t="str">
        <f>HYPERLINK("https://talan.bank.gov.ua/get-user-certificate/1WkYTXwfR7lv4tiCQEi9","Завантажити сертифікат")</f>
        <v>Завантажити сертифікат</v>
      </c>
    </row>
    <row r="1889" spans="1:8" x14ac:dyDescent="0.3">
      <c r="A1889" t="s">
        <v>6226</v>
      </c>
      <c r="B1889" t="s">
        <v>8</v>
      </c>
      <c r="C1889" t="s">
        <v>6227</v>
      </c>
      <c r="D1889" t="s">
        <v>6228</v>
      </c>
      <c r="E1889" t="s">
        <v>6221</v>
      </c>
      <c r="G1889" t="s">
        <v>6222</v>
      </c>
      <c r="H1889" t="str">
        <f>HYPERLINK("https://talan.bank.gov.ua/get-user-certificate/1WkYT1-5oshB8zm3ruxd","Завантажити сертифікат")</f>
        <v>Завантажити сертифікат</v>
      </c>
    </row>
    <row r="1890" spans="1:8" x14ac:dyDescent="0.3">
      <c r="A1890" t="s">
        <v>6229</v>
      </c>
      <c r="B1890" t="s">
        <v>8</v>
      </c>
      <c r="C1890" t="s">
        <v>6230</v>
      </c>
      <c r="D1890" t="s">
        <v>6231</v>
      </c>
      <c r="E1890" t="s">
        <v>6221</v>
      </c>
      <c r="G1890" t="s">
        <v>6222</v>
      </c>
      <c r="H1890" t="str">
        <f>HYPERLINK("https://talan.bank.gov.ua/get-user-certificate/1WkYTKzjZFNWJj_hMXmi","Завантажити сертифікат")</f>
        <v>Завантажити сертифікат</v>
      </c>
    </row>
    <row r="1891" spans="1:8" x14ac:dyDescent="0.3">
      <c r="A1891" t="s">
        <v>6232</v>
      </c>
      <c r="B1891" t="s">
        <v>8</v>
      </c>
      <c r="C1891" t="s">
        <v>6233</v>
      </c>
      <c r="D1891" t="s">
        <v>6234</v>
      </c>
      <c r="E1891" t="s">
        <v>6221</v>
      </c>
      <c r="G1891" t="s">
        <v>6222</v>
      </c>
      <c r="H1891" t="str">
        <f>HYPERLINK("https://talan.bank.gov.ua/get-user-certificate/1WkYT_chpxt4PQVgjxNi","Завантажити сертифікат")</f>
        <v>Завантажити сертифікат</v>
      </c>
    </row>
    <row r="1892" spans="1:8" x14ac:dyDescent="0.3">
      <c r="A1892" t="s">
        <v>6235</v>
      </c>
      <c r="B1892" t="s">
        <v>8</v>
      </c>
      <c r="C1892" t="s">
        <v>6236</v>
      </c>
      <c r="D1892" t="s">
        <v>6237</v>
      </c>
      <c r="E1892" t="s">
        <v>6238</v>
      </c>
      <c r="G1892" t="s">
        <v>6239</v>
      </c>
      <c r="H1892" t="str">
        <f>HYPERLINK("https://talan.bank.gov.ua/get-user-certificate/1WkYTwpZzwDtULB44le4","Завантажити сертифікат")</f>
        <v>Завантажити сертифікат</v>
      </c>
    </row>
    <row r="1893" spans="1:8" x14ac:dyDescent="0.3">
      <c r="A1893" t="s">
        <v>6240</v>
      </c>
      <c r="B1893" t="s">
        <v>8</v>
      </c>
      <c r="C1893" t="s">
        <v>6241</v>
      </c>
      <c r="D1893" t="s">
        <v>6242</v>
      </c>
      <c r="E1893" t="s">
        <v>6238</v>
      </c>
      <c r="G1893" t="s">
        <v>6239</v>
      </c>
      <c r="H1893" t="str">
        <f>HYPERLINK("https://talan.bank.gov.ua/get-user-certificate/1WkYT_KBqn_SHVZXOC80","Завантажити сертифікат")</f>
        <v>Завантажити сертифікат</v>
      </c>
    </row>
    <row r="1894" spans="1:8" x14ac:dyDescent="0.3">
      <c r="A1894" t="s">
        <v>6243</v>
      </c>
      <c r="B1894" t="s">
        <v>8</v>
      </c>
      <c r="C1894" t="s">
        <v>6244</v>
      </c>
      <c r="D1894" t="s">
        <v>6245</v>
      </c>
      <c r="E1894" t="s">
        <v>6238</v>
      </c>
      <c r="G1894" t="s">
        <v>6239</v>
      </c>
      <c r="H1894" t="str">
        <f>HYPERLINK("https://talan.bank.gov.ua/get-user-certificate/1WkYTpJTx5j7Xq1YY1vZ","Завантажити сертифікат")</f>
        <v>Завантажити сертифікат</v>
      </c>
    </row>
    <row r="1895" spans="1:8" x14ac:dyDescent="0.3">
      <c r="A1895" t="s">
        <v>6246</v>
      </c>
      <c r="B1895" t="s">
        <v>8</v>
      </c>
      <c r="C1895" t="s">
        <v>6247</v>
      </c>
      <c r="D1895" t="s">
        <v>6248</v>
      </c>
      <c r="E1895" t="s">
        <v>6238</v>
      </c>
      <c r="G1895" t="s">
        <v>6239</v>
      </c>
      <c r="H1895" t="str">
        <f>HYPERLINK("https://talan.bank.gov.ua/get-user-certificate/1WkYTOkvtOPeu-im38fv","Завантажити сертифікат")</f>
        <v>Завантажити сертифікат</v>
      </c>
    </row>
    <row r="1896" spans="1:8" x14ac:dyDescent="0.3">
      <c r="A1896" t="s">
        <v>6249</v>
      </c>
      <c r="B1896" t="s">
        <v>8</v>
      </c>
      <c r="C1896" t="s">
        <v>6250</v>
      </c>
      <c r="D1896" t="s">
        <v>6251</v>
      </c>
      <c r="E1896" t="s">
        <v>6238</v>
      </c>
      <c r="G1896" t="s">
        <v>6239</v>
      </c>
      <c r="H1896" t="str">
        <f>HYPERLINK("https://talan.bank.gov.ua/get-user-certificate/1WkYTLR2cA-Vr3LeeM0V","Завантажити сертифікат")</f>
        <v>Завантажити сертифікат</v>
      </c>
    </row>
    <row r="1897" spans="1:8" x14ac:dyDescent="0.3">
      <c r="A1897" t="s">
        <v>6252</v>
      </c>
      <c r="B1897" t="s">
        <v>8</v>
      </c>
      <c r="C1897" t="s">
        <v>6253</v>
      </c>
      <c r="D1897" t="s">
        <v>6254</v>
      </c>
      <c r="E1897" t="s">
        <v>6238</v>
      </c>
      <c r="G1897" t="s">
        <v>6239</v>
      </c>
      <c r="H1897" t="str">
        <f>HYPERLINK("https://talan.bank.gov.ua/get-user-certificate/1WkYThTSSf20PAoANcAf","Завантажити сертифікат")</f>
        <v>Завантажити сертифікат</v>
      </c>
    </row>
    <row r="1898" spans="1:8" x14ac:dyDescent="0.3">
      <c r="A1898" t="s">
        <v>6255</v>
      </c>
      <c r="B1898" t="s">
        <v>8</v>
      </c>
      <c r="C1898" t="s">
        <v>6256</v>
      </c>
      <c r="D1898" t="s">
        <v>6257</v>
      </c>
      <c r="E1898" t="s">
        <v>6238</v>
      </c>
      <c r="G1898" t="s">
        <v>6239</v>
      </c>
      <c r="H1898" t="str">
        <f>HYPERLINK("https://talan.bank.gov.ua/get-user-certificate/1WkYTjKJALsU4iVO5I2B","Завантажити сертифікат")</f>
        <v>Завантажити сертифікат</v>
      </c>
    </row>
    <row r="1899" spans="1:8" x14ac:dyDescent="0.3">
      <c r="A1899" t="s">
        <v>6258</v>
      </c>
      <c r="B1899" t="s">
        <v>8</v>
      </c>
      <c r="C1899" t="s">
        <v>6259</v>
      </c>
      <c r="D1899" t="s">
        <v>6260</v>
      </c>
      <c r="E1899" t="s">
        <v>6238</v>
      </c>
      <c r="G1899" t="s">
        <v>6239</v>
      </c>
      <c r="H1899" t="str">
        <f>HYPERLINK("https://talan.bank.gov.ua/get-user-certificate/1WkYTzAYD1JWOe_fJN6e","Завантажити сертифікат")</f>
        <v>Завантажити сертифікат</v>
      </c>
    </row>
    <row r="1900" spans="1:8" x14ac:dyDescent="0.3">
      <c r="A1900" t="s">
        <v>6261</v>
      </c>
      <c r="B1900" t="s">
        <v>8</v>
      </c>
      <c r="C1900" t="s">
        <v>6262</v>
      </c>
      <c r="D1900" t="s">
        <v>6263</v>
      </c>
      <c r="E1900" t="s">
        <v>6238</v>
      </c>
      <c r="G1900" t="s">
        <v>6239</v>
      </c>
      <c r="H1900" t="str">
        <f>HYPERLINK("https://talan.bank.gov.ua/get-user-certificate/1WkYTtgpQO6U3qIX0m_m","Завантажити сертифікат")</f>
        <v>Завантажити сертифікат</v>
      </c>
    </row>
    <row r="1901" spans="1:8" x14ac:dyDescent="0.3">
      <c r="A1901" t="s">
        <v>6264</v>
      </c>
      <c r="B1901" t="s">
        <v>8</v>
      </c>
      <c r="C1901" t="s">
        <v>6265</v>
      </c>
      <c r="D1901" t="s">
        <v>3478</v>
      </c>
      <c r="E1901" t="s">
        <v>6238</v>
      </c>
      <c r="G1901" t="s">
        <v>6239</v>
      </c>
      <c r="H1901" t="str">
        <f>HYPERLINK("https://talan.bank.gov.ua/get-user-certificate/1WkYTxGsUDjUD125-Ahh","Завантажити сертифікат")</f>
        <v>Завантажити сертифікат</v>
      </c>
    </row>
    <row r="1902" spans="1:8" x14ac:dyDescent="0.3">
      <c r="A1902" t="s">
        <v>6266</v>
      </c>
      <c r="B1902" t="s">
        <v>8</v>
      </c>
      <c r="C1902" t="s">
        <v>6267</v>
      </c>
      <c r="D1902" t="s">
        <v>6268</v>
      </c>
      <c r="E1902" t="s">
        <v>6238</v>
      </c>
      <c r="G1902" t="s">
        <v>6239</v>
      </c>
      <c r="H1902" t="str">
        <f>HYPERLINK("https://talan.bank.gov.ua/get-user-certificate/1WkYTEZ1ucMsvlfaxGmW","Завантажити сертифікат")</f>
        <v>Завантажити сертифікат</v>
      </c>
    </row>
    <row r="1903" spans="1:8" x14ac:dyDescent="0.3">
      <c r="A1903" t="s">
        <v>6269</v>
      </c>
      <c r="B1903" t="s">
        <v>8</v>
      </c>
      <c r="C1903" t="s">
        <v>6270</v>
      </c>
      <c r="D1903" t="s">
        <v>6271</v>
      </c>
      <c r="E1903" t="s">
        <v>6238</v>
      </c>
      <c r="G1903" t="s">
        <v>6239</v>
      </c>
      <c r="H1903" t="str">
        <f>HYPERLINK("https://talan.bank.gov.ua/get-user-certificate/1WkYTeJ3RjQSmSUd1TGD","Завантажити сертифікат")</f>
        <v>Завантажити сертифікат</v>
      </c>
    </row>
    <row r="1904" spans="1:8" x14ac:dyDescent="0.3">
      <c r="A1904" t="s">
        <v>6272</v>
      </c>
      <c r="B1904" t="s">
        <v>8</v>
      </c>
      <c r="C1904" t="s">
        <v>6273</v>
      </c>
      <c r="D1904" t="s">
        <v>6274</v>
      </c>
      <c r="E1904" t="s">
        <v>6238</v>
      </c>
      <c r="G1904" t="s">
        <v>6239</v>
      </c>
      <c r="H1904" t="str">
        <f>HYPERLINK("https://talan.bank.gov.ua/get-user-certificate/1WkYTNA39pZwD_Cast0H","Завантажити сертифікат")</f>
        <v>Завантажити сертифікат</v>
      </c>
    </row>
    <row r="1905" spans="1:8" x14ac:dyDescent="0.3">
      <c r="A1905" t="s">
        <v>6275</v>
      </c>
      <c r="B1905" t="s">
        <v>8</v>
      </c>
      <c r="C1905" t="s">
        <v>6276</v>
      </c>
      <c r="D1905" t="s">
        <v>6277</v>
      </c>
      <c r="E1905" t="s">
        <v>6238</v>
      </c>
      <c r="G1905" t="s">
        <v>6239</v>
      </c>
      <c r="H1905" t="str">
        <f>HYPERLINK("https://talan.bank.gov.ua/get-user-certificate/1WkYTgWk84j3j8ufCKcG","Завантажити сертифікат")</f>
        <v>Завантажити сертифікат</v>
      </c>
    </row>
    <row r="1906" spans="1:8" x14ac:dyDescent="0.3">
      <c r="A1906" t="s">
        <v>6278</v>
      </c>
      <c r="B1906" t="s">
        <v>8</v>
      </c>
      <c r="C1906" t="s">
        <v>6279</v>
      </c>
      <c r="D1906" t="s">
        <v>6280</v>
      </c>
      <c r="E1906" t="s">
        <v>6238</v>
      </c>
      <c r="G1906" t="s">
        <v>6239</v>
      </c>
      <c r="H1906" t="str">
        <f>HYPERLINK("https://talan.bank.gov.ua/get-user-certificate/1WkYTx4fMQQx0aQ7hZ7Y","Завантажити сертифікат")</f>
        <v>Завантажити сертифікат</v>
      </c>
    </row>
    <row r="1907" spans="1:8" x14ac:dyDescent="0.3">
      <c r="A1907" t="s">
        <v>6281</v>
      </c>
      <c r="B1907" t="s">
        <v>8</v>
      </c>
      <c r="C1907" t="s">
        <v>6282</v>
      </c>
      <c r="D1907" t="s">
        <v>6283</v>
      </c>
      <c r="E1907" t="s">
        <v>6238</v>
      </c>
      <c r="G1907" t="s">
        <v>6239</v>
      </c>
      <c r="H1907" t="str">
        <f>HYPERLINK("https://talan.bank.gov.ua/get-user-certificate/1WkYTwTr4QR4DAkXS1oa","Завантажити сертифікат")</f>
        <v>Завантажити сертифікат</v>
      </c>
    </row>
    <row r="1908" spans="1:8" x14ac:dyDescent="0.3">
      <c r="A1908" t="s">
        <v>6284</v>
      </c>
      <c r="B1908" t="s">
        <v>8</v>
      </c>
      <c r="C1908" t="s">
        <v>6285</v>
      </c>
      <c r="D1908" t="s">
        <v>6286</v>
      </c>
      <c r="E1908" t="s">
        <v>6238</v>
      </c>
      <c r="G1908" t="s">
        <v>6239</v>
      </c>
      <c r="H1908" t="str">
        <f>HYPERLINK("https://talan.bank.gov.ua/get-user-certificate/1WkYTescUjFQq9-gbFW0","Завантажити сертифікат")</f>
        <v>Завантажити сертифікат</v>
      </c>
    </row>
    <row r="1909" spans="1:8" x14ac:dyDescent="0.3">
      <c r="A1909" t="s">
        <v>6287</v>
      </c>
      <c r="B1909" t="s">
        <v>8</v>
      </c>
      <c r="C1909" t="s">
        <v>6288</v>
      </c>
      <c r="D1909" t="s">
        <v>6289</v>
      </c>
      <c r="E1909" t="s">
        <v>6238</v>
      </c>
      <c r="G1909" t="s">
        <v>6239</v>
      </c>
      <c r="H1909" t="str">
        <f>HYPERLINK("https://talan.bank.gov.ua/get-user-certificate/1WkYTkUExw49Y5X-Y5cN","Завантажити сертифікат")</f>
        <v>Завантажити сертифікат</v>
      </c>
    </row>
    <row r="1910" spans="1:8" x14ac:dyDescent="0.3">
      <c r="A1910" t="s">
        <v>6290</v>
      </c>
      <c r="B1910" t="s">
        <v>8</v>
      </c>
      <c r="C1910" t="s">
        <v>6291</v>
      </c>
      <c r="D1910" t="s">
        <v>6292</v>
      </c>
      <c r="E1910" t="s">
        <v>6238</v>
      </c>
      <c r="G1910" t="s">
        <v>6239</v>
      </c>
      <c r="H1910" t="str">
        <f>HYPERLINK("https://talan.bank.gov.ua/get-user-certificate/1WkYTTHgwBsZsrBJLNx7","Завантажити сертифікат")</f>
        <v>Завантажити сертифікат</v>
      </c>
    </row>
    <row r="1911" spans="1:8" x14ac:dyDescent="0.3">
      <c r="A1911" t="s">
        <v>6293</v>
      </c>
      <c r="B1911" t="s">
        <v>8</v>
      </c>
      <c r="C1911" t="s">
        <v>6294</v>
      </c>
      <c r="D1911" t="s">
        <v>6295</v>
      </c>
      <c r="E1911" t="s">
        <v>6238</v>
      </c>
      <c r="G1911" t="s">
        <v>6239</v>
      </c>
      <c r="H1911" t="str">
        <f>HYPERLINK("https://talan.bank.gov.ua/get-user-certificate/1WkYTi9tQ5RTUaM23Kuy","Завантажити сертифікат")</f>
        <v>Завантажити сертифікат</v>
      </c>
    </row>
    <row r="1912" spans="1:8" x14ac:dyDescent="0.3">
      <c r="A1912" t="s">
        <v>6296</v>
      </c>
      <c r="B1912" t="s">
        <v>8</v>
      </c>
      <c r="C1912" t="s">
        <v>6297</v>
      </c>
      <c r="D1912" t="s">
        <v>6298</v>
      </c>
      <c r="E1912" t="s">
        <v>6238</v>
      </c>
      <c r="G1912" t="s">
        <v>6239</v>
      </c>
      <c r="H1912" t="str">
        <f>HYPERLINK("https://talan.bank.gov.ua/get-user-certificate/1WkYTwACxxB9dC72y2-u","Завантажити сертифікат")</f>
        <v>Завантажити сертифікат</v>
      </c>
    </row>
    <row r="1913" spans="1:8" x14ac:dyDescent="0.3">
      <c r="A1913" t="s">
        <v>6299</v>
      </c>
      <c r="B1913" t="s">
        <v>8</v>
      </c>
      <c r="C1913" t="s">
        <v>6300</v>
      </c>
      <c r="D1913" t="s">
        <v>6301</v>
      </c>
      <c r="E1913" t="s">
        <v>6238</v>
      </c>
      <c r="G1913" t="s">
        <v>6239</v>
      </c>
      <c r="H1913" t="str">
        <f>HYPERLINK("https://talan.bank.gov.ua/get-user-certificate/1WkYTEGlXeuJY9gYihvl","Завантажити сертифікат")</f>
        <v>Завантажити сертифікат</v>
      </c>
    </row>
    <row r="1914" spans="1:8" x14ac:dyDescent="0.3">
      <c r="A1914" t="s">
        <v>6302</v>
      </c>
      <c r="B1914" t="s">
        <v>8</v>
      </c>
      <c r="C1914" t="s">
        <v>6303</v>
      </c>
      <c r="D1914" t="s">
        <v>6304</v>
      </c>
      <c r="E1914" t="s">
        <v>6238</v>
      </c>
      <c r="G1914" t="s">
        <v>6239</v>
      </c>
      <c r="H1914" t="str">
        <f>HYPERLINK("https://talan.bank.gov.ua/get-user-certificate/1WkYTm7WdiSFhtvPjjTU","Завантажити сертифікат")</f>
        <v>Завантажити сертифікат</v>
      </c>
    </row>
    <row r="1915" spans="1:8" x14ac:dyDescent="0.3">
      <c r="A1915" t="s">
        <v>6305</v>
      </c>
      <c r="B1915" t="s">
        <v>8</v>
      </c>
      <c r="C1915" t="s">
        <v>6306</v>
      </c>
      <c r="D1915" t="s">
        <v>6307</v>
      </c>
      <c r="E1915" t="s">
        <v>6238</v>
      </c>
      <c r="G1915" t="s">
        <v>6239</v>
      </c>
      <c r="H1915" t="str">
        <f>HYPERLINK("https://talan.bank.gov.ua/get-user-certificate/1WkYT4OimRRXrUkxMO8b","Завантажити сертифікат")</f>
        <v>Завантажити сертифікат</v>
      </c>
    </row>
    <row r="1916" spans="1:8" x14ac:dyDescent="0.3">
      <c r="A1916" t="s">
        <v>6308</v>
      </c>
      <c r="B1916" t="s">
        <v>8</v>
      </c>
      <c r="C1916" t="s">
        <v>6309</v>
      </c>
      <c r="D1916" t="s">
        <v>6310</v>
      </c>
      <c r="E1916" t="s">
        <v>6238</v>
      </c>
      <c r="G1916" t="s">
        <v>6239</v>
      </c>
      <c r="H1916" t="str">
        <f>HYPERLINK("https://talan.bank.gov.ua/get-user-certificate/1WkYTCFSak_RCDLwMXgl","Завантажити сертифікат")</f>
        <v>Завантажити сертифікат</v>
      </c>
    </row>
    <row r="1917" spans="1:8" x14ac:dyDescent="0.3">
      <c r="A1917" t="s">
        <v>6311</v>
      </c>
      <c r="B1917" t="s">
        <v>8</v>
      </c>
      <c r="C1917" t="s">
        <v>6312</v>
      </c>
      <c r="D1917" t="s">
        <v>6313</v>
      </c>
      <c r="E1917" t="s">
        <v>6314</v>
      </c>
      <c r="G1917" t="s">
        <v>6315</v>
      </c>
      <c r="H1917" t="str">
        <f>HYPERLINK("https://talan.bank.gov.ua/get-user-certificate/1WkYTrsPx5A8pOY64E9Q","Завантажити сертифікат")</f>
        <v>Завантажити сертифікат</v>
      </c>
    </row>
    <row r="1918" spans="1:8" x14ac:dyDescent="0.3">
      <c r="A1918" t="s">
        <v>6316</v>
      </c>
      <c r="B1918" t="s">
        <v>8</v>
      </c>
      <c r="C1918" t="s">
        <v>6317</v>
      </c>
      <c r="D1918" t="s">
        <v>6318</v>
      </c>
      <c r="E1918" t="s">
        <v>6314</v>
      </c>
      <c r="G1918" t="s">
        <v>6315</v>
      </c>
      <c r="H1918" t="str">
        <f>HYPERLINK("https://talan.bank.gov.ua/get-user-certificate/1WkYTqj2BrFm9kroT6kH","Завантажити сертифікат")</f>
        <v>Завантажити сертифікат</v>
      </c>
    </row>
    <row r="1919" spans="1:8" x14ac:dyDescent="0.3">
      <c r="A1919" t="s">
        <v>6319</v>
      </c>
      <c r="B1919" t="s">
        <v>8</v>
      </c>
      <c r="C1919" t="s">
        <v>6320</v>
      </c>
      <c r="D1919" t="s">
        <v>6321</v>
      </c>
      <c r="E1919" t="s">
        <v>6314</v>
      </c>
      <c r="G1919" t="s">
        <v>6315</v>
      </c>
      <c r="H1919" t="str">
        <f>HYPERLINK("https://talan.bank.gov.ua/get-user-certificate/1WkYTEYyoxHXnY4oUCxr","Завантажити сертифікат")</f>
        <v>Завантажити сертифікат</v>
      </c>
    </row>
    <row r="1920" spans="1:8" x14ac:dyDescent="0.3">
      <c r="A1920" t="s">
        <v>6322</v>
      </c>
      <c r="B1920" t="s">
        <v>8</v>
      </c>
      <c r="C1920" t="s">
        <v>6323</v>
      </c>
      <c r="D1920" t="s">
        <v>6324</v>
      </c>
      <c r="E1920" t="s">
        <v>6314</v>
      </c>
      <c r="G1920" t="s">
        <v>6315</v>
      </c>
      <c r="H1920" t="str">
        <f>HYPERLINK("https://talan.bank.gov.ua/get-user-certificate/1WkYTov0x_IFMeFvOorA","Завантажити сертифікат")</f>
        <v>Завантажити сертифікат</v>
      </c>
    </row>
    <row r="1921" spans="1:8" x14ac:dyDescent="0.3">
      <c r="A1921" t="s">
        <v>6325</v>
      </c>
      <c r="B1921" t="s">
        <v>8</v>
      </c>
      <c r="C1921" t="s">
        <v>6326</v>
      </c>
      <c r="D1921" t="s">
        <v>6327</v>
      </c>
      <c r="E1921" t="s">
        <v>6314</v>
      </c>
      <c r="G1921" t="s">
        <v>6315</v>
      </c>
      <c r="H1921" t="str">
        <f>HYPERLINK("https://talan.bank.gov.ua/get-user-certificate/1WkYT0_3ZloCUnBwYWdx","Завантажити сертифікат")</f>
        <v>Завантажити сертифікат</v>
      </c>
    </row>
    <row r="1922" spans="1:8" x14ac:dyDescent="0.3">
      <c r="A1922" t="s">
        <v>6328</v>
      </c>
      <c r="B1922" t="s">
        <v>8</v>
      </c>
      <c r="C1922" t="s">
        <v>6329</v>
      </c>
      <c r="D1922" t="s">
        <v>6330</v>
      </c>
      <c r="E1922" t="s">
        <v>6314</v>
      </c>
      <c r="G1922" t="s">
        <v>6315</v>
      </c>
      <c r="H1922" t="str">
        <f>HYPERLINK("https://talan.bank.gov.ua/get-user-certificate/1WkYTjJIrTSBLesddLJn","Завантажити сертифікат")</f>
        <v>Завантажити сертифікат</v>
      </c>
    </row>
    <row r="1923" spans="1:8" x14ac:dyDescent="0.3">
      <c r="A1923" t="s">
        <v>6331</v>
      </c>
      <c r="B1923" t="s">
        <v>8</v>
      </c>
      <c r="C1923" t="s">
        <v>6332</v>
      </c>
      <c r="D1923" t="s">
        <v>6333</v>
      </c>
      <c r="E1923" t="s">
        <v>6314</v>
      </c>
      <c r="G1923" t="s">
        <v>6315</v>
      </c>
      <c r="H1923" t="str">
        <f>HYPERLINK("https://talan.bank.gov.ua/get-user-certificate/1WkYTxWCj8ou1IXMLfuW","Завантажити сертифікат")</f>
        <v>Завантажити сертифікат</v>
      </c>
    </row>
    <row r="1924" spans="1:8" x14ac:dyDescent="0.3">
      <c r="A1924" t="s">
        <v>6334</v>
      </c>
      <c r="B1924" t="s">
        <v>8</v>
      </c>
      <c r="C1924" t="s">
        <v>6335</v>
      </c>
      <c r="D1924" t="s">
        <v>6336</v>
      </c>
      <c r="E1924" t="s">
        <v>6314</v>
      </c>
      <c r="G1924" t="s">
        <v>6315</v>
      </c>
      <c r="H1924" t="str">
        <f>HYPERLINK("https://talan.bank.gov.ua/get-user-certificate/1WkYTrL8kZXNkB8-xjxK","Завантажити сертифікат")</f>
        <v>Завантажити сертифікат</v>
      </c>
    </row>
    <row r="1925" spans="1:8" x14ac:dyDescent="0.3">
      <c r="A1925" t="s">
        <v>6337</v>
      </c>
      <c r="B1925" t="s">
        <v>8</v>
      </c>
      <c r="C1925" t="s">
        <v>6338</v>
      </c>
      <c r="D1925" t="s">
        <v>6339</v>
      </c>
      <c r="E1925" t="s">
        <v>6314</v>
      </c>
      <c r="G1925" t="s">
        <v>6315</v>
      </c>
      <c r="H1925" t="str">
        <f>HYPERLINK("https://talan.bank.gov.ua/get-user-certificate/1WkYTq0rqn5NpGTkFHHV","Завантажити сертифікат")</f>
        <v>Завантажити сертифікат</v>
      </c>
    </row>
    <row r="1926" spans="1:8" x14ac:dyDescent="0.3">
      <c r="A1926" t="s">
        <v>6340</v>
      </c>
      <c r="B1926" t="s">
        <v>8</v>
      </c>
      <c r="C1926" t="s">
        <v>6341</v>
      </c>
      <c r="D1926" t="s">
        <v>6342</v>
      </c>
      <c r="E1926" t="s">
        <v>6314</v>
      </c>
      <c r="G1926" t="s">
        <v>6315</v>
      </c>
      <c r="H1926" t="str">
        <f>HYPERLINK("https://talan.bank.gov.ua/get-user-certificate/1WkYTA9RA4QS2wxBoI4r","Завантажити сертифікат")</f>
        <v>Завантажити сертифікат</v>
      </c>
    </row>
    <row r="1927" spans="1:8" x14ac:dyDescent="0.3">
      <c r="A1927" t="s">
        <v>6343</v>
      </c>
      <c r="B1927" t="s">
        <v>8</v>
      </c>
      <c r="C1927" t="s">
        <v>6344</v>
      </c>
      <c r="D1927" t="s">
        <v>6345</v>
      </c>
      <c r="E1927" t="s">
        <v>6314</v>
      </c>
      <c r="G1927" t="s">
        <v>6315</v>
      </c>
      <c r="H1927" t="str">
        <f>HYPERLINK("https://talan.bank.gov.ua/get-user-certificate/1WkYTrX64EjqOz2DID68","Завантажити сертифікат")</f>
        <v>Завантажити сертифікат</v>
      </c>
    </row>
    <row r="1928" spans="1:8" x14ac:dyDescent="0.3">
      <c r="A1928" t="s">
        <v>6346</v>
      </c>
      <c r="B1928" t="s">
        <v>8</v>
      </c>
      <c r="C1928" t="s">
        <v>6347</v>
      </c>
      <c r="D1928" t="s">
        <v>6348</v>
      </c>
      <c r="E1928" t="s">
        <v>6314</v>
      </c>
      <c r="G1928" t="s">
        <v>6315</v>
      </c>
      <c r="H1928" t="str">
        <f>HYPERLINK("https://talan.bank.gov.ua/get-user-certificate/1WkYTxwskbG3pz6bV_vf","Завантажити сертифікат")</f>
        <v>Завантажити сертифікат</v>
      </c>
    </row>
    <row r="1929" spans="1:8" x14ac:dyDescent="0.3">
      <c r="A1929" t="s">
        <v>6349</v>
      </c>
      <c r="B1929" t="s">
        <v>8</v>
      </c>
      <c r="C1929" t="s">
        <v>6350</v>
      </c>
      <c r="D1929" t="s">
        <v>6351</v>
      </c>
      <c r="E1929" t="s">
        <v>6314</v>
      </c>
      <c r="G1929" t="s">
        <v>6315</v>
      </c>
      <c r="H1929" t="str">
        <f>HYPERLINK("https://talan.bank.gov.ua/get-user-certificate/1WkYTt-AJX5d7QdfrVda","Завантажити сертифікат")</f>
        <v>Завантажити сертифікат</v>
      </c>
    </row>
    <row r="1930" spans="1:8" x14ac:dyDescent="0.3">
      <c r="A1930" t="s">
        <v>6352</v>
      </c>
      <c r="B1930" t="s">
        <v>8</v>
      </c>
      <c r="C1930" t="s">
        <v>6353</v>
      </c>
      <c r="D1930" t="s">
        <v>6354</v>
      </c>
      <c r="E1930" t="s">
        <v>6314</v>
      </c>
      <c r="G1930" t="s">
        <v>6315</v>
      </c>
      <c r="H1930" t="str">
        <f>HYPERLINK("https://talan.bank.gov.ua/get-user-certificate/1WkYTlR87bHuRoolBFEk","Завантажити сертифікат")</f>
        <v>Завантажити сертифікат</v>
      </c>
    </row>
    <row r="1931" spans="1:8" x14ac:dyDescent="0.3">
      <c r="A1931" t="s">
        <v>6355</v>
      </c>
      <c r="B1931" t="s">
        <v>8</v>
      </c>
      <c r="C1931" t="s">
        <v>6356</v>
      </c>
      <c r="D1931" t="s">
        <v>6357</v>
      </c>
      <c r="E1931" t="s">
        <v>6314</v>
      </c>
      <c r="G1931" t="s">
        <v>6315</v>
      </c>
      <c r="H1931" t="str">
        <f>HYPERLINK("https://talan.bank.gov.ua/get-user-certificate/1WkYTkjn3AKwxXSzN_6K","Завантажити сертифікат")</f>
        <v>Завантажити сертифікат</v>
      </c>
    </row>
    <row r="1932" spans="1:8" x14ac:dyDescent="0.3">
      <c r="A1932" t="s">
        <v>6358</v>
      </c>
      <c r="B1932" t="s">
        <v>8</v>
      </c>
      <c r="C1932" t="s">
        <v>6359</v>
      </c>
      <c r="D1932" t="s">
        <v>6360</v>
      </c>
      <c r="E1932" t="s">
        <v>6314</v>
      </c>
      <c r="G1932" t="s">
        <v>6315</v>
      </c>
      <c r="H1932" t="str">
        <f>HYPERLINK("https://talan.bank.gov.ua/get-user-certificate/1WkYTnhcfhg2rJ_48Ocz","Завантажити сертифікат")</f>
        <v>Завантажити сертифікат</v>
      </c>
    </row>
    <row r="1933" spans="1:8" x14ac:dyDescent="0.3">
      <c r="A1933" t="s">
        <v>6361</v>
      </c>
      <c r="B1933" t="s">
        <v>8</v>
      </c>
      <c r="C1933" t="s">
        <v>6362</v>
      </c>
      <c r="D1933" t="s">
        <v>6363</v>
      </c>
      <c r="E1933" t="s">
        <v>6314</v>
      </c>
      <c r="G1933" t="s">
        <v>6315</v>
      </c>
      <c r="H1933" t="str">
        <f>HYPERLINK("https://talan.bank.gov.ua/get-user-certificate/1WkYT4C4dT_LXVOmKNvN","Завантажити сертифікат")</f>
        <v>Завантажити сертифікат</v>
      </c>
    </row>
    <row r="1934" spans="1:8" x14ac:dyDescent="0.3">
      <c r="A1934" t="s">
        <v>6364</v>
      </c>
      <c r="B1934" t="s">
        <v>8</v>
      </c>
      <c r="C1934" t="s">
        <v>6365</v>
      </c>
      <c r="D1934" t="s">
        <v>6366</v>
      </c>
      <c r="E1934" t="s">
        <v>6314</v>
      </c>
      <c r="G1934" t="s">
        <v>6315</v>
      </c>
      <c r="H1934" t="str">
        <f>HYPERLINK("https://talan.bank.gov.ua/get-user-certificate/1WkYTKDzzEODOHRlWR2D","Завантажити сертифікат")</f>
        <v>Завантажити сертифікат</v>
      </c>
    </row>
    <row r="1935" spans="1:8" x14ac:dyDescent="0.3">
      <c r="A1935" t="s">
        <v>6367</v>
      </c>
      <c r="B1935" t="s">
        <v>8</v>
      </c>
      <c r="C1935" t="s">
        <v>6368</v>
      </c>
      <c r="D1935" t="s">
        <v>6369</v>
      </c>
      <c r="E1935" t="s">
        <v>6314</v>
      </c>
      <c r="G1935" t="s">
        <v>6315</v>
      </c>
      <c r="H1935" t="str">
        <f>HYPERLINK("https://talan.bank.gov.ua/get-user-certificate/1WkYTgg6WvTHZdQlkJK9","Завантажити сертифікат")</f>
        <v>Завантажити сертифікат</v>
      </c>
    </row>
    <row r="1936" spans="1:8" x14ac:dyDescent="0.3">
      <c r="A1936" t="s">
        <v>6370</v>
      </c>
      <c r="B1936" t="s">
        <v>8</v>
      </c>
      <c r="C1936" t="s">
        <v>6371</v>
      </c>
      <c r="D1936" t="s">
        <v>6372</v>
      </c>
      <c r="E1936" t="s">
        <v>6314</v>
      </c>
      <c r="G1936" t="s">
        <v>6315</v>
      </c>
      <c r="H1936" t="str">
        <f>HYPERLINK("https://talan.bank.gov.ua/get-user-certificate/1WkYTlziBJVbu5EZyTl5","Завантажити сертифікат")</f>
        <v>Завантажити сертифікат</v>
      </c>
    </row>
    <row r="1937" spans="1:8" x14ac:dyDescent="0.3">
      <c r="A1937" t="s">
        <v>6373</v>
      </c>
      <c r="B1937" t="s">
        <v>8</v>
      </c>
      <c r="C1937" t="s">
        <v>6374</v>
      </c>
      <c r="D1937" t="s">
        <v>6375</v>
      </c>
      <c r="E1937" t="s">
        <v>6314</v>
      </c>
      <c r="G1937" t="s">
        <v>6315</v>
      </c>
      <c r="H1937" t="str">
        <f>HYPERLINK("https://talan.bank.gov.ua/get-user-certificate/1WkYTGcuUePaAMnXWwz0","Завантажити сертифікат")</f>
        <v>Завантажити сертифікат</v>
      </c>
    </row>
    <row r="1938" spans="1:8" x14ac:dyDescent="0.3">
      <c r="A1938" t="s">
        <v>6376</v>
      </c>
      <c r="B1938" t="s">
        <v>8</v>
      </c>
      <c r="C1938" t="s">
        <v>6377</v>
      </c>
      <c r="D1938" t="s">
        <v>6378</v>
      </c>
      <c r="E1938" t="s">
        <v>6314</v>
      </c>
      <c r="G1938" t="s">
        <v>6315</v>
      </c>
      <c r="H1938" t="str">
        <f>HYPERLINK("https://talan.bank.gov.ua/get-user-certificate/1WkYTDSbS9p51no3fC2N","Завантажити сертифікат")</f>
        <v>Завантажити сертифікат</v>
      </c>
    </row>
    <row r="1939" spans="1:8" x14ac:dyDescent="0.3">
      <c r="A1939" t="s">
        <v>6379</v>
      </c>
      <c r="B1939" t="s">
        <v>8</v>
      </c>
      <c r="C1939" t="s">
        <v>6380</v>
      </c>
      <c r="D1939" t="s">
        <v>6381</v>
      </c>
      <c r="E1939" t="s">
        <v>6314</v>
      </c>
      <c r="G1939" t="s">
        <v>6315</v>
      </c>
      <c r="H1939" t="str">
        <f>HYPERLINK("https://talan.bank.gov.ua/get-user-certificate/1WkYTkNGm9jRfSygeyfJ","Завантажити сертифікат")</f>
        <v>Завантажити сертифікат</v>
      </c>
    </row>
    <row r="1940" spans="1:8" x14ac:dyDescent="0.3">
      <c r="A1940" t="s">
        <v>6382</v>
      </c>
      <c r="B1940" t="s">
        <v>8</v>
      </c>
      <c r="C1940" t="s">
        <v>6383</v>
      </c>
      <c r="D1940" t="s">
        <v>6384</v>
      </c>
      <c r="E1940" t="s">
        <v>6314</v>
      </c>
      <c r="G1940" t="s">
        <v>6315</v>
      </c>
      <c r="H1940" t="str">
        <f>HYPERLINK("https://talan.bank.gov.ua/get-user-certificate/1WkYTWJ21u2ygP_H7x9e","Завантажити сертифікат")</f>
        <v>Завантажити сертифікат</v>
      </c>
    </row>
    <row r="1941" spans="1:8" x14ac:dyDescent="0.3">
      <c r="A1941" t="s">
        <v>6385</v>
      </c>
      <c r="B1941" t="s">
        <v>8</v>
      </c>
      <c r="C1941" t="s">
        <v>6386</v>
      </c>
      <c r="D1941" t="s">
        <v>6387</v>
      </c>
      <c r="E1941" t="s">
        <v>6314</v>
      </c>
      <c r="G1941" t="s">
        <v>6315</v>
      </c>
      <c r="H1941" t="str">
        <f>HYPERLINK("https://talan.bank.gov.ua/get-user-certificate/1WkYTtnpNpvc8rRXzqOS","Завантажити сертифікат")</f>
        <v>Завантажити сертифікат</v>
      </c>
    </row>
    <row r="1942" spans="1:8" x14ac:dyDescent="0.3">
      <c r="A1942" t="s">
        <v>6388</v>
      </c>
      <c r="B1942" t="s">
        <v>8</v>
      </c>
      <c r="C1942" t="s">
        <v>6389</v>
      </c>
      <c r="D1942" t="s">
        <v>6390</v>
      </c>
      <c r="E1942" t="s">
        <v>6314</v>
      </c>
      <c r="G1942" t="s">
        <v>6315</v>
      </c>
      <c r="H1942" t="str">
        <f>HYPERLINK("https://talan.bank.gov.ua/get-user-certificate/1WkYTVk8IqR8-XEaqM_-","Завантажити сертифікат")</f>
        <v>Завантажити сертифікат</v>
      </c>
    </row>
    <row r="1943" spans="1:8" x14ac:dyDescent="0.3">
      <c r="A1943" t="s">
        <v>6391</v>
      </c>
      <c r="B1943" t="s">
        <v>8</v>
      </c>
      <c r="C1943" t="s">
        <v>6392</v>
      </c>
      <c r="D1943" t="s">
        <v>6393</v>
      </c>
      <c r="E1943" t="s">
        <v>6394</v>
      </c>
      <c r="G1943" t="s">
        <v>6395</v>
      </c>
      <c r="H1943" t="str">
        <f>HYPERLINK("https://talan.bank.gov.ua/get-user-certificate/1WkYTRfqPlmJzvc8v4hq","Завантажити сертифікат")</f>
        <v>Завантажити сертифікат</v>
      </c>
    </row>
    <row r="1944" spans="1:8" x14ac:dyDescent="0.3">
      <c r="A1944" t="s">
        <v>6396</v>
      </c>
      <c r="B1944" t="s">
        <v>8</v>
      </c>
      <c r="C1944" t="s">
        <v>6397</v>
      </c>
      <c r="D1944" t="s">
        <v>6398</v>
      </c>
      <c r="E1944" t="s">
        <v>6399</v>
      </c>
      <c r="G1944" t="s">
        <v>6395</v>
      </c>
      <c r="H1944" t="str">
        <f>HYPERLINK("https://talan.bank.gov.ua/get-user-certificate/1WkYTScl7ZTjpr8wkHzN","Завантажити сертифікат")</f>
        <v>Завантажити сертифікат</v>
      </c>
    </row>
    <row r="1945" spans="1:8" x14ac:dyDescent="0.3">
      <c r="A1945" t="s">
        <v>6400</v>
      </c>
      <c r="B1945" t="s">
        <v>8</v>
      </c>
      <c r="C1945" t="s">
        <v>6401</v>
      </c>
      <c r="D1945" t="s">
        <v>6402</v>
      </c>
      <c r="E1945" t="s">
        <v>6399</v>
      </c>
      <c r="G1945" t="s">
        <v>6395</v>
      </c>
      <c r="H1945" t="str">
        <f>HYPERLINK("https://talan.bank.gov.ua/get-user-certificate/1WkYTJfi-Vs196M_Zund","Завантажити сертифікат")</f>
        <v>Завантажити сертифікат</v>
      </c>
    </row>
    <row r="1946" spans="1:8" x14ac:dyDescent="0.3">
      <c r="A1946" t="s">
        <v>6403</v>
      </c>
      <c r="B1946" t="s">
        <v>8</v>
      </c>
      <c r="C1946" t="s">
        <v>6404</v>
      </c>
      <c r="D1946" t="s">
        <v>6405</v>
      </c>
      <c r="E1946" t="s">
        <v>6406</v>
      </c>
      <c r="G1946" t="s">
        <v>6407</v>
      </c>
      <c r="H1946" t="str">
        <f>HYPERLINK("https://talan.bank.gov.ua/get-user-certificate/1WkYTztfknr0GIJ0xCk_","Завантажити сертифікат")</f>
        <v>Завантажити сертифікат</v>
      </c>
    </row>
    <row r="1947" spans="1:8" x14ac:dyDescent="0.3">
      <c r="A1947" t="s">
        <v>6408</v>
      </c>
      <c r="B1947" t="s">
        <v>8</v>
      </c>
      <c r="C1947" t="s">
        <v>6409</v>
      </c>
      <c r="D1947" t="s">
        <v>6410</v>
      </c>
      <c r="E1947" t="s">
        <v>6406</v>
      </c>
      <c r="G1947" t="s">
        <v>6407</v>
      </c>
      <c r="H1947" t="str">
        <f>HYPERLINK("https://talan.bank.gov.ua/get-user-certificate/1WkYTqjZFCjyArMPska-","Завантажити сертифікат")</f>
        <v>Завантажити сертифікат</v>
      </c>
    </row>
    <row r="1948" spans="1:8" x14ac:dyDescent="0.3">
      <c r="A1948" t="s">
        <v>6411</v>
      </c>
      <c r="B1948" t="s">
        <v>8</v>
      </c>
      <c r="C1948" t="s">
        <v>6412</v>
      </c>
      <c r="D1948" t="s">
        <v>6413</v>
      </c>
      <c r="E1948" t="s">
        <v>6406</v>
      </c>
      <c r="G1948" t="s">
        <v>6407</v>
      </c>
      <c r="H1948" t="str">
        <f>HYPERLINK("https://talan.bank.gov.ua/get-user-certificate/1WkYTwF8BwIJXbqDt5Ng","Завантажити сертифікат")</f>
        <v>Завантажити сертифікат</v>
      </c>
    </row>
    <row r="1949" spans="1:8" x14ac:dyDescent="0.3">
      <c r="A1949" t="s">
        <v>6414</v>
      </c>
      <c r="B1949" t="s">
        <v>8</v>
      </c>
      <c r="C1949" t="s">
        <v>6415</v>
      </c>
      <c r="D1949" t="s">
        <v>6416</v>
      </c>
      <c r="E1949" t="s">
        <v>6406</v>
      </c>
      <c r="G1949" t="s">
        <v>6407</v>
      </c>
      <c r="H1949" t="str">
        <f>HYPERLINK("https://talan.bank.gov.ua/get-user-certificate/1WkYTAAgBhu8Hxyndu5p","Завантажити сертифікат")</f>
        <v>Завантажити сертифікат</v>
      </c>
    </row>
    <row r="1950" spans="1:8" x14ac:dyDescent="0.3">
      <c r="A1950" t="s">
        <v>6417</v>
      </c>
      <c r="B1950" t="s">
        <v>8</v>
      </c>
      <c r="C1950" t="s">
        <v>6418</v>
      </c>
      <c r="D1950" t="s">
        <v>6419</v>
      </c>
      <c r="E1950" t="s">
        <v>6406</v>
      </c>
      <c r="G1950" t="s">
        <v>6407</v>
      </c>
      <c r="H1950" t="str">
        <f>HYPERLINK("https://talan.bank.gov.ua/get-user-certificate/1WkYTMB_VzOdqXwmpQDO","Завантажити сертифікат")</f>
        <v>Завантажити сертифікат</v>
      </c>
    </row>
    <row r="1951" spans="1:8" x14ac:dyDescent="0.3">
      <c r="A1951" t="s">
        <v>6420</v>
      </c>
      <c r="B1951" t="s">
        <v>8</v>
      </c>
      <c r="C1951" t="s">
        <v>6421</v>
      </c>
      <c r="D1951" t="s">
        <v>6422</v>
      </c>
      <c r="E1951" t="s">
        <v>6406</v>
      </c>
      <c r="G1951" t="s">
        <v>6407</v>
      </c>
      <c r="H1951" t="str">
        <f>HYPERLINK("https://talan.bank.gov.ua/get-user-certificate/1WkYTx_MUU8gtZd-rFAh","Завантажити сертифікат")</f>
        <v>Завантажити сертифікат</v>
      </c>
    </row>
    <row r="1952" spans="1:8" x14ac:dyDescent="0.3">
      <c r="A1952" t="s">
        <v>6423</v>
      </c>
      <c r="B1952" t="s">
        <v>8</v>
      </c>
      <c r="C1952" t="s">
        <v>6424</v>
      </c>
      <c r="D1952" t="s">
        <v>6425</v>
      </c>
      <c r="E1952" t="s">
        <v>6406</v>
      </c>
      <c r="G1952" t="s">
        <v>6407</v>
      </c>
      <c r="H1952" t="str">
        <f>HYPERLINK("https://talan.bank.gov.ua/get-user-certificate/1WkYTqf5PjiFmoSmJBDa","Завантажити сертифікат")</f>
        <v>Завантажити сертифікат</v>
      </c>
    </row>
    <row r="1953" spans="1:8" x14ac:dyDescent="0.3">
      <c r="A1953" t="s">
        <v>6426</v>
      </c>
      <c r="B1953" t="s">
        <v>8</v>
      </c>
      <c r="C1953" t="s">
        <v>6427</v>
      </c>
      <c r="D1953" t="s">
        <v>6428</v>
      </c>
      <c r="E1953" t="s">
        <v>6406</v>
      </c>
      <c r="G1953" t="s">
        <v>6407</v>
      </c>
      <c r="H1953" t="str">
        <f>HYPERLINK("https://talan.bank.gov.ua/get-user-certificate/1WkYTiHgVqmvC1mXTn_I","Завантажити сертифікат")</f>
        <v>Завантажити сертифікат</v>
      </c>
    </row>
    <row r="1954" spans="1:8" x14ac:dyDescent="0.3">
      <c r="A1954" t="s">
        <v>6429</v>
      </c>
      <c r="B1954" t="s">
        <v>8</v>
      </c>
      <c r="C1954" t="s">
        <v>6430</v>
      </c>
      <c r="D1954" t="s">
        <v>6431</v>
      </c>
      <c r="E1954" t="s">
        <v>6406</v>
      </c>
      <c r="G1954" t="s">
        <v>6407</v>
      </c>
      <c r="H1954" t="str">
        <f>HYPERLINK("https://talan.bank.gov.ua/get-user-certificate/1WkYTwc5u19PEx3UPiH0","Завантажити сертифікат")</f>
        <v>Завантажити сертифікат</v>
      </c>
    </row>
    <row r="1955" spans="1:8" x14ac:dyDescent="0.3">
      <c r="A1955" t="s">
        <v>6432</v>
      </c>
      <c r="B1955" t="s">
        <v>8</v>
      </c>
      <c r="C1955" t="s">
        <v>6433</v>
      </c>
      <c r="D1955" t="s">
        <v>6434</v>
      </c>
      <c r="E1955" t="s">
        <v>6406</v>
      </c>
      <c r="G1955" t="s">
        <v>6407</v>
      </c>
      <c r="H1955" t="str">
        <f>HYPERLINK("https://talan.bank.gov.ua/get-user-certificate/1WkYTtHspcz-BgV9eIhJ","Завантажити сертифікат")</f>
        <v>Завантажити сертифікат</v>
      </c>
    </row>
    <row r="1956" spans="1:8" x14ac:dyDescent="0.3">
      <c r="A1956" t="s">
        <v>6435</v>
      </c>
      <c r="B1956" t="s">
        <v>8</v>
      </c>
      <c r="C1956" t="s">
        <v>6436</v>
      </c>
      <c r="D1956" t="s">
        <v>6437</v>
      </c>
      <c r="E1956" t="s">
        <v>6406</v>
      </c>
      <c r="G1956" t="s">
        <v>6407</v>
      </c>
      <c r="H1956" t="str">
        <f>HYPERLINK("https://talan.bank.gov.ua/get-user-certificate/1WkYTM580OWb5IV4ilCd","Завантажити сертифікат")</f>
        <v>Завантажити сертифікат</v>
      </c>
    </row>
    <row r="1957" spans="1:8" x14ac:dyDescent="0.3">
      <c r="A1957" t="s">
        <v>6438</v>
      </c>
      <c r="B1957" t="s">
        <v>8</v>
      </c>
      <c r="C1957" t="s">
        <v>6439</v>
      </c>
      <c r="D1957" t="s">
        <v>6440</v>
      </c>
      <c r="E1957" t="s">
        <v>6406</v>
      </c>
      <c r="G1957" t="s">
        <v>6407</v>
      </c>
      <c r="H1957" t="str">
        <f>HYPERLINK("https://talan.bank.gov.ua/get-user-certificate/1WkYTDGcM4vHzVjofBuf","Завантажити сертифікат")</f>
        <v>Завантажити сертифікат</v>
      </c>
    </row>
    <row r="1958" spans="1:8" x14ac:dyDescent="0.3">
      <c r="A1958" t="s">
        <v>6441</v>
      </c>
      <c r="B1958" t="s">
        <v>8</v>
      </c>
      <c r="C1958" t="s">
        <v>6442</v>
      </c>
      <c r="D1958" t="s">
        <v>6443</v>
      </c>
      <c r="E1958" t="s">
        <v>6406</v>
      </c>
      <c r="G1958" t="s">
        <v>6407</v>
      </c>
      <c r="H1958" t="str">
        <f>HYPERLINK("https://talan.bank.gov.ua/get-user-certificate/1WkYTiTtT82VAGHYCCDV","Завантажити сертифікат")</f>
        <v>Завантажити сертифікат</v>
      </c>
    </row>
    <row r="1959" spans="1:8" x14ac:dyDescent="0.3">
      <c r="A1959" t="s">
        <v>6444</v>
      </c>
      <c r="B1959" t="s">
        <v>8</v>
      </c>
      <c r="C1959" t="s">
        <v>6445</v>
      </c>
      <c r="D1959" t="s">
        <v>6446</v>
      </c>
      <c r="E1959" t="s">
        <v>6406</v>
      </c>
      <c r="G1959" t="s">
        <v>6407</v>
      </c>
      <c r="H1959" t="str">
        <f>HYPERLINK("https://talan.bank.gov.ua/get-user-certificate/1WkYTVtMLC1GygtoT5nV","Завантажити сертифікат")</f>
        <v>Завантажити сертифікат</v>
      </c>
    </row>
    <row r="1960" spans="1:8" x14ac:dyDescent="0.3">
      <c r="A1960" t="s">
        <v>6447</v>
      </c>
      <c r="B1960" t="s">
        <v>8</v>
      </c>
      <c r="C1960" t="s">
        <v>6448</v>
      </c>
      <c r="D1960" t="s">
        <v>6449</v>
      </c>
      <c r="E1960" t="s">
        <v>6406</v>
      </c>
      <c r="G1960" t="s">
        <v>6407</v>
      </c>
      <c r="H1960" t="str">
        <f>HYPERLINK("https://talan.bank.gov.ua/get-user-certificate/1WkYTDwaLyinH7BgFBBC","Завантажити сертифікат")</f>
        <v>Завантажити сертифікат</v>
      </c>
    </row>
    <row r="1961" spans="1:8" x14ac:dyDescent="0.3">
      <c r="A1961" t="s">
        <v>6450</v>
      </c>
      <c r="B1961" t="s">
        <v>8</v>
      </c>
      <c r="C1961" t="s">
        <v>6451</v>
      </c>
      <c r="D1961" t="s">
        <v>6452</v>
      </c>
      <c r="E1961" t="s">
        <v>6406</v>
      </c>
      <c r="G1961" t="s">
        <v>6407</v>
      </c>
      <c r="H1961" t="str">
        <f>HYPERLINK("https://talan.bank.gov.ua/get-user-certificate/1WkYTN0GRq6Kjl8d9stx","Завантажити сертифікат")</f>
        <v>Завантажити сертифікат</v>
      </c>
    </row>
    <row r="1962" spans="1:8" x14ac:dyDescent="0.3">
      <c r="A1962" t="s">
        <v>6453</v>
      </c>
      <c r="B1962" t="s">
        <v>8</v>
      </c>
      <c r="C1962" t="s">
        <v>6454</v>
      </c>
      <c r="D1962" t="s">
        <v>6454</v>
      </c>
      <c r="E1962" t="s">
        <v>6406</v>
      </c>
      <c r="G1962" t="s">
        <v>6407</v>
      </c>
      <c r="H1962" t="str">
        <f>HYPERLINK("https://talan.bank.gov.ua/get-user-certificate/1WkYTzRhIpoXH_YBHrpW","Завантажити сертифікат")</f>
        <v>Завантажити сертифікат</v>
      </c>
    </row>
    <row r="1963" spans="1:8" x14ac:dyDescent="0.3">
      <c r="A1963" t="s">
        <v>6455</v>
      </c>
      <c r="B1963" t="s">
        <v>8</v>
      </c>
      <c r="C1963" t="s">
        <v>6456</v>
      </c>
      <c r="D1963" t="s">
        <v>6457</v>
      </c>
      <c r="E1963" t="s">
        <v>6406</v>
      </c>
      <c r="G1963" t="s">
        <v>6407</v>
      </c>
      <c r="H1963" t="str">
        <f>HYPERLINK("https://talan.bank.gov.ua/get-user-certificate/1WkYThiQBHb-SRqPJ0nZ","Завантажити сертифікат")</f>
        <v>Завантажити сертифікат</v>
      </c>
    </row>
    <row r="1964" spans="1:8" x14ac:dyDescent="0.3">
      <c r="A1964" t="s">
        <v>6458</v>
      </c>
      <c r="B1964" t="s">
        <v>8</v>
      </c>
      <c r="C1964" t="s">
        <v>6459</v>
      </c>
      <c r="D1964" t="s">
        <v>6460</v>
      </c>
      <c r="E1964" t="s">
        <v>6406</v>
      </c>
      <c r="G1964" t="s">
        <v>6407</v>
      </c>
      <c r="H1964" t="str">
        <f>HYPERLINK("https://talan.bank.gov.ua/get-user-certificate/1WkYTp3qWGcYbF-H2jpe","Завантажити сертифікат")</f>
        <v>Завантажити сертифікат</v>
      </c>
    </row>
    <row r="1965" spans="1:8" x14ac:dyDescent="0.3">
      <c r="A1965" t="s">
        <v>6461</v>
      </c>
      <c r="B1965" t="s">
        <v>8</v>
      </c>
      <c r="C1965" t="s">
        <v>6462</v>
      </c>
      <c r="D1965" t="s">
        <v>6463</v>
      </c>
      <c r="E1965" t="s">
        <v>6464</v>
      </c>
      <c r="G1965" t="s">
        <v>6465</v>
      </c>
      <c r="H1965" t="str">
        <f>HYPERLINK("https://talan.bank.gov.ua/get-user-certificate/1WkYTVWhvWqMG3Pa2DJN","Завантажити сертифікат")</f>
        <v>Завантажити сертифікат</v>
      </c>
    </row>
    <row r="1966" spans="1:8" x14ac:dyDescent="0.3">
      <c r="A1966" t="s">
        <v>6466</v>
      </c>
      <c r="B1966" t="s">
        <v>8</v>
      </c>
      <c r="C1966" t="s">
        <v>6467</v>
      </c>
      <c r="D1966" t="s">
        <v>6468</v>
      </c>
      <c r="E1966" t="s">
        <v>6469</v>
      </c>
      <c r="G1966" t="s">
        <v>6465</v>
      </c>
      <c r="H1966" t="str">
        <f>HYPERLINK("https://talan.bank.gov.ua/get-user-certificate/1WkYTR2XoPS-qY9zcAKX","Завантажити сертифікат")</f>
        <v>Завантажити сертифікат</v>
      </c>
    </row>
    <row r="1967" spans="1:8" x14ac:dyDescent="0.3">
      <c r="A1967" t="s">
        <v>6470</v>
      </c>
      <c r="B1967" t="s">
        <v>8</v>
      </c>
      <c r="C1967" t="s">
        <v>6471</v>
      </c>
      <c r="D1967" t="s">
        <v>6472</v>
      </c>
      <c r="E1967" t="s">
        <v>6473</v>
      </c>
      <c r="G1967" t="s">
        <v>6465</v>
      </c>
      <c r="H1967" t="str">
        <f>HYPERLINK("https://talan.bank.gov.ua/get-user-certificate/1WkYTi_r80GPPO0EH8Xx","Завантажити сертифікат")</f>
        <v>Завантажити сертифікат</v>
      </c>
    </row>
    <row r="1968" spans="1:8" x14ac:dyDescent="0.3">
      <c r="A1968" t="s">
        <v>6474</v>
      </c>
      <c r="B1968" t="s">
        <v>8</v>
      </c>
      <c r="C1968" t="s">
        <v>6475</v>
      </c>
      <c r="D1968" t="s">
        <v>6476</v>
      </c>
      <c r="E1968" t="s">
        <v>6464</v>
      </c>
      <c r="G1968" t="s">
        <v>6465</v>
      </c>
      <c r="H1968" t="str">
        <f>HYPERLINK("https://talan.bank.gov.ua/get-user-certificate/1WkYT-olJBdho_tu8bjR","Завантажити сертифікат")</f>
        <v>Завантажити сертифікат</v>
      </c>
    </row>
    <row r="1969" spans="1:8" x14ac:dyDescent="0.3">
      <c r="A1969" t="s">
        <v>6477</v>
      </c>
      <c r="B1969" t="s">
        <v>8</v>
      </c>
      <c r="C1969" t="s">
        <v>6478</v>
      </c>
      <c r="D1969" t="s">
        <v>6479</v>
      </c>
      <c r="E1969" t="s">
        <v>6473</v>
      </c>
      <c r="G1969" t="s">
        <v>6465</v>
      </c>
      <c r="H1969" t="str">
        <f>HYPERLINK("https://talan.bank.gov.ua/get-user-certificate/1WkYTZsgc6uhh1NKx0ai","Завантажити сертифікат")</f>
        <v>Завантажити сертифікат</v>
      </c>
    </row>
    <row r="1970" spans="1:8" x14ac:dyDescent="0.3">
      <c r="A1970" t="s">
        <v>6480</v>
      </c>
      <c r="B1970" t="s">
        <v>8</v>
      </c>
      <c r="C1970" t="s">
        <v>6481</v>
      </c>
      <c r="D1970" t="s">
        <v>6482</v>
      </c>
      <c r="E1970" t="s">
        <v>6483</v>
      </c>
      <c r="G1970" t="s">
        <v>6465</v>
      </c>
      <c r="H1970" t="str">
        <f>HYPERLINK("https://talan.bank.gov.ua/get-user-certificate/1WkYTfBfB5ugkNmArTPI","Завантажити сертифікат")</f>
        <v>Завантажити сертифікат</v>
      </c>
    </row>
    <row r="1971" spans="1:8" x14ac:dyDescent="0.3">
      <c r="A1971" t="s">
        <v>6484</v>
      </c>
      <c r="B1971" t="s">
        <v>8</v>
      </c>
      <c r="C1971" t="s">
        <v>6485</v>
      </c>
      <c r="D1971" t="s">
        <v>6486</v>
      </c>
      <c r="E1971" t="s">
        <v>6487</v>
      </c>
      <c r="G1971" t="s">
        <v>6488</v>
      </c>
      <c r="H1971" t="str">
        <f>HYPERLINK("https://talan.bank.gov.ua/get-user-certificate/1WkYT5obi5SQNd_MonxO","Завантажити сертифікат")</f>
        <v>Завантажити сертифікат</v>
      </c>
    </row>
    <row r="1972" spans="1:8" x14ac:dyDescent="0.3">
      <c r="A1972" t="s">
        <v>6489</v>
      </c>
      <c r="B1972" t="s">
        <v>8</v>
      </c>
      <c r="C1972" t="s">
        <v>6490</v>
      </c>
      <c r="D1972" t="s">
        <v>6491</v>
      </c>
      <c r="E1972" t="s">
        <v>6487</v>
      </c>
      <c r="G1972" t="s">
        <v>6488</v>
      </c>
      <c r="H1972" t="str">
        <f>HYPERLINK("https://talan.bank.gov.ua/get-user-certificate/1WkYTDUevYbe6c0Q2pGF","Завантажити сертифікат")</f>
        <v>Завантажити сертифікат</v>
      </c>
    </row>
    <row r="1973" spans="1:8" x14ac:dyDescent="0.3">
      <c r="A1973" t="s">
        <v>6492</v>
      </c>
      <c r="B1973" t="s">
        <v>8</v>
      </c>
      <c r="C1973" t="s">
        <v>6493</v>
      </c>
      <c r="D1973" t="s">
        <v>6494</v>
      </c>
      <c r="E1973" t="s">
        <v>6487</v>
      </c>
      <c r="G1973" t="s">
        <v>6488</v>
      </c>
      <c r="H1973" t="str">
        <f>HYPERLINK("https://talan.bank.gov.ua/get-user-certificate/1WkYTFqAeh9_UH-Z71k5","Завантажити сертифікат")</f>
        <v>Завантажити сертифікат</v>
      </c>
    </row>
    <row r="1974" spans="1:8" x14ac:dyDescent="0.3">
      <c r="A1974" t="s">
        <v>6495</v>
      </c>
      <c r="B1974" t="s">
        <v>8</v>
      </c>
      <c r="C1974" t="s">
        <v>6496</v>
      </c>
      <c r="D1974" t="s">
        <v>6497</v>
      </c>
      <c r="E1974" t="s">
        <v>6487</v>
      </c>
      <c r="G1974" t="s">
        <v>6488</v>
      </c>
      <c r="H1974" t="str">
        <f>HYPERLINK("https://talan.bank.gov.ua/get-user-certificate/1WkYTZMhKjt9Ov-yJKQ3","Завантажити сертифікат")</f>
        <v>Завантажити сертифікат</v>
      </c>
    </row>
    <row r="1975" spans="1:8" x14ac:dyDescent="0.3">
      <c r="A1975" t="s">
        <v>6498</v>
      </c>
      <c r="B1975" t="s">
        <v>8</v>
      </c>
      <c r="C1975" t="s">
        <v>6499</v>
      </c>
      <c r="D1975" t="s">
        <v>6500</v>
      </c>
      <c r="E1975" t="s">
        <v>6487</v>
      </c>
      <c r="G1975" t="s">
        <v>6488</v>
      </c>
      <c r="H1975" t="str">
        <f>HYPERLINK("https://talan.bank.gov.ua/get-user-certificate/1WkYTwTSBPWkGIoGuuow","Завантажити сертифікат")</f>
        <v>Завантажити сертифікат</v>
      </c>
    </row>
    <row r="1976" spans="1:8" x14ac:dyDescent="0.3">
      <c r="A1976" t="s">
        <v>6501</v>
      </c>
      <c r="B1976" t="s">
        <v>8</v>
      </c>
      <c r="C1976" t="s">
        <v>6502</v>
      </c>
      <c r="D1976" t="s">
        <v>6503</v>
      </c>
      <c r="E1976" t="s">
        <v>6487</v>
      </c>
      <c r="G1976" t="s">
        <v>6488</v>
      </c>
      <c r="H1976" t="str">
        <f>HYPERLINK("https://talan.bank.gov.ua/get-user-certificate/1WkYTNlZNZ7iwFlkiIYN","Завантажити сертифікат")</f>
        <v>Завантажити сертифікат</v>
      </c>
    </row>
    <row r="1977" spans="1:8" x14ac:dyDescent="0.3">
      <c r="A1977" t="s">
        <v>6504</v>
      </c>
      <c r="B1977" t="s">
        <v>8</v>
      </c>
      <c r="C1977" t="s">
        <v>6505</v>
      </c>
      <c r="D1977" t="s">
        <v>6506</v>
      </c>
      <c r="E1977" t="s">
        <v>6487</v>
      </c>
      <c r="G1977" t="s">
        <v>6488</v>
      </c>
      <c r="H1977" t="str">
        <f>HYPERLINK("https://talan.bank.gov.ua/get-user-certificate/1WkYTj2VqYiNXSPz-5x2","Завантажити сертифікат")</f>
        <v>Завантажити сертифікат</v>
      </c>
    </row>
    <row r="1978" spans="1:8" x14ac:dyDescent="0.3">
      <c r="A1978" t="s">
        <v>6507</v>
      </c>
      <c r="B1978" t="s">
        <v>8</v>
      </c>
      <c r="C1978" t="s">
        <v>6508</v>
      </c>
      <c r="D1978" t="s">
        <v>6509</v>
      </c>
      <c r="E1978" t="s">
        <v>6487</v>
      </c>
      <c r="G1978" t="s">
        <v>6488</v>
      </c>
      <c r="H1978" t="str">
        <f>HYPERLINK("https://talan.bank.gov.ua/get-user-certificate/1WkYTsmEwlKnQnxu13ul","Завантажити сертифікат")</f>
        <v>Завантажити сертифікат</v>
      </c>
    </row>
    <row r="1979" spans="1:8" x14ac:dyDescent="0.3">
      <c r="A1979" t="s">
        <v>6510</v>
      </c>
      <c r="B1979" t="s">
        <v>8</v>
      </c>
      <c r="C1979" t="s">
        <v>6511</v>
      </c>
      <c r="D1979" t="s">
        <v>6512</v>
      </c>
      <c r="E1979" t="s">
        <v>6513</v>
      </c>
      <c r="G1979" t="s">
        <v>6514</v>
      </c>
      <c r="H1979" t="str">
        <f>HYPERLINK("https://talan.bank.gov.ua/get-user-certificate/1WkYTakqBolA9OMJRJbi","Завантажити сертифікат")</f>
        <v>Завантажити сертифікат</v>
      </c>
    </row>
    <row r="1980" spans="1:8" x14ac:dyDescent="0.3">
      <c r="A1980" t="s">
        <v>6515</v>
      </c>
      <c r="B1980" t="s">
        <v>8</v>
      </c>
      <c r="C1980" t="s">
        <v>6516</v>
      </c>
      <c r="D1980" t="s">
        <v>6517</v>
      </c>
      <c r="E1980" t="s">
        <v>6518</v>
      </c>
      <c r="G1980" t="s">
        <v>6519</v>
      </c>
      <c r="H1980" t="str">
        <f>HYPERLINK("https://talan.bank.gov.ua/get-user-certificate/1WkYTf3mq_aEnqR4PYhH","Завантажити сертифікат")</f>
        <v>Завантажити сертифікат</v>
      </c>
    </row>
    <row r="1981" spans="1:8" x14ac:dyDescent="0.3">
      <c r="A1981" t="s">
        <v>6520</v>
      </c>
      <c r="B1981" t="s">
        <v>8</v>
      </c>
      <c r="C1981" t="s">
        <v>6521</v>
      </c>
      <c r="D1981" t="s">
        <v>6522</v>
      </c>
      <c r="E1981" t="s">
        <v>6518</v>
      </c>
      <c r="G1981" t="s">
        <v>6519</v>
      </c>
      <c r="H1981" t="str">
        <f>HYPERLINK("https://talan.bank.gov.ua/get-user-certificate/1WkYT3byEZcsTAcTL-Zh","Завантажити сертифікат")</f>
        <v>Завантажити сертифікат</v>
      </c>
    </row>
    <row r="1982" spans="1:8" x14ac:dyDescent="0.3">
      <c r="A1982" t="s">
        <v>6523</v>
      </c>
      <c r="B1982" t="s">
        <v>8</v>
      </c>
      <c r="C1982" t="s">
        <v>6524</v>
      </c>
      <c r="D1982" t="s">
        <v>6525</v>
      </c>
      <c r="E1982" t="s">
        <v>6518</v>
      </c>
      <c r="G1982" t="s">
        <v>6519</v>
      </c>
      <c r="H1982" t="str">
        <f>HYPERLINK("https://talan.bank.gov.ua/get-user-certificate/1WkYTlJQ2-rZgcH6Cdfr","Завантажити сертифікат")</f>
        <v>Завантажити сертифікат</v>
      </c>
    </row>
    <row r="1983" spans="1:8" x14ac:dyDescent="0.3">
      <c r="A1983" t="s">
        <v>6526</v>
      </c>
      <c r="B1983" t="s">
        <v>8</v>
      </c>
      <c r="C1983" t="s">
        <v>6527</v>
      </c>
      <c r="D1983" t="s">
        <v>6528</v>
      </c>
      <c r="E1983" t="s">
        <v>6529</v>
      </c>
      <c r="G1983" t="s">
        <v>6530</v>
      </c>
      <c r="H1983" t="str">
        <f>HYPERLINK("https://talan.bank.gov.ua/get-user-certificate/1WkYT8Ma-L3DMJ8gk--0","Завантажити сертифікат")</f>
        <v>Завантажити сертифікат</v>
      </c>
    </row>
    <row r="1984" spans="1:8" x14ac:dyDescent="0.3">
      <c r="A1984" t="s">
        <v>6531</v>
      </c>
      <c r="B1984" t="s">
        <v>8</v>
      </c>
      <c r="C1984" t="s">
        <v>6532</v>
      </c>
      <c r="D1984" t="s">
        <v>6533</v>
      </c>
      <c r="E1984" t="s">
        <v>6534</v>
      </c>
      <c r="G1984" t="s">
        <v>6535</v>
      </c>
      <c r="H1984" t="str">
        <f>HYPERLINK("https://talan.bank.gov.ua/get-user-certificate/1WkYTQG8Kp7zMrF_KlhS","Завантажити сертифікат")</f>
        <v>Завантажити сертифікат</v>
      </c>
    </row>
    <row r="1985" spans="1:8" x14ac:dyDescent="0.3">
      <c r="A1985" t="s">
        <v>6536</v>
      </c>
      <c r="B1985" t="s">
        <v>8</v>
      </c>
      <c r="C1985" t="s">
        <v>6537</v>
      </c>
      <c r="D1985" t="s">
        <v>6538</v>
      </c>
      <c r="E1985" t="s">
        <v>6534</v>
      </c>
      <c r="G1985" t="s">
        <v>6535</v>
      </c>
      <c r="H1985" t="str">
        <f>HYPERLINK("https://talan.bank.gov.ua/get-user-certificate/1WkYTtjne9qKmWWR91jV","Завантажити сертифікат")</f>
        <v>Завантажити сертифікат</v>
      </c>
    </row>
    <row r="1986" spans="1:8" x14ac:dyDescent="0.3">
      <c r="A1986" t="s">
        <v>6539</v>
      </c>
      <c r="B1986" t="s">
        <v>8</v>
      </c>
      <c r="C1986" t="s">
        <v>6540</v>
      </c>
      <c r="D1986" t="s">
        <v>6541</v>
      </c>
      <c r="E1986" t="s">
        <v>6534</v>
      </c>
      <c r="G1986" t="s">
        <v>6535</v>
      </c>
      <c r="H1986" t="str">
        <f>HYPERLINK("https://talan.bank.gov.ua/get-user-certificate/1WkYTEaEDr-waCmtb7FL","Завантажити сертифікат")</f>
        <v>Завантажити сертифікат</v>
      </c>
    </row>
    <row r="1987" spans="1:8" x14ac:dyDescent="0.3">
      <c r="A1987" t="s">
        <v>6542</v>
      </c>
      <c r="B1987" t="s">
        <v>8</v>
      </c>
      <c r="C1987" t="s">
        <v>6543</v>
      </c>
      <c r="D1987" t="s">
        <v>6544</v>
      </c>
      <c r="E1987" t="s">
        <v>6534</v>
      </c>
      <c r="G1987" t="s">
        <v>6545</v>
      </c>
      <c r="H1987" t="str">
        <f>HYPERLINK("https://talan.bank.gov.ua/get-user-certificate/1WkYT5OKsJJJ-MXXiKHv","Завантажити сертифікат")</f>
        <v>Завантажити сертифікат</v>
      </c>
    </row>
    <row r="1988" spans="1:8" x14ac:dyDescent="0.3">
      <c r="A1988" t="s">
        <v>6546</v>
      </c>
      <c r="B1988" t="s">
        <v>8</v>
      </c>
      <c r="C1988" t="s">
        <v>6547</v>
      </c>
      <c r="D1988" t="s">
        <v>6548</v>
      </c>
      <c r="E1988" t="s">
        <v>6534</v>
      </c>
      <c r="G1988" t="s">
        <v>6545</v>
      </c>
      <c r="H1988" t="str">
        <f>HYPERLINK("https://talan.bank.gov.ua/get-user-certificate/1WkYTu7atcgD3UOerVRK","Завантажити сертифікат")</f>
        <v>Завантажити сертифікат</v>
      </c>
    </row>
    <row r="1989" spans="1:8" x14ac:dyDescent="0.3">
      <c r="A1989" t="s">
        <v>6549</v>
      </c>
      <c r="B1989" t="s">
        <v>8</v>
      </c>
      <c r="C1989" t="s">
        <v>6550</v>
      </c>
      <c r="D1989" t="s">
        <v>6551</v>
      </c>
      <c r="E1989" t="s">
        <v>6552</v>
      </c>
      <c r="G1989" t="s">
        <v>6553</v>
      </c>
      <c r="H1989" t="str">
        <f>HYPERLINK("https://talan.bank.gov.ua/get-user-certificate/1WkYTIYoCkXmvR78T9av","Завантажити сертифікат")</f>
        <v>Завантажити сертифікат</v>
      </c>
    </row>
    <row r="1990" spans="1:8" x14ac:dyDescent="0.3">
      <c r="A1990" t="s">
        <v>6554</v>
      </c>
      <c r="B1990" t="s">
        <v>8</v>
      </c>
      <c r="C1990" t="s">
        <v>6555</v>
      </c>
      <c r="D1990" t="s">
        <v>6556</v>
      </c>
      <c r="E1990" t="s">
        <v>6552</v>
      </c>
      <c r="G1990" t="s">
        <v>6553</v>
      </c>
      <c r="H1990" t="str">
        <f>HYPERLINK("https://talan.bank.gov.ua/get-user-certificate/1WkYTfln8Geefpzc9rQ7","Завантажити сертифікат")</f>
        <v>Завантажити сертифікат</v>
      </c>
    </row>
    <row r="1991" spans="1:8" x14ac:dyDescent="0.3">
      <c r="A1991" t="s">
        <v>6557</v>
      </c>
      <c r="B1991" t="s">
        <v>8</v>
      </c>
      <c r="C1991" t="s">
        <v>6558</v>
      </c>
      <c r="D1991" t="s">
        <v>6559</v>
      </c>
      <c r="E1991" t="s">
        <v>6552</v>
      </c>
      <c r="G1991" t="s">
        <v>6553</v>
      </c>
      <c r="H1991" t="str">
        <f>HYPERLINK("https://talan.bank.gov.ua/get-user-certificate/1WkYTeEYmldGY_HPY0tk","Завантажити сертифікат")</f>
        <v>Завантажити сертифікат</v>
      </c>
    </row>
    <row r="1992" spans="1:8" x14ac:dyDescent="0.3">
      <c r="A1992" t="s">
        <v>6560</v>
      </c>
      <c r="B1992" t="s">
        <v>8</v>
      </c>
      <c r="C1992" t="s">
        <v>6561</v>
      </c>
      <c r="D1992" t="s">
        <v>6562</v>
      </c>
      <c r="E1992" t="s">
        <v>6563</v>
      </c>
      <c r="G1992" t="s">
        <v>6564</v>
      </c>
      <c r="H1992" t="str">
        <f>HYPERLINK("https://talan.bank.gov.ua/get-user-certificate/1WkYTCOf-r6NP2jhelax","Завантажити сертифікат")</f>
        <v>Завантажити сертифікат</v>
      </c>
    </row>
    <row r="1993" spans="1:8" x14ac:dyDescent="0.3">
      <c r="A1993" t="s">
        <v>6565</v>
      </c>
      <c r="B1993" t="s">
        <v>8</v>
      </c>
      <c r="C1993" t="s">
        <v>6566</v>
      </c>
      <c r="D1993" t="s">
        <v>6567</v>
      </c>
      <c r="E1993" t="s">
        <v>6568</v>
      </c>
      <c r="G1993" t="s">
        <v>6569</v>
      </c>
      <c r="H1993" t="str">
        <f>HYPERLINK("https://talan.bank.gov.ua/get-user-certificate/1WkYTgQ0MY6q7j_6bw0L","Завантажити сертифікат")</f>
        <v>Завантажити сертифікат</v>
      </c>
    </row>
    <row r="1994" spans="1:8" x14ac:dyDescent="0.3">
      <c r="A1994" t="s">
        <v>6570</v>
      </c>
      <c r="B1994" t="s">
        <v>8</v>
      </c>
      <c r="C1994" t="s">
        <v>6571</v>
      </c>
      <c r="D1994" t="s">
        <v>6572</v>
      </c>
      <c r="E1994" t="s">
        <v>6573</v>
      </c>
      <c r="G1994" t="s">
        <v>6574</v>
      </c>
      <c r="H1994" t="str">
        <f>HYPERLINK("https://talan.bank.gov.ua/get-user-certificate/1WkYTglLyARxYCPMGq_x","Завантажити сертифікат")</f>
        <v>Завантажити сертифікат</v>
      </c>
    </row>
    <row r="1995" spans="1:8" x14ac:dyDescent="0.3">
      <c r="A1995" t="s">
        <v>6575</v>
      </c>
      <c r="B1995" t="s">
        <v>8</v>
      </c>
      <c r="C1995" t="s">
        <v>6576</v>
      </c>
      <c r="D1995" t="s">
        <v>6577</v>
      </c>
      <c r="E1995" t="s">
        <v>6573</v>
      </c>
      <c r="G1995" t="s">
        <v>6574</v>
      </c>
      <c r="H1995" t="str">
        <f>HYPERLINK("https://talan.bank.gov.ua/get-user-certificate/1WkYT0U_X7a5lYdFRDJq","Завантажити сертифікат")</f>
        <v>Завантажити сертифікат</v>
      </c>
    </row>
    <row r="1996" spans="1:8" x14ac:dyDescent="0.3">
      <c r="A1996" t="s">
        <v>6578</v>
      </c>
      <c r="B1996" t="s">
        <v>8</v>
      </c>
      <c r="C1996" t="s">
        <v>6579</v>
      </c>
      <c r="D1996" t="s">
        <v>6580</v>
      </c>
      <c r="E1996" t="s">
        <v>6573</v>
      </c>
      <c r="G1996" t="s">
        <v>6574</v>
      </c>
      <c r="H1996" t="str">
        <f>HYPERLINK("https://talan.bank.gov.ua/get-user-certificate/1WkYTs5Z1H1a5m_5Vy3I","Завантажити сертифікат")</f>
        <v>Завантажити сертифікат</v>
      </c>
    </row>
    <row r="1997" spans="1:8" x14ac:dyDescent="0.3">
      <c r="A1997" t="s">
        <v>6581</v>
      </c>
      <c r="B1997" t="s">
        <v>8</v>
      </c>
      <c r="C1997" t="s">
        <v>6582</v>
      </c>
      <c r="D1997" t="s">
        <v>6583</v>
      </c>
      <c r="E1997" t="s">
        <v>6573</v>
      </c>
      <c r="G1997" t="s">
        <v>6574</v>
      </c>
      <c r="H1997" t="str">
        <f>HYPERLINK("https://talan.bank.gov.ua/get-user-certificate/1WkYTTo_etdFg_cwNQiu","Завантажити сертифікат")</f>
        <v>Завантажити сертифікат</v>
      </c>
    </row>
    <row r="1998" spans="1:8" x14ac:dyDescent="0.3">
      <c r="A1998" t="s">
        <v>6584</v>
      </c>
      <c r="B1998" t="s">
        <v>8</v>
      </c>
      <c r="C1998" t="s">
        <v>6585</v>
      </c>
      <c r="D1998" t="s">
        <v>6586</v>
      </c>
      <c r="E1998" t="s">
        <v>6573</v>
      </c>
      <c r="G1998" t="s">
        <v>6574</v>
      </c>
      <c r="H1998" t="str">
        <f>HYPERLINK("https://talan.bank.gov.ua/get-user-certificate/1WkYT7ShmfExb0vJivDu","Завантажити сертифікат")</f>
        <v>Завантажити сертифікат</v>
      </c>
    </row>
    <row r="1999" spans="1:8" x14ac:dyDescent="0.3">
      <c r="A1999" t="s">
        <v>6587</v>
      </c>
      <c r="B1999" t="s">
        <v>8</v>
      </c>
      <c r="C1999" t="s">
        <v>6588</v>
      </c>
      <c r="D1999" t="s">
        <v>6589</v>
      </c>
      <c r="E1999" t="s">
        <v>6573</v>
      </c>
      <c r="G1999" t="s">
        <v>6574</v>
      </c>
      <c r="H1999" t="str">
        <f>HYPERLINK("https://talan.bank.gov.ua/get-user-certificate/1WkYTww7q5Qz10PXL1ue","Завантажити сертифікат")</f>
        <v>Завантажити сертифікат</v>
      </c>
    </row>
    <row r="2000" spans="1:8" x14ac:dyDescent="0.3">
      <c r="A2000" t="s">
        <v>6590</v>
      </c>
      <c r="B2000" t="s">
        <v>8</v>
      </c>
      <c r="C2000" t="s">
        <v>6591</v>
      </c>
      <c r="D2000" t="s">
        <v>6592</v>
      </c>
      <c r="E2000" t="s">
        <v>6573</v>
      </c>
      <c r="G2000" t="s">
        <v>6574</v>
      </c>
      <c r="H2000" t="str">
        <f>HYPERLINK("https://talan.bank.gov.ua/get-user-certificate/1WkYTGoejDMQilXCPdXh","Завантажити сертифікат")</f>
        <v>Завантажити сертифікат</v>
      </c>
    </row>
    <row r="2001" spans="1:8" x14ac:dyDescent="0.3">
      <c r="A2001" t="s">
        <v>6593</v>
      </c>
      <c r="B2001" t="s">
        <v>8</v>
      </c>
      <c r="C2001" t="s">
        <v>6594</v>
      </c>
      <c r="D2001" t="s">
        <v>6595</v>
      </c>
      <c r="E2001" t="s">
        <v>6573</v>
      </c>
      <c r="G2001" t="s">
        <v>6574</v>
      </c>
      <c r="H2001" t="str">
        <f>HYPERLINK("https://talan.bank.gov.ua/get-user-certificate/1WkYT0Rr_YKB8GayVLAN","Завантажити сертифікат")</f>
        <v>Завантажити сертифікат</v>
      </c>
    </row>
    <row r="2002" spans="1:8" x14ac:dyDescent="0.3">
      <c r="A2002" t="s">
        <v>6596</v>
      </c>
      <c r="B2002" t="s">
        <v>8</v>
      </c>
      <c r="C2002" t="s">
        <v>6597</v>
      </c>
      <c r="D2002" t="s">
        <v>6598</v>
      </c>
      <c r="E2002" t="s">
        <v>6573</v>
      </c>
      <c r="G2002" t="s">
        <v>6574</v>
      </c>
      <c r="H2002" t="str">
        <f>HYPERLINK("https://talan.bank.gov.ua/get-user-certificate/1WkYTwjVlypahOuXo3zw","Завантажити сертифікат")</f>
        <v>Завантажити сертифікат</v>
      </c>
    </row>
    <row r="2003" spans="1:8" x14ac:dyDescent="0.3">
      <c r="A2003" t="s">
        <v>6599</v>
      </c>
      <c r="B2003" t="s">
        <v>8</v>
      </c>
      <c r="C2003" t="s">
        <v>6600</v>
      </c>
      <c r="D2003" t="s">
        <v>6601</v>
      </c>
      <c r="E2003" t="s">
        <v>6573</v>
      </c>
      <c r="G2003" t="s">
        <v>6574</v>
      </c>
      <c r="H2003" t="str">
        <f>HYPERLINK("https://talan.bank.gov.ua/get-user-certificate/1WkYTr1lx6-epM-vGC9a","Завантажити сертифікат")</f>
        <v>Завантажити сертифікат</v>
      </c>
    </row>
    <row r="2004" spans="1:8" x14ac:dyDescent="0.3">
      <c r="A2004" t="s">
        <v>6602</v>
      </c>
      <c r="B2004" t="s">
        <v>8</v>
      </c>
      <c r="C2004" t="s">
        <v>6603</v>
      </c>
      <c r="D2004" t="s">
        <v>6604</v>
      </c>
      <c r="E2004" t="s">
        <v>6573</v>
      </c>
      <c r="G2004" t="s">
        <v>6574</v>
      </c>
      <c r="H2004" t="str">
        <f>HYPERLINK("https://talan.bank.gov.ua/get-user-certificate/1WkYTbZXla9blr-tylCu","Завантажити сертифікат")</f>
        <v>Завантажити сертифікат</v>
      </c>
    </row>
    <row r="2005" spans="1:8" x14ac:dyDescent="0.3">
      <c r="A2005" t="s">
        <v>6619</v>
      </c>
      <c r="B2005" t="s">
        <v>8</v>
      </c>
      <c r="C2005" t="s">
        <v>6620</v>
      </c>
      <c r="E2005" t="s">
        <v>6634</v>
      </c>
      <c r="G2005" t="s">
        <v>6636</v>
      </c>
      <c r="H2005" t="str">
        <f>HYPERLINK("https://talan.bank.gov.ua/get-user-certificate/EeLkDNKeddPU7qyvnTGY","Завантажити сертифікат")</f>
        <v>Завантажити сертифікат</v>
      </c>
    </row>
    <row r="2006" spans="1:8" x14ac:dyDescent="0.3">
      <c r="A2006" t="s">
        <v>6618</v>
      </c>
      <c r="B2006" t="s">
        <v>8</v>
      </c>
      <c r="C2006" t="s">
        <v>6621</v>
      </c>
      <c r="E2006" t="s">
        <v>1103</v>
      </c>
      <c r="G2006" t="s">
        <v>1104</v>
      </c>
      <c r="H2006" t="str">
        <f>HYPERLINK("https://talan.bank.gov.ua/get-user-certificate/EeLkDGCT0xTZcxr5xUHY","Завантажити сертифікат")</f>
        <v>Завантажити сертифікат</v>
      </c>
    </row>
    <row r="2007" spans="1:8" x14ac:dyDescent="0.3">
      <c r="A2007" t="s">
        <v>6617</v>
      </c>
      <c r="B2007" t="s">
        <v>8</v>
      </c>
      <c r="C2007" t="s">
        <v>6622</v>
      </c>
      <c r="E2007" t="s">
        <v>1628</v>
      </c>
      <c r="G2007" t="s">
        <v>1629</v>
      </c>
      <c r="H2007" t="str">
        <f>HYPERLINK("https://talan.bank.gov.ua/get-user-certificate/EeLkDsYLE9qCa_DF2MZL","Завантажити сертифікат")</f>
        <v>Завантажити сертифікат</v>
      </c>
    </row>
    <row r="2008" spans="1:8" x14ac:dyDescent="0.3">
      <c r="A2008" t="s">
        <v>6616</v>
      </c>
      <c r="B2008" t="s">
        <v>8</v>
      </c>
      <c r="C2008" t="s">
        <v>6623</v>
      </c>
      <c r="E2008" t="s">
        <v>2049</v>
      </c>
      <c r="G2008" t="s">
        <v>2050</v>
      </c>
      <c r="H2008" t="str">
        <f>HYPERLINK("https://talan.bank.gov.ua/get-user-certificate/EeLkDDFE8ynKi-IQ9Nh-","Завантажити сертифікат")</f>
        <v>Завантажити сертифікат</v>
      </c>
    </row>
    <row r="2009" spans="1:8" x14ac:dyDescent="0.3">
      <c r="A2009" t="s">
        <v>6615</v>
      </c>
      <c r="B2009" t="s">
        <v>8</v>
      </c>
      <c r="C2009" t="s">
        <v>6624</v>
      </c>
      <c r="E2009" t="s">
        <v>2049</v>
      </c>
      <c r="G2009" t="s">
        <v>2050</v>
      </c>
      <c r="H2009" t="str">
        <f>HYPERLINK("https://talan.bank.gov.ua/get-user-certificate/EeLkDzx_4UhEHqdNtaBJ","Завантажити сертифікат")</f>
        <v>Завантажити сертифікат</v>
      </c>
    </row>
    <row r="2010" spans="1:8" x14ac:dyDescent="0.3">
      <c r="A2010" t="s">
        <v>6614</v>
      </c>
      <c r="B2010" t="s">
        <v>8</v>
      </c>
      <c r="C2010" t="s">
        <v>6625</v>
      </c>
      <c r="E2010" t="s">
        <v>2188</v>
      </c>
      <c r="G2010" t="s">
        <v>2189</v>
      </c>
      <c r="H2010" t="str">
        <f>HYPERLINK("https://talan.bank.gov.ua/get-user-certificate/EeLkDajKeGDn0nyti1V6","Завантажити сертифікат")</f>
        <v>Завантажити сертифікат</v>
      </c>
    </row>
    <row r="2011" spans="1:8" x14ac:dyDescent="0.3">
      <c r="A2011" t="s">
        <v>6613</v>
      </c>
      <c r="B2011" t="s">
        <v>8</v>
      </c>
      <c r="C2011" t="s">
        <v>6626</v>
      </c>
      <c r="E2011" t="s">
        <v>2253</v>
      </c>
      <c r="G2011" t="s">
        <v>2254</v>
      </c>
      <c r="H2011" t="str">
        <f>HYPERLINK("https://talan.bank.gov.ua/get-user-certificate/EeLkDkWouZ5MPWeEZZhA","Завантажити сертифікат")</f>
        <v>Завантажити сертифікат</v>
      </c>
    </row>
    <row r="2012" spans="1:8" x14ac:dyDescent="0.3">
      <c r="A2012" t="s">
        <v>6612</v>
      </c>
      <c r="B2012" t="s">
        <v>8</v>
      </c>
      <c r="C2012" t="s">
        <v>6627</v>
      </c>
      <c r="E2012" t="s">
        <v>3234</v>
      </c>
      <c r="G2012" t="s">
        <v>3235</v>
      </c>
      <c r="H2012" t="str">
        <f>HYPERLINK("https://talan.bank.gov.ua/get-user-certificate/EeLkDH_eoPH-gt8Y8PkJ","Завантажити сертифікат")</f>
        <v>Завантажити сертифікат</v>
      </c>
    </row>
    <row r="2013" spans="1:8" x14ac:dyDescent="0.3">
      <c r="A2013" t="s">
        <v>6611</v>
      </c>
      <c r="B2013" t="s">
        <v>8</v>
      </c>
      <c r="C2013" t="s">
        <v>6628</v>
      </c>
      <c r="E2013" t="s">
        <v>3234</v>
      </c>
      <c r="G2013" t="s">
        <v>3235</v>
      </c>
      <c r="H2013" t="str">
        <f>HYPERLINK("https://talan.bank.gov.ua/get-user-certificate/EeLkDmRGATXYnR7amfLb","Завантажити сертифікат")</f>
        <v>Завантажити сертифікат</v>
      </c>
    </row>
    <row r="2014" spans="1:8" x14ac:dyDescent="0.3">
      <c r="A2014" t="s">
        <v>6610</v>
      </c>
      <c r="B2014" t="s">
        <v>8</v>
      </c>
      <c r="C2014" t="s">
        <v>6629</v>
      </c>
      <c r="E2014" t="s">
        <v>3258</v>
      </c>
      <c r="G2014" t="s">
        <v>3259</v>
      </c>
      <c r="H2014" t="str">
        <f>HYPERLINK("https://talan.bank.gov.ua/get-user-certificate/EeLkDHUyL9OKOsizkFw9","Завантажити сертифікат")</f>
        <v>Завантажити сертифікат</v>
      </c>
    </row>
    <row r="2015" spans="1:8" x14ac:dyDescent="0.3">
      <c r="A2015" t="s">
        <v>6609</v>
      </c>
      <c r="B2015" t="s">
        <v>8</v>
      </c>
      <c r="C2015" t="s">
        <v>6630</v>
      </c>
      <c r="E2015" t="s">
        <v>4360</v>
      </c>
      <c r="G2015" t="s">
        <v>4356</v>
      </c>
      <c r="H2015" t="str">
        <f>HYPERLINK("https://talan.bank.gov.ua/get-user-certificate/EeLkDSn7nSaM90ihBJEE","Завантажити сертифікат")</f>
        <v>Завантажити сертифікат</v>
      </c>
    </row>
    <row r="2016" spans="1:8" x14ac:dyDescent="0.3">
      <c r="A2016" t="s">
        <v>6608</v>
      </c>
      <c r="B2016" t="s">
        <v>8</v>
      </c>
      <c r="C2016" t="s">
        <v>6631</v>
      </c>
      <c r="E2016" t="s">
        <v>6635</v>
      </c>
      <c r="G2016" t="s">
        <v>6637</v>
      </c>
      <c r="H2016" t="str">
        <f>HYPERLINK("https://talan.bank.gov.ua/get-user-certificate/EeLkDH6aonctmrtQLLPE","Завантажити сертифікат")</f>
        <v>Завантажити сертифікат</v>
      </c>
    </row>
    <row r="2017" spans="1:8" x14ac:dyDescent="0.3">
      <c r="A2017" t="s">
        <v>6607</v>
      </c>
      <c r="B2017" t="s">
        <v>8</v>
      </c>
      <c r="C2017" t="s">
        <v>6632</v>
      </c>
      <c r="E2017" t="s">
        <v>6314</v>
      </c>
      <c r="G2017" t="s">
        <v>6315</v>
      </c>
      <c r="H2017" t="str">
        <f>HYPERLINK("https://talan.bank.gov.ua/get-user-certificate/EeLkDLce58ckPYOmd-mq","Завантажити сертифікат")</f>
        <v>Завантажити сертифікат</v>
      </c>
    </row>
    <row r="2018" spans="1:8" x14ac:dyDescent="0.3">
      <c r="A2018" t="s">
        <v>6606</v>
      </c>
      <c r="B2018" t="s">
        <v>8</v>
      </c>
      <c r="C2018" t="s">
        <v>6633</v>
      </c>
      <c r="E2018" t="s">
        <v>6573</v>
      </c>
      <c r="G2018" t="s">
        <v>6574</v>
      </c>
      <c r="H2018" t="str">
        <f>HYPERLINK("https://talan.bank.gov.ua/get-user-certificate/EeLkD2H2KeSGy5MGJRnI","Завантажити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H2" r:id="rId1" tooltip="Завантажити сертифікат" display="Завантажити сертифікат"/>
    <hyperlink ref="H3" r:id="rId2" tooltip="Завантажити сертифікат" display="Завантажити сертифікат"/>
    <hyperlink ref="H4" r:id="rId3" tooltip="Завантажити сертифікат" display="Завантажити сертифікат"/>
    <hyperlink ref="H5" r:id="rId4" tooltip="Завантажити сертифікат" display="Завантажити сертифікат"/>
    <hyperlink ref="H6" r:id="rId5" tooltip="Завантажити сертифікат" display="Завантажити сертифікат"/>
    <hyperlink ref="H7" r:id="rId6" tooltip="Завантажити сертифікат" display="Завантажити сертифікат"/>
    <hyperlink ref="H8" r:id="rId7" tooltip="Завантажити сертифікат" display="Завантажити сертифікат"/>
    <hyperlink ref="H9" r:id="rId8" tooltip="Завантажити сертифікат" display="Завантажити сертифікат"/>
    <hyperlink ref="H10" r:id="rId9" tooltip="Завантажити сертифікат" display="Завантажити сертифікат"/>
    <hyperlink ref="H11" r:id="rId10" tooltip="Завантажити сертифікат" display="Завантажити сертифікат"/>
    <hyperlink ref="H12" r:id="rId11" tooltip="Завантажити сертифікат" display="Завантажити сертифікат"/>
    <hyperlink ref="H13" r:id="rId12" tooltip="Завантажити сертифікат" display="Завантажити сертифікат"/>
    <hyperlink ref="H14" r:id="rId13" tooltip="Завантажити сертифікат" display="Завантажити сертифікат"/>
    <hyperlink ref="H15" r:id="rId14" tooltip="Завантажити сертифікат" display="Завантажити сертифікат"/>
    <hyperlink ref="H16" r:id="rId15" tooltip="Завантажити сертифікат" display="Завантажити сертифікат"/>
    <hyperlink ref="H17" r:id="rId16" tooltip="Завантажити сертифікат" display="Завантажити сертифікат"/>
    <hyperlink ref="H18" r:id="rId17" tooltip="Завантажити сертифікат" display="Завантажити сертифікат"/>
    <hyperlink ref="H19" r:id="rId18" tooltip="Завантажити сертифікат" display="Завантажити сертифікат"/>
    <hyperlink ref="H20" r:id="rId19" tooltip="Завантажити сертифікат" display="Завантажити сертифікат"/>
    <hyperlink ref="H21" r:id="rId20" tooltip="Завантажити сертифікат" display="Завантажити сертифікат"/>
    <hyperlink ref="H22" r:id="rId21" tooltip="Завантажити сертифікат" display="Завантажити сертифікат"/>
    <hyperlink ref="H23" r:id="rId22" tooltip="Завантажити сертифікат" display="Завантажити сертифікат"/>
    <hyperlink ref="H24" r:id="rId23" tooltip="Завантажити сертифікат" display="Завантажити сертифікат"/>
    <hyperlink ref="H25" r:id="rId24" tooltip="Завантажити сертифікат" display="Завантажити сертифікат"/>
    <hyperlink ref="H26" r:id="rId25" tooltip="Завантажити сертифікат" display="Завантажити сертифікат"/>
    <hyperlink ref="H27" r:id="rId26" tooltip="Завантажити сертифікат" display="Завантажити сертифікат"/>
    <hyperlink ref="H28" r:id="rId27" tooltip="Завантажити сертифікат" display="Завантажити сертифікат"/>
    <hyperlink ref="H29" r:id="rId28" tooltip="Завантажити сертифікат" display="Завантажити сертифікат"/>
    <hyperlink ref="H30" r:id="rId29" tooltip="Завантажити сертифікат" display="Завантажити сертифікат"/>
    <hyperlink ref="H31" r:id="rId30" tooltip="Завантажити сертифікат" display="Завантажити сертифікат"/>
    <hyperlink ref="H32" r:id="rId31" tooltip="Завантажити сертифікат" display="Завантажити сертифікат"/>
    <hyperlink ref="H33" r:id="rId32" tooltip="Завантажити сертифікат" display="Завантажити сертифікат"/>
    <hyperlink ref="H34" r:id="rId33" tooltip="Завантажити сертифікат" display="Завантажити сертифікат"/>
    <hyperlink ref="H35" r:id="rId34" tooltip="Завантажити сертифікат" display="Завантажити сертифікат"/>
    <hyperlink ref="H36" r:id="rId35" tooltip="Завантажити сертифікат" display="Завантажити сертифікат"/>
    <hyperlink ref="H37" r:id="rId36" tooltip="Завантажити сертифікат" display="Завантажити сертифікат"/>
    <hyperlink ref="H38" r:id="rId37" tooltip="Завантажити сертифікат" display="Завантажити сертифікат"/>
    <hyperlink ref="H39" r:id="rId38" tooltip="Завантажити сертифікат" display="Завантажити сертифікат"/>
    <hyperlink ref="H40" r:id="rId39" tooltip="Завантажити сертифікат" display="Завантажити сертифікат"/>
    <hyperlink ref="H41" r:id="rId40" tooltip="Завантажити сертифікат" display="Завантажити сертифікат"/>
    <hyperlink ref="H42" r:id="rId41" tooltip="Завантажити сертифікат" display="Завантажити сертифікат"/>
    <hyperlink ref="H43" r:id="rId42" tooltip="Завантажити сертифікат" display="Завантажити сертифікат"/>
    <hyperlink ref="H44" r:id="rId43" tooltip="Завантажити сертифікат" display="Завантажити сертифікат"/>
    <hyperlink ref="H45" r:id="rId44" tooltip="Завантажити сертифікат" display="Завантажити сертифікат"/>
    <hyperlink ref="H46" r:id="rId45" tooltip="Завантажити сертифікат" display="Завантажити сертифікат"/>
    <hyperlink ref="H47" r:id="rId46" tooltip="Завантажити сертифікат" display="Завантажити сертифікат"/>
    <hyperlink ref="H48" r:id="rId47" tooltip="Завантажити сертифікат" display="Завантажити сертифікат"/>
    <hyperlink ref="H49" r:id="rId48" tooltip="Завантажити сертифікат" display="Завантажити сертифікат"/>
    <hyperlink ref="H50" r:id="rId49" tooltip="Завантажити сертифікат" display="Завантажити сертифікат"/>
    <hyperlink ref="H51" r:id="rId50" tooltip="Завантажити сертифікат" display="Завантажити сертифікат"/>
    <hyperlink ref="H52" r:id="rId51" tooltip="Завантажити сертифікат" display="Завантажити сертифікат"/>
    <hyperlink ref="H53" r:id="rId52" tooltip="Завантажити сертифікат" display="Завантажити сертифікат"/>
    <hyperlink ref="H54" r:id="rId53" tooltip="Завантажити сертифікат" display="Завантажити сертифікат"/>
    <hyperlink ref="H55" r:id="rId54" tooltip="Завантажити сертифікат" display="Завантажити сертифікат"/>
    <hyperlink ref="H56" r:id="rId55" tooltip="Завантажити сертифікат" display="Завантажити сертифікат"/>
    <hyperlink ref="H57" r:id="rId56" tooltip="Завантажити сертифікат" display="Завантажити сертифікат"/>
    <hyperlink ref="H58" r:id="rId57" tooltip="Завантажити сертифікат" display="Завантажити сертифікат"/>
    <hyperlink ref="H59" r:id="rId58" tooltip="Завантажити сертифікат" display="Завантажити сертифікат"/>
    <hyperlink ref="H60" r:id="rId59" tooltip="Завантажити сертифікат" display="Завантажити сертифікат"/>
    <hyperlink ref="H61" r:id="rId60" tooltip="Завантажити сертифікат" display="Завантажити сертифікат"/>
    <hyperlink ref="H62" r:id="rId61" tooltip="Завантажити сертифікат" display="Завантажити сертифікат"/>
    <hyperlink ref="H63" r:id="rId62" tooltip="Завантажити сертифікат" display="Завантажити сертифікат"/>
    <hyperlink ref="H64" r:id="rId63" tooltip="Завантажити сертифікат" display="Завантажити сертифікат"/>
    <hyperlink ref="H65" r:id="rId64" tooltip="Завантажити сертифікат" display="Завантажити сертифікат"/>
    <hyperlink ref="H66" r:id="rId65" tooltip="Завантажити сертифікат" display="Завантажити сертифікат"/>
    <hyperlink ref="H67" r:id="rId66" tooltip="Завантажити сертифікат" display="Завантажити сертифікат"/>
    <hyperlink ref="H68" r:id="rId67" tooltip="Завантажити сертифікат" display="Завантажити сертифікат"/>
    <hyperlink ref="H69" r:id="rId68" tooltip="Завантажити сертифікат" display="Завантажити сертифікат"/>
    <hyperlink ref="H70" r:id="rId69" tooltip="Завантажити сертифікат" display="Завантажити сертифікат"/>
    <hyperlink ref="H71" r:id="rId70" tooltip="Завантажити сертифікат" display="Завантажити сертифікат"/>
    <hyperlink ref="H72" r:id="rId71" tooltip="Завантажити сертифікат" display="Завантажити сертифікат"/>
    <hyperlink ref="H73" r:id="rId72" tooltip="Завантажити сертифікат" display="Завантажити сертифікат"/>
    <hyperlink ref="H74" r:id="rId73" tooltip="Завантажити сертифікат" display="Завантажити сертифікат"/>
    <hyperlink ref="H75" r:id="rId74" tooltip="Завантажити сертифікат" display="Завантажити сертифікат"/>
    <hyperlink ref="H76" r:id="rId75" tooltip="Завантажити сертифікат" display="Завантажити сертифікат"/>
    <hyperlink ref="H77" r:id="rId76" tooltip="Завантажити сертифікат" display="Завантажити сертифікат"/>
    <hyperlink ref="H78" r:id="rId77" tooltip="Завантажити сертифікат" display="Завантажити сертифікат"/>
    <hyperlink ref="H79" r:id="rId78" tooltip="Завантажити сертифікат" display="Завантажити сертифікат"/>
    <hyperlink ref="H80" r:id="rId79" tooltip="Завантажити сертифікат" display="Завантажити сертифікат"/>
    <hyperlink ref="H81" r:id="rId80" tooltip="Завантажити сертифікат" display="Завантажити сертифікат"/>
    <hyperlink ref="H82" r:id="rId81" tooltip="Завантажити сертифікат" display="Завантажити сертифікат"/>
    <hyperlink ref="H83" r:id="rId82" tooltip="Завантажити сертифікат" display="Завантажити сертифікат"/>
    <hyperlink ref="H84" r:id="rId83" tooltip="Завантажити сертифікат" display="Завантажити сертифікат"/>
    <hyperlink ref="H85" r:id="rId84" tooltip="Завантажити сертифікат" display="Завантажити сертифікат"/>
    <hyperlink ref="H86" r:id="rId85" tooltip="Завантажити сертифікат" display="Завантажити сертифікат"/>
    <hyperlink ref="H87" r:id="rId86" tooltip="Завантажити сертифікат" display="Завантажити сертифікат"/>
    <hyperlink ref="H88" r:id="rId87" tooltip="Завантажити сертифікат" display="Завантажити сертифікат"/>
    <hyperlink ref="H89" r:id="rId88" tooltip="Завантажити сертифікат" display="Завантажити сертифікат"/>
    <hyperlink ref="H90" r:id="rId89" tooltip="Завантажити сертифікат" display="Завантажити сертифікат"/>
    <hyperlink ref="H91" r:id="rId90" tooltip="Завантажити сертифікат" display="Завантажити сертифікат"/>
    <hyperlink ref="H92" r:id="rId91" tooltip="Завантажити сертифікат" display="Завантажити сертифікат"/>
    <hyperlink ref="H93" r:id="rId92" tooltip="Завантажити сертифікат" display="Завантажити сертифікат"/>
    <hyperlink ref="H94" r:id="rId93" tooltip="Завантажити сертифікат" display="Завантажити сертифікат"/>
    <hyperlink ref="H95" r:id="rId94" tooltip="Завантажити сертифікат" display="Завантажити сертифікат"/>
    <hyperlink ref="H96" r:id="rId95" tooltip="Завантажити сертифікат" display="Завантажити сертифікат"/>
    <hyperlink ref="H97" r:id="rId96" tooltip="Завантажити сертифікат" display="Завантажити сертифікат"/>
    <hyperlink ref="H98" r:id="rId97" tooltip="Завантажити сертифікат" display="Завантажити сертифікат"/>
    <hyperlink ref="H99" r:id="rId98" tooltip="Завантажити сертифікат" display="Завантажити сертифікат"/>
    <hyperlink ref="H100" r:id="rId99" tooltip="Завантажити сертифікат" display="Завантажити сертифікат"/>
    <hyperlink ref="H101" r:id="rId100" tooltip="Завантажити сертифікат" display="Завантажити сертифікат"/>
    <hyperlink ref="H102" r:id="rId101" tooltip="Завантажити сертифікат" display="Завантажити сертифікат"/>
    <hyperlink ref="H103" r:id="rId102" tooltip="Завантажити сертифікат" display="Завантажити сертифікат"/>
    <hyperlink ref="H104" r:id="rId103" tooltip="Завантажити сертифікат" display="Завантажити сертифікат"/>
    <hyperlink ref="H105" r:id="rId104" tooltip="Завантажити сертифікат" display="Завантажити сертифікат"/>
    <hyperlink ref="H106" r:id="rId105" tooltip="Завантажити сертифікат" display="Завантажити сертифікат"/>
    <hyperlink ref="H107" r:id="rId106" tooltip="Завантажити сертифікат" display="Завантажити сертифікат"/>
    <hyperlink ref="H108" r:id="rId107" tooltip="Завантажити сертифікат" display="Завантажити сертифікат"/>
    <hyperlink ref="H109" r:id="rId108" tooltip="Завантажити сертифікат" display="Завантажити сертифікат"/>
    <hyperlink ref="H110" r:id="rId109" tooltip="Завантажити сертифікат" display="Завантажити сертифікат"/>
    <hyperlink ref="H111" r:id="rId110" tooltip="Завантажити сертифікат" display="Завантажити сертифікат"/>
    <hyperlink ref="H112" r:id="rId111" tooltip="Завантажити сертифікат" display="Завантажити сертифікат"/>
    <hyperlink ref="H113" r:id="rId112" tooltip="Завантажити сертифікат" display="Завантажити сертифікат"/>
    <hyperlink ref="H114" r:id="rId113" tooltip="Завантажити сертифікат" display="Завантажити сертифікат"/>
    <hyperlink ref="H115" r:id="rId114" tooltip="Завантажити сертифікат" display="Завантажити сертифікат"/>
    <hyperlink ref="H116" r:id="rId115" tooltip="Завантажити сертифікат" display="Завантажити сертифікат"/>
    <hyperlink ref="H117" r:id="rId116" tooltip="Завантажити сертифікат" display="Завантажити сертифікат"/>
    <hyperlink ref="H118" r:id="rId117" tooltip="Завантажити сертифікат" display="Завантажити сертифікат"/>
    <hyperlink ref="H119" r:id="rId118" tooltip="Завантажити сертифікат" display="Завантажити сертифікат"/>
    <hyperlink ref="H120" r:id="rId119" tooltip="Завантажити сертифікат" display="Завантажити сертифікат"/>
    <hyperlink ref="H121" r:id="rId120" tooltip="Завантажити сертифікат" display="Завантажити сертифікат"/>
    <hyperlink ref="H122" r:id="rId121" tooltip="Завантажити сертифікат" display="Завантажити сертифікат"/>
    <hyperlink ref="H123" r:id="rId122" tooltip="Завантажити сертифікат" display="Завантажити сертифікат"/>
    <hyperlink ref="H124" r:id="rId123" tooltip="Завантажити сертифікат" display="Завантажити сертифікат"/>
    <hyperlink ref="H125" r:id="rId124" tooltip="Завантажити сертифікат" display="Завантажити сертифікат"/>
    <hyperlink ref="H126" r:id="rId125" tooltip="Завантажити сертифікат" display="Завантажити сертифікат"/>
    <hyperlink ref="H127" r:id="rId126" tooltip="Завантажити сертифікат" display="Завантажити сертифікат"/>
    <hyperlink ref="H128" r:id="rId127" tooltip="Завантажити сертифікат" display="Завантажити сертифікат"/>
    <hyperlink ref="H129" r:id="rId128" tooltip="Завантажити сертифікат" display="Завантажити сертифікат"/>
    <hyperlink ref="H130" r:id="rId129" tooltip="Завантажити сертифікат" display="Завантажити сертифікат"/>
    <hyperlink ref="H131" r:id="rId130" tooltip="Завантажити сертифікат" display="Завантажити сертифікат"/>
    <hyperlink ref="H132" r:id="rId131" tooltip="Завантажити сертифікат" display="Завантажити сертифікат"/>
    <hyperlink ref="H133" r:id="rId132" tooltip="Завантажити сертифікат" display="Завантажити сертифікат"/>
    <hyperlink ref="H134" r:id="rId133" tooltip="Завантажити сертифікат" display="Завантажити сертифікат"/>
    <hyperlink ref="H135" r:id="rId134" tooltip="Завантажити сертифікат" display="Завантажити сертифікат"/>
    <hyperlink ref="H136" r:id="rId135" tooltip="Завантажити сертифікат" display="Завантажити сертифікат"/>
    <hyperlink ref="H137" r:id="rId136" tooltip="Завантажити сертифікат" display="Завантажити сертифікат"/>
    <hyperlink ref="H138" r:id="rId137" tooltip="Завантажити сертифікат" display="Завантажити сертифікат"/>
    <hyperlink ref="H139" r:id="rId138" tooltip="Завантажити сертифікат" display="Завантажити сертифікат"/>
    <hyperlink ref="H140" r:id="rId139" tooltip="Завантажити сертифікат" display="Завантажити сертифікат"/>
    <hyperlink ref="H141" r:id="rId140" tooltip="Завантажити сертифікат" display="Завантажити сертифікат"/>
    <hyperlink ref="H142" r:id="rId141" tooltip="Завантажити сертифікат" display="Завантажити сертифікат"/>
    <hyperlink ref="H143" r:id="rId142" tooltip="Завантажити сертифікат" display="Завантажити сертифікат"/>
    <hyperlink ref="H144" r:id="rId143" tooltip="Завантажити сертифікат" display="Завантажити сертифікат"/>
    <hyperlink ref="H145" r:id="rId144" tooltip="Завантажити сертифікат" display="Завантажити сертифікат"/>
    <hyperlink ref="H146" r:id="rId145" tooltip="Завантажити сертифікат" display="Завантажити сертифікат"/>
    <hyperlink ref="H147" r:id="rId146" tooltip="Завантажити сертифікат" display="Завантажити сертифікат"/>
    <hyperlink ref="H148" r:id="rId147" tooltip="Завантажити сертифікат" display="Завантажити сертифікат"/>
    <hyperlink ref="H149" r:id="rId148" tooltip="Завантажити сертифікат" display="Завантажити сертифікат"/>
    <hyperlink ref="H150" r:id="rId149" tooltip="Завантажити сертифікат" display="Завантажити сертифікат"/>
    <hyperlink ref="H151" r:id="rId150" tooltip="Завантажити сертифікат" display="Завантажити сертифікат"/>
    <hyperlink ref="H152" r:id="rId151" tooltip="Завантажити сертифікат" display="Завантажити сертифікат"/>
    <hyperlink ref="H153" r:id="rId152" tooltip="Завантажити сертифікат" display="Завантажити сертифікат"/>
    <hyperlink ref="H154" r:id="rId153" tooltip="Завантажити сертифікат" display="Завантажити сертифікат"/>
    <hyperlink ref="H155" r:id="rId154" tooltip="Завантажити сертифікат" display="Завантажити сертифікат"/>
    <hyperlink ref="H156" r:id="rId155" tooltip="Завантажити сертифікат" display="Завантажити сертифікат"/>
    <hyperlink ref="H157" r:id="rId156" tooltip="Завантажити сертифікат" display="Завантажити сертифікат"/>
    <hyperlink ref="H158" r:id="rId157" tooltip="Завантажити сертифікат" display="Завантажити сертифікат"/>
    <hyperlink ref="H159" r:id="rId158" tooltip="Завантажити сертифікат" display="Завантажити сертифікат"/>
    <hyperlink ref="H160" r:id="rId159" tooltip="Завантажити сертифікат" display="Завантажити сертифікат"/>
    <hyperlink ref="H161" r:id="rId160" tooltip="Завантажити сертифікат" display="Завантажити сертифікат"/>
    <hyperlink ref="H162" r:id="rId161" tooltip="Завантажити сертифікат" display="Завантажити сертифікат"/>
    <hyperlink ref="H163" r:id="rId162" tooltip="Завантажити сертифікат" display="Завантажити сертифікат"/>
    <hyperlink ref="H164" r:id="rId163" tooltip="Завантажити сертифікат" display="Завантажити сертифікат"/>
    <hyperlink ref="H165" r:id="rId164" tooltip="Завантажити сертифікат" display="Завантажити сертифікат"/>
    <hyperlink ref="H166" r:id="rId165" tooltip="Завантажити сертифікат" display="Завантажити сертифікат"/>
    <hyperlink ref="H167" r:id="rId166" tooltip="Завантажити сертифікат" display="Завантажити сертифікат"/>
    <hyperlink ref="H168" r:id="rId167" tooltip="Завантажити сертифікат" display="Завантажити сертифікат"/>
    <hyperlink ref="H169" r:id="rId168" tooltip="Завантажити сертифікат" display="Завантажити сертифікат"/>
    <hyperlink ref="H170" r:id="rId169" tooltip="Завантажити сертифікат" display="Завантажити сертифікат"/>
    <hyperlink ref="H171" r:id="rId170" tooltip="Завантажити сертифікат" display="Завантажити сертифікат"/>
    <hyperlink ref="H172" r:id="rId171" tooltip="Завантажити сертифікат" display="Завантажити сертифікат"/>
    <hyperlink ref="H173" r:id="rId172" tooltip="Завантажити сертифікат" display="Завантажити сертифікат"/>
    <hyperlink ref="H174" r:id="rId173" tooltip="Завантажити сертифікат" display="Завантажити сертифікат"/>
    <hyperlink ref="H175" r:id="rId174" tooltip="Завантажити сертифікат" display="Завантажити сертифікат"/>
    <hyperlink ref="H176" r:id="rId175" tooltip="Завантажити сертифікат" display="Завантажити сертифікат"/>
    <hyperlink ref="H177" r:id="rId176" tooltip="Завантажити сертифікат" display="Завантажити сертифікат"/>
    <hyperlink ref="H178" r:id="rId177" tooltip="Завантажити сертифікат" display="Завантажити сертифікат"/>
    <hyperlink ref="H179" r:id="rId178" tooltip="Завантажити сертифікат" display="Завантажити сертифікат"/>
    <hyperlink ref="H180" r:id="rId179" tooltip="Завантажити сертифікат" display="Завантажити сертифікат"/>
    <hyperlink ref="H181" r:id="rId180" tooltip="Завантажити сертифікат" display="Завантажити сертифікат"/>
    <hyperlink ref="H182" r:id="rId181" tooltip="Завантажити сертифікат" display="Завантажити сертифікат"/>
    <hyperlink ref="H183" r:id="rId182" tooltip="Завантажити сертифікат" display="Завантажити сертифікат"/>
    <hyperlink ref="H184" r:id="rId183" tooltip="Завантажити сертифікат" display="Завантажити сертифікат"/>
    <hyperlink ref="H185" r:id="rId184" tooltip="Завантажити сертифікат" display="Завантажити сертифікат"/>
    <hyperlink ref="H186" r:id="rId185" tooltip="Завантажити сертифікат" display="Завантажити сертифікат"/>
    <hyperlink ref="H187" r:id="rId186" tooltip="Завантажити сертифікат" display="Завантажити сертифікат"/>
    <hyperlink ref="H188" r:id="rId187" tooltip="Завантажити сертифікат" display="Завантажити сертифікат"/>
    <hyperlink ref="H189" r:id="rId188" tooltip="Завантажити сертифікат" display="Завантажити сертифікат"/>
    <hyperlink ref="H190" r:id="rId189" tooltip="Завантажити сертифікат" display="Завантажити сертифікат"/>
    <hyperlink ref="H191" r:id="rId190" tooltip="Завантажити сертифікат" display="Завантажити сертифікат"/>
    <hyperlink ref="H192" r:id="rId191" tooltip="Завантажити сертифікат" display="Завантажити сертифікат"/>
    <hyperlink ref="H193" r:id="rId192" tooltip="Завантажити сертифікат" display="Завантажити сертифікат"/>
    <hyperlink ref="H194" r:id="rId193" tooltip="Завантажити сертифікат" display="Завантажити сертифікат"/>
    <hyperlink ref="H195" r:id="rId194" tooltip="Завантажити сертифікат" display="Завантажити сертифікат"/>
    <hyperlink ref="H196" r:id="rId195" tooltip="Завантажити сертифікат" display="Завантажити сертифікат"/>
    <hyperlink ref="H197" r:id="rId196" tooltip="Завантажити сертифікат" display="Завантажити сертифікат"/>
    <hyperlink ref="H198" r:id="rId197" tooltip="Завантажити сертифікат" display="Завантажити сертифікат"/>
    <hyperlink ref="H199" r:id="rId198" tooltip="Завантажити сертифікат" display="Завантажити сертифікат"/>
    <hyperlink ref="H200" r:id="rId199" tooltip="Завантажити сертифікат" display="Завантажити сертифікат"/>
    <hyperlink ref="H201" r:id="rId200" tooltip="Завантажити сертифікат" display="Завантажити сертифікат"/>
    <hyperlink ref="H202" r:id="rId201" tooltip="Завантажити сертифікат" display="Завантажити сертифікат"/>
    <hyperlink ref="H203" r:id="rId202" tooltip="Завантажити сертифікат" display="Завантажити сертифікат"/>
    <hyperlink ref="H204" r:id="rId203" tooltip="Завантажити сертифікат" display="Завантажити сертифікат"/>
    <hyperlink ref="H205" r:id="rId204" tooltip="Завантажити сертифікат" display="Завантажити сертифікат"/>
    <hyperlink ref="H206" r:id="rId205" tooltip="Завантажити сертифікат" display="Завантажити сертифікат"/>
    <hyperlink ref="H207" r:id="rId206" tooltip="Завантажити сертифікат" display="Завантажити сертифікат"/>
    <hyperlink ref="H208" r:id="rId207" tooltip="Завантажити сертифікат" display="Завантажити сертифікат"/>
    <hyperlink ref="H209" r:id="rId208" tooltip="Завантажити сертифікат" display="Завантажити сертифікат"/>
    <hyperlink ref="H210" r:id="rId209" tooltip="Завантажити сертифікат" display="Завантажити сертифікат"/>
    <hyperlink ref="H211" r:id="rId210" tooltip="Завантажити сертифікат" display="Завантажити сертифікат"/>
    <hyperlink ref="H212" r:id="rId211" tooltip="Завантажити сертифікат" display="Завантажити сертифікат"/>
    <hyperlink ref="H213" r:id="rId212" tooltip="Завантажити сертифікат" display="Завантажити сертифікат"/>
    <hyperlink ref="H214" r:id="rId213" tooltip="Завантажити сертифікат" display="Завантажити сертифікат"/>
    <hyperlink ref="H215" r:id="rId214" tooltip="Завантажити сертифікат" display="Завантажити сертифікат"/>
    <hyperlink ref="H216" r:id="rId215" tooltip="Завантажити сертифікат" display="Завантажити сертифікат"/>
    <hyperlink ref="H217" r:id="rId216" tooltip="Завантажити сертифікат" display="Завантажити сертифікат"/>
    <hyperlink ref="H218" r:id="rId217" tooltip="Завантажити сертифікат" display="Завантажити сертифікат"/>
    <hyperlink ref="H219" r:id="rId218" tooltip="Завантажити сертифікат" display="Завантажити сертифікат"/>
    <hyperlink ref="H220" r:id="rId219" tooltip="Завантажити сертифікат" display="Завантажити сертифікат"/>
    <hyperlink ref="H221" r:id="rId220" tooltip="Завантажити сертифікат" display="Завантажити сертифікат"/>
    <hyperlink ref="H222" r:id="rId221" tooltip="Завантажити сертифікат" display="Завантажити сертифікат"/>
    <hyperlink ref="H223" r:id="rId222" tooltip="Завантажити сертифікат" display="Завантажити сертифікат"/>
    <hyperlink ref="H224" r:id="rId223" tooltip="Завантажити сертифікат" display="Завантажити сертифікат"/>
    <hyperlink ref="H225" r:id="rId224" tooltip="Завантажити сертифікат" display="Завантажити сертифікат"/>
    <hyperlink ref="H226" r:id="rId225" tooltip="Завантажити сертифікат" display="Завантажити сертифікат"/>
    <hyperlink ref="H227" r:id="rId226" tooltip="Завантажити сертифікат" display="Завантажити сертифікат"/>
    <hyperlink ref="H228" r:id="rId227" tooltip="Завантажити сертифікат" display="Завантажити сертифікат"/>
    <hyperlink ref="H229" r:id="rId228" tooltip="Завантажити сертифікат" display="Завантажити сертифікат"/>
    <hyperlink ref="H230" r:id="rId229" tooltip="Завантажити сертифікат" display="Завантажити сертифікат"/>
    <hyperlink ref="H231" r:id="rId230" tooltip="Завантажити сертифікат" display="Завантажити сертифікат"/>
    <hyperlink ref="H232" r:id="rId231" tooltip="Завантажити сертифікат" display="Завантажити сертифікат"/>
    <hyperlink ref="H233" r:id="rId232" tooltip="Завантажити сертифікат" display="Завантажити сертифікат"/>
    <hyperlink ref="H234" r:id="rId233" tooltip="Завантажити сертифікат" display="Завантажити сертифікат"/>
    <hyperlink ref="H235" r:id="rId234" tooltip="Завантажити сертифікат" display="Завантажити сертифікат"/>
    <hyperlink ref="H236" r:id="rId235" tooltip="Завантажити сертифікат" display="Завантажити сертифікат"/>
    <hyperlink ref="H237" r:id="rId236" tooltip="Завантажити сертифікат" display="Завантажити сертифікат"/>
    <hyperlink ref="H238" r:id="rId237" tooltip="Завантажити сертифікат" display="Завантажити сертифікат"/>
    <hyperlink ref="H239" r:id="rId238" tooltip="Завантажити сертифікат" display="Завантажити сертифікат"/>
    <hyperlink ref="H240" r:id="rId239" tooltip="Завантажити сертифікат" display="Завантажити сертифікат"/>
    <hyperlink ref="H241" r:id="rId240" tooltip="Завантажити сертифікат" display="Завантажити сертифікат"/>
    <hyperlink ref="H242" r:id="rId241" tooltip="Завантажити сертифікат" display="Завантажити сертифікат"/>
    <hyperlink ref="H243" r:id="rId242" tooltip="Завантажити сертифікат" display="Завантажити сертифікат"/>
    <hyperlink ref="H244" r:id="rId243" tooltip="Завантажити сертифікат" display="Завантажити сертифікат"/>
    <hyperlink ref="H245" r:id="rId244" tooltip="Завантажити сертифікат" display="Завантажити сертифікат"/>
    <hyperlink ref="H246" r:id="rId245" tooltip="Завантажити сертифікат" display="Завантажити сертифікат"/>
    <hyperlink ref="H247" r:id="rId246" tooltip="Завантажити сертифікат" display="Завантажити сертифікат"/>
    <hyperlink ref="H248" r:id="rId247" tooltip="Завантажити сертифікат" display="Завантажити сертифікат"/>
    <hyperlink ref="H249" r:id="rId248" tooltip="Завантажити сертифікат" display="Завантажити сертифікат"/>
    <hyperlink ref="H250" r:id="rId249" tooltip="Завантажити сертифікат" display="Завантажити сертифікат"/>
    <hyperlink ref="H251" r:id="rId250" tooltip="Завантажити сертифікат" display="Завантажити сертифікат"/>
    <hyperlink ref="H252" r:id="rId251" tooltip="Завантажити сертифікат" display="Завантажити сертифікат"/>
    <hyperlink ref="H253" r:id="rId252" tooltip="Завантажити сертифікат" display="Завантажити сертифікат"/>
    <hyperlink ref="H254" r:id="rId253" tooltip="Завантажити сертифікат" display="Завантажити сертифікат"/>
    <hyperlink ref="H255" r:id="rId254" tooltip="Завантажити сертифікат" display="Завантажити сертифікат"/>
    <hyperlink ref="H256" r:id="rId255" tooltip="Завантажити сертифікат" display="Завантажити сертифікат"/>
    <hyperlink ref="H257" r:id="rId256" tooltip="Завантажити сертифікат" display="Завантажити сертифікат"/>
    <hyperlink ref="H258" r:id="rId257" tooltip="Завантажити сертифікат" display="Завантажити сертифікат"/>
    <hyperlink ref="H259" r:id="rId258" tooltip="Завантажити сертифікат" display="Завантажити сертифікат"/>
    <hyperlink ref="H260" r:id="rId259" tooltip="Завантажити сертифікат" display="Завантажити сертифікат"/>
    <hyperlink ref="H261" r:id="rId260" tooltip="Завантажити сертифікат" display="Завантажити сертифікат"/>
    <hyperlink ref="H262" r:id="rId261" tooltip="Завантажити сертифікат" display="Завантажити сертифікат"/>
    <hyperlink ref="H263" r:id="rId262" tooltip="Завантажити сертифікат" display="Завантажити сертифікат"/>
    <hyperlink ref="H264" r:id="rId263" tooltip="Завантажити сертифікат" display="Завантажити сертифікат"/>
    <hyperlink ref="H265" r:id="rId264" tooltip="Завантажити сертифікат" display="Завантажити сертифікат"/>
    <hyperlink ref="H266" r:id="rId265" tooltip="Завантажити сертифікат" display="Завантажити сертифікат"/>
    <hyperlink ref="H267" r:id="rId266" tooltip="Завантажити сертифікат" display="Завантажити сертифікат"/>
    <hyperlink ref="H268" r:id="rId267" tooltip="Завантажити сертифікат" display="Завантажити сертифікат"/>
    <hyperlink ref="H269" r:id="rId268" tooltip="Завантажити сертифікат" display="Завантажити сертифікат"/>
    <hyperlink ref="H270" r:id="rId269" tooltip="Завантажити сертифікат" display="Завантажити сертифікат"/>
    <hyperlink ref="H271" r:id="rId270" tooltip="Завантажити сертифікат" display="Завантажити сертифікат"/>
    <hyperlink ref="H272" r:id="rId271" tooltip="Завантажити сертифікат" display="Завантажити сертифікат"/>
    <hyperlink ref="H273" r:id="rId272" tooltip="Завантажити сертифікат" display="Завантажити сертифікат"/>
    <hyperlink ref="H274" r:id="rId273" tooltip="Завантажити сертифікат" display="Завантажити сертифікат"/>
    <hyperlink ref="H275" r:id="rId274" tooltip="Завантажити сертифікат" display="Завантажити сертифікат"/>
    <hyperlink ref="H276" r:id="rId275" tooltip="Завантажити сертифікат" display="Завантажити сертифікат"/>
    <hyperlink ref="H277" r:id="rId276" tooltip="Завантажити сертифікат" display="Завантажити сертифікат"/>
    <hyperlink ref="H278" r:id="rId277" tooltip="Завантажити сертифікат" display="Завантажити сертифікат"/>
    <hyperlink ref="H279" r:id="rId278" tooltip="Завантажити сертифікат" display="Завантажити сертифікат"/>
    <hyperlink ref="H280" r:id="rId279" tooltip="Завантажити сертифікат" display="Завантажити сертифікат"/>
    <hyperlink ref="H281" r:id="rId280" tooltip="Завантажити сертифікат" display="Завантажити сертифікат"/>
    <hyperlink ref="H282" r:id="rId281" tooltip="Завантажити сертифікат" display="Завантажити сертифікат"/>
    <hyperlink ref="H283" r:id="rId282" tooltip="Завантажити сертифікат" display="Завантажити сертифікат"/>
    <hyperlink ref="H284" r:id="rId283" tooltip="Завантажити сертифікат" display="Завантажити сертифікат"/>
    <hyperlink ref="H285" r:id="rId284" tooltip="Завантажити сертифікат" display="Завантажити сертифікат"/>
    <hyperlink ref="H286" r:id="rId285" tooltip="Завантажити сертифікат" display="Завантажити сертифікат"/>
    <hyperlink ref="H287" r:id="rId286" tooltip="Завантажити сертифікат" display="Завантажити сертифікат"/>
    <hyperlink ref="H288" r:id="rId287" tooltip="Завантажити сертифікат" display="Завантажити сертифікат"/>
    <hyperlink ref="H289" r:id="rId288" tooltip="Завантажити сертифікат" display="Завантажити сертифікат"/>
    <hyperlink ref="H290" r:id="rId289" tooltip="Завантажити сертифікат" display="Завантажити сертифікат"/>
    <hyperlink ref="H291" r:id="rId290" tooltip="Завантажити сертифікат" display="Завантажити сертифікат"/>
    <hyperlink ref="H292" r:id="rId291" tooltip="Завантажити сертифікат" display="Завантажити сертифікат"/>
    <hyperlink ref="H293" r:id="rId292" tooltip="Завантажити сертифікат" display="Завантажити сертифікат"/>
    <hyperlink ref="H294" r:id="rId293" tooltip="Завантажити сертифікат" display="Завантажити сертифікат"/>
    <hyperlink ref="H295" r:id="rId294" tooltip="Завантажити сертифікат" display="Завантажити сертифікат"/>
    <hyperlink ref="H296" r:id="rId295" tooltip="Завантажити сертифікат" display="Завантажити сертифікат"/>
    <hyperlink ref="H297" r:id="rId296" tooltip="Завантажити сертифікат" display="Завантажити сертифікат"/>
    <hyperlink ref="H298" r:id="rId297" tooltip="Завантажити сертифікат" display="Завантажити сертифікат"/>
    <hyperlink ref="H299" r:id="rId298" tooltip="Завантажити сертифікат" display="Завантажити сертифікат"/>
    <hyperlink ref="H300" r:id="rId299" tooltip="Завантажити сертифікат" display="Завантажити сертифікат"/>
    <hyperlink ref="H301" r:id="rId300" tooltip="Завантажити сертифікат" display="Завантажити сертифікат"/>
    <hyperlink ref="H302" r:id="rId301" tooltip="Завантажити сертифікат" display="Завантажити сертифікат"/>
    <hyperlink ref="H303" r:id="rId302" tooltip="Завантажити сертифікат" display="Завантажити сертифікат"/>
    <hyperlink ref="H304" r:id="rId303" tooltip="Завантажити сертифікат" display="Завантажити сертифікат"/>
    <hyperlink ref="H305" r:id="rId304" tooltip="Завантажити сертифікат" display="Завантажити сертифікат"/>
    <hyperlink ref="H306" r:id="rId305" tooltip="Завантажити сертифікат" display="Завантажити сертифікат"/>
    <hyperlink ref="H307" r:id="rId306" tooltip="Завантажити сертифікат" display="Завантажити сертифікат"/>
    <hyperlink ref="H308" r:id="rId307" tooltip="Завантажити сертифікат" display="Завантажити сертифікат"/>
    <hyperlink ref="H309" r:id="rId308" tooltip="Завантажити сертифікат" display="Завантажити сертифікат"/>
    <hyperlink ref="H310" r:id="rId309" tooltip="Завантажити сертифікат" display="Завантажити сертифікат"/>
    <hyperlink ref="H311" r:id="rId310" tooltip="Завантажити сертифікат" display="Завантажити сертифікат"/>
    <hyperlink ref="H312" r:id="rId311" tooltip="Завантажити сертифікат" display="Завантажити сертифікат"/>
    <hyperlink ref="H313" r:id="rId312" tooltip="Завантажити сертифікат" display="Завантажити сертифікат"/>
    <hyperlink ref="H314" r:id="rId313" tooltip="Завантажити сертифікат" display="Завантажити сертифікат"/>
    <hyperlink ref="H315" r:id="rId314" tooltip="Завантажити сертифікат" display="Завантажити сертифікат"/>
    <hyperlink ref="H316" r:id="rId315" tooltip="Завантажити сертифікат" display="Завантажити сертифікат"/>
    <hyperlink ref="H317" r:id="rId316" tooltip="Завантажити сертифікат" display="Завантажити сертифікат"/>
    <hyperlink ref="H318" r:id="rId317" tooltip="Завантажити сертифікат" display="Завантажити сертифікат"/>
    <hyperlink ref="H319" r:id="rId318" tooltip="Завантажити сертифікат" display="Завантажити сертифікат"/>
    <hyperlink ref="H320" r:id="rId319" tooltip="Завантажити сертифікат" display="Завантажити сертифікат"/>
    <hyperlink ref="H321" r:id="rId320" tooltip="Завантажити сертифікат" display="Завантажити сертифікат"/>
    <hyperlink ref="H322" r:id="rId321" tooltip="Завантажити сертифікат" display="Завантажити сертифікат"/>
    <hyperlink ref="H323" r:id="rId322" tooltip="Завантажити сертифікат" display="Завантажити сертифікат"/>
    <hyperlink ref="H324" r:id="rId323" tooltip="Завантажити сертифікат" display="Завантажити сертифікат"/>
    <hyperlink ref="H325" r:id="rId324" tooltip="Завантажити сертифікат" display="Завантажити сертифікат"/>
    <hyperlink ref="H326" r:id="rId325" tooltip="Завантажити сертифікат" display="Завантажити сертифікат"/>
    <hyperlink ref="H327" r:id="rId326" tooltip="Завантажити сертифікат" display="Завантажити сертифікат"/>
    <hyperlink ref="H328" r:id="rId327" tooltip="Завантажити сертифікат" display="Завантажити сертифікат"/>
    <hyperlink ref="H329" r:id="rId328" tooltip="Завантажити сертифікат" display="Завантажити сертифікат"/>
    <hyperlink ref="H330" r:id="rId329" tooltip="Завантажити сертифікат" display="Завантажити сертифікат"/>
    <hyperlink ref="H331" r:id="rId330" tooltip="Завантажити сертифікат" display="Завантажити сертифікат"/>
    <hyperlink ref="H332" r:id="rId331" tooltip="Завантажити сертифікат" display="Завантажити сертифікат"/>
    <hyperlink ref="H333" r:id="rId332" tooltip="Завантажити сертифікат" display="Завантажити сертифікат"/>
    <hyperlink ref="H334" r:id="rId333" tooltip="Завантажити сертифікат" display="Завантажити сертифікат"/>
    <hyperlink ref="H335" r:id="rId334" tooltip="Завантажити сертифікат" display="Завантажити сертифікат"/>
    <hyperlink ref="H336" r:id="rId335" tooltip="Завантажити сертифікат" display="Завантажити сертифікат"/>
    <hyperlink ref="H337" r:id="rId336" tooltip="Завантажити сертифікат" display="Завантажити сертифікат"/>
    <hyperlink ref="H338" r:id="rId337" tooltip="Завантажити сертифікат" display="Завантажити сертифікат"/>
    <hyperlink ref="H339" r:id="rId338" tooltip="Завантажити сертифікат" display="Завантажити сертифікат"/>
    <hyperlink ref="H340" r:id="rId339" tooltip="Завантажити сертифікат" display="Завантажити сертифікат"/>
    <hyperlink ref="H341" r:id="rId340" tooltip="Завантажити сертифікат" display="Завантажити сертифікат"/>
    <hyperlink ref="H342" r:id="rId341" tooltip="Завантажити сертифікат" display="Завантажити сертифікат"/>
    <hyperlink ref="H343" r:id="rId342" tooltip="Завантажити сертифікат" display="Завантажити сертифікат"/>
    <hyperlink ref="H344" r:id="rId343" tooltip="Завантажити сертифікат" display="Завантажити сертифікат"/>
    <hyperlink ref="H345" r:id="rId344" tooltip="Завантажити сертифікат" display="Завантажити сертифікат"/>
    <hyperlink ref="H346" r:id="rId345" tooltip="Завантажити сертифікат" display="Завантажити сертифікат"/>
    <hyperlink ref="H347" r:id="rId346" tooltip="Завантажити сертифікат" display="Завантажити сертифікат"/>
    <hyperlink ref="H348" r:id="rId347" tooltip="Завантажити сертифікат" display="Завантажити сертифікат"/>
    <hyperlink ref="H349" r:id="rId348" tooltip="Завантажити сертифікат" display="Завантажити сертифікат"/>
    <hyperlink ref="H350" r:id="rId349" tooltip="Завантажити сертифікат" display="Завантажити сертифікат"/>
    <hyperlink ref="H351" r:id="rId350" tooltip="Завантажити сертифікат" display="Завантажити сертифікат"/>
    <hyperlink ref="H352" r:id="rId351" tooltip="Завантажити сертифікат" display="Завантажити сертифікат"/>
    <hyperlink ref="H353" r:id="rId352" tooltip="Завантажити сертифікат" display="Завантажити сертифікат"/>
    <hyperlink ref="H354" r:id="rId353" tooltip="Завантажити сертифікат" display="Завантажити сертифікат"/>
    <hyperlink ref="H355" r:id="rId354" tooltip="Завантажити сертифікат" display="Завантажити сертифікат"/>
    <hyperlink ref="H356" r:id="rId355" tooltip="Завантажити сертифікат" display="Завантажити сертифікат"/>
    <hyperlink ref="H357" r:id="rId356" tooltip="Завантажити сертифікат" display="Завантажити сертифікат"/>
    <hyperlink ref="H358" r:id="rId357" tooltip="Завантажити сертифікат" display="Завантажити сертифікат"/>
    <hyperlink ref="H359" r:id="rId358" tooltip="Завантажити сертифікат" display="Завантажити сертифікат"/>
    <hyperlink ref="H360" r:id="rId359" tooltip="Завантажити сертифікат" display="Завантажити сертифікат"/>
    <hyperlink ref="H361" r:id="rId360" tooltip="Завантажити сертифікат" display="Завантажити сертифікат"/>
    <hyperlink ref="H362" r:id="rId361" tooltip="Завантажити сертифікат" display="Завантажити сертифікат"/>
    <hyperlink ref="H363" r:id="rId362" tooltip="Завантажити сертифікат" display="Завантажити сертифікат"/>
    <hyperlink ref="H364" r:id="rId363" tooltip="Завантажити сертифікат" display="Завантажити сертифікат"/>
    <hyperlink ref="H365" r:id="rId364" tooltip="Завантажити сертифікат" display="Завантажити сертифікат"/>
    <hyperlink ref="H366" r:id="rId365" tooltip="Завантажити сертифікат" display="Завантажити сертифікат"/>
    <hyperlink ref="H367" r:id="rId366" tooltip="Завантажити сертифікат" display="Завантажити сертифікат"/>
    <hyperlink ref="H368" r:id="rId367" tooltip="Завантажити сертифікат" display="Завантажити сертифікат"/>
    <hyperlink ref="H369" r:id="rId368" tooltip="Завантажити сертифікат" display="Завантажити сертифікат"/>
    <hyperlink ref="H370" r:id="rId369" tooltip="Завантажити сертифікат" display="Завантажити сертифікат"/>
    <hyperlink ref="H371" r:id="rId370" tooltip="Завантажити сертифікат" display="Завантажити сертифікат"/>
    <hyperlink ref="H372" r:id="rId371" tooltip="Завантажити сертифікат" display="Завантажити сертифікат"/>
    <hyperlink ref="H373" r:id="rId372" tooltip="Завантажити сертифікат" display="Завантажити сертифікат"/>
    <hyperlink ref="H374" r:id="rId373" tooltip="Завантажити сертифікат" display="Завантажити сертифікат"/>
    <hyperlink ref="H375" r:id="rId374" tooltip="Завантажити сертифікат" display="Завантажити сертифікат"/>
    <hyperlink ref="H376" r:id="rId375" tooltip="Завантажити сертифікат" display="Завантажити сертифікат"/>
    <hyperlink ref="H377" r:id="rId376" tooltip="Завантажити сертифікат" display="Завантажити сертифікат"/>
    <hyperlink ref="H378" r:id="rId377" tooltip="Завантажити сертифікат" display="Завантажити сертифікат"/>
    <hyperlink ref="H379" r:id="rId378" tooltip="Завантажити сертифікат" display="Завантажити сертифікат"/>
    <hyperlink ref="H380" r:id="rId379" tooltip="Завантажити сертифікат" display="Завантажити сертифікат"/>
    <hyperlink ref="H381" r:id="rId380" tooltip="Завантажити сертифікат" display="Завантажити сертифікат"/>
    <hyperlink ref="H382" r:id="rId381" tooltip="Завантажити сертифікат" display="Завантажити сертифікат"/>
    <hyperlink ref="H383" r:id="rId382" tooltip="Завантажити сертифікат" display="Завантажити сертифікат"/>
    <hyperlink ref="H384" r:id="rId383" tooltip="Завантажити сертифікат" display="Завантажити сертифікат"/>
    <hyperlink ref="H385" r:id="rId384" tooltip="Завантажити сертифікат" display="Завантажити сертифікат"/>
    <hyperlink ref="H386" r:id="rId385" tooltip="Завантажити сертифікат" display="Завантажити сертифікат"/>
    <hyperlink ref="H387" r:id="rId386" tooltip="Завантажити сертифікат" display="Завантажити сертифікат"/>
    <hyperlink ref="H388" r:id="rId387" tooltip="Завантажити сертифікат" display="Завантажити сертифікат"/>
    <hyperlink ref="H389" r:id="rId388" tooltip="Завантажити сертифікат" display="Завантажити сертифікат"/>
    <hyperlink ref="H390" r:id="rId389" tooltip="Завантажити сертифікат" display="Завантажити сертифікат"/>
    <hyperlink ref="H391" r:id="rId390" tooltip="Завантажити сертифікат" display="Завантажити сертифікат"/>
    <hyperlink ref="H392" r:id="rId391" tooltip="Завантажити сертифікат" display="Завантажити сертифікат"/>
    <hyperlink ref="H393" r:id="rId392" tooltip="Завантажити сертифікат" display="Завантажити сертифікат"/>
    <hyperlink ref="H394" r:id="rId393" tooltip="Завантажити сертифікат" display="Завантажити сертифікат"/>
    <hyperlink ref="H395" r:id="rId394" tooltip="Завантажити сертифікат" display="Завантажити сертифікат"/>
    <hyperlink ref="H396" r:id="rId395" tooltip="Завантажити сертифікат" display="Завантажити сертифікат"/>
    <hyperlink ref="H397" r:id="rId396" tooltip="Завантажити сертифікат" display="Завантажити сертифікат"/>
    <hyperlink ref="H398" r:id="rId397" tooltip="Завантажити сертифікат" display="Завантажити сертифікат"/>
    <hyperlink ref="H399" r:id="rId398" tooltip="Завантажити сертифікат" display="Завантажити сертифікат"/>
    <hyperlink ref="H400" r:id="rId399" tooltip="Завантажити сертифікат" display="Завантажити сертифікат"/>
    <hyperlink ref="H401" r:id="rId400" tooltip="Завантажити сертифікат" display="Завантажити сертифікат"/>
    <hyperlink ref="H402" r:id="rId401" tooltip="Завантажити сертифікат" display="Завантажити сертифікат"/>
    <hyperlink ref="H403" r:id="rId402" tooltip="Завантажити сертифікат" display="Завантажити сертифікат"/>
    <hyperlink ref="H404" r:id="rId403" tooltip="Завантажити сертифікат" display="Завантажити сертифікат"/>
    <hyperlink ref="H405" r:id="rId404" tooltip="Завантажити сертифікат" display="Завантажити сертифікат"/>
    <hyperlink ref="H406" r:id="rId405" tooltip="Завантажити сертифікат" display="Завантажити сертифікат"/>
    <hyperlink ref="H407" r:id="rId406" tooltip="Завантажити сертифікат" display="Завантажити сертифікат"/>
    <hyperlink ref="H408" r:id="rId407" tooltip="Завантажити сертифікат" display="Завантажити сертифікат"/>
    <hyperlink ref="H409" r:id="rId408" tooltip="Завантажити сертифікат" display="Завантажити сертифікат"/>
    <hyperlink ref="H410" r:id="rId409" tooltip="Завантажити сертифікат" display="Завантажити сертифікат"/>
    <hyperlink ref="H411" r:id="rId410" tooltip="Завантажити сертифікат" display="Завантажити сертифікат"/>
    <hyperlink ref="H412" r:id="rId411" tooltip="Завантажити сертифікат" display="Завантажити сертифікат"/>
    <hyperlink ref="H413" r:id="rId412" tooltip="Завантажити сертифікат" display="Завантажити сертифікат"/>
    <hyperlink ref="H414" r:id="rId413" tooltip="Завантажити сертифікат" display="Завантажити сертифікат"/>
    <hyperlink ref="H415" r:id="rId414" tooltip="Завантажити сертифікат" display="Завантажити сертифікат"/>
    <hyperlink ref="H416" r:id="rId415" tooltip="Завантажити сертифікат" display="Завантажити сертифікат"/>
    <hyperlink ref="H417" r:id="rId416" tooltip="Завантажити сертифікат" display="Завантажити сертифікат"/>
    <hyperlink ref="H418" r:id="rId417" tooltip="Завантажити сертифікат" display="Завантажити сертифікат"/>
    <hyperlink ref="H419" r:id="rId418" tooltip="Завантажити сертифікат" display="Завантажити сертифікат"/>
    <hyperlink ref="H420" r:id="rId419" tooltip="Завантажити сертифікат" display="Завантажити сертифікат"/>
    <hyperlink ref="H421" r:id="rId420" tooltip="Завантажити сертифікат" display="Завантажити сертифікат"/>
    <hyperlink ref="H422" r:id="rId421" tooltip="Завантажити сертифікат" display="Завантажити сертифікат"/>
    <hyperlink ref="H423" r:id="rId422" tooltip="Завантажити сертифікат" display="Завантажити сертифікат"/>
    <hyperlink ref="H424" r:id="rId423" tooltip="Завантажити сертифікат" display="Завантажити сертифікат"/>
    <hyperlink ref="H425" r:id="rId424" tooltip="Завантажити сертифікат" display="Завантажити сертифікат"/>
    <hyperlink ref="H426" r:id="rId425" tooltip="Завантажити сертифікат" display="Завантажити сертифікат"/>
    <hyperlink ref="H427" r:id="rId426" tooltip="Завантажити сертифікат" display="Завантажити сертифікат"/>
    <hyperlink ref="H428" r:id="rId427" tooltip="Завантажити сертифікат" display="Завантажити сертифікат"/>
    <hyperlink ref="H429" r:id="rId428" tooltip="Завантажити сертифікат" display="Завантажити сертифікат"/>
    <hyperlink ref="H430" r:id="rId429" tooltip="Завантажити сертифікат" display="Завантажити сертифікат"/>
    <hyperlink ref="H431" r:id="rId430" tooltip="Завантажити сертифікат" display="Завантажити сертифікат"/>
    <hyperlink ref="H432" r:id="rId431" tooltip="Завантажити сертифікат" display="Завантажити сертифікат"/>
    <hyperlink ref="H433" r:id="rId432" tooltip="Завантажити сертифікат" display="Завантажити сертифікат"/>
    <hyperlink ref="H434" r:id="rId433" tooltip="Завантажити сертифікат" display="Завантажити сертифікат"/>
    <hyperlink ref="H435" r:id="rId434" tooltip="Завантажити сертифікат" display="Завантажити сертифікат"/>
    <hyperlink ref="H436" r:id="rId435" tooltip="Завантажити сертифікат" display="Завантажити сертифікат"/>
    <hyperlink ref="H437" r:id="rId436" tooltip="Завантажити сертифікат" display="Завантажити сертифікат"/>
    <hyperlink ref="H438" r:id="rId437" tooltip="Завантажити сертифікат" display="Завантажити сертифікат"/>
    <hyperlink ref="H439" r:id="rId438" tooltip="Завантажити сертифікат" display="Завантажити сертифікат"/>
    <hyperlink ref="H440" r:id="rId439" tooltip="Завантажити сертифікат" display="Завантажити сертифікат"/>
    <hyperlink ref="H441" r:id="rId440" tooltip="Завантажити сертифікат" display="Завантажити сертифікат"/>
    <hyperlink ref="H442" r:id="rId441" tooltip="Завантажити сертифікат" display="Завантажити сертифікат"/>
    <hyperlink ref="H443" r:id="rId442" tooltip="Завантажити сертифікат" display="Завантажити сертифікат"/>
    <hyperlink ref="H444" r:id="rId443" tooltip="Завантажити сертифікат" display="Завантажити сертифікат"/>
    <hyperlink ref="H445" r:id="rId444" tooltip="Завантажити сертифікат" display="Завантажити сертифікат"/>
    <hyperlink ref="H446" r:id="rId445" tooltip="Завантажити сертифікат" display="Завантажити сертифікат"/>
    <hyperlink ref="H447" r:id="rId446" tooltip="Завантажити сертифікат" display="Завантажити сертифікат"/>
    <hyperlink ref="H448" r:id="rId447" tooltip="Завантажити сертифікат" display="Завантажити сертифікат"/>
    <hyperlink ref="H449" r:id="rId448" tooltip="Завантажити сертифікат" display="Завантажити сертифікат"/>
    <hyperlink ref="H450" r:id="rId449" tooltip="Завантажити сертифікат" display="Завантажити сертифікат"/>
    <hyperlink ref="H451" r:id="rId450" tooltip="Завантажити сертифікат" display="Завантажити сертифікат"/>
    <hyperlink ref="H452" r:id="rId451" tooltip="Завантажити сертифікат" display="Завантажити сертифікат"/>
    <hyperlink ref="H453" r:id="rId452" tooltip="Завантажити сертифікат" display="Завантажити сертифікат"/>
    <hyperlink ref="H454" r:id="rId453" tooltip="Завантажити сертифікат" display="Завантажити сертифікат"/>
    <hyperlink ref="H455" r:id="rId454" tooltip="Завантажити сертифікат" display="Завантажити сертифікат"/>
    <hyperlink ref="H456" r:id="rId455" tooltip="Завантажити сертифікат" display="Завантажити сертифікат"/>
    <hyperlink ref="H457" r:id="rId456" tooltip="Завантажити сертифікат" display="Завантажити сертифікат"/>
    <hyperlink ref="H458" r:id="rId457" tooltip="Завантажити сертифікат" display="Завантажити сертифікат"/>
    <hyperlink ref="H459" r:id="rId458" tooltip="Завантажити сертифікат" display="Завантажити сертифікат"/>
    <hyperlink ref="H460" r:id="rId459" tooltip="Завантажити сертифікат" display="Завантажити сертифікат"/>
    <hyperlink ref="H461" r:id="rId460" tooltip="Завантажити сертифікат" display="Завантажити сертифікат"/>
    <hyperlink ref="H462" r:id="rId461" tooltip="Завантажити сертифікат" display="Завантажити сертифікат"/>
    <hyperlink ref="H463" r:id="rId462" tooltip="Завантажити сертифікат" display="Завантажити сертифікат"/>
    <hyperlink ref="H464" r:id="rId463" tooltip="Завантажити сертифікат" display="Завантажити сертифікат"/>
    <hyperlink ref="H465" r:id="rId464" tooltip="Завантажити сертифікат" display="Завантажити сертифікат"/>
    <hyperlink ref="H466" r:id="rId465" tooltip="Завантажити сертифікат" display="Завантажити сертифікат"/>
    <hyperlink ref="H467" r:id="rId466" tooltip="Завантажити сертифікат" display="Завантажити сертифікат"/>
    <hyperlink ref="H468" r:id="rId467" tooltip="Завантажити сертифікат" display="Завантажити сертифікат"/>
    <hyperlink ref="H469" r:id="rId468" tooltip="Завантажити сертифікат" display="Завантажити сертифікат"/>
    <hyperlink ref="H470" r:id="rId469" tooltip="Завантажити сертифікат" display="Завантажити сертифікат"/>
    <hyperlink ref="H471" r:id="rId470" tooltip="Завантажити сертифікат" display="Завантажити сертифікат"/>
    <hyperlink ref="H472" r:id="rId471" tooltip="Завантажити сертифікат" display="Завантажити сертифікат"/>
    <hyperlink ref="H473" r:id="rId472" tooltip="Завантажити сертифікат" display="Завантажити сертифікат"/>
    <hyperlink ref="H474" r:id="rId473" tooltip="Завантажити сертифікат" display="Завантажити сертифікат"/>
    <hyperlink ref="H475" r:id="rId474" tooltip="Завантажити сертифікат" display="Завантажити сертифікат"/>
    <hyperlink ref="H476" r:id="rId475" tooltip="Завантажити сертифікат" display="Завантажити сертифікат"/>
    <hyperlink ref="H477" r:id="rId476" tooltip="Завантажити сертифікат" display="Завантажити сертифікат"/>
    <hyperlink ref="H478" r:id="rId477" tooltip="Завантажити сертифікат" display="Завантажити сертифікат"/>
    <hyperlink ref="H479" r:id="rId478" tooltip="Завантажити сертифікат" display="Завантажити сертифікат"/>
    <hyperlink ref="H480" r:id="rId479" tooltip="Завантажити сертифікат" display="Завантажити сертифікат"/>
    <hyperlink ref="H481" r:id="rId480" tooltip="Завантажити сертифікат" display="Завантажити сертифікат"/>
    <hyperlink ref="H482" r:id="rId481" tooltip="Завантажити сертифікат" display="Завантажити сертифікат"/>
    <hyperlink ref="H483" r:id="rId482" tooltip="Завантажити сертифікат" display="Завантажити сертифікат"/>
    <hyperlink ref="H484" r:id="rId483" tooltip="Завантажити сертифікат" display="Завантажити сертифікат"/>
    <hyperlink ref="H485" r:id="rId484" tooltip="Завантажити сертифікат" display="Завантажити сертифікат"/>
    <hyperlink ref="H486" r:id="rId485" tooltip="Завантажити сертифікат" display="Завантажити сертифікат"/>
    <hyperlink ref="H487" r:id="rId486" tooltip="Завантажити сертифікат" display="Завантажити сертифікат"/>
    <hyperlink ref="H488" r:id="rId487" tooltip="Завантажити сертифікат" display="Завантажити сертифікат"/>
    <hyperlink ref="H489" r:id="rId488" tooltip="Завантажити сертифікат" display="Завантажити сертифікат"/>
    <hyperlink ref="H490" r:id="rId489" tooltip="Завантажити сертифікат" display="Завантажити сертифікат"/>
    <hyperlink ref="H491" r:id="rId490" tooltip="Завантажити сертифікат" display="Завантажити сертифікат"/>
    <hyperlink ref="H492" r:id="rId491" tooltip="Завантажити сертифікат" display="Завантажити сертифікат"/>
    <hyperlink ref="H493" r:id="rId492" tooltip="Завантажити сертифікат" display="Завантажити сертифікат"/>
    <hyperlink ref="H494" r:id="rId493" tooltip="Завантажити сертифікат" display="Завантажити сертифікат"/>
    <hyperlink ref="H495" r:id="rId494" tooltip="Завантажити сертифікат" display="Завантажити сертифікат"/>
    <hyperlink ref="H497" r:id="rId495" tooltip="Завантажити сертифікат" display="Завантажити сертифікат"/>
    <hyperlink ref="H498" r:id="rId496" tooltip="Завантажити сертифікат" display="Завантажити сертифікат"/>
    <hyperlink ref="H499" r:id="rId497" tooltip="Завантажити сертифікат" display="Завантажити сертифікат"/>
    <hyperlink ref="H500" r:id="rId498" tooltip="Завантажити сертифікат" display="Завантажити сертифікат"/>
    <hyperlink ref="H501" r:id="rId499" tooltip="Завантажити сертифікат" display="Завантажити сертифікат"/>
    <hyperlink ref="H502" r:id="rId500" tooltip="Завантажити сертифікат" display="Завантажити сертифікат"/>
    <hyperlink ref="H503" r:id="rId501" tooltip="Завантажити сертифікат" display="Завантажити сертифікат"/>
    <hyperlink ref="H504" r:id="rId502" tooltip="Завантажити сертифікат" display="Завантажити сертифікат"/>
    <hyperlink ref="H505" r:id="rId503" tooltip="Завантажити сертифікат" display="Завантажити сертифікат"/>
    <hyperlink ref="H506" r:id="rId504" tooltip="Завантажити сертифікат" display="Завантажити сертифікат"/>
    <hyperlink ref="H507" r:id="rId505" tooltip="Завантажити сертифікат" display="Завантажити сертифікат"/>
    <hyperlink ref="H508" r:id="rId506" tooltip="Завантажити сертифікат" display="Завантажити сертифікат"/>
    <hyperlink ref="H509" r:id="rId507" tooltip="Завантажити сертифікат" display="Завантажити сертифікат"/>
    <hyperlink ref="H510" r:id="rId508" tooltip="Завантажити сертифікат" display="Завантажити сертифікат"/>
    <hyperlink ref="H511" r:id="rId509" tooltip="Завантажити сертифікат" display="Завантажити сертифікат"/>
    <hyperlink ref="H512" r:id="rId510" tooltip="Завантажити сертифікат" display="Завантажити сертифікат"/>
    <hyperlink ref="H513" r:id="rId511" tooltip="Завантажити сертифікат" display="Завантажити сертифікат"/>
    <hyperlink ref="H514" r:id="rId512" tooltip="Завантажити сертифікат" display="Завантажити сертифікат"/>
    <hyperlink ref="H515" r:id="rId513" tooltip="Завантажити сертифікат" display="Завантажити сертифікат"/>
    <hyperlink ref="H516" r:id="rId514" tooltip="Завантажити сертифікат" display="Завантажити сертифікат"/>
    <hyperlink ref="H517" r:id="rId515" tooltip="Завантажити сертифікат" display="Завантажити сертифікат"/>
    <hyperlink ref="H518" r:id="rId516" tooltip="Завантажити сертифікат" display="Завантажити сертифікат"/>
    <hyperlink ref="H519" r:id="rId517" tooltip="Завантажити сертифікат" display="Завантажити сертифікат"/>
    <hyperlink ref="H520" r:id="rId518" tooltip="Завантажити сертифікат" display="Завантажити сертифікат"/>
    <hyperlink ref="H521" r:id="rId519" tooltip="Завантажити сертифікат" display="Завантажити сертифікат"/>
    <hyperlink ref="H522" r:id="rId520" tooltip="Завантажити сертифікат" display="Завантажити сертифікат"/>
    <hyperlink ref="H523" r:id="rId521" tooltip="Завантажити сертифікат" display="Завантажити сертифікат"/>
    <hyperlink ref="H524" r:id="rId522" tooltip="Завантажити сертифікат" display="Завантажити сертифікат"/>
    <hyperlink ref="H525" r:id="rId523" tooltip="Завантажити сертифікат" display="Завантажити сертифікат"/>
    <hyperlink ref="H526" r:id="rId524" tooltip="Завантажити сертифікат" display="Завантажити сертифікат"/>
    <hyperlink ref="H527" r:id="rId525" tooltip="Завантажити сертифікат" display="Завантажити сертифікат"/>
    <hyperlink ref="H528" r:id="rId526" tooltip="Завантажити сертифікат" display="Завантажити сертифікат"/>
    <hyperlink ref="H529" r:id="rId527" tooltip="Завантажити сертифікат" display="Завантажити сертифікат"/>
    <hyperlink ref="H530" r:id="rId528" tooltip="Завантажити сертифікат" display="Завантажити сертифікат"/>
    <hyperlink ref="H531" r:id="rId529" tooltip="Завантажити сертифікат" display="Завантажити сертифікат"/>
    <hyperlink ref="H532" r:id="rId530" tooltip="Завантажити сертифікат" display="Завантажити сертифікат"/>
    <hyperlink ref="H533" r:id="rId531" tooltip="Завантажити сертифікат" display="Завантажити сертифікат"/>
    <hyperlink ref="H534" r:id="rId532" tooltip="Завантажити сертифікат" display="Завантажити сертифікат"/>
    <hyperlink ref="H535" r:id="rId533" tooltip="Завантажити сертифікат" display="Завантажити сертифікат"/>
    <hyperlink ref="H536" r:id="rId534" tooltip="Завантажити сертифікат" display="Завантажити сертифікат"/>
    <hyperlink ref="H537" r:id="rId535" tooltip="Завантажити сертифікат" display="Завантажити сертифікат"/>
    <hyperlink ref="H538" r:id="rId536" tooltip="Завантажити сертифікат" display="Завантажити сертифікат"/>
    <hyperlink ref="H539" r:id="rId537" tooltip="Завантажити сертифікат" display="Завантажити сертифікат"/>
    <hyperlink ref="H540" r:id="rId538" tooltip="Завантажити сертифікат" display="Завантажити сертифікат"/>
    <hyperlink ref="H541" r:id="rId539" tooltip="Завантажити сертифікат" display="Завантажити сертифікат"/>
    <hyperlink ref="H542" r:id="rId540" tooltip="Завантажити сертифікат" display="Завантажити сертифікат"/>
    <hyperlink ref="H543" r:id="rId541" tooltip="Завантажити сертифікат" display="Завантажити сертифікат"/>
    <hyperlink ref="H544" r:id="rId542" tooltip="Завантажити сертифікат" display="Завантажити сертифікат"/>
    <hyperlink ref="H545" r:id="rId543" tooltip="Завантажити сертифікат" display="Завантажити сертифікат"/>
    <hyperlink ref="H546" r:id="rId544" tooltip="Завантажити сертифікат" display="Завантажити сертифікат"/>
    <hyperlink ref="H547" r:id="rId545" tooltip="Завантажити сертифікат" display="Завантажити сертифікат"/>
    <hyperlink ref="H548" r:id="rId546" tooltip="Завантажити сертифікат" display="Завантажити сертифікат"/>
    <hyperlink ref="H549" r:id="rId547" tooltip="Завантажити сертифікат" display="Завантажити сертифікат"/>
    <hyperlink ref="H550" r:id="rId548" tooltip="Завантажити сертифікат" display="Завантажити сертифікат"/>
    <hyperlink ref="H551" r:id="rId549" tooltip="Завантажити сертифікат" display="Завантажити сертифікат"/>
    <hyperlink ref="H552" r:id="rId550" tooltip="Завантажити сертифікат" display="Завантажити сертифікат"/>
    <hyperlink ref="H553" r:id="rId551" tooltip="Завантажити сертифікат" display="Завантажити сертифікат"/>
    <hyperlink ref="H554" r:id="rId552" tooltip="Завантажити сертифікат" display="Завантажити сертифікат"/>
    <hyperlink ref="H555" r:id="rId553" tooltip="Завантажити сертифікат" display="Завантажити сертифікат"/>
    <hyperlink ref="H556" r:id="rId554" tooltip="Завантажити сертифікат" display="Завантажити сертифікат"/>
    <hyperlink ref="H557" r:id="rId555" tooltip="Завантажити сертифікат" display="Завантажити сертифікат"/>
    <hyperlink ref="H558" r:id="rId556" tooltip="Завантажити сертифікат" display="Завантажити сертифікат"/>
    <hyperlink ref="H559" r:id="rId557" tooltip="Завантажити сертифікат" display="Завантажити сертифікат"/>
    <hyperlink ref="H560" r:id="rId558" tooltip="Завантажити сертифікат" display="Завантажити сертифікат"/>
    <hyperlink ref="H561" r:id="rId559" tooltip="Завантажити сертифікат" display="Завантажити сертифікат"/>
    <hyperlink ref="H562" r:id="rId560" tooltip="Завантажити сертифікат" display="Завантажити сертифікат"/>
    <hyperlink ref="H563" r:id="rId561" tooltip="Завантажити сертифікат" display="Завантажити сертифікат"/>
    <hyperlink ref="H564" r:id="rId562" tooltip="Завантажити сертифікат" display="Завантажити сертифікат"/>
    <hyperlink ref="H565" r:id="rId563" tooltip="Завантажити сертифікат" display="Завантажити сертифікат"/>
    <hyperlink ref="H566" r:id="rId564" tooltip="Завантажити сертифікат" display="Завантажити сертифікат"/>
    <hyperlink ref="H567" r:id="rId565" tooltip="Завантажити сертифікат" display="Завантажити сертифікат"/>
    <hyperlink ref="H568" r:id="rId566" tooltip="Завантажити сертифікат" display="Завантажити сертифікат"/>
    <hyperlink ref="H569" r:id="rId567" tooltip="Завантажити сертифікат" display="Завантажити сертифікат"/>
    <hyperlink ref="H570" r:id="rId568" tooltip="Завантажити сертифікат" display="Завантажити сертифікат"/>
    <hyperlink ref="H571" r:id="rId569" tooltip="Завантажити сертифікат" display="Завантажити сертифікат"/>
    <hyperlink ref="H572" r:id="rId570" tooltip="Завантажити сертифікат" display="Завантажити сертифікат"/>
    <hyperlink ref="H573" r:id="rId571" tooltip="Завантажити сертифікат" display="Завантажити сертифікат"/>
    <hyperlink ref="H574" r:id="rId572" tooltip="Завантажити сертифікат" display="Завантажити сертифікат"/>
    <hyperlink ref="H575" r:id="rId573" tooltip="Завантажити сертифікат" display="Завантажити сертифікат"/>
    <hyperlink ref="H576" r:id="rId574" tooltip="Завантажити сертифікат" display="Завантажити сертифікат"/>
    <hyperlink ref="H577" r:id="rId575" tooltip="Завантажити сертифікат" display="Завантажити сертифікат"/>
    <hyperlink ref="H578" r:id="rId576" tooltip="Завантажити сертифікат" display="Завантажити сертифікат"/>
    <hyperlink ref="H579" r:id="rId577" tooltip="Завантажити сертифікат" display="Завантажити сертифікат"/>
    <hyperlink ref="H580" r:id="rId578" tooltip="Завантажити сертифікат" display="Завантажити сертифікат"/>
    <hyperlink ref="H581" r:id="rId579" tooltip="Завантажити сертифікат" display="Завантажити сертифікат"/>
    <hyperlink ref="H582" r:id="rId580" tooltip="Завантажити сертифікат" display="Завантажити сертифікат"/>
    <hyperlink ref="H583" r:id="rId581" tooltip="Завантажити сертифікат" display="Завантажити сертифікат"/>
    <hyperlink ref="H584" r:id="rId582" tooltip="Завантажити сертифікат" display="Завантажити сертифікат"/>
    <hyperlink ref="H585" r:id="rId583" tooltip="Завантажити сертифікат" display="Завантажити сертифікат"/>
    <hyperlink ref="H586" r:id="rId584" tooltip="Завантажити сертифікат" display="Завантажити сертифікат"/>
    <hyperlink ref="H587" r:id="rId585" tooltip="Завантажити сертифікат" display="Завантажити сертифікат"/>
    <hyperlink ref="H588" r:id="rId586" tooltip="Завантажити сертифікат" display="Завантажити сертифікат"/>
    <hyperlink ref="H589" r:id="rId587" tooltip="Завантажити сертифікат" display="Завантажити сертифікат"/>
    <hyperlink ref="H590" r:id="rId588" tooltip="Завантажити сертифікат" display="Завантажити сертифікат"/>
    <hyperlink ref="H591" r:id="rId589" tooltip="Завантажити сертифікат" display="Завантажити сертифікат"/>
    <hyperlink ref="H592" r:id="rId590" tooltip="Завантажити сертифікат" display="Завантажити сертифікат"/>
    <hyperlink ref="H593" r:id="rId591" tooltip="Завантажити сертифікат" display="Завантажити сертифікат"/>
    <hyperlink ref="H594" r:id="rId592" tooltip="Завантажити сертифікат" display="Завантажити сертифікат"/>
    <hyperlink ref="H595" r:id="rId593" tooltip="Завантажити сертифікат" display="Завантажити сертифікат"/>
    <hyperlink ref="H596" r:id="rId594" tooltip="Завантажити сертифікат" display="Завантажити сертифікат"/>
    <hyperlink ref="H597" r:id="rId595" tooltip="Завантажити сертифікат" display="Завантажити сертифікат"/>
    <hyperlink ref="H598" r:id="rId596" tooltip="Завантажити сертифікат" display="Завантажити сертифікат"/>
    <hyperlink ref="H599" r:id="rId597" tooltip="Завантажити сертифікат" display="Завантажити сертифікат"/>
    <hyperlink ref="H600" r:id="rId598" tooltip="Завантажити сертифікат" display="Завантажити сертифікат"/>
    <hyperlink ref="H601" r:id="rId599" tooltip="Завантажити сертифікат" display="Завантажити сертифікат"/>
    <hyperlink ref="H602" r:id="rId600" tooltip="Завантажити сертифікат" display="Завантажити сертифікат"/>
    <hyperlink ref="H603" r:id="rId601" tooltip="Завантажити сертифікат" display="Завантажити сертифікат"/>
    <hyperlink ref="H604" r:id="rId602" tooltip="Завантажити сертифікат" display="Завантажити сертифікат"/>
    <hyperlink ref="H605" r:id="rId603" tooltip="Завантажити сертифікат" display="Завантажити сертифікат"/>
    <hyperlink ref="H606" r:id="rId604" tooltip="Завантажити сертифікат" display="Завантажити сертифікат"/>
    <hyperlink ref="H607" r:id="rId605" tooltip="Завантажити сертифікат" display="Завантажити сертифікат"/>
    <hyperlink ref="H608" r:id="rId606" tooltip="Завантажити сертифікат" display="Завантажити сертифікат"/>
    <hyperlink ref="H610" r:id="rId607" tooltip="Завантажити сертифікат" display="Завантажити сертифікат"/>
    <hyperlink ref="H611" r:id="rId608" tooltip="Завантажити сертифікат" display="Завантажити сертифікат"/>
    <hyperlink ref="H612" r:id="rId609" tooltip="Завантажити сертифікат" display="Завантажити сертифікат"/>
    <hyperlink ref="H613" r:id="rId610" tooltip="Завантажити сертифікат" display="Завантажити сертифікат"/>
    <hyperlink ref="H614" r:id="rId611" tooltip="Завантажити сертифікат" display="Завантажити сертифікат"/>
    <hyperlink ref="H615" r:id="rId612" tooltip="Завантажити сертифікат" display="Завантажити сертифікат"/>
    <hyperlink ref="H616" r:id="rId613" tooltip="Завантажити сертифікат" display="Завантажити сертифікат"/>
    <hyperlink ref="H617" r:id="rId614" tooltip="Завантажити сертифікат" display="Завантажити сертифікат"/>
    <hyperlink ref="H618" r:id="rId615" tooltip="Завантажити сертифікат" display="Завантажити сертифікат"/>
    <hyperlink ref="H619" r:id="rId616" tooltip="Завантажити сертифікат" display="Завантажити сертифікат"/>
    <hyperlink ref="H620" r:id="rId617" tooltip="Завантажити сертифікат" display="Завантажити сертифікат"/>
    <hyperlink ref="H621" r:id="rId618" tooltip="Завантажити сертифікат" display="Завантажити сертифікат"/>
    <hyperlink ref="H622" r:id="rId619" tooltip="Завантажити сертифікат" display="Завантажити сертифікат"/>
    <hyperlink ref="H623" r:id="rId620" tooltip="Завантажити сертифікат" display="Завантажити сертифікат"/>
    <hyperlink ref="H624" r:id="rId621" tooltip="Завантажити сертифікат" display="Завантажити сертифікат"/>
    <hyperlink ref="H625" r:id="rId622" tooltip="Завантажити сертифікат" display="Завантажити сертифікат"/>
    <hyperlink ref="H626" r:id="rId623" tooltip="Завантажити сертифікат" display="Завантажити сертифікат"/>
    <hyperlink ref="H627" r:id="rId624" tooltip="Завантажити сертифікат" display="Завантажити сертифікат"/>
    <hyperlink ref="H628" r:id="rId625" tooltip="Завантажити сертифікат" display="Завантажити сертифікат"/>
    <hyperlink ref="H629" r:id="rId626" tooltip="Завантажити сертифікат" display="Завантажити сертифікат"/>
    <hyperlink ref="H630" r:id="rId627" tooltip="Завантажити сертифікат" display="Завантажити сертифікат"/>
    <hyperlink ref="H631" r:id="rId628" tooltip="Завантажити сертифікат" display="Завантажити сертифікат"/>
    <hyperlink ref="H632" r:id="rId629" tooltip="Завантажити сертифікат" display="Завантажити сертифікат"/>
    <hyperlink ref="H633" r:id="rId630" tooltip="Завантажити сертифікат" display="Завантажити сертифікат"/>
    <hyperlink ref="H634" r:id="rId631" tooltip="Завантажити сертифікат" display="Завантажити сертифікат"/>
    <hyperlink ref="H635" r:id="rId632" tooltip="Завантажити сертифікат" display="Завантажити сертифікат"/>
    <hyperlink ref="H636" r:id="rId633" tooltip="Завантажити сертифікат" display="Завантажити сертифікат"/>
    <hyperlink ref="H637" r:id="rId634" tooltip="Завантажити сертифікат" display="Завантажити сертифікат"/>
    <hyperlink ref="H638" r:id="rId635" tooltip="Завантажити сертифікат" display="Завантажити сертифікат"/>
    <hyperlink ref="H639" r:id="rId636" tooltip="Завантажити сертифікат" display="Завантажити сертифікат"/>
    <hyperlink ref="H640" r:id="rId637" tooltip="Завантажити сертифікат" display="Завантажити сертифікат"/>
    <hyperlink ref="H641" r:id="rId638" tooltip="Завантажити сертифікат" display="Завантажити сертифікат"/>
    <hyperlink ref="H642" r:id="rId639" tooltip="Завантажити сертифікат" display="Завантажити сертифікат"/>
    <hyperlink ref="H643" r:id="rId640" tooltip="Завантажити сертифікат" display="Завантажити сертифікат"/>
    <hyperlink ref="H644" r:id="rId641" tooltip="Завантажити сертифікат" display="Завантажити сертифікат"/>
    <hyperlink ref="H645" r:id="rId642" tooltip="Завантажити сертифікат" display="Завантажити сертифікат"/>
    <hyperlink ref="H646" r:id="rId643" tooltip="Завантажити сертифікат" display="Завантажити сертифікат"/>
    <hyperlink ref="H647" r:id="rId644" tooltip="Завантажити сертифікат" display="Завантажити сертифікат"/>
    <hyperlink ref="H648" r:id="rId645" tooltip="Завантажити сертифікат" display="Завантажити сертифікат"/>
    <hyperlink ref="H649" r:id="rId646" tooltip="Завантажити сертифікат" display="Завантажити сертифікат"/>
    <hyperlink ref="H650" r:id="rId647" tooltip="Завантажити сертифікат" display="Завантажити сертифікат"/>
    <hyperlink ref="H651" r:id="rId648" tooltip="Завантажити сертифікат" display="Завантажити сертифікат"/>
    <hyperlink ref="H652" r:id="rId649" tooltip="Завантажити сертифікат" display="Завантажити сертифікат"/>
    <hyperlink ref="H653" r:id="rId650" tooltip="Завантажити сертифікат" display="Завантажити сертифікат"/>
    <hyperlink ref="H654" r:id="rId651" tooltip="Завантажити сертифікат" display="Завантажити сертифікат"/>
    <hyperlink ref="H655" r:id="rId652" tooltip="Завантажити сертифікат" display="Завантажити сертифікат"/>
    <hyperlink ref="H656" r:id="rId653" tooltip="Завантажити сертифікат" display="Завантажити сертифікат"/>
    <hyperlink ref="H657" r:id="rId654" tooltip="Завантажити сертифікат" display="Завантажити сертифікат"/>
    <hyperlink ref="H658" r:id="rId655" tooltip="Завантажити сертифікат" display="Завантажити сертифікат"/>
    <hyperlink ref="H659" r:id="rId656" tooltip="Завантажити сертифікат" display="Завантажити сертифікат"/>
    <hyperlink ref="H660" r:id="rId657" tooltip="Завантажити сертифікат" display="Завантажити сертифікат"/>
    <hyperlink ref="H661" r:id="rId658" tooltip="Завантажити сертифікат" display="Завантажити сертифікат"/>
    <hyperlink ref="H662" r:id="rId659" tooltip="Завантажити сертифікат" display="Завантажити сертифікат"/>
    <hyperlink ref="H663" r:id="rId660" tooltip="Завантажити сертифікат" display="Завантажити сертифікат"/>
    <hyperlink ref="H664" r:id="rId661" tooltip="Завантажити сертифікат" display="Завантажити сертифікат"/>
    <hyperlink ref="H665" r:id="rId662" tooltip="Завантажити сертифікат" display="Завантажити сертифікат"/>
    <hyperlink ref="H666" r:id="rId663" tooltip="Завантажити сертифікат" display="Завантажити сертифікат"/>
    <hyperlink ref="H667" r:id="rId664" tooltip="Завантажити сертифікат" display="Завантажити сертифікат"/>
    <hyperlink ref="H668" r:id="rId665" tooltip="Завантажити сертифікат" display="Завантажити сертифікат"/>
    <hyperlink ref="H669" r:id="rId666" tooltip="Завантажити сертифікат" display="Завантажити сертифікат"/>
    <hyperlink ref="H670" r:id="rId667" tooltip="Завантажити сертифікат" display="Завантажити сертифікат"/>
    <hyperlink ref="H671" r:id="rId668" tooltip="Завантажити сертифікат" display="Завантажити сертифікат"/>
    <hyperlink ref="H672" r:id="rId669" tooltip="Завантажити сертифікат" display="Завантажити сертифікат"/>
    <hyperlink ref="H673" r:id="rId670" tooltip="Завантажити сертифікат" display="Завантажити сертифікат"/>
    <hyperlink ref="H674" r:id="rId671" tooltip="Завантажити сертифікат" display="Завантажити сертифікат"/>
    <hyperlink ref="H675" r:id="rId672" tooltip="Завантажити сертифікат" display="Завантажити сертифікат"/>
    <hyperlink ref="H676" r:id="rId673" tooltip="Завантажити сертифікат" display="Завантажити сертифікат"/>
    <hyperlink ref="H677" r:id="rId674" tooltip="Завантажити сертифікат" display="Завантажити сертифікат"/>
    <hyperlink ref="H678" r:id="rId675" tooltip="Завантажити сертифікат" display="Завантажити сертифікат"/>
    <hyperlink ref="H679" r:id="rId676" tooltip="Завантажити сертифікат" display="Завантажити сертифікат"/>
    <hyperlink ref="H680" r:id="rId677" tooltip="Завантажити сертифікат" display="Завантажити сертифікат"/>
    <hyperlink ref="H681" r:id="rId678" tooltip="Завантажити сертифікат" display="Завантажити сертифікат"/>
    <hyperlink ref="H682" r:id="rId679" tooltip="Завантажити сертифікат" display="Завантажити сертифікат"/>
    <hyperlink ref="H683" r:id="rId680" tooltip="Завантажити сертифікат" display="Завантажити сертифікат"/>
    <hyperlink ref="H684" r:id="rId681" tooltip="Завантажити сертифікат" display="Завантажити сертифікат"/>
    <hyperlink ref="H685" r:id="rId682" tooltip="Завантажити сертифікат" display="Завантажити сертифікат"/>
    <hyperlink ref="H686" r:id="rId683" tooltip="Завантажити сертифікат" display="Завантажити сертифікат"/>
    <hyperlink ref="H687" r:id="rId684" tooltip="Завантажити сертифікат" display="Завантажити сертифікат"/>
    <hyperlink ref="H688" r:id="rId685" tooltip="Завантажити сертифікат" display="Завантажити сертифікат"/>
    <hyperlink ref="H689" r:id="rId686" tooltip="Завантажити сертифікат" display="Завантажити сертифікат"/>
    <hyperlink ref="H690" r:id="rId687" tooltip="Завантажити сертифікат" display="Завантажити сертифікат"/>
    <hyperlink ref="H691" r:id="rId688" tooltip="Завантажити сертифікат" display="Завантажити сертифікат"/>
    <hyperlink ref="H692" r:id="rId689" tooltip="Завантажити сертифікат" display="Завантажити сертифікат"/>
    <hyperlink ref="H693" r:id="rId690" tooltip="Завантажити сертифікат" display="Завантажити сертифікат"/>
    <hyperlink ref="H694" r:id="rId691" tooltip="Завантажити сертифікат" display="Завантажити сертифікат"/>
    <hyperlink ref="H695" r:id="rId692" tooltip="Завантажити сертифікат" display="Завантажити сертифікат"/>
    <hyperlink ref="H696" r:id="rId693" tooltip="Завантажити сертифікат" display="Завантажити сертифікат"/>
    <hyperlink ref="H697" r:id="rId694" tooltip="Завантажити сертифікат" display="Завантажити сертифікат"/>
    <hyperlink ref="H698" r:id="rId695" tooltip="Завантажити сертифікат" display="Завантажити сертифікат"/>
    <hyperlink ref="H699" r:id="rId696" tooltip="Завантажити сертифікат" display="Завантажити сертифікат"/>
    <hyperlink ref="H700" r:id="rId697" tooltip="Завантажити сертифікат" display="Завантажити сертифікат"/>
    <hyperlink ref="H701" r:id="rId698" tooltip="Завантажити сертифікат" display="Завантажити сертифікат"/>
    <hyperlink ref="H702" r:id="rId699" tooltip="Завантажити сертифікат" display="Завантажити сертифікат"/>
    <hyperlink ref="H703" r:id="rId700" tooltip="Завантажити сертифікат" display="Завантажити сертифікат"/>
    <hyperlink ref="H704" r:id="rId701" tooltip="Завантажити сертифікат" display="Завантажити сертифікат"/>
    <hyperlink ref="H705" r:id="rId702" tooltip="Завантажити сертифікат" display="Завантажити сертифікат"/>
    <hyperlink ref="H706" r:id="rId703" tooltip="Завантажити сертифікат" display="Завантажити сертифікат"/>
    <hyperlink ref="H707" r:id="rId704" tooltip="Завантажити сертифікат" display="Завантажити сертифікат"/>
    <hyperlink ref="H708" r:id="rId705" tooltip="Завантажити сертифікат" display="Завантажити сертифікат"/>
    <hyperlink ref="H709" r:id="rId706" tooltip="Завантажити сертифікат" display="Завантажити сертифікат"/>
    <hyperlink ref="H710" r:id="rId707" tooltip="Завантажити сертифікат" display="Завантажити сертифікат"/>
    <hyperlink ref="H711" r:id="rId708" tooltip="Завантажити сертифікат" display="Завантажити сертифікат"/>
    <hyperlink ref="H712" r:id="rId709" tooltip="Завантажити сертифікат" display="Завантажити сертифікат"/>
    <hyperlink ref="H713" r:id="rId710" tooltip="Завантажити сертифікат" display="Завантажити сертифікат"/>
    <hyperlink ref="H714" r:id="rId711" tooltip="Завантажити сертифікат" display="Завантажити сертифікат"/>
    <hyperlink ref="H715" r:id="rId712" tooltip="Завантажити сертифікат" display="Завантажити сертифікат"/>
    <hyperlink ref="H716" r:id="rId713" tooltip="Завантажити сертифікат" display="Завантажити сертифікат"/>
    <hyperlink ref="H717" r:id="rId714" tooltip="Завантажити сертифікат" display="Завантажити сертифікат"/>
    <hyperlink ref="H718" r:id="rId715" tooltip="Завантажити сертифікат" display="Завантажити сертифікат"/>
    <hyperlink ref="H719" r:id="rId716" tooltip="Завантажити сертифікат" display="Завантажити сертифікат"/>
    <hyperlink ref="H720" r:id="rId717" tooltip="Завантажити сертифікат" display="Завантажити сертифікат"/>
    <hyperlink ref="H721" r:id="rId718" tooltip="Завантажити сертифікат" display="Завантажити сертифікат"/>
    <hyperlink ref="H722" r:id="rId719" tooltip="Завантажити сертифікат" display="Завантажити сертифікат"/>
    <hyperlink ref="H723" r:id="rId720" tooltip="Завантажити сертифікат" display="Завантажити сертифікат"/>
    <hyperlink ref="H724" r:id="rId721" tooltip="Завантажити сертифікат" display="Завантажити сертифікат"/>
    <hyperlink ref="H725" r:id="rId722" tooltip="Завантажити сертифікат" display="Завантажити сертифікат"/>
    <hyperlink ref="H726" r:id="rId723" tooltip="Завантажити сертифікат" display="Завантажити сертифікат"/>
    <hyperlink ref="H727" r:id="rId724" tooltip="Завантажити сертифікат" display="Завантажити сертифікат"/>
    <hyperlink ref="H728" r:id="rId725" tooltip="Завантажити сертифікат" display="Завантажити сертифікат"/>
    <hyperlink ref="H729" r:id="rId726" tooltip="Завантажити сертифікат" display="Завантажити сертифікат"/>
    <hyperlink ref="H730" r:id="rId727" tooltip="Завантажити сертифікат" display="Завантажити сертифікат"/>
    <hyperlink ref="H731" r:id="rId728" tooltip="Завантажити сертифікат" display="Завантажити сертифікат"/>
    <hyperlink ref="H732" r:id="rId729" tooltip="Завантажити сертифікат" display="Завантажити сертифікат"/>
    <hyperlink ref="H733" r:id="rId730" tooltip="Завантажити сертифікат" display="Завантажити сертифікат"/>
    <hyperlink ref="H734" r:id="rId731" tooltip="Завантажити сертифікат" display="Завантажити сертифікат"/>
    <hyperlink ref="H735" r:id="rId732" tooltip="Завантажити сертифікат" display="Завантажити сертифікат"/>
    <hyperlink ref="H736" r:id="rId733" tooltip="Завантажити сертифікат" display="Завантажити сертифікат"/>
    <hyperlink ref="H737" r:id="rId734" tooltip="Завантажити сертифікат" display="Завантажити сертифікат"/>
    <hyperlink ref="H738" r:id="rId735" tooltip="Завантажити сертифікат" display="Завантажити сертифікат"/>
    <hyperlink ref="H739" r:id="rId736" tooltip="Завантажити сертифікат" display="Завантажити сертифікат"/>
    <hyperlink ref="H740" r:id="rId737" tooltip="Завантажити сертифікат" display="Завантажити сертифікат"/>
    <hyperlink ref="H741" r:id="rId738" tooltip="Завантажити сертифікат" display="Завантажити сертифікат"/>
    <hyperlink ref="H742" r:id="rId739" tooltip="Завантажити сертифікат" display="Завантажити сертифікат"/>
    <hyperlink ref="H743" r:id="rId740" tooltip="Завантажити сертифікат" display="Завантажити сертифікат"/>
    <hyperlink ref="H744" r:id="rId741" tooltip="Завантажити сертифікат" display="Завантажити сертифікат"/>
    <hyperlink ref="H745" r:id="rId742" tooltip="Завантажити сертифікат" display="Завантажити сертифікат"/>
    <hyperlink ref="H746" r:id="rId743" tooltip="Завантажити сертифікат" display="Завантажити сертифікат"/>
    <hyperlink ref="H747" r:id="rId744" tooltip="Завантажити сертифікат" display="Завантажити сертифікат"/>
    <hyperlink ref="H748" r:id="rId745" tooltip="Завантажити сертифікат" display="Завантажити сертифікат"/>
    <hyperlink ref="H749" r:id="rId746" tooltip="Завантажити сертифікат" display="Завантажити сертифікат"/>
    <hyperlink ref="H750" r:id="rId747" tooltip="Завантажити сертифікат" display="Завантажити сертифікат"/>
    <hyperlink ref="H751" r:id="rId748" tooltip="Завантажити сертифікат" display="Завантажити сертифікат"/>
    <hyperlink ref="H752" r:id="rId749" tooltip="Завантажити сертифікат" display="Завантажити сертифікат"/>
    <hyperlink ref="H753" r:id="rId750" tooltip="Завантажити сертифікат" display="Завантажити сертифікат"/>
    <hyperlink ref="H754" r:id="rId751" tooltip="Завантажити сертифікат" display="Завантажити сертифікат"/>
    <hyperlink ref="H755" r:id="rId752" tooltip="Завантажити сертифікат" display="Завантажити сертифікат"/>
    <hyperlink ref="H756" r:id="rId753" tooltip="Завантажити сертифікат" display="Завантажити сертифікат"/>
    <hyperlink ref="H757" r:id="rId754" tooltip="Завантажити сертифікат" display="Завантажити сертифікат"/>
    <hyperlink ref="H758" r:id="rId755" tooltip="Завантажити сертифікат" display="Завантажити сертифікат"/>
    <hyperlink ref="H759" r:id="rId756" tooltip="Завантажити сертифікат" display="Завантажити сертифікат"/>
    <hyperlink ref="H760" r:id="rId757" tooltip="Завантажити сертифікат" display="Завантажити сертифікат"/>
    <hyperlink ref="H761" r:id="rId758" tooltip="Завантажити сертифікат" display="Завантажити сертифікат"/>
    <hyperlink ref="H762" r:id="rId759" tooltip="Завантажити сертифікат" display="Завантажити сертифікат"/>
    <hyperlink ref="H763" r:id="rId760" tooltip="Завантажити сертифікат" display="Завантажити сертифікат"/>
    <hyperlink ref="H764" r:id="rId761" tooltip="Завантажити сертифікат" display="Завантажити сертифікат"/>
    <hyperlink ref="H765" r:id="rId762" tooltip="Завантажити сертифікат" display="Завантажити сертифікат"/>
    <hyperlink ref="H766" r:id="rId763" tooltip="Завантажити сертифікат" display="Завантажити сертифікат"/>
    <hyperlink ref="H767" r:id="rId764" tooltip="Завантажити сертифікат" display="Завантажити сертифікат"/>
    <hyperlink ref="H768" r:id="rId765" tooltip="Завантажити сертифікат" display="Завантажити сертифікат"/>
    <hyperlink ref="H769" r:id="rId766" tooltip="Завантажити сертифікат" display="Завантажити сертифікат"/>
    <hyperlink ref="H770" r:id="rId767" tooltip="Завантажити сертифікат" display="Завантажити сертифікат"/>
    <hyperlink ref="H771" r:id="rId768" tooltip="Завантажити сертифікат" display="Завантажити сертифікат"/>
    <hyperlink ref="H772" r:id="rId769" tooltip="Завантажити сертифікат" display="Завантажити сертифікат"/>
    <hyperlink ref="H773" r:id="rId770" tooltip="Завантажити сертифікат" display="Завантажити сертифікат"/>
    <hyperlink ref="H774" r:id="rId771" tooltip="Завантажити сертифікат" display="Завантажити сертифікат"/>
    <hyperlink ref="H775" r:id="rId772" tooltip="Завантажити сертифікат" display="Завантажити сертифікат"/>
    <hyperlink ref="H776" r:id="rId773" tooltip="Завантажити сертифікат" display="Завантажити сертифікат"/>
    <hyperlink ref="H777" r:id="rId774" tooltip="Завантажити сертифікат" display="Завантажити сертифікат"/>
    <hyperlink ref="H778" r:id="rId775" tooltip="Завантажити сертифікат" display="Завантажити сертифікат"/>
    <hyperlink ref="H779" r:id="rId776" tooltip="Завантажити сертифікат" display="Завантажити сертифікат"/>
    <hyperlink ref="H780" r:id="rId777" tooltip="Завантажити сертифікат" display="Завантажити сертифікат"/>
    <hyperlink ref="H781" r:id="rId778" tooltip="Завантажити сертифікат" display="Завантажити сертифікат"/>
    <hyperlink ref="H782" r:id="rId779" tooltip="Завантажити сертифікат" display="Завантажити сертифікат"/>
    <hyperlink ref="H783" r:id="rId780" tooltip="Завантажити сертифікат" display="Завантажити сертифікат"/>
    <hyperlink ref="H784" r:id="rId781" tooltip="Завантажити сертифікат" display="Завантажити сертифікат"/>
    <hyperlink ref="H785" r:id="rId782" tooltip="Завантажити сертифікат" display="Завантажити сертифікат"/>
    <hyperlink ref="H786" r:id="rId783" tooltip="Завантажити сертифікат" display="Завантажити сертифікат"/>
    <hyperlink ref="H787" r:id="rId784" tooltip="Завантажити сертифікат" display="Завантажити сертифікат"/>
    <hyperlink ref="H788" r:id="rId785" tooltip="Завантажити сертифікат" display="Завантажити сертифікат"/>
    <hyperlink ref="H789" r:id="rId786" tooltip="Завантажити сертифікат" display="Завантажити сертифікат"/>
    <hyperlink ref="H790" r:id="rId787" tooltip="Завантажити сертифікат" display="Завантажити сертифікат"/>
    <hyperlink ref="H791" r:id="rId788" tooltip="Завантажити сертифікат" display="Завантажити сертифікат"/>
    <hyperlink ref="H792" r:id="rId789" tooltip="Завантажити сертифікат" display="Завантажити сертифікат"/>
    <hyperlink ref="H793" r:id="rId790" tooltip="Завантажити сертифікат" display="Завантажити сертифікат"/>
    <hyperlink ref="H794" r:id="rId791" tooltip="Завантажити сертифікат" display="Завантажити сертифікат"/>
    <hyperlink ref="H795" r:id="rId792" tooltip="Завантажити сертифікат" display="Завантажити сертифікат"/>
    <hyperlink ref="H796" r:id="rId793" tooltip="Завантажити сертифікат" display="Завантажити сертифікат"/>
    <hyperlink ref="H797" r:id="rId794" tooltip="Завантажити сертифікат" display="Завантажити сертифікат"/>
    <hyperlink ref="H798" r:id="rId795" tooltip="Завантажити сертифікат" display="Завантажити сертифікат"/>
    <hyperlink ref="H799" r:id="rId796" tooltip="Завантажити сертифікат" display="Завантажити сертифікат"/>
    <hyperlink ref="H800" r:id="rId797" tooltip="Завантажити сертифікат" display="Завантажити сертифікат"/>
    <hyperlink ref="H801" r:id="rId798" tooltip="Завантажити сертифікат" display="Завантажити сертифікат"/>
    <hyperlink ref="H802" r:id="rId799" tooltip="Завантажити сертифікат" display="Завантажити сертифікат"/>
    <hyperlink ref="H803" r:id="rId800" tooltip="Завантажити сертифікат" display="Завантажити сертифікат"/>
    <hyperlink ref="H804" r:id="rId801" tooltip="Завантажити сертифікат" display="Завантажити сертифікат"/>
    <hyperlink ref="H805" r:id="rId802" tooltip="Завантажити сертифікат" display="Завантажити сертифікат"/>
    <hyperlink ref="H806" r:id="rId803" tooltip="Завантажити сертифікат" display="Завантажити сертифікат"/>
    <hyperlink ref="H807" r:id="rId804" tooltip="Завантажити сертифікат" display="Завантажити сертифікат"/>
    <hyperlink ref="H808" r:id="rId805" tooltip="Завантажити сертифікат" display="Завантажити сертифікат"/>
    <hyperlink ref="H809" r:id="rId806" tooltip="Завантажити сертифікат" display="Завантажити сертифікат"/>
    <hyperlink ref="H810" r:id="rId807" tooltip="Завантажити сертифікат" display="Завантажити сертифікат"/>
    <hyperlink ref="H811" r:id="rId808" tooltip="Завантажити сертифікат" display="Завантажити сертифікат"/>
    <hyperlink ref="H812" r:id="rId809" tooltip="Завантажити сертифікат" display="Завантажити сертифікат"/>
    <hyperlink ref="H813" r:id="rId810" tooltip="Завантажити сертифікат" display="Завантажити сертифікат"/>
    <hyperlink ref="H814" r:id="rId811" tooltip="Завантажити сертифікат" display="Завантажити сертифікат"/>
    <hyperlink ref="H815" r:id="rId812" tooltip="Завантажити сертифікат" display="Завантажити сертифікат"/>
    <hyperlink ref="H816" r:id="rId813" tooltip="Завантажити сертифікат" display="Завантажити сертифікат"/>
    <hyperlink ref="H817" r:id="rId814" tooltip="Завантажити сертифікат" display="Завантажити сертифікат"/>
    <hyperlink ref="H818" r:id="rId815" tooltip="Завантажити сертифікат" display="Завантажити сертифікат"/>
    <hyperlink ref="H819" r:id="rId816" tooltip="Завантажити сертифікат" display="Завантажити сертифікат"/>
    <hyperlink ref="H820" r:id="rId817" tooltip="Завантажити сертифікат" display="Завантажити сертифікат"/>
    <hyperlink ref="H821" r:id="rId818" tooltip="Завантажити сертифікат" display="Завантажити сертифікат"/>
    <hyperlink ref="H822" r:id="rId819" tooltip="Завантажити сертифікат" display="Завантажити сертифікат"/>
    <hyperlink ref="H823" r:id="rId820" tooltip="Завантажити сертифікат" display="Завантажити сертифікат"/>
    <hyperlink ref="H824" r:id="rId821" tooltip="Завантажити сертифікат" display="Завантажити сертифікат"/>
    <hyperlink ref="H825" r:id="rId822" tooltip="Завантажити сертифікат" display="Завантажити сертифікат"/>
    <hyperlink ref="H826" r:id="rId823" tooltip="Завантажити сертифікат" display="Завантажити сертифікат"/>
    <hyperlink ref="H827" r:id="rId824" tooltip="Завантажити сертифікат" display="Завантажити сертифікат"/>
    <hyperlink ref="H828" r:id="rId825" tooltip="Завантажити сертифікат" display="Завантажити сертифікат"/>
    <hyperlink ref="H829" r:id="rId826" tooltip="Завантажити сертифікат" display="Завантажити сертифікат"/>
    <hyperlink ref="H830" r:id="rId827" tooltip="Завантажити сертифікат" display="Завантажити сертифікат"/>
    <hyperlink ref="H831" r:id="rId828" tooltip="Завантажити сертифікат" display="Завантажити сертифікат"/>
    <hyperlink ref="H832" r:id="rId829" tooltip="Завантажити сертифікат" display="Завантажити сертифікат"/>
    <hyperlink ref="H833" r:id="rId830" tooltip="Завантажити сертифікат" display="Завантажити сертифікат"/>
    <hyperlink ref="H834" r:id="rId831" tooltip="Завантажити сертифікат" display="Завантажити сертифікат"/>
    <hyperlink ref="H835" r:id="rId832" tooltip="Завантажити сертифікат" display="Завантажити сертифікат"/>
    <hyperlink ref="H836" r:id="rId833" tooltip="Завантажити сертифікат" display="Завантажити сертифікат"/>
    <hyperlink ref="H837" r:id="rId834" tooltip="Завантажити сертифікат" display="Завантажити сертифікат"/>
    <hyperlink ref="H838" r:id="rId835" tooltip="Завантажити сертифікат" display="Завантажити сертифікат"/>
    <hyperlink ref="H839" r:id="rId836" tooltip="Завантажити сертифікат" display="Завантажити сертифікат"/>
    <hyperlink ref="H840" r:id="rId837" tooltip="Завантажити сертифікат" display="Завантажити сертифікат"/>
    <hyperlink ref="H841" r:id="rId838" tooltip="Завантажити сертифікат" display="Завантажити сертифікат"/>
    <hyperlink ref="H842" r:id="rId839" tooltip="Завантажити сертифікат" display="Завантажити сертифікат"/>
    <hyperlink ref="H843" r:id="rId840" tooltip="Завантажити сертифікат" display="Завантажити сертифікат"/>
    <hyperlink ref="H844" r:id="rId841" tooltip="Завантажити сертифікат" display="Завантажити сертифікат"/>
    <hyperlink ref="H845" r:id="rId842" tooltip="Завантажити сертифікат" display="Завантажити сертифікат"/>
    <hyperlink ref="H846" r:id="rId843" tooltip="Завантажити сертифікат" display="Завантажити сертифікат"/>
    <hyperlink ref="H847" r:id="rId844" tooltip="Завантажити сертифікат" display="Завантажити сертифікат"/>
    <hyperlink ref="H848" r:id="rId845" tooltip="Завантажити сертифікат" display="Завантажити сертифікат"/>
    <hyperlink ref="H849" r:id="rId846" tooltip="Завантажити сертифікат" display="Завантажити сертифікат"/>
    <hyperlink ref="H850" r:id="rId847" tooltip="Завантажити сертифікат" display="Завантажити сертифікат"/>
    <hyperlink ref="H851" r:id="rId848" tooltip="Завантажити сертифікат" display="Завантажити сертифікат"/>
    <hyperlink ref="H852" r:id="rId849" tooltip="Завантажити сертифікат" display="Завантажити сертифікат"/>
    <hyperlink ref="H853" r:id="rId850" tooltip="Завантажити сертифікат" display="Завантажити сертифікат"/>
    <hyperlink ref="H854" r:id="rId851" tooltip="Завантажити сертифікат" display="Завантажити сертифікат"/>
    <hyperlink ref="H855" r:id="rId852" tooltip="Завантажити сертифікат" display="Завантажити сертифікат"/>
    <hyperlink ref="H856" r:id="rId853" tooltip="Завантажити сертифікат" display="Завантажити сертифікат"/>
    <hyperlink ref="H857" r:id="rId854" tooltip="Завантажити сертифікат" display="Завантажити сертифікат"/>
    <hyperlink ref="H858" r:id="rId855" tooltip="Завантажити сертифікат" display="Завантажити сертифікат"/>
    <hyperlink ref="H859" r:id="rId856" tooltip="Завантажити сертифікат" display="Завантажити сертифікат"/>
    <hyperlink ref="H860" r:id="rId857" tooltip="Завантажити сертифікат" display="Завантажити сертифікат"/>
    <hyperlink ref="H861" r:id="rId858" tooltip="Завантажити сертифікат" display="Завантажити сертифікат"/>
    <hyperlink ref="H862" r:id="rId859" tooltip="Завантажити сертифікат" display="Завантажити сертифікат"/>
    <hyperlink ref="H863" r:id="rId860" tooltip="Завантажити сертифікат" display="Завантажити сертифікат"/>
    <hyperlink ref="H864" r:id="rId861" tooltip="Завантажити сертифікат" display="Завантажити сертифікат"/>
    <hyperlink ref="H865" r:id="rId862" tooltip="Завантажити сертифікат" display="Завантажити сертифікат"/>
    <hyperlink ref="H866" r:id="rId863" tooltip="Завантажити сертифікат" display="Завантажити сертифікат"/>
    <hyperlink ref="H867" r:id="rId864" tooltip="Завантажити сертифікат" display="Завантажити сертифікат"/>
    <hyperlink ref="H868" r:id="rId865" tooltip="Завантажити сертифікат" display="Завантажити сертифікат"/>
    <hyperlink ref="H869" r:id="rId866" tooltip="Завантажити сертифікат" display="Завантажити сертифікат"/>
    <hyperlink ref="H870" r:id="rId867" tooltip="Завантажити сертифікат" display="Завантажити сертифікат"/>
    <hyperlink ref="H871" r:id="rId868" tooltip="Завантажити сертифікат" display="Завантажити сертифікат"/>
    <hyperlink ref="H872" r:id="rId869" tooltip="Завантажити сертифікат" display="Завантажити сертифікат"/>
    <hyperlink ref="H873" r:id="rId870" tooltip="Завантажити сертифікат" display="Завантажити сертифікат"/>
    <hyperlink ref="H874" r:id="rId871" tooltip="Завантажити сертифікат" display="Завантажити сертифікат"/>
    <hyperlink ref="H875" r:id="rId872" tooltip="Завантажити сертифікат" display="Завантажити сертифікат"/>
    <hyperlink ref="H876" r:id="rId873" tooltip="Завантажити сертифікат" display="Завантажити сертифікат"/>
    <hyperlink ref="H877" r:id="rId874" tooltip="Завантажити сертифікат" display="Завантажити сертифікат"/>
    <hyperlink ref="H878" r:id="rId875" tooltip="Завантажити сертифікат" display="Завантажити сертифікат"/>
    <hyperlink ref="H879" r:id="rId876" tooltip="Завантажити сертифікат" display="Завантажити сертифікат"/>
    <hyperlink ref="H880" r:id="rId877" tooltip="Завантажити сертифікат" display="Завантажити сертифікат"/>
    <hyperlink ref="H881" r:id="rId878" tooltip="Завантажити сертифікат" display="Завантажити сертифікат"/>
    <hyperlink ref="H882" r:id="rId879" tooltip="Завантажити сертифікат" display="Завантажити сертифікат"/>
    <hyperlink ref="H883" r:id="rId880" tooltip="Завантажити сертифікат" display="Завантажити сертифікат"/>
    <hyperlink ref="H884" r:id="rId881" tooltip="Завантажити сертифікат" display="Завантажити сертифікат"/>
    <hyperlink ref="H885" r:id="rId882" tooltip="Завантажити сертифікат" display="Завантажити сертифікат"/>
    <hyperlink ref="H886" r:id="rId883" tooltip="Завантажити сертифікат" display="Завантажити сертифікат"/>
    <hyperlink ref="H887" r:id="rId884" tooltip="Завантажити сертифікат" display="Завантажити сертифікат"/>
    <hyperlink ref="H888" r:id="rId885" tooltip="Завантажити сертифікат" display="Завантажити сертифікат"/>
    <hyperlink ref="H889" r:id="rId886" tooltip="Завантажити сертифікат" display="Завантажити сертифікат"/>
    <hyperlink ref="H890" r:id="rId887" tooltip="Завантажити сертифікат" display="Завантажити сертифікат"/>
    <hyperlink ref="H891" r:id="rId888" tooltip="Завантажити сертифікат" display="Завантажити сертифікат"/>
    <hyperlink ref="H892" r:id="rId889" tooltip="Завантажити сертифікат" display="Завантажити сертифікат"/>
    <hyperlink ref="H893" r:id="rId890" tooltip="Завантажити сертифікат" display="Завантажити сертифікат"/>
    <hyperlink ref="H894" r:id="rId891" tooltip="Завантажити сертифікат" display="Завантажити сертифікат"/>
    <hyperlink ref="H895" r:id="rId892" tooltip="Завантажити сертифікат" display="Завантажити сертифікат"/>
    <hyperlink ref="H896" r:id="rId893" tooltip="Завантажити сертифікат" display="Завантажити сертифікат"/>
    <hyperlink ref="H897" r:id="rId894" tooltip="Завантажити сертифікат" display="Завантажити сертифікат"/>
    <hyperlink ref="H898" r:id="rId895" tooltip="Завантажити сертифікат" display="Завантажити сертифікат"/>
    <hyperlink ref="H899" r:id="rId896" tooltip="Завантажити сертифікат" display="Завантажити сертифікат"/>
    <hyperlink ref="H900" r:id="rId897" tooltip="Завантажити сертифікат" display="Завантажити сертифікат"/>
    <hyperlink ref="H901" r:id="rId898" tooltip="Завантажити сертифікат" display="Завантажити сертифікат"/>
    <hyperlink ref="H902" r:id="rId899" tooltip="Завантажити сертифікат" display="Завантажити сертифікат"/>
    <hyperlink ref="H903" r:id="rId900" tooltip="Завантажити сертифікат" display="Завантажити сертифікат"/>
    <hyperlink ref="H904" r:id="rId901" tooltip="Завантажити сертифікат" display="Завантажити сертифікат"/>
    <hyperlink ref="H905" r:id="rId902" tooltip="Завантажити сертифікат" display="Завантажити сертифікат"/>
    <hyperlink ref="H906" r:id="rId903" tooltip="Завантажити сертифікат" display="Завантажити сертифікат"/>
    <hyperlink ref="H907" r:id="rId904" tooltip="Завантажити сертифікат" display="Завантажити сертифікат"/>
    <hyperlink ref="H908" r:id="rId905" tooltip="Завантажити сертифікат" display="Завантажити сертифікат"/>
    <hyperlink ref="H909" r:id="rId906" tooltip="Завантажити сертифікат" display="Завантажити сертифікат"/>
    <hyperlink ref="H910" r:id="rId907" tooltip="Завантажити сертифікат" display="Завантажити сертифікат"/>
    <hyperlink ref="H911" r:id="rId908" tooltip="Завантажити сертифікат" display="Завантажити сертифікат"/>
    <hyperlink ref="H912" r:id="rId909" tooltip="Завантажити сертифікат" display="Завантажити сертифікат"/>
    <hyperlink ref="H913" r:id="rId910" tooltip="Завантажити сертифікат" display="Завантажити сертифікат"/>
    <hyperlink ref="H914" r:id="rId911" tooltip="Завантажити сертифікат" display="Завантажити сертифікат"/>
    <hyperlink ref="H915" r:id="rId912" tooltip="Завантажити сертифікат" display="Завантажити сертифікат"/>
    <hyperlink ref="H916" r:id="rId913" tooltip="Завантажити сертифікат" display="Завантажити сертифікат"/>
    <hyperlink ref="H917" r:id="rId914" tooltip="Завантажити сертифікат" display="Завантажити сертифікат"/>
    <hyperlink ref="H918" r:id="rId915" tooltip="Завантажити сертифікат" display="Завантажити сертифікат"/>
    <hyperlink ref="H919" r:id="rId916" tooltip="Завантажити сертифікат" display="Завантажити сертифікат"/>
    <hyperlink ref="H920" r:id="rId917" tooltip="Завантажити сертифікат" display="Завантажити сертифікат"/>
    <hyperlink ref="H921" r:id="rId918" tooltip="Завантажити сертифікат" display="Завантажити сертифікат"/>
    <hyperlink ref="H922" r:id="rId919" tooltip="Завантажити сертифікат" display="Завантажити сертифікат"/>
    <hyperlink ref="H923" r:id="rId920" tooltip="Завантажити сертифікат" display="Завантажити сертифікат"/>
    <hyperlink ref="H924" r:id="rId921" tooltip="Завантажити сертифікат" display="Завантажити сертифікат"/>
    <hyperlink ref="H925" r:id="rId922" tooltip="Завантажити сертифікат" display="Завантажити сертифікат"/>
    <hyperlink ref="H926" r:id="rId923" tooltip="Завантажити сертифікат" display="Завантажити сертифікат"/>
    <hyperlink ref="H927" r:id="rId924" tooltip="Завантажити сертифікат" display="Завантажити сертифікат"/>
    <hyperlink ref="H928" r:id="rId925" tooltip="Завантажити сертифікат" display="Завантажити сертифікат"/>
    <hyperlink ref="H929" r:id="rId926" tooltip="Завантажити сертифікат" display="Завантажити сертифікат"/>
    <hyperlink ref="H930" r:id="rId927" tooltip="Завантажити сертифікат" display="Завантажити сертифікат"/>
    <hyperlink ref="H931" r:id="rId928" tooltip="Завантажити сертифікат" display="Завантажити сертифікат"/>
    <hyperlink ref="H932" r:id="rId929" tooltip="Завантажити сертифікат" display="Завантажити сертифікат"/>
    <hyperlink ref="H933" r:id="rId930" tooltip="Завантажити сертифікат" display="Завантажити сертифікат"/>
    <hyperlink ref="H934" r:id="rId931" tooltip="Завантажити сертифікат" display="Завантажити сертифікат"/>
    <hyperlink ref="H935" r:id="rId932" tooltip="Завантажити сертифікат" display="Завантажити сертифікат"/>
    <hyperlink ref="H936" r:id="rId933" tooltip="Завантажити сертифікат" display="Завантажити сертифікат"/>
    <hyperlink ref="H937" r:id="rId934" tooltip="Завантажити сертифікат" display="Завантажити сертифікат"/>
    <hyperlink ref="H938" r:id="rId935" tooltip="Завантажити сертифікат" display="Завантажити сертифікат"/>
    <hyperlink ref="H939" r:id="rId936" tooltip="Завантажити сертифікат" display="Завантажити сертифікат"/>
    <hyperlink ref="H940" r:id="rId937" tooltip="Завантажити сертифікат" display="Завантажити сертифікат"/>
    <hyperlink ref="H941" r:id="rId938" tooltip="Завантажити сертифікат" display="Завантажити сертифікат"/>
    <hyperlink ref="H942" r:id="rId939" tooltip="Завантажити сертифікат" display="Завантажити сертифікат"/>
    <hyperlink ref="H943" r:id="rId940" tooltip="Завантажити сертифікат" display="Завантажити сертифікат"/>
    <hyperlink ref="H944" r:id="rId941" tooltip="Завантажити сертифікат" display="Завантажити сертифікат"/>
    <hyperlink ref="H945" r:id="rId942" tooltip="Завантажити сертифікат" display="Завантажити сертифікат"/>
    <hyperlink ref="H946" r:id="rId943" tooltip="Завантажити сертифікат" display="Завантажити сертифікат"/>
    <hyperlink ref="H947" r:id="rId944" tooltip="Завантажити сертифікат" display="Завантажити сертифікат"/>
    <hyperlink ref="H948" r:id="rId945" tooltip="Завантажити сертифікат" display="Завантажити сертифікат"/>
    <hyperlink ref="H949" r:id="rId946" tooltip="Завантажити сертифікат" display="Завантажити сертифікат"/>
    <hyperlink ref="H950" r:id="rId947" tooltip="Завантажити сертифікат" display="Завантажити сертифікат"/>
    <hyperlink ref="H951" r:id="rId948" tooltip="Завантажити сертифікат" display="Завантажити сертифікат"/>
    <hyperlink ref="H952" r:id="rId949" tooltip="Завантажити сертифікат" display="Завантажити сертифікат"/>
    <hyperlink ref="H953" r:id="rId950" tooltip="Завантажити сертифікат" display="Завантажити сертифікат"/>
    <hyperlink ref="H954" r:id="rId951" tooltip="Завантажити сертифікат" display="Завантажити сертифікат"/>
    <hyperlink ref="H955" r:id="rId952" tooltip="Завантажити сертифікат" display="Завантажити сертифікат"/>
    <hyperlink ref="H956" r:id="rId953" tooltip="Завантажити сертифікат" display="Завантажити сертифікат"/>
    <hyperlink ref="H957" r:id="rId954" tooltip="Завантажити сертифікат" display="Завантажити сертифікат"/>
    <hyperlink ref="H958" r:id="rId955" tooltip="Завантажити сертифікат" display="Завантажити сертифікат"/>
    <hyperlink ref="H959" r:id="rId956" tooltip="Завантажити сертифікат" display="Завантажити сертифікат"/>
    <hyperlink ref="H960" r:id="rId957" tooltip="Завантажити сертифікат" display="Завантажити сертифікат"/>
    <hyperlink ref="H961" r:id="rId958" tooltip="Завантажити сертифікат" display="Завантажити сертифікат"/>
    <hyperlink ref="H962" r:id="rId959" tooltip="Завантажити сертифікат" display="Завантажити сертифікат"/>
    <hyperlink ref="H963" r:id="rId960" tooltip="Завантажити сертифікат" display="Завантажити сертифікат"/>
    <hyperlink ref="H964" r:id="rId961" tooltip="Завантажити сертифікат" display="Завантажити сертифікат"/>
    <hyperlink ref="H965" r:id="rId962" tooltip="Завантажити сертифікат" display="Завантажити сертифікат"/>
    <hyperlink ref="H966" r:id="rId963" tooltip="Завантажити сертифікат" display="Завантажити сертифікат"/>
    <hyperlink ref="H967" r:id="rId964" tooltip="Завантажити сертифікат" display="Завантажити сертифікат"/>
    <hyperlink ref="H968" r:id="rId965" tooltip="Завантажити сертифікат" display="Завантажити сертифікат"/>
    <hyperlink ref="H969" r:id="rId966" tooltip="Завантажити сертифікат" display="Завантажити сертифікат"/>
    <hyperlink ref="H970" r:id="rId967" tooltip="Завантажити сертифікат" display="Завантажити сертифікат"/>
    <hyperlink ref="H971" r:id="rId968" tooltip="Завантажити сертифікат" display="Завантажити сертифікат"/>
    <hyperlink ref="H972" r:id="rId969" tooltip="Завантажити сертифікат" display="Завантажити сертифікат"/>
    <hyperlink ref="H973" r:id="rId970" tooltip="Завантажити сертифікат" display="Завантажити сертифікат"/>
    <hyperlink ref="H974" r:id="rId971" tooltip="Завантажити сертифікат" display="Завантажити сертифікат"/>
    <hyperlink ref="H975" r:id="rId972" tooltip="Завантажити сертифікат" display="Завантажити сертифікат"/>
    <hyperlink ref="H976" r:id="rId973" tooltip="Завантажити сертифікат" display="Завантажити сертифікат"/>
    <hyperlink ref="H977" r:id="rId974" tooltip="Завантажити сертифікат" display="Завантажити сертифікат"/>
    <hyperlink ref="H978" r:id="rId975" tooltip="Завантажити сертифікат" display="Завантажити сертифікат"/>
    <hyperlink ref="H979" r:id="rId976" tooltip="Завантажити сертифікат" display="Завантажити сертифікат"/>
    <hyperlink ref="H980" r:id="rId977" tooltip="Завантажити сертифікат" display="Завантажити сертифікат"/>
    <hyperlink ref="H981" r:id="rId978" tooltip="Завантажити сертифікат" display="Завантажити сертифікат"/>
    <hyperlink ref="H982" r:id="rId979" tooltip="Завантажити сертифікат" display="Завантажити сертифікат"/>
    <hyperlink ref="H983" r:id="rId980" tooltip="Завантажити сертифікат" display="Завантажити сертифікат"/>
    <hyperlink ref="H984" r:id="rId981" tooltip="Завантажити сертифікат" display="Завантажити сертифікат"/>
    <hyperlink ref="H985" r:id="rId982" tooltip="Завантажити сертифікат" display="Завантажити сертифікат"/>
    <hyperlink ref="H986" r:id="rId983" tooltip="Завантажити сертифікат" display="Завантажити сертифікат"/>
    <hyperlink ref="H987" r:id="rId984" tooltip="Завантажити сертифікат" display="Завантажити сертифікат"/>
    <hyperlink ref="H988" r:id="rId985" tooltip="Завантажити сертифікат" display="Завантажити сертифікат"/>
    <hyperlink ref="H989" r:id="rId986" tooltip="Завантажити сертифікат" display="Завантажити сертифікат"/>
    <hyperlink ref="H990" r:id="rId987" tooltip="Завантажити сертифікат" display="Завантажити сертифікат"/>
    <hyperlink ref="H991" r:id="rId988" tooltip="Завантажити сертифікат" display="Завантажити сертифікат"/>
    <hyperlink ref="H992" r:id="rId989" tooltip="Завантажити сертифікат" display="Завантажити сертифікат"/>
    <hyperlink ref="H993" r:id="rId990" tooltip="Завантажити сертифікат" display="Завантажити сертифікат"/>
    <hyperlink ref="H994" r:id="rId991" tooltip="Завантажити сертифікат" display="Завантажити сертифікат"/>
    <hyperlink ref="H995" r:id="rId992" tooltip="Завантажити сертифікат" display="Завантажити сертифікат"/>
    <hyperlink ref="H996" r:id="rId993" tooltip="Завантажити сертифікат" display="Завантажити сертифікат"/>
    <hyperlink ref="H997" r:id="rId994" tooltip="Завантажити сертифікат" display="Завантажити сертифікат"/>
    <hyperlink ref="H998" r:id="rId995" tooltip="Завантажити сертифікат" display="Завантажити сертифікат"/>
    <hyperlink ref="H999" r:id="rId996" tooltip="Завантажити сертифікат" display="Завантажити сертифікат"/>
    <hyperlink ref="H1000" r:id="rId997" tooltip="Завантажити сертифікат" display="Завантажити сертифікат"/>
    <hyperlink ref="H1001" r:id="rId998" tooltip="Завантажити сертифікат" display="Завантажити сертифікат"/>
    <hyperlink ref="H1002" r:id="rId999" tooltip="Завантажити сертифікат" display="Завантажити сертифікат"/>
    <hyperlink ref="H1003" r:id="rId1000" tooltip="Завантажити сертифікат" display="Завантажити сертифікат"/>
    <hyperlink ref="H1004" r:id="rId1001" tooltip="Завантажити сертифікат" display="Завантажити сертифікат"/>
    <hyperlink ref="H1005" r:id="rId1002" tooltip="Завантажити сертифікат" display="Завантажити сертифікат"/>
    <hyperlink ref="H1006" r:id="rId1003" tooltip="Завантажити сертифікат" display="Завантажити сертифікат"/>
    <hyperlink ref="H1007" r:id="rId1004" tooltip="Завантажити сертифікат" display="Завантажити сертифікат"/>
    <hyperlink ref="H1008" r:id="rId1005" tooltip="Завантажити сертифікат" display="Завантажити сертифікат"/>
    <hyperlink ref="H1009" r:id="rId1006" tooltip="Завантажити сертифікат" display="Завантажити сертифікат"/>
    <hyperlink ref="H1010" r:id="rId1007" tooltip="Завантажити сертифікат" display="Завантажити сертифікат"/>
    <hyperlink ref="H1011" r:id="rId1008" tooltip="Завантажити сертифікат" display="Завантажити сертифікат"/>
    <hyperlink ref="H1012" r:id="rId1009" tooltip="Завантажити сертифікат" display="Завантажити сертифікат"/>
    <hyperlink ref="H1013" r:id="rId1010" tooltip="Завантажити сертифікат" display="Завантажити сертифікат"/>
    <hyperlink ref="H1014" r:id="rId1011" tooltip="Завантажити сертифікат" display="Завантажити сертифікат"/>
    <hyperlink ref="H1015" r:id="rId1012" tooltip="Завантажити сертифікат" display="Завантажити сертифікат"/>
    <hyperlink ref="H1016" r:id="rId1013" tooltip="Завантажити сертифікат" display="Завантажити сертифікат"/>
    <hyperlink ref="H1017" r:id="rId1014" tooltip="Завантажити сертифікат" display="Завантажити сертифікат"/>
    <hyperlink ref="H1018" r:id="rId1015" tooltip="Завантажити сертифікат" display="Завантажити сертифікат"/>
    <hyperlink ref="H1019" r:id="rId1016" tooltip="Завантажити сертифікат" display="Завантажити сертифікат"/>
    <hyperlink ref="H1020" r:id="rId1017" tooltip="Завантажити сертифікат" display="Завантажити сертифікат"/>
    <hyperlink ref="H1021" r:id="rId1018" tooltip="Завантажити сертифікат" display="Завантажити сертифікат"/>
    <hyperlink ref="H1022" r:id="rId1019" tooltip="Завантажити сертифікат" display="Завантажити сертифікат"/>
    <hyperlink ref="H1023" r:id="rId1020" tooltip="Завантажити сертифікат" display="Завантажити сертифікат"/>
    <hyperlink ref="H1024" r:id="rId1021" tooltip="Завантажити сертифікат" display="Завантажити сертифікат"/>
    <hyperlink ref="H1025" r:id="rId1022" tooltip="Завантажити сертифікат" display="Завантажити сертифікат"/>
    <hyperlink ref="H1026" r:id="rId1023" tooltip="Завантажити сертифікат" display="Завантажити сертифікат"/>
    <hyperlink ref="H1027" r:id="rId1024" tooltip="Завантажити сертифікат" display="Завантажити сертифікат"/>
    <hyperlink ref="H1028" r:id="rId1025" tooltip="Завантажити сертифікат" display="Завантажити сертифікат"/>
    <hyperlink ref="H1029" r:id="rId1026" tooltip="Завантажити сертифікат" display="Завантажити сертифікат"/>
    <hyperlink ref="H1030" r:id="rId1027" tooltip="Завантажити сертифікат" display="Завантажити сертифікат"/>
    <hyperlink ref="H1031" r:id="rId1028" tooltip="Завантажити сертифікат" display="Завантажити сертифікат"/>
    <hyperlink ref="H1032" r:id="rId1029" tooltip="Завантажити сертифікат" display="Завантажити сертифікат"/>
    <hyperlink ref="H1033" r:id="rId1030" tooltip="Завантажити сертифікат" display="Завантажити сертифікат"/>
    <hyperlink ref="H1034" r:id="rId1031" tooltip="Завантажити сертифікат" display="Завантажити сертифікат"/>
    <hyperlink ref="H1035" r:id="rId1032" tooltip="Завантажити сертифікат" display="Завантажити сертифікат"/>
    <hyperlink ref="H1036" r:id="rId1033" tooltip="Завантажити сертифікат" display="Завантажити сертифікат"/>
    <hyperlink ref="H1037" r:id="rId1034" tooltip="Завантажити сертифікат" display="Завантажити сертифікат"/>
    <hyperlink ref="H1038" r:id="rId1035" tooltip="Завантажити сертифікат" display="Завантажити сертифікат"/>
    <hyperlink ref="H1039" r:id="rId1036" tooltip="Завантажити сертифікат" display="Завантажити сертифікат"/>
    <hyperlink ref="H1040" r:id="rId1037" tooltip="Завантажити сертифікат" display="Завантажити сертифікат"/>
    <hyperlink ref="H1041" r:id="rId1038" tooltip="Завантажити сертифікат" display="Завантажити сертифікат"/>
    <hyperlink ref="H1042" r:id="rId1039" tooltip="Завантажити сертифікат" display="Завантажити сертифікат"/>
    <hyperlink ref="H1043" r:id="rId1040" tooltip="Завантажити сертифікат" display="Завантажити сертифікат"/>
    <hyperlink ref="H1044" r:id="rId1041" tooltip="Завантажити сертифікат" display="Завантажити сертифікат"/>
    <hyperlink ref="H1045" r:id="rId1042" tooltip="Завантажити сертифікат" display="Завантажити сертифікат"/>
    <hyperlink ref="H1046" r:id="rId1043" tooltip="Завантажити сертифікат" display="Завантажити сертифікат"/>
    <hyperlink ref="H1047" r:id="rId1044" tooltip="Завантажити сертифікат" display="Завантажити сертифікат"/>
    <hyperlink ref="H1048" r:id="rId1045" tooltip="Завантажити сертифікат" display="Завантажити сертифікат"/>
    <hyperlink ref="H1049" r:id="rId1046" tooltip="Завантажити сертифікат" display="Завантажити сертифікат"/>
    <hyperlink ref="H1050" r:id="rId1047" tooltip="Завантажити сертифікат" display="Завантажити сертифікат"/>
    <hyperlink ref="H1051" r:id="rId1048" tooltip="Завантажити сертифікат" display="Завантажити сертифікат"/>
    <hyperlink ref="H1052" r:id="rId1049" tooltip="Завантажити сертифікат" display="Завантажити сертифікат"/>
    <hyperlink ref="H1053" r:id="rId1050" tooltip="Завантажити сертифікат" display="Завантажити сертифікат"/>
    <hyperlink ref="H1054" r:id="rId1051" tooltip="Завантажити сертифікат" display="Завантажити сертифікат"/>
    <hyperlink ref="H1055" r:id="rId1052" tooltip="Завантажити сертифікат" display="Завантажити сертифікат"/>
    <hyperlink ref="H1056" r:id="rId1053" tooltip="Завантажити сертифікат" display="Завантажити сертифікат"/>
    <hyperlink ref="H1057" r:id="rId1054" tooltip="Завантажити сертифікат" display="Завантажити сертифікат"/>
    <hyperlink ref="H1058" r:id="rId1055" tooltip="Завантажити сертифікат" display="Завантажити сертифікат"/>
    <hyperlink ref="H1059" r:id="rId1056" tooltip="Завантажити сертифікат" display="Завантажити сертифікат"/>
    <hyperlink ref="H1060" r:id="rId1057" tooltip="Завантажити сертифікат" display="Завантажити сертифікат"/>
    <hyperlink ref="H1061" r:id="rId1058" tooltip="Завантажити сертифікат" display="Завантажити сертифікат"/>
    <hyperlink ref="H1062" r:id="rId1059" tooltip="Завантажити сертифікат" display="Завантажити сертифікат"/>
    <hyperlink ref="H1063" r:id="rId1060" tooltip="Завантажити сертифікат" display="Завантажити сертифікат"/>
    <hyperlink ref="H1064" r:id="rId1061" tooltip="Завантажити сертифікат" display="Завантажити сертифікат"/>
    <hyperlink ref="H1065" r:id="rId1062" tooltip="Завантажити сертифікат" display="Завантажити сертифікат"/>
    <hyperlink ref="H1066" r:id="rId1063" tooltip="Завантажити сертифікат" display="Завантажити сертифікат"/>
    <hyperlink ref="H1067" r:id="rId1064" tooltip="Завантажити сертифікат" display="Завантажити сертифікат"/>
    <hyperlink ref="H1068" r:id="rId1065" tooltip="Завантажити сертифікат" display="Завантажити сертифікат"/>
    <hyperlink ref="H1069" r:id="rId1066" tooltip="Завантажити сертифікат" display="Завантажити сертифікат"/>
    <hyperlink ref="H1070" r:id="rId1067" tooltip="Завантажити сертифікат" display="Завантажити сертифікат"/>
    <hyperlink ref="H1071" r:id="rId1068" tooltip="Завантажити сертифікат" display="Завантажити сертифікат"/>
    <hyperlink ref="H1072" r:id="rId1069" tooltip="Завантажити сертифікат" display="Завантажити сертифікат"/>
    <hyperlink ref="H1073" r:id="rId1070" tooltip="Завантажити сертифікат" display="Завантажити сертифікат"/>
    <hyperlink ref="H1074" r:id="rId1071" tooltip="Завантажити сертифікат" display="Завантажити сертифікат"/>
    <hyperlink ref="H1075" r:id="rId1072" tooltip="Завантажити сертифікат" display="Завантажити сертифікат"/>
    <hyperlink ref="H1076" r:id="rId1073" tooltip="Завантажити сертифікат" display="Завантажити сертифікат"/>
    <hyperlink ref="H1077" r:id="rId1074" tooltip="Завантажити сертифікат" display="Завантажити сертифікат"/>
    <hyperlink ref="H1078" r:id="rId1075" tooltip="Завантажити сертифікат" display="Завантажити сертифікат"/>
    <hyperlink ref="H1079" r:id="rId1076" tooltip="Завантажити сертифікат" display="Завантажити сертифікат"/>
    <hyperlink ref="H1080" r:id="rId1077" tooltip="Завантажити сертифікат" display="Завантажити сертифікат"/>
    <hyperlink ref="H1081" r:id="rId1078" tooltip="Завантажити сертифікат" display="Завантажити сертифікат"/>
    <hyperlink ref="H1082" r:id="rId1079" tooltip="Завантажити сертифікат" display="Завантажити сертифікат"/>
    <hyperlink ref="H1083" r:id="rId1080" tooltip="Завантажити сертифікат" display="Завантажити сертифікат"/>
    <hyperlink ref="H1084" r:id="rId1081" tooltip="Завантажити сертифікат" display="Завантажити сертифікат"/>
    <hyperlink ref="H1085" r:id="rId1082" tooltip="Завантажити сертифікат" display="Завантажити сертифікат"/>
    <hyperlink ref="H1086" r:id="rId1083" tooltip="Завантажити сертифікат" display="Завантажити сертифікат"/>
    <hyperlink ref="H1087" r:id="rId1084" tooltip="Завантажити сертифікат" display="Завантажити сертифікат"/>
    <hyperlink ref="H1088" r:id="rId1085" tooltip="Завантажити сертифікат" display="Завантажити сертифікат"/>
    <hyperlink ref="H1089" r:id="rId1086" tooltip="Завантажити сертифікат" display="Завантажити сертифікат"/>
    <hyperlink ref="H1090" r:id="rId1087" tooltip="Завантажити сертифікат" display="Завантажити сертифікат"/>
    <hyperlink ref="H1091" r:id="rId1088" tooltip="Завантажити сертифікат" display="Завантажити сертифікат"/>
    <hyperlink ref="H1092" r:id="rId1089" tooltip="Завантажити сертифікат" display="Завантажити сертифікат"/>
    <hyperlink ref="H1093" r:id="rId1090" tooltip="Завантажити сертифікат" display="Завантажити сертифікат"/>
    <hyperlink ref="H1094" r:id="rId1091" tooltip="Завантажити сертифікат" display="Завантажити сертифікат"/>
    <hyperlink ref="H1095" r:id="rId1092" tooltip="Завантажити сертифікат" display="Завантажити сертифікат"/>
    <hyperlink ref="H1096" r:id="rId1093" tooltip="Завантажити сертифікат" display="Завантажити сертифікат"/>
    <hyperlink ref="H1097" r:id="rId1094" tooltip="Завантажити сертифікат" display="Завантажити сертифікат"/>
    <hyperlink ref="H1098" r:id="rId1095" tooltip="Завантажити сертифікат" display="Завантажити сертифікат"/>
    <hyperlink ref="H1099" r:id="rId1096" tooltip="Завантажити сертифікат" display="Завантажити сертифікат"/>
    <hyperlink ref="H1100" r:id="rId1097" tooltip="Завантажити сертифікат" display="Завантажити сертифікат"/>
    <hyperlink ref="H1101" r:id="rId1098" tooltip="Завантажити сертифікат" display="Завантажити сертифікат"/>
    <hyperlink ref="H1102" r:id="rId1099" tooltip="Завантажити сертифікат" display="Завантажити сертифікат"/>
    <hyperlink ref="H1103" r:id="rId1100" tooltip="Завантажити сертифікат" display="Завантажити сертифікат"/>
    <hyperlink ref="H1104" r:id="rId1101" tooltip="Завантажити сертифікат" display="Завантажити сертифікат"/>
    <hyperlink ref="H1105" r:id="rId1102" tooltip="Завантажити сертифікат" display="Завантажити сертифікат"/>
    <hyperlink ref="H1106" r:id="rId1103" tooltip="Завантажити сертифікат" display="Завантажити сертифікат"/>
    <hyperlink ref="H1107" r:id="rId1104" tooltip="Завантажити сертифікат" display="Завантажити сертифікат"/>
    <hyperlink ref="H1108" r:id="rId1105" tooltip="Завантажити сертифікат" display="Завантажити сертифікат"/>
    <hyperlink ref="H1109" r:id="rId1106" tooltip="Завантажити сертифікат" display="Завантажити сертифікат"/>
    <hyperlink ref="H1110" r:id="rId1107" tooltip="Завантажити сертифікат" display="Завантажити сертифікат"/>
    <hyperlink ref="H1111" r:id="rId1108" tooltip="Завантажити сертифікат" display="Завантажити сертифікат"/>
    <hyperlink ref="H1112" r:id="rId1109" tooltip="Завантажити сертифікат" display="Завантажити сертифікат"/>
    <hyperlink ref="H1113" r:id="rId1110" tooltip="Завантажити сертифікат" display="Завантажити сертифікат"/>
    <hyperlink ref="H1114" r:id="rId1111" tooltip="Завантажити сертифікат" display="Завантажити сертифікат"/>
    <hyperlink ref="H1115" r:id="rId1112" tooltip="Завантажити сертифікат" display="Завантажити сертифікат"/>
    <hyperlink ref="H1116" r:id="rId1113" tooltip="Завантажити сертифікат" display="Завантажити сертифікат"/>
    <hyperlink ref="H1117" r:id="rId1114" tooltip="Завантажити сертифікат" display="Завантажити сертифікат"/>
    <hyperlink ref="H1118" r:id="rId1115" tooltip="Завантажити сертифікат" display="Завантажити сертифікат"/>
    <hyperlink ref="H1119" r:id="rId1116" tooltip="Завантажити сертифікат" display="Завантажити сертифікат"/>
    <hyperlink ref="H1120" r:id="rId1117" tooltip="Завантажити сертифікат" display="Завантажити сертифікат"/>
    <hyperlink ref="H1121" r:id="rId1118" tooltip="Завантажити сертифікат" display="Завантажити сертифікат"/>
    <hyperlink ref="H1122" r:id="rId1119" tooltip="Завантажити сертифікат" display="Завантажити сертифікат"/>
    <hyperlink ref="H1123" r:id="rId1120" tooltip="Завантажити сертифікат" display="Завантажити сертифікат"/>
    <hyperlink ref="H1124" r:id="rId1121" tooltip="Завантажити сертифікат" display="Завантажити сертифікат"/>
    <hyperlink ref="H1125" r:id="rId1122" tooltip="Завантажити сертифікат" display="Завантажити сертифікат"/>
    <hyperlink ref="H1126" r:id="rId1123" tooltip="Завантажити сертифікат" display="Завантажити сертифікат"/>
    <hyperlink ref="H1127" r:id="rId1124" tooltip="Завантажити сертифікат" display="Завантажити сертифікат"/>
    <hyperlink ref="H1128" r:id="rId1125" tooltip="Завантажити сертифікат" display="Завантажити сертифікат"/>
    <hyperlink ref="H1129" r:id="rId1126" tooltip="Завантажити сертифікат" display="Завантажити сертифікат"/>
    <hyperlink ref="H1130" r:id="rId1127" tooltip="Завантажити сертифікат" display="Завантажити сертифікат"/>
    <hyperlink ref="H1131" r:id="rId1128" tooltip="Завантажити сертифікат" display="Завантажити сертифікат"/>
    <hyperlink ref="H1132" r:id="rId1129" tooltip="Завантажити сертифікат" display="Завантажити сертифікат"/>
    <hyperlink ref="H1133" r:id="rId1130" tooltip="Завантажити сертифікат" display="Завантажити сертифікат"/>
    <hyperlink ref="H1134" r:id="rId1131" tooltip="Завантажити сертифікат" display="Завантажити сертифікат"/>
    <hyperlink ref="H1135" r:id="rId1132" tooltip="Завантажити сертифікат" display="Завантажити сертифікат"/>
    <hyperlink ref="H1136" r:id="rId1133" tooltip="Завантажити сертифікат" display="Завантажити сертифікат"/>
    <hyperlink ref="H1137" r:id="rId1134" tooltip="Завантажити сертифікат" display="Завантажити сертифікат"/>
    <hyperlink ref="H1138" r:id="rId1135" tooltip="Завантажити сертифікат" display="Завантажити сертифікат"/>
    <hyperlink ref="H1139" r:id="rId1136" tooltip="Завантажити сертифікат" display="Завантажити сертифікат"/>
    <hyperlink ref="H1140" r:id="rId1137" tooltip="Завантажити сертифікат" display="Завантажити сертифікат"/>
    <hyperlink ref="H1141" r:id="rId1138" tooltip="Завантажити сертифікат" display="Завантажити сертифікат"/>
    <hyperlink ref="H1142" r:id="rId1139" tooltip="Завантажити сертифікат" display="Завантажити сертифікат"/>
    <hyperlink ref="H1143" r:id="rId1140" tooltip="Завантажити сертифікат" display="Завантажити сертифікат"/>
    <hyperlink ref="H1144" r:id="rId1141" tooltip="Завантажити сертифікат" display="Завантажити сертифікат"/>
    <hyperlink ref="H1145" r:id="rId1142" tooltip="Завантажити сертифікат" display="Завантажити сертифікат"/>
    <hyperlink ref="H1146" r:id="rId1143" tooltip="Завантажити сертифікат" display="Завантажити сертифікат"/>
    <hyperlink ref="H1147" r:id="rId1144" tooltip="Завантажити сертифікат" display="Завантажити сертифікат"/>
    <hyperlink ref="H1148" r:id="rId1145" tooltip="Завантажити сертифікат" display="Завантажити сертифікат"/>
    <hyperlink ref="H1149" r:id="rId1146" tooltip="Завантажити сертифікат" display="Завантажити сертифікат"/>
    <hyperlink ref="H1150" r:id="rId1147" tooltip="Завантажити сертифікат" display="Завантажити сертифікат"/>
    <hyperlink ref="H1151" r:id="rId1148" tooltip="Завантажити сертифікат" display="Завантажити сертифікат"/>
    <hyperlink ref="H1152" r:id="rId1149" tooltip="Завантажити сертифікат" display="Завантажити сертифікат"/>
    <hyperlink ref="H1153" r:id="rId1150" tooltip="Завантажити сертифікат" display="Завантажити сертифікат"/>
    <hyperlink ref="H1154" r:id="rId1151" tooltip="Завантажити сертифікат" display="Завантажити сертифікат"/>
    <hyperlink ref="H1155" r:id="rId1152" tooltip="Завантажити сертифікат" display="Завантажити сертифікат"/>
    <hyperlink ref="H1156" r:id="rId1153" tooltip="Завантажити сертифікат" display="Завантажити сертифікат"/>
    <hyperlink ref="H1157" r:id="rId1154" tooltip="Завантажити сертифікат" display="Завантажити сертифікат"/>
    <hyperlink ref="H1158" r:id="rId1155" tooltip="Завантажити сертифікат" display="Завантажити сертифікат"/>
    <hyperlink ref="H1159" r:id="rId1156" tooltip="Завантажити сертифікат" display="Завантажити сертифікат"/>
    <hyperlink ref="H1160" r:id="rId1157" tooltip="Завантажити сертифікат" display="Завантажити сертифікат"/>
    <hyperlink ref="H1161" r:id="rId1158" tooltip="Завантажити сертифікат" display="Завантажити сертифікат"/>
    <hyperlink ref="H1162" r:id="rId1159" tooltip="Завантажити сертифікат" display="Завантажити сертифікат"/>
    <hyperlink ref="H1163" r:id="rId1160" tooltip="Завантажити сертифікат" display="Завантажити сертифікат"/>
    <hyperlink ref="H1164" r:id="rId1161" tooltip="Завантажити сертифікат" display="Завантажити сертифікат"/>
    <hyperlink ref="H1165" r:id="rId1162" tooltip="Завантажити сертифікат" display="Завантажити сертифікат"/>
    <hyperlink ref="H1166" r:id="rId1163" tooltip="Завантажити сертифікат" display="Завантажити сертифікат"/>
    <hyperlink ref="H1167" r:id="rId1164" tooltip="Завантажити сертифікат" display="Завантажити сертифікат"/>
    <hyperlink ref="H1168" r:id="rId1165" tooltip="Завантажити сертифікат" display="Завантажити сертифікат"/>
    <hyperlink ref="H1169" r:id="rId1166" tooltip="Завантажити сертифікат" display="Завантажити сертифікат"/>
    <hyperlink ref="H1170" r:id="rId1167" tooltip="Завантажити сертифікат" display="Завантажити сертифікат"/>
    <hyperlink ref="H1171" r:id="rId1168" tooltip="Завантажити сертифікат" display="Завантажити сертифікат"/>
    <hyperlink ref="H1172" r:id="rId1169" tooltip="Завантажити сертифікат" display="Завантажити сертифікат"/>
    <hyperlink ref="H1173" r:id="rId1170" tooltip="Завантажити сертифікат" display="Завантажити сертифікат"/>
    <hyperlink ref="H1174" r:id="rId1171" tooltip="Завантажити сертифікат" display="Завантажити сертифікат"/>
    <hyperlink ref="H1175" r:id="rId1172" tooltip="Завантажити сертифікат" display="Завантажити сертифікат"/>
    <hyperlink ref="H1176" r:id="rId1173" tooltip="Завантажити сертифікат" display="Завантажити сертифікат"/>
    <hyperlink ref="H1177" r:id="rId1174" tooltip="Завантажити сертифікат" display="Завантажити сертифікат"/>
    <hyperlink ref="H1178" r:id="rId1175" tooltip="Завантажити сертифікат" display="Завантажити сертифікат"/>
    <hyperlink ref="H1179" r:id="rId1176" tooltip="Завантажити сертифікат" display="Завантажити сертифікат"/>
    <hyperlink ref="H1180" r:id="rId1177" tooltip="Завантажити сертифікат" display="Завантажити сертифікат"/>
    <hyperlink ref="H1181" r:id="rId1178" tooltip="Завантажити сертифікат" display="Завантажити сертифікат"/>
    <hyperlink ref="H1182" r:id="rId1179" tooltip="Завантажити сертифікат" display="Завантажити сертифікат"/>
    <hyperlink ref="H1183" r:id="rId1180" tooltip="Завантажити сертифікат" display="Завантажити сертифікат"/>
    <hyperlink ref="H1184" r:id="rId1181" tooltip="Завантажити сертифікат" display="Завантажити сертифікат"/>
    <hyperlink ref="H1185" r:id="rId1182" tooltip="Завантажити сертифікат" display="Завантажити сертифікат"/>
    <hyperlink ref="H1186" r:id="rId1183" tooltip="Завантажити сертифікат" display="Завантажити сертифікат"/>
    <hyperlink ref="H1187" r:id="rId1184" tooltip="Завантажити сертифікат" display="Завантажити сертифікат"/>
    <hyperlink ref="H1188" r:id="rId1185" tooltip="Завантажити сертифікат" display="Завантажити сертифікат"/>
    <hyperlink ref="H1189" r:id="rId1186" tooltip="Завантажити сертифікат" display="Завантажити сертифікат"/>
    <hyperlink ref="H1190" r:id="rId1187" tooltip="Завантажити сертифікат" display="Завантажити сертифікат"/>
    <hyperlink ref="H1191" r:id="rId1188" tooltip="Завантажити сертифікат" display="Завантажити сертифікат"/>
    <hyperlink ref="H1192" r:id="rId1189" tooltip="Завантажити сертифікат" display="Завантажити сертифікат"/>
    <hyperlink ref="H1193" r:id="rId1190" tooltip="Завантажити сертифікат" display="Завантажити сертифікат"/>
    <hyperlink ref="H1194" r:id="rId1191" tooltip="Завантажити сертифікат" display="Завантажити сертифікат"/>
    <hyperlink ref="H1195" r:id="rId1192" tooltip="Завантажити сертифікат" display="Завантажити сертифікат"/>
    <hyperlink ref="H1196" r:id="rId1193" tooltip="Завантажити сертифікат" display="Завантажити сертифікат"/>
    <hyperlink ref="H1197" r:id="rId1194" tooltip="Завантажити сертифікат" display="Завантажити сертифікат"/>
    <hyperlink ref="H1198" r:id="rId1195" tooltip="Завантажити сертифікат" display="Завантажити сертифікат"/>
    <hyperlink ref="H1199" r:id="rId1196" tooltip="Завантажити сертифікат" display="Завантажити сертифікат"/>
    <hyperlink ref="H1200" r:id="rId1197" tooltip="Завантажити сертифікат" display="Завантажити сертифікат"/>
    <hyperlink ref="H1201" r:id="rId1198" tooltip="Завантажити сертифікат" display="Завантажити сертифікат"/>
    <hyperlink ref="H1202" r:id="rId1199" tooltip="Завантажити сертифікат" display="Завантажити сертифікат"/>
    <hyperlink ref="H1203" r:id="rId1200" tooltip="Завантажити сертифікат" display="Завантажити сертифікат"/>
    <hyperlink ref="H1204" r:id="rId1201" tooltip="Завантажити сертифікат" display="Завантажити сертифікат"/>
    <hyperlink ref="H1205" r:id="rId1202" tooltip="Завантажити сертифікат" display="Завантажити сертифікат"/>
    <hyperlink ref="H1206" r:id="rId1203" tooltip="Завантажити сертифікат" display="Завантажити сертифікат"/>
    <hyperlink ref="H1207" r:id="rId1204" tooltip="Завантажити сертифікат" display="Завантажити сертифікат"/>
    <hyperlink ref="H1208" r:id="rId1205" tooltip="Завантажити сертифікат" display="Завантажити сертифікат"/>
    <hyperlink ref="H1209" r:id="rId1206" tooltip="Завантажити сертифікат" display="Завантажити сертифікат"/>
    <hyperlink ref="H1210" r:id="rId1207" tooltip="Завантажити сертифікат" display="Завантажити сертифікат"/>
    <hyperlink ref="H1211" r:id="rId1208" tooltip="Завантажити сертифікат" display="Завантажити сертифікат"/>
    <hyperlink ref="H1212" r:id="rId1209" tooltip="Завантажити сертифікат" display="Завантажити сертифікат"/>
    <hyperlink ref="H1213" r:id="rId1210" tooltip="Завантажити сертифікат" display="Завантажити сертифікат"/>
    <hyperlink ref="H1214" r:id="rId1211" tooltip="Завантажити сертифікат" display="Завантажити сертифікат"/>
    <hyperlink ref="H1215" r:id="rId1212" tooltip="Завантажити сертифікат" display="Завантажити сертифікат"/>
    <hyperlink ref="H1216" r:id="rId1213" tooltip="Завантажити сертифікат" display="Завантажити сертифікат"/>
    <hyperlink ref="H1217" r:id="rId1214" tooltip="Завантажити сертифікат" display="Завантажити сертифікат"/>
    <hyperlink ref="H1218" r:id="rId1215" tooltip="Завантажити сертифікат" display="Завантажити сертифікат"/>
    <hyperlink ref="H1219" r:id="rId1216" tooltip="Завантажити сертифікат" display="Завантажити сертифікат"/>
    <hyperlink ref="H1220" r:id="rId1217" tooltip="Завантажити сертифікат" display="Завантажити сертифікат"/>
    <hyperlink ref="H1221" r:id="rId1218" tooltip="Завантажити сертифікат" display="Завантажити сертифікат"/>
    <hyperlink ref="H1222" r:id="rId1219" tooltip="Завантажити сертифікат" display="Завантажити сертифікат"/>
    <hyperlink ref="H1223" r:id="rId1220" tooltip="Завантажити сертифікат" display="Завантажити сертифікат"/>
    <hyperlink ref="H1224" r:id="rId1221" tooltip="Завантажити сертифікат" display="Завантажити сертифікат"/>
    <hyperlink ref="H1225" r:id="rId1222" tooltip="Завантажити сертифікат" display="Завантажити сертифікат"/>
    <hyperlink ref="H1226" r:id="rId1223" tooltip="Завантажити сертифікат" display="Завантажити сертифікат"/>
    <hyperlink ref="H1227" r:id="rId1224" tooltip="Завантажити сертифікат" display="Завантажити сертифікат"/>
    <hyperlink ref="H1228" r:id="rId1225" tooltip="Завантажити сертифікат" display="Завантажити сертифікат"/>
    <hyperlink ref="H1229" r:id="rId1226" tooltip="Завантажити сертифікат" display="Завантажити сертифікат"/>
    <hyperlink ref="H1230" r:id="rId1227" tooltip="Завантажити сертифікат" display="Завантажити сертифікат"/>
    <hyperlink ref="H1231" r:id="rId1228" tooltip="Завантажити сертифікат" display="Завантажити сертифікат"/>
    <hyperlink ref="H1232" r:id="rId1229" tooltip="Завантажити сертифікат" display="Завантажити сертифікат"/>
    <hyperlink ref="H1233" r:id="rId1230" tooltip="Завантажити сертифікат" display="Завантажити сертифікат"/>
    <hyperlink ref="H1234" r:id="rId1231" tooltip="Завантажити сертифікат" display="Завантажити сертифікат"/>
    <hyperlink ref="H1235" r:id="rId1232" tooltip="Завантажити сертифікат" display="Завантажити сертифікат"/>
    <hyperlink ref="H1236" r:id="rId1233" tooltip="Завантажити сертифікат" display="Завантажити сертифікат"/>
    <hyperlink ref="H1237" r:id="rId1234" tooltip="Завантажити сертифікат" display="Завантажити сертифікат"/>
    <hyperlink ref="H1238" r:id="rId1235" tooltip="Завантажити сертифікат" display="Завантажити сертифікат"/>
    <hyperlink ref="H1239" r:id="rId1236" tooltip="Завантажити сертифікат" display="Завантажити сертифікат"/>
    <hyperlink ref="H1240" r:id="rId1237" tooltip="Завантажити сертифікат" display="Завантажити сертифікат"/>
    <hyperlink ref="H1241" r:id="rId1238" tooltip="Завантажити сертифікат" display="Завантажити сертифікат"/>
    <hyperlink ref="H1242" r:id="rId1239" tooltip="Завантажити сертифікат" display="Завантажити сертифікат"/>
    <hyperlink ref="H1243" r:id="rId1240" tooltip="Завантажити сертифікат" display="Завантажити сертифікат"/>
    <hyperlink ref="H1244" r:id="rId1241" tooltip="Завантажити сертифікат" display="Завантажити сертифікат"/>
    <hyperlink ref="H1245" r:id="rId1242" tooltip="Завантажити сертифікат" display="Завантажити сертифікат"/>
    <hyperlink ref="H1246" r:id="rId1243" tooltip="Завантажити сертифікат" display="Завантажити сертифікат"/>
    <hyperlink ref="H1247" r:id="rId1244" tooltip="Завантажити сертифікат" display="Завантажити сертифікат"/>
    <hyperlink ref="H1248" r:id="rId1245" tooltip="Завантажити сертифікат" display="Завантажити сертифікат"/>
    <hyperlink ref="H1249" r:id="rId1246" tooltip="Завантажити сертифікат" display="Завантажити сертифікат"/>
    <hyperlink ref="H1250" r:id="rId1247" tooltip="Завантажити сертифікат" display="Завантажити сертифікат"/>
    <hyperlink ref="H1251" r:id="rId1248" tooltip="Завантажити сертифікат" display="Завантажити сертифікат"/>
    <hyperlink ref="H1252" r:id="rId1249" tooltip="Завантажити сертифікат" display="Завантажити сертифікат"/>
    <hyperlink ref="H1253" r:id="rId1250" tooltip="Завантажити сертифікат" display="Завантажити сертифікат"/>
    <hyperlink ref="H1254" r:id="rId1251" tooltip="Завантажити сертифікат" display="Завантажити сертифікат"/>
    <hyperlink ref="H1255" r:id="rId1252" tooltip="Завантажити сертифікат" display="Завантажити сертифікат"/>
    <hyperlink ref="H1256" r:id="rId1253" tooltip="Завантажити сертифікат" display="Завантажити сертифікат"/>
    <hyperlink ref="H1257" r:id="rId1254" tooltip="Завантажити сертифікат" display="Завантажити сертифікат"/>
    <hyperlink ref="H1258" r:id="rId1255" tooltip="Завантажити сертифікат" display="Завантажити сертифікат"/>
    <hyperlink ref="H1259" r:id="rId1256" tooltip="Завантажити сертифікат" display="Завантажити сертифікат"/>
    <hyperlink ref="H1260" r:id="rId1257" tooltip="Завантажити сертифікат" display="Завантажити сертифікат"/>
    <hyperlink ref="H1261" r:id="rId1258" tooltip="Завантажити сертифікат" display="Завантажити сертифікат"/>
    <hyperlink ref="H1262" r:id="rId1259" tooltip="Завантажити сертифікат" display="Завантажити сертифікат"/>
    <hyperlink ref="H1263" r:id="rId1260" tooltip="Завантажити сертифікат" display="Завантажити сертифікат"/>
    <hyperlink ref="H1264" r:id="rId1261" tooltip="Завантажити сертифікат" display="Завантажити сертифікат"/>
    <hyperlink ref="H1265" r:id="rId1262" tooltip="Завантажити сертифікат" display="Завантажити сертифікат"/>
    <hyperlink ref="H1266" r:id="rId1263" tooltip="Завантажити сертифікат" display="Завантажити сертифікат"/>
    <hyperlink ref="H1267" r:id="rId1264" tooltip="Завантажити сертифікат" display="Завантажити сертифікат"/>
    <hyperlink ref="H1268" r:id="rId1265" tooltip="Завантажити сертифікат" display="Завантажити сертифікат"/>
    <hyperlink ref="H1269" r:id="rId1266" tooltip="Завантажити сертифікат" display="Завантажити сертифікат"/>
    <hyperlink ref="H1270" r:id="rId1267" tooltip="Завантажити сертифікат" display="Завантажити сертифікат"/>
    <hyperlink ref="H1271" r:id="rId1268" tooltip="Завантажити сертифікат" display="Завантажити сертифікат"/>
    <hyperlink ref="H1272" r:id="rId1269" tooltip="Завантажити сертифікат" display="Завантажити сертифікат"/>
    <hyperlink ref="H1273" r:id="rId1270" tooltip="Завантажити сертифікат" display="Завантажити сертифікат"/>
    <hyperlink ref="H1274" r:id="rId1271" tooltip="Завантажити сертифікат" display="Завантажити сертифікат"/>
    <hyperlink ref="H1275" r:id="rId1272" tooltip="Завантажити сертифікат" display="Завантажити сертифікат"/>
    <hyperlink ref="H1276" r:id="rId1273" tooltip="Завантажити сертифікат" display="Завантажити сертифікат"/>
    <hyperlink ref="H1277" r:id="rId1274" tooltip="Завантажити сертифікат" display="Завантажити сертифікат"/>
    <hyperlink ref="H1278" r:id="rId1275" tooltip="Завантажити сертифікат" display="Завантажити сертифікат"/>
    <hyperlink ref="H1279" r:id="rId1276" tooltip="Завантажити сертифікат" display="Завантажити сертифікат"/>
    <hyperlink ref="H1280" r:id="rId1277" tooltip="Завантажити сертифікат" display="Завантажити сертифікат"/>
    <hyperlink ref="H1281" r:id="rId1278" tooltip="Завантажити сертифікат" display="Завантажити сертифікат"/>
    <hyperlink ref="H1282" r:id="rId1279" tooltip="Завантажити сертифікат" display="Завантажити сертифікат"/>
    <hyperlink ref="H1283" r:id="rId1280" tooltip="Завантажити сертифікат" display="Завантажити сертифікат"/>
    <hyperlink ref="H1284" r:id="rId1281" tooltip="Завантажити сертифікат" display="Завантажити сертифікат"/>
    <hyperlink ref="H1285" r:id="rId1282" tooltip="Завантажити сертифікат" display="Завантажити сертифікат"/>
    <hyperlink ref="H1286" r:id="rId1283" tooltip="Завантажити сертифікат" display="Завантажити сертифікат"/>
    <hyperlink ref="H1287" r:id="rId1284" tooltip="Завантажити сертифікат" display="Завантажити сертифікат"/>
    <hyperlink ref="H1288" r:id="rId1285" tooltip="Завантажити сертифікат" display="Завантажити сертифікат"/>
    <hyperlink ref="H1289" r:id="rId1286" tooltip="Завантажити сертифікат" display="Завантажити сертифікат"/>
    <hyperlink ref="H1290" r:id="rId1287" tooltip="Завантажити сертифікат" display="Завантажити сертифікат"/>
    <hyperlink ref="H1291" r:id="rId1288" tooltip="Завантажити сертифікат" display="Завантажити сертифікат"/>
    <hyperlink ref="H1292" r:id="rId1289" tooltip="Завантажити сертифікат" display="Завантажити сертифікат"/>
    <hyperlink ref="H1293" r:id="rId1290" tooltip="Завантажити сертифікат" display="Завантажити сертифікат"/>
    <hyperlink ref="H1294" r:id="rId1291" tooltip="Завантажити сертифікат" display="Завантажити сертифікат"/>
    <hyperlink ref="H1295" r:id="rId1292" tooltip="Завантажити сертифікат" display="Завантажити сертифікат"/>
    <hyperlink ref="H1296" r:id="rId1293" tooltip="Завантажити сертифікат" display="Завантажити сертифікат"/>
    <hyperlink ref="H1297" r:id="rId1294" tooltip="Завантажити сертифікат" display="Завантажити сертифікат"/>
    <hyperlink ref="H1298" r:id="rId1295" tooltip="Завантажити сертифікат" display="Завантажити сертифікат"/>
    <hyperlink ref="H1299" r:id="rId1296" tooltip="Завантажити сертифікат" display="Завантажити сертифікат"/>
    <hyperlink ref="H1300" r:id="rId1297" tooltip="Завантажити сертифікат" display="Завантажити сертифікат"/>
    <hyperlink ref="H1301" r:id="rId1298" tooltip="Завантажити сертифікат" display="Завантажити сертифікат"/>
    <hyperlink ref="H1302" r:id="rId1299" tooltip="Завантажити сертифікат" display="Завантажити сертифікат"/>
    <hyperlink ref="H1303" r:id="rId1300" tooltip="Завантажити сертифікат" display="Завантажити сертифікат"/>
    <hyperlink ref="H1304" r:id="rId1301" tooltip="Завантажити сертифікат" display="Завантажити сертифікат"/>
    <hyperlink ref="H1305" r:id="rId1302" tooltip="Завантажити сертифікат" display="Завантажити сертифікат"/>
    <hyperlink ref="H1306" r:id="rId1303" tooltip="Завантажити сертифікат" display="Завантажити сертифікат"/>
    <hyperlink ref="H1307" r:id="rId1304" tooltip="Завантажити сертифікат" display="Завантажити сертифікат"/>
    <hyperlink ref="H1308" r:id="rId1305" tooltip="Завантажити сертифікат" display="Завантажити сертифікат"/>
    <hyperlink ref="H1309" r:id="rId1306" tooltip="Завантажити сертифікат" display="Завантажити сертифікат"/>
    <hyperlink ref="H1310" r:id="rId1307" tooltip="Завантажити сертифікат" display="Завантажити сертифікат"/>
    <hyperlink ref="H1311" r:id="rId1308" tooltip="Завантажити сертифікат" display="Завантажити сертифікат"/>
    <hyperlink ref="H1312" r:id="rId1309" tooltip="Завантажити сертифікат" display="Завантажити сертифікат"/>
    <hyperlink ref="H1313" r:id="rId1310" tooltip="Завантажити сертифікат" display="Завантажити сертифікат"/>
    <hyperlink ref="H1314" r:id="rId1311" tooltip="Завантажити сертифікат" display="Завантажити сертифікат"/>
    <hyperlink ref="H1315" r:id="rId1312" tooltip="Завантажити сертифікат" display="Завантажити сертифікат"/>
    <hyperlink ref="H1316" r:id="rId1313" tooltip="Завантажити сертифікат" display="Завантажити сертифікат"/>
    <hyperlink ref="H1317" r:id="rId1314" tooltip="Завантажити сертифікат" display="Завантажити сертифікат"/>
    <hyperlink ref="H1318" r:id="rId1315" tooltip="Завантажити сертифікат" display="Завантажити сертифікат"/>
    <hyperlink ref="H1319" r:id="rId1316" tooltip="Завантажити сертифікат" display="Завантажити сертифікат"/>
    <hyperlink ref="H1320" r:id="rId1317" tooltip="Завантажити сертифікат" display="Завантажити сертифікат"/>
    <hyperlink ref="H1321" r:id="rId1318" tooltip="Завантажити сертифікат" display="Завантажити сертифікат"/>
    <hyperlink ref="H1322" r:id="rId1319" tooltip="Завантажити сертифікат" display="Завантажити сертифікат"/>
    <hyperlink ref="H1323" r:id="rId1320" tooltip="Завантажити сертифікат" display="Завантажити сертифікат"/>
    <hyperlink ref="H1324" r:id="rId1321" tooltip="Завантажити сертифікат" display="Завантажити сертифікат"/>
    <hyperlink ref="H1325" r:id="rId1322" tooltip="Завантажити сертифікат" display="Завантажити сертифікат"/>
    <hyperlink ref="H1326" r:id="rId1323" tooltip="Завантажити сертифікат" display="Завантажити сертифікат"/>
    <hyperlink ref="H1327" r:id="rId1324" tooltip="Завантажити сертифікат" display="Завантажити сертифікат"/>
    <hyperlink ref="H1328" r:id="rId1325" tooltip="Завантажити сертифікат" display="Завантажити сертифікат"/>
    <hyperlink ref="H1329" r:id="rId1326" tooltip="Завантажити сертифікат" display="Завантажити сертифікат"/>
    <hyperlink ref="H1330" r:id="rId1327" tooltip="Завантажити сертифікат" display="Завантажити сертифікат"/>
    <hyperlink ref="H1331" r:id="rId1328" tooltip="Завантажити сертифікат" display="Завантажити сертифікат"/>
    <hyperlink ref="H1332" r:id="rId1329" tooltip="Завантажити сертифікат" display="Завантажити сертифікат"/>
    <hyperlink ref="H1333" r:id="rId1330" tooltip="Завантажити сертифікат" display="Завантажити сертифікат"/>
    <hyperlink ref="H1334" r:id="rId1331" tooltip="Завантажити сертифікат" display="Завантажити сертифікат"/>
    <hyperlink ref="H1335" r:id="rId1332" tooltip="Завантажити сертифікат" display="Завантажити сертифікат"/>
    <hyperlink ref="H1336" r:id="rId1333" tooltip="Завантажити сертифікат" display="Завантажити сертифікат"/>
    <hyperlink ref="H1337" r:id="rId1334" tooltip="Завантажити сертифікат" display="Завантажити сертифікат"/>
    <hyperlink ref="H1338" r:id="rId1335" tooltip="Завантажити сертифікат" display="Завантажити сертифікат"/>
    <hyperlink ref="H1339" r:id="rId1336" tooltip="Завантажити сертифікат" display="Завантажити сертифікат"/>
    <hyperlink ref="H1340" r:id="rId1337" tooltip="Завантажити сертифікат" display="Завантажити сертифікат"/>
    <hyperlink ref="H1341" r:id="rId1338" tooltip="Завантажити сертифікат" display="Завантажити сертифікат"/>
    <hyperlink ref="H1342" r:id="rId1339" tooltip="Завантажити сертифікат" display="Завантажити сертифікат"/>
    <hyperlink ref="H1343" r:id="rId1340" tooltip="Завантажити сертифікат" display="Завантажити сертифікат"/>
    <hyperlink ref="H1344" r:id="rId1341" tooltip="Завантажити сертифікат" display="Завантажити сертифікат"/>
    <hyperlink ref="H1345" r:id="rId1342" tooltip="Завантажити сертифікат" display="Завантажити сертифікат"/>
    <hyperlink ref="H1346" r:id="rId1343" tooltip="Завантажити сертифікат" display="Завантажити сертифікат"/>
    <hyperlink ref="H1347" r:id="rId1344" tooltip="Завантажити сертифікат" display="Завантажити сертифікат"/>
    <hyperlink ref="H1348" r:id="rId1345" tooltip="Завантажити сертифікат" display="Завантажити сертифікат"/>
    <hyperlink ref="H1349" r:id="rId1346" tooltip="Завантажити сертифікат" display="Завантажити сертифікат"/>
    <hyperlink ref="H1350" r:id="rId1347" tooltip="Завантажити сертифікат" display="Завантажити сертифікат"/>
    <hyperlink ref="H1351" r:id="rId1348" tooltip="Завантажити сертифікат" display="Завантажити сертифікат"/>
    <hyperlink ref="H1352" r:id="rId1349" tooltip="Завантажити сертифікат" display="Завантажити сертифікат"/>
    <hyperlink ref="H1353" r:id="rId1350" tooltip="Завантажити сертифікат" display="Завантажити сертифікат"/>
    <hyperlink ref="H1354" r:id="rId1351" tooltip="Завантажити сертифікат" display="Завантажити сертифікат"/>
    <hyperlink ref="H1355" r:id="rId1352" tooltip="Завантажити сертифікат" display="Завантажити сертифікат"/>
    <hyperlink ref="H1356" r:id="rId1353" tooltip="Завантажити сертифікат" display="Завантажити сертифікат"/>
    <hyperlink ref="H1357" r:id="rId1354" tooltip="Завантажити сертифікат" display="Завантажити сертифікат"/>
    <hyperlink ref="H1358" r:id="rId1355" tooltip="Завантажити сертифікат" display="Завантажити сертифікат"/>
    <hyperlink ref="H1359" r:id="rId1356" tooltip="Завантажити сертифікат" display="Завантажити сертифікат"/>
    <hyperlink ref="H1360" r:id="rId1357" tooltip="Завантажити сертифікат" display="Завантажити сертифікат"/>
    <hyperlink ref="H1361" r:id="rId1358" tooltip="Завантажити сертифікат" display="Завантажити сертифікат"/>
    <hyperlink ref="H1362" r:id="rId1359" tooltip="Завантажити сертифікат" display="Завантажити сертифікат"/>
    <hyperlink ref="H1363" r:id="rId1360" tooltip="Завантажити сертифікат" display="Завантажити сертифікат"/>
    <hyperlink ref="H1364" r:id="rId1361" tooltip="Завантажити сертифікат" display="Завантажити сертифікат"/>
    <hyperlink ref="H1365" r:id="rId1362" tooltip="Завантажити сертифікат" display="Завантажити сертифікат"/>
    <hyperlink ref="H1366" r:id="rId1363" tooltip="Завантажити сертифікат" display="Завантажити сертифікат"/>
    <hyperlink ref="H1367" r:id="rId1364" tooltip="Завантажити сертифікат" display="Завантажити сертифікат"/>
    <hyperlink ref="H1368" r:id="rId1365" tooltip="Завантажити сертифікат" display="Завантажити сертифікат"/>
    <hyperlink ref="H1369" r:id="rId1366" tooltip="Завантажити сертифікат" display="Завантажити сертифікат"/>
    <hyperlink ref="H1370" r:id="rId1367" tooltip="Завантажити сертифікат" display="Завантажити сертифікат"/>
    <hyperlink ref="H1371" r:id="rId1368" tooltip="Завантажити сертифікат" display="Завантажити сертифікат"/>
    <hyperlink ref="H1372" r:id="rId1369" tooltip="Завантажити сертифікат" display="Завантажити сертифікат"/>
    <hyperlink ref="H1373" r:id="rId1370" tooltip="Завантажити сертифікат" display="Завантажити сертифікат"/>
    <hyperlink ref="H1374" r:id="rId1371" tooltip="Завантажити сертифікат" display="Завантажити сертифікат"/>
    <hyperlink ref="H1375" r:id="rId1372" tooltip="Завантажити сертифікат" display="Завантажити сертифікат"/>
    <hyperlink ref="H1376" r:id="rId1373" tooltip="Завантажити сертифікат" display="Завантажити сертифікат"/>
    <hyperlink ref="H1377" r:id="rId1374" tooltip="Завантажити сертифікат" display="Завантажити сертифікат"/>
    <hyperlink ref="H1378" r:id="rId1375" tooltip="Завантажити сертифікат" display="Завантажити сертифікат"/>
    <hyperlink ref="H1379" r:id="rId1376" tooltip="Завантажити сертифікат" display="Завантажити сертифікат"/>
    <hyperlink ref="H1380" r:id="rId1377" tooltip="Завантажити сертифікат" display="Завантажити сертифікат"/>
    <hyperlink ref="H1381" r:id="rId1378" tooltip="Завантажити сертифікат" display="Завантажити сертифікат"/>
    <hyperlink ref="H1382" r:id="rId1379" tooltip="Завантажити сертифікат" display="Завантажити сертифікат"/>
    <hyperlink ref="H1383" r:id="rId1380" tooltip="Завантажити сертифікат" display="Завантажити сертифікат"/>
    <hyperlink ref="H1384" r:id="rId1381" tooltip="Завантажити сертифікат" display="Завантажити сертифікат"/>
    <hyperlink ref="H1385" r:id="rId1382" tooltip="Завантажити сертифікат" display="Завантажити сертифікат"/>
    <hyperlink ref="H1386" r:id="rId1383" tooltip="Завантажити сертифікат" display="Завантажити сертифікат"/>
    <hyperlink ref="H1387" r:id="rId1384" tooltip="Завантажити сертифікат" display="Завантажити сертифікат"/>
    <hyperlink ref="H1388" r:id="rId1385" tooltip="Завантажити сертифікат" display="Завантажити сертифікат"/>
    <hyperlink ref="H1389" r:id="rId1386" tooltip="Завантажити сертифікат" display="Завантажити сертифікат"/>
    <hyperlink ref="H1390" r:id="rId1387" tooltip="Завантажити сертифікат" display="Завантажити сертифікат"/>
    <hyperlink ref="H1391" r:id="rId1388" tooltip="Завантажити сертифікат" display="Завантажити сертифікат"/>
    <hyperlink ref="H1392" r:id="rId1389" tooltip="Завантажити сертифікат" display="Завантажити сертифікат"/>
    <hyperlink ref="H1393" r:id="rId1390" tooltip="Завантажити сертифікат" display="Завантажити сертифікат"/>
    <hyperlink ref="H1394" r:id="rId1391" tooltip="Завантажити сертифікат" display="Завантажити сертифікат"/>
    <hyperlink ref="H1395" r:id="rId1392" tooltip="Завантажити сертифікат" display="Завантажити сертифікат"/>
    <hyperlink ref="H1396" r:id="rId1393" tooltip="Завантажити сертифікат" display="Завантажити сертифікат"/>
    <hyperlink ref="H1397" r:id="rId1394" tooltip="Завантажити сертифікат" display="Завантажити сертифікат"/>
    <hyperlink ref="H1398" r:id="rId1395" tooltip="Завантажити сертифікат" display="Завантажити сертифікат"/>
    <hyperlink ref="H1399" r:id="rId1396" tooltip="Завантажити сертифікат" display="Завантажити сертифікат"/>
    <hyperlink ref="H1400" r:id="rId1397" tooltip="Завантажити сертифікат" display="Завантажити сертифікат"/>
    <hyperlink ref="H1401" r:id="rId1398" tooltip="Завантажити сертифікат" display="Завантажити сертифікат"/>
    <hyperlink ref="H1402" r:id="rId1399" tooltip="Завантажити сертифікат" display="Завантажити сертифікат"/>
    <hyperlink ref="H1403" r:id="rId1400" tooltip="Завантажити сертифікат" display="Завантажити сертифікат"/>
    <hyperlink ref="H1404" r:id="rId1401" tooltip="Завантажити сертифікат" display="Завантажити сертифікат"/>
    <hyperlink ref="H1405" r:id="rId1402" tooltip="Завантажити сертифікат" display="Завантажити сертифікат"/>
    <hyperlink ref="H1406" r:id="rId1403" tooltip="Завантажити сертифікат" display="Завантажити сертифікат"/>
    <hyperlink ref="H1407" r:id="rId1404" tooltip="Завантажити сертифікат" display="Завантажити сертифікат"/>
    <hyperlink ref="H1408" r:id="rId1405" tooltip="Завантажити сертифікат" display="Завантажити сертифікат"/>
    <hyperlink ref="H1409" r:id="rId1406" tooltip="Завантажити сертифікат" display="Завантажити сертифікат"/>
    <hyperlink ref="H1410" r:id="rId1407" tooltip="Завантажити сертифікат" display="Завантажити сертифікат"/>
    <hyperlink ref="H1411" r:id="rId1408" tooltip="Завантажити сертифікат" display="Завантажити сертифікат"/>
    <hyperlink ref="H1412" r:id="rId1409" tooltip="Завантажити сертифікат" display="Завантажити сертифікат"/>
    <hyperlink ref="H1413" r:id="rId1410" tooltip="Завантажити сертифікат" display="Завантажити сертифікат"/>
    <hyperlink ref="H1414" r:id="rId1411" tooltip="Завантажити сертифікат" display="Завантажити сертифікат"/>
    <hyperlink ref="H1415" r:id="rId1412" tooltip="Завантажити сертифікат" display="Завантажити сертифікат"/>
    <hyperlink ref="H1416" r:id="rId1413" tooltip="Завантажити сертифікат" display="Завантажити сертифікат"/>
    <hyperlink ref="H1417" r:id="rId1414" tooltip="Завантажити сертифікат" display="Завантажити сертифікат"/>
    <hyperlink ref="H1418" r:id="rId1415" tooltip="Завантажити сертифікат" display="Завантажити сертифікат"/>
    <hyperlink ref="H1419" r:id="rId1416" tooltip="Завантажити сертифікат" display="Завантажити сертифікат"/>
    <hyperlink ref="H1420" r:id="rId1417" tooltip="Завантажити сертифікат" display="Завантажити сертифікат"/>
    <hyperlink ref="H1421" r:id="rId1418" tooltip="Завантажити сертифікат" display="Завантажити сертифікат"/>
    <hyperlink ref="H1422" r:id="rId1419" tooltip="Завантажити сертифікат" display="Завантажити сертифікат"/>
    <hyperlink ref="H1423" r:id="rId1420" tooltip="Завантажити сертифікат" display="Завантажити сертифікат"/>
    <hyperlink ref="H1424" r:id="rId1421" tooltip="Завантажити сертифікат" display="Завантажити сертифікат"/>
    <hyperlink ref="H1425" r:id="rId1422" tooltip="Завантажити сертифікат" display="Завантажити сертифікат"/>
    <hyperlink ref="H1426" r:id="rId1423" tooltip="Завантажити сертифікат" display="Завантажити сертифікат"/>
    <hyperlink ref="H1427" r:id="rId1424" tooltip="Завантажити сертифікат" display="Завантажити сертифікат"/>
    <hyperlink ref="H1428" r:id="rId1425" tooltip="Завантажити сертифікат" display="Завантажити сертифікат"/>
    <hyperlink ref="H1429" r:id="rId1426" tooltip="Завантажити сертифікат" display="Завантажити сертифікат"/>
    <hyperlink ref="H1430" r:id="rId1427" tooltip="Завантажити сертифікат" display="Завантажити сертифікат"/>
    <hyperlink ref="H1431" r:id="rId1428" tooltip="Завантажити сертифікат" display="Завантажити сертифікат"/>
    <hyperlink ref="H1432" r:id="rId1429" tooltip="Завантажити сертифікат" display="Завантажити сертифікат"/>
    <hyperlink ref="H1433" r:id="rId1430" tooltip="Завантажити сертифікат" display="Завантажити сертифікат"/>
    <hyperlink ref="H1434" r:id="rId1431" tooltip="Завантажити сертифікат" display="Завантажити сертифікат"/>
    <hyperlink ref="H1435" r:id="rId1432" tooltip="Завантажити сертифікат" display="Завантажити сертифікат"/>
    <hyperlink ref="H1436" r:id="rId1433" tooltip="Завантажити сертифікат" display="Завантажити сертифікат"/>
    <hyperlink ref="H1437" r:id="rId1434" tooltip="Завантажити сертифікат" display="Завантажити сертифікат"/>
    <hyperlink ref="H1438" r:id="rId1435" tooltip="Завантажити сертифікат" display="Завантажити сертифікат"/>
    <hyperlink ref="H1439" r:id="rId1436" tooltip="Завантажити сертифікат" display="Завантажити сертифікат"/>
    <hyperlink ref="H1440" r:id="rId1437" tooltip="Завантажити сертифікат" display="Завантажити сертифікат"/>
    <hyperlink ref="H1441" r:id="rId1438" tooltip="Завантажити сертифікат" display="Завантажити сертифікат"/>
    <hyperlink ref="H1442" r:id="rId1439" tooltip="Завантажити сертифікат" display="Завантажити сертифікат"/>
    <hyperlink ref="H1443" r:id="rId1440" tooltip="Завантажити сертифікат" display="Завантажити сертифікат"/>
    <hyperlink ref="H1444" r:id="rId1441" tooltip="Завантажити сертифікат" display="Завантажити сертифікат"/>
    <hyperlink ref="H1445" r:id="rId1442" tooltip="Завантажити сертифікат" display="Завантажити сертифікат"/>
    <hyperlink ref="H1446" r:id="rId1443" tooltip="Завантажити сертифікат" display="Завантажити сертифікат"/>
    <hyperlink ref="H1447" r:id="rId1444" tooltip="Завантажити сертифікат" display="Завантажити сертифікат"/>
    <hyperlink ref="H1448" r:id="rId1445" tooltip="Завантажити сертифікат" display="Завантажити сертифікат"/>
    <hyperlink ref="H1449" r:id="rId1446" tooltip="Завантажити сертифікат" display="Завантажити сертифікат"/>
    <hyperlink ref="H1450" r:id="rId1447" tooltip="Завантажити сертифікат" display="Завантажити сертифікат"/>
    <hyperlink ref="H1451" r:id="rId1448" tooltip="Завантажити сертифікат" display="Завантажити сертифікат"/>
    <hyperlink ref="H1452" r:id="rId1449" tooltip="Завантажити сертифікат" display="Завантажити сертифікат"/>
    <hyperlink ref="H1453" r:id="rId1450" tooltip="Завантажити сертифікат" display="Завантажити сертифікат"/>
    <hyperlink ref="H1454" r:id="rId1451" tooltip="Завантажити сертифікат" display="Завантажити сертифікат"/>
    <hyperlink ref="H1455" r:id="rId1452" tooltip="Завантажити сертифікат" display="Завантажити сертифікат"/>
    <hyperlink ref="H1456" r:id="rId1453" tooltip="Завантажити сертифікат" display="Завантажити сертифікат"/>
    <hyperlink ref="H1457" r:id="rId1454" tooltip="Завантажити сертифікат" display="Завантажити сертифікат"/>
    <hyperlink ref="H1458" r:id="rId1455" tooltip="Завантажити сертифікат" display="Завантажити сертифікат"/>
    <hyperlink ref="H1459" r:id="rId1456" tooltip="Завантажити сертифікат" display="Завантажити сертифікат"/>
    <hyperlink ref="H1460" r:id="rId1457" tooltip="Завантажити сертифікат" display="Завантажити сертифікат"/>
    <hyperlink ref="H1461" r:id="rId1458" tooltip="Завантажити сертифікат" display="Завантажити сертифікат"/>
    <hyperlink ref="H1462" r:id="rId1459" tooltip="Завантажити сертифікат" display="Завантажити сертифікат"/>
    <hyperlink ref="H1463" r:id="rId1460" tooltip="Завантажити сертифікат" display="Завантажити сертифікат"/>
    <hyperlink ref="H1464" r:id="rId1461" tooltip="Завантажити сертифікат" display="Завантажити сертифікат"/>
    <hyperlink ref="H1465" r:id="rId1462" tooltip="Завантажити сертифікат" display="Завантажити сертифікат"/>
    <hyperlink ref="H1466" r:id="rId1463" tooltip="Завантажити сертифікат" display="Завантажити сертифікат"/>
    <hyperlink ref="H1467" r:id="rId1464" tooltip="Завантажити сертифікат" display="Завантажити сертифікат"/>
    <hyperlink ref="H1468" r:id="rId1465" tooltip="Завантажити сертифікат" display="Завантажити сертифікат"/>
    <hyperlink ref="H1469" r:id="rId1466" tooltip="Завантажити сертифікат" display="Завантажити сертифікат"/>
    <hyperlink ref="H1470" r:id="rId1467" tooltip="Завантажити сертифікат" display="Завантажити сертифікат"/>
    <hyperlink ref="H1471" r:id="rId1468" tooltip="Завантажити сертифікат" display="Завантажити сертифікат"/>
    <hyperlink ref="H1472" r:id="rId1469" tooltip="Завантажити сертифікат" display="Завантажити сертифікат"/>
    <hyperlink ref="H1473" r:id="rId1470" tooltip="Завантажити сертифікат" display="Завантажити сертифікат"/>
    <hyperlink ref="H1474" r:id="rId1471" tooltip="Завантажити сертифікат" display="Завантажити сертифікат"/>
    <hyperlink ref="H1475" r:id="rId1472" tooltip="Завантажити сертифікат" display="Завантажити сертифікат"/>
    <hyperlink ref="H1476" r:id="rId1473" tooltip="Завантажити сертифікат" display="Завантажити сертифікат"/>
    <hyperlink ref="H1477" r:id="rId1474" tooltip="Завантажити сертифікат" display="Завантажити сертифікат"/>
    <hyperlink ref="H1478" r:id="rId1475" tooltip="Завантажити сертифікат" display="Завантажити сертифікат"/>
    <hyperlink ref="H1479" r:id="rId1476" tooltip="Завантажити сертифікат" display="Завантажити сертифікат"/>
    <hyperlink ref="H1480" r:id="rId1477" tooltip="Завантажити сертифікат" display="Завантажити сертифікат"/>
    <hyperlink ref="H1481" r:id="rId1478" tooltip="Завантажити сертифікат" display="Завантажити сертифікат"/>
    <hyperlink ref="H1482" r:id="rId1479" tooltip="Завантажити сертифікат" display="Завантажити сертифікат"/>
    <hyperlink ref="H1483" r:id="rId1480" tooltip="Завантажити сертифікат" display="Завантажити сертифікат"/>
    <hyperlink ref="H1484" r:id="rId1481" tooltip="Завантажити сертифікат" display="Завантажити сертифікат"/>
    <hyperlink ref="H1485" r:id="rId1482" tooltip="Завантажити сертифікат" display="Завантажити сертифікат"/>
    <hyperlink ref="H1486" r:id="rId1483" tooltip="Завантажити сертифікат" display="Завантажити сертифікат"/>
    <hyperlink ref="H1487" r:id="rId1484" tooltip="Завантажити сертифікат" display="Завантажити сертифікат"/>
    <hyperlink ref="H1488" r:id="rId1485" tooltip="Завантажити сертифікат" display="Завантажити сертифікат"/>
    <hyperlink ref="H1489" r:id="rId1486" tooltip="Завантажити сертифікат" display="Завантажити сертифікат"/>
    <hyperlink ref="H1490" r:id="rId1487" tooltip="Завантажити сертифікат" display="Завантажити сертифікат"/>
    <hyperlink ref="H1491" r:id="rId1488" tooltip="Завантажити сертифікат" display="Завантажити сертифікат"/>
    <hyperlink ref="H1492" r:id="rId1489" tooltip="Завантажити сертифікат" display="Завантажити сертифікат"/>
    <hyperlink ref="H1493" r:id="rId1490" tooltip="Завантажити сертифікат" display="Завантажити сертифікат"/>
    <hyperlink ref="H1494" r:id="rId1491" tooltip="Завантажити сертифікат" display="Завантажити сертифікат"/>
    <hyperlink ref="H1495" r:id="rId1492" tooltip="Завантажити сертифікат" display="Завантажити сертифікат"/>
    <hyperlink ref="H1496" r:id="rId1493" tooltip="Завантажити сертифікат" display="Завантажити сертифікат"/>
    <hyperlink ref="H1497" r:id="rId1494" tooltip="Завантажити сертифікат" display="Завантажити сертифікат"/>
    <hyperlink ref="H1498" r:id="rId1495" tooltip="Завантажити сертифікат" display="Завантажити сертифікат"/>
    <hyperlink ref="H1499" r:id="rId1496" tooltip="Завантажити сертифікат" display="Завантажити сертифікат"/>
    <hyperlink ref="H1500" r:id="rId1497" tooltip="Завантажити сертифікат" display="Завантажити сертифікат"/>
    <hyperlink ref="H1501" r:id="rId1498" tooltip="Завантажити сертифікат" display="Завантажити сертифікат"/>
    <hyperlink ref="H1502" r:id="rId1499" tooltip="Завантажити сертифікат" display="Завантажити сертифікат"/>
    <hyperlink ref="H1503" r:id="rId1500" tooltip="Завантажити сертифікат" display="Завантажити сертифікат"/>
    <hyperlink ref="H1504" r:id="rId1501" tooltip="Завантажити сертифікат" display="Завантажити сертифікат"/>
    <hyperlink ref="H1505" r:id="rId1502" tooltip="Завантажити сертифікат" display="Завантажити сертифікат"/>
    <hyperlink ref="H1506" r:id="rId1503" tooltip="Завантажити сертифікат" display="Завантажити сертифікат"/>
    <hyperlink ref="H1507" r:id="rId1504" tooltip="Завантажити сертифікат" display="Завантажити сертифікат"/>
    <hyperlink ref="H1508" r:id="rId1505" tooltip="Завантажити сертифікат" display="Завантажити сертифікат"/>
    <hyperlink ref="H1509" r:id="rId1506" tooltip="Завантажити сертифікат" display="Завантажити сертифікат"/>
    <hyperlink ref="H1510" r:id="rId1507" tooltip="Завантажити сертифікат" display="Завантажити сертифікат"/>
    <hyperlink ref="H1511" r:id="rId1508" tooltip="Завантажити сертифікат" display="Завантажити сертифікат"/>
    <hyperlink ref="H1512" r:id="rId1509" tooltip="Завантажити сертифікат" display="Завантажити сертифікат"/>
    <hyperlink ref="H1513" r:id="rId1510" tooltip="Завантажити сертифікат" display="Завантажити сертифікат"/>
    <hyperlink ref="H1514" r:id="rId1511" tooltip="Завантажити сертифікат" display="Завантажити сертифікат"/>
    <hyperlink ref="H1515" r:id="rId1512" tooltip="Завантажити сертифікат" display="Завантажити сертифікат"/>
    <hyperlink ref="H1516" r:id="rId1513" tooltip="Завантажити сертифікат" display="Завантажити сертифікат"/>
    <hyperlink ref="H1517" r:id="rId1514" tooltip="Завантажити сертифікат" display="Завантажити сертифікат"/>
    <hyperlink ref="H1518" r:id="rId1515" tooltip="Завантажити сертифікат" display="Завантажити сертифікат"/>
    <hyperlink ref="H1519" r:id="rId1516" tooltip="Завантажити сертифікат" display="Завантажити сертифікат"/>
    <hyperlink ref="H1520" r:id="rId1517" tooltip="Завантажити сертифікат" display="Завантажити сертифікат"/>
    <hyperlink ref="H1521" r:id="rId1518" tooltip="Завантажити сертифікат" display="Завантажити сертифікат"/>
    <hyperlink ref="H1522" r:id="rId1519" tooltip="Завантажити сертифікат" display="Завантажити сертифікат"/>
    <hyperlink ref="H1523" r:id="rId1520" tooltip="Завантажити сертифікат" display="Завантажити сертифікат"/>
    <hyperlink ref="H1524" r:id="rId1521" tooltip="Завантажити сертифікат" display="Завантажити сертифікат"/>
    <hyperlink ref="H1525" r:id="rId1522" tooltip="Завантажити сертифікат" display="Завантажити сертифікат"/>
    <hyperlink ref="H1526" r:id="rId1523" tooltip="Завантажити сертифікат" display="Завантажити сертифікат"/>
    <hyperlink ref="H1527" r:id="rId1524" tooltip="Завантажити сертифікат" display="Завантажити сертифікат"/>
    <hyperlink ref="H1528" r:id="rId1525" tooltip="Завантажити сертифікат" display="Завантажити сертифікат"/>
    <hyperlink ref="H1529" r:id="rId1526" tooltip="Завантажити сертифікат" display="Завантажити сертифікат"/>
    <hyperlink ref="H1530" r:id="rId1527" tooltip="Завантажити сертифікат" display="Завантажити сертифікат"/>
    <hyperlink ref="H1531" r:id="rId1528" tooltip="Завантажити сертифікат" display="Завантажити сертифікат"/>
    <hyperlink ref="H1532" r:id="rId1529" tooltip="Завантажити сертифікат" display="Завантажити сертифікат"/>
    <hyperlink ref="H1533" r:id="rId1530" tooltip="Завантажити сертифікат" display="Завантажити сертифікат"/>
    <hyperlink ref="H1534" r:id="rId1531" tooltip="Завантажити сертифікат" display="Завантажити сертифікат"/>
    <hyperlink ref="H1535" r:id="rId1532" tooltip="Завантажити сертифікат" display="Завантажити сертифікат"/>
    <hyperlink ref="H1536" r:id="rId1533" tooltip="Завантажити сертифікат" display="Завантажити сертифікат"/>
    <hyperlink ref="H1537" r:id="rId1534" tooltip="Завантажити сертифікат" display="Завантажити сертифікат"/>
    <hyperlink ref="H1538" r:id="rId1535" tooltip="Завантажити сертифікат" display="Завантажити сертифікат"/>
    <hyperlink ref="H1539" r:id="rId1536" tooltip="Завантажити сертифікат" display="Завантажити сертифікат"/>
    <hyperlink ref="H1540" r:id="rId1537" tooltip="Завантажити сертифікат" display="Завантажити сертифікат"/>
    <hyperlink ref="H1541" r:id="rId1538" tooltip="Завантажити сертифікат" display="Завантажити сертифікат"/>
    <hyperlink ref="H1542" r:id="rId1539" tooltip="Завантажити сертифікат" display="Завантажити сертифікат"/>
    <hyperlink ref="H1543" r:id="rId1540" tooltip="Завантажити сертифікат" display="Завантажити сертифікат"/>
    <hyperlink ref="H1544" r:id="rId1541" tooltip="Завантажити сертифікат" display="Завантажити сертифікат"/>
    <hyperlink ref="H1545" r:id="rId1542" tooltip="Завантажити сертифікат" display="Завантажити сертифікат"/>
    <hyperlink ref="H1546" r:id="rId1543" tooltip="Завантажити сертифікат" display="Завантажити сертифікат"/>
    <hyperlink ref="H1547" r:id="rId1544" tooltip="Завантажити сертифікат" display="Завантажити сертифікат"/>
    <hyperlink ref="H1548" r:id="rId1545" tooltip="Завантажити сертифікат" display="Завантажити сертифікат"/>
    <hyperlink ref="H1549" r:id="rId1546" tooltip="Завантажити сертифікат" display="Завантажити сертифікат"/>
    <hyperlink ref="H1550" r:id="rId1547" tooltip="Завантажити сертифікат" display="Завантажити сертифікат"/>
    <hyperlink ref="H1551" r:id="rId1548" tooltip="Завантажити сертифікат" display="Завантажити сертифікат"/>
    <hyperlink ref="H1552" r:id="rId1549" tooltip="Завантажити сертифікат" display="Завантажити сертифікат"/>
    <hyperlink ref="H1553" r:id="rId1550" tooltip="Завантажити сертифікат" display="Завантажити сертифікат"/>
    <hyperlink ref="H1554" r:id="rId1551" tooltip="Завантажити сертифікат" display="Завантажити сертифікат"/>
    <hyperlink ref="H1555" r:id="rId1552" tooltip="Завантажити сертифікат" display="Завантажити сертифікат"/>
    <hyperlink ref="H1556" r:id="rId1553" tooltip="Завантажити сертифікат" display="Завантажити сертифікат"/>
    <hyperlink ref="H1557" r:id="rId1554" tooltip="Завантажити сертифікат" display="Завантажити сертифікат"/>
    <hyperlink ref="H1558" r:id="rId1555" tooltip="Завантажити сертифікат" display="Завантажити сертифікат"/>
    <hyperlink ref="H1559" r:id="rId1556" tooltip="Завантажити сертифікат" display="Завантажити сертифікат"/>
    <hyperlink ref="H1560" r:id="rId1557" tooltip="Завантажити сертифікат" display="Завантажити сертифікат"/>
    <hyperlink ref="H1561" r:id="rId1558" tooltip="Завантажити сертифікат" display="Завантажити сертифікат"/>
    <hyperlink ref="H1562" r:id="rId1559" tooltip="Завантажити сертифікат" display="Завантажити сертифікат"/>
    <hyperlink ref="H1563" r:id="rId1560" tooltip="Завантажити сертифікат" display="Завантажити сертифікат"/>
    <hyperlink ref="H1564" r:id="rId1561" tooltip="Завантажити сертифікат" display="Завантажити сертифікат"/>
    <hyperlink ref="H1565" r:id="rId1562" tooltip="Завантажити сертифікат" display="Завантажити сертифікат"/>
    <hyperlink ref="H1566" r:id="rId1563" tooltip="Завантажити сертифікат" display="Завантажити сертифікат"/>
    <hyperlink ref="H1567" r:id="rId1564" tooltip="Завантажити сертифікат" display="Завантажити сертифікат"/>
    <hyperlink ref="H1568" r:id="rId1565" tooltip="Завантажити сертифікат" display="Завантажити сертифікат"/>
    <hyperlink ref="H1569" r:id="rId1566" tooltip="Завантажити сертифікат" display="Завантажити сертифікат"/>
    <hyperlink ref="H1570" r:id="rId1567" tooltip="Завантажити сертифікат" display="Завантажити сертифікат"/>
    <hyperlink ref="H1571" r:id="rId1568" tooltip="Завантажити сертифікат" display="Завантажити сертифікат"/>
    <hyperlink ref="H1572" r:id="rId1569" tooltip="Завантажити сертифікат" display="Завантажити сертифікат"/>
    <hyperlink ref="H1573" r:id="rId1570" tooltip="Завантажити сертифікат" display="Завантажити сертифікат"/>
    <hyperlink ref="H1574" r:id="rId1571" tooltip="Завантажити сертифікат" display="Завантажити сертифікат"/>
    <hyperlink ref="H1575" r:id="rId1572" tooltip="Завантажити сертифікат" display="Завантажити сертифікат"/>
    <hyperlink ref="H1576" r:id="rId1573" tooltip="Завантажити сертифікат" display="Завантажити сертифікат"/>
    <hyperlink ref="H1577" r:id="rId1574" tooltip="Завантажити сертифікат" display="Завантажити сертифікат"/>
    <hyperlink ref="H1578" r:id="rId1575" tooltip="Завантажити сертифікат" display="Завантажити сертифікат"/>
    <hyperlink ref="H1579" r:id="rId1576" tooltip="Завантажити сертифікат" display="Завантажити сертифікат"/>
    <hyperlink ref="H1580" r:id="rId1577" tooltip="Завантажити сертифікат" display="Завантажити сертифікат"/>
    <hyperlink ref="H1581" r:id="rId1578" tooltip="Завантажити сертифікат" display="Завантажити сертифікат"/>
    <hyperlink ref="H1582" r:id="rId1579" tooltip="Завантажити сертифікат" display="Завантажити сертифікат"/>
    <hyperlink ref="H1583" r:id="rId1580" tooltip="Завантажити сертифікат" display="Завантажити сертифікат"/>
    <hyperlink ref="H1584" r:id="rId1581" tooltip="Завантажити сертифікат" display="Завантажити сертифікат"/>
    <hyperlink ref="H1585" r:id="rId1582" tooltip="Завантажити сертифікат" display="Завантажити сертифікат"/>
    <hyperlink ref="H1586" r:id="rId1583" tooltip="Завантажити сертифікат" display="Завантажити сертифікат"/>
    <hyperlink ref="H1587" r:id="rId1584" tooltip="Завантажити сертифікат" display="Завантажити сертифікат"/>
    <hyperlink ref="H1588" r:id="rId1585" tooltip="Завантажити сертифікат" display="Завантажити сертифікат"/>
    <hyperlink ref="H1589" r:id="rId1586" tooltip="Завантажити сертифікат" display="Завантажити сертифікат"/>
    <hyperlink ref="H1590" r:id="rId1587" tooltip="Завантажити сертифікат" display="Завантажити сертифікат"/>
    <hyperlink ref="H1591" r:id="rId1588" tooltip="Завантажити сертифікат" display="Завантажити сертифікат"/>
    <hyperlink ref="H1592" r:id="rId1589" tooltip="Завантажити сертифікат" display="Завантажити сертифікат"/>
    <hyperlink ref="H1593" r:id="rId1590" tooltip="Завантажити сертифікат" display="Завантажити сертифікат"/>
    <hyperlink ref="H1594" r:id="rId1591" tooltip="Завантажити сертифікат" display="Завантажити сертифікат"/>
    <hyperlink ref="H1595" r:id="rId1592" tooltip="Завантажити сертифікат" display="Завантажити сертифікат"/>
    <hyperlink ref="H1596" r:id="rId1593" tooltip="Завантажити сертифікат" display="Завантажити сертифікат"/>
    <hyperlink ref="H1597" r:id="rId1594" tooltip="Завантажити сертифікат" display="Завантажити сертифікат"/>
    <hyperlink ref="H1598" r:id="rId1595" tooltip="Завантажити сертифікат" display="Завантажити сертифікат"/>
    <hyperlink ref="H1599" r:id="rId1596" tooltip="Завантажити сертифікат" display="Завантажити сертифікат"/>
    <hyperlink ref="H1600" r:id="rId1597" tooltip="Завантажити сертифікат" display="Завантажити сертифікат"/>
    <hyperlink ref="H1601" r:id="rId1598" tooltip="Завантажити сертифікат" display="Завантажити сертифікат"/>
    <hyperlink ref="H1602" r:id="rId1599" tooltip="Завантажити сертифікат" display="Завантажити сертифікат"/>
    <hyperlink ref="H1603" r:id="rId1600" tooltip="Завантажити сертифікат" display="Завантажити сертифікат"/>
    <hyperlink ref="H1604" r:id="rId1601" tooltip="Завантажити сертифікат" display="Завантажити сертифікат"/>
    <hyperlink ref="H1605" r:id="rId1602" tooltip="Завантажити сертифікат" display="Завантажити сертифікат"/>
    <hyperlink ref="H1606" r:id="rId1603" tooltip="Завантажити сертифікат" display="Завантажити сертифікат"/>
    <hyperlink ref="H1607" r:id="rId1604" tooltip="Завантажити сертифікат" display="Завантажити сертифікат"/>
    <hyperlink ref="H1608" r:id="rId1605" tooltip="Завантажити сертифікат" display="Завантажити сертифікат"/>
    <hyperlink ref="H1609" r:id="rId1606" tooltip="Завантажити сертифікат" display="Завантажити сертифікат"/>
    <hyperlink ref="H1610" r:id="rId1607" tooltip="Завантажити сертифікат" display="Завантажити сертифікат"/>
    <hyperlink ref="H1612" r:id="rId1608" tooltip="Завантажити сертифікат" display="Завантажити сертифікат"/>
    <hyperlink ref="H1613" r:id="rId1609" tooltip="Завантажити сертифікат" display="Завантажити сертифікат"/>
    <hyperlink ref="H1614" r:id="rId1610" tooltip="Завантажити сертифікат" display="Завантажити сертифікат"/>
    <hyperlink ref="H1615" r:id="rId1611" tooltip="Завантажити сертифікат" display="Завантажити сертифікат"/>
    <hyperlink ref="H1616" r:id="rId1612" tooltip="Завантажити сертифікат" display="Завантажити сертифікат"/>
    <hyperlink ref="H1617" r:id="rId1613" tooltip="Завантажити сертифікат" display="Завантажити сертифікат"/>
    <hyperlink ref="H1618" r:id="rId1614" tooltip="Завантажити сертифікат" display="Завантажити сертифікат"/>
    <hyperlink ref="H1619" r:id="rId1615" tooltip="Завантажити сертифікат" display="Завантажити сертифікат"/>
    <hyperlink ref="H1620" r:id="rId1616" tooltip="Завантажити сертифікат" display="Завантажити сертифікат"/>
    <hyperlink ref="H1621" r:id="rId1617" tooltip="Завантажити сертифікат" display="Завантажити сертифікат"/>
    <hyperlink ref="H1622" r:id="rId1618" tooltip="Завантажити сертифікат" display="Завантажити сертифікат"/>
    <hyperlink ref="H1623" r:id="rId1619" tooltip="Завантажити сертифікат" display="Завантажити сертифікат"/>
    <hyperlink ref="H1624" r:id="rId1620" tooltip="Завантажити сертифікат" display="Завантажити сертифікат"/>
    <hyperlink ref="H1625" r:id="rId1621" tooltip="Завантажити сертифікат" display="Завантажити сертифікат"/>
    <hyperlink ref="H1626" r:id="rId1622" tooltip="Завантажити сертифікат" display="Завантажити сертифікат"/>
    <hyperlink ref="H1627" r:id="rId1623" tooltip="Завантажити сертифікат" display="Завантажити сертифікат"/>
    <hyperlink ref="H1628" r:id="rId1624" tooltip="Завантажити сертифікат" display="Завантажити сертифікат"/>
    <hyperlink ref="H1629" r:id="rId1625" tooltip="Завантажити сертифікат" display="Завантажити сертифікат"/>
    <hyperlink ref="H1630" r:id="rId1626" tooltip="Завантажити сертифікат" display="Завантажити сертифікат"/>
    <hyperlink ref="H1631" r:id="rId1627" tooltip="Завантажити сертифікат" display="Завантажити сертифікат"/>
    <hyperlink ref="H1632" r:id="rId1628" tooltip="Завантажити сертифікат" display="Завантажити сертифікат"/>
    <hyperlink ref="H1633" r:id="rId1629" tooltip="Завантажити сертифікат" display="Завантажити сертифікат"/>
    <hyperlink ref="H1634" r:id="rId1630" tooltip="Завантажити сертифікат" display="Завантажити сертифікат"/>
    <hyperlink ref="H1635" r:id="rId1631" tooltip="Завантажити сертифікат" display="Завантажити сертифікат"/>
    <hyperlink ref="H1636" r:id="rId1632" tooltip="Завантажити сертифікат" display="Завантажити сертифікат"/>
    <hyperlink ref="H1637" r:id="rId1633" tooltip="Завантажити сертифікат" display="Завантажити сертифікат"/>
    <hyperlink ref="H1638" r:id="rId1634" tooltip="Завантажити сертифікат" display="Завантажити сертифікат"/>
    <hyperlink ref="H1639" r:id="rId1635" tooltip="Завантажити сертифікат" display="Завантажити сертифікат"/>
    <hyperlink ref="H1640" r:id="rId1636" tooltip="Завантажити сертифікат" display="Завантажити сертифікат"/>
    <hyperlink ref="H1641" r:id="rId1637" tooltip="Завантажити сертифікат" display="Завантажити сертифікат"/>
    <hyperlink ref="H1642" r:id="rId1638" tooltip="Завантажити сертифікат" display="Завантажити сертифікат"/>
    <hyperlink ref="H1643" r:id="rId1639" tooltip="Завантажити сертифікат" display="Завантажити сертифікат"/>
    <hyperlink ref="H1644" r:id="rId1640" tooltip="Завантажити сертифікат" display="Завантажити сертифікат"/>
    <hyperlink ref="H1645" r:id="rId1641" tooltip="Завантажити сертифікат" display="Завантажити сертифікат"/>
    <hyperlink ref="H1646" r:id="rId1642" tooltip="Завантажити сертифікат" display="Завантажити сертифікат"/>
    <hyperlink ref="H1647" r:id="rId1643" tooltip="Завантажити сертифікат" display="Завантажити сертифікат"/>
    <hyperlink ref="H1648" r:id="rId1644" tooltip="Завантажити сертифікат" display="Завантажити сертифікат"/>
    <hyperlink ref="H1649" r:id="rId1645" tooltip="Завантажити сертифікат" display="Завантажити сертифікат"/>
    <hyperlink ref="H1650" r:id="rId1646" tooltip="Завантажити сертифікат" display="Завантажити сертифікат"/>
    <hyperlink ref="H1651" r:id="rId1647" tooltip="Завантажити сертифікат" display="Завантажити сертифікат"/>
    <hyperlink ref="H1652" r:id="rId1648" tooltip="Завантажити сертифікат" display="Завантажити сертифікат"/>
    <hyperlink ref="H1653" r:id="rId1649" tooltip="Завантажити сертифікат" display="Завантажити сертифікат"/>
    <hyperlink ref="H1654" r:id="rId1650" tooltip="Завантажити сертифікат" display="Завантажити сертифікат"/>
    <hyperlink ref="H1655" r:id="rId1651" tooltip="Завантажити сертифікат" display="Завантажити сертифікат"/>
    <hyperlink ref="H1656" r:id="rId1652" tooltip="Завантажити сертифікат" display="Завантажити сертифікат"/>
    <hyperlink ref="H1657" r:id="rId1653" tooltip="Завантажити сертифікат" display="Завантажити сертифікат"/>
    <hyperlink ref="H1658" r:id="rId1654" tooltip="Завантажити сертифікат" display="Завантажити сертифікат"/>
    <hyperlink ref="H1659" r:id="rId1655" tooltip="Завантажити сертифікат" display="Завантажити сертифікат"/>
    <hyperlink ref="H1660" r:id="rId1656" tooltip="Завантажити сертифікат" display="Завантажити сертифікат"/>
    <hyperlink ref="H1661" r:id="rId1657" tooltip="Завантажити сертифікат" display="Завантажити сертифікат"/>
    <hyperlink ref="H1662" r:id="rId1658" tooltip="Завантажити сертифікат" display="Завантажити сертифікат"/>
    <hyperlink ref="H1663" r:id="rId1659" tooltip="Завантажити сертифікат" display="Завантажити сертифікат"/>
    <hyperlink ref="H1664" r:id="rId1660" tooltip="Завантажити сертифікат" display="Завантажити сертифікат"/>
    <hyperlink ref="H1665" r:id="rId1661" tooltip="Завантажити сертифікат" display="Завантажити сертифікат"/>
    <hyperlink ref="H1666" r:id="rId1662" tooltip="Завантажити сертифікат" display="Завантажити сертифікат"/>
    <hyperlink ref="H1667" r:id="rId1663" tooltip="Завантажити сертифікат" display="Завантажити сертифікат"/>
    <hyperlink ref="H1668" r:id="rId1664" tooltip="Завантажити сертифікат" display="Завантажити сертифікат"/>
    <hyperlink ref="H1669" r:id="rId1665" tooltip="Завантажити сертифікат" display="Завантажити сертифікат"/>
    <hyperlink ref="H1670" r:id="rId1666" tooltip="Завантажити сертифікат" display="Завантажити сертифікат"/>
    <hyperlink ref="H1671" r:id="rId1667" tooltip="Завантажити сертифікат" display="Завантажити сертифікат"/>
    <hyperlink ref="H1672" r:id="rId1668" tooltip="Завантажити сертифікат" display="Завантажити сертифікат"/>
    <hyperlink ref="H1673" r:id="rId1669" tooltip="Завантажити сертифікат" display="Завантажити сертифікат"/>
    <hyperlink ref="H1674" r:id="rId1670" tooltip="Завантажити сертифікат" display="Завантажити сертифікат"/>
    <hyperlink ref="H1675" r:id="rId1671" tooltip="Завантажити сертифікат" display="Завантажити сертифікат"/>
    <hyperlink ref="H1676" r:id="rId1672" tooltip="Завантажити сертифікат" display="Завантажити сертифікат"/>
    <hyperlink ref="H1677" r:id="rId1673" tooltip="Завантажити сертифікат" display="Завантажити сертифікат"/>
    <hyperlink ref="H1678" r:id="rId1674" tooltip="Завантажити сертифікат" display="Завантажити сертифікат"/>
    <hyperlink ref="H1679" r:id="rId1675" tooltip="Завантажити сертифікат" display="Завантажити сертифікат"/>
    <hyperlink ref="H1680" r:id="rId1676" tooltip="Завантажити сертифікат" display="Завантажити сертифікат"/>
    <hyperlink ref="H1681" r:id="rId1677" tooltip="Завантажити сертифікат" display="Завантажити сертифікат"/>
    <hyperlink ref="H1682" r:id="rId1678" tooltip="Завантажити сертифікат" display="Завантажити сертифікат"/>
    <hyperlink ref="H1683" r:id="rId1679" tooltip="Завантажити сертифікат" display="Завантажити сертифікат"/>
    <hyperlink ref="H1684" r:id="rId1680" tooltip="Завантажити сертифікат" display="Завантажити сертифікат"/>
    <hyperlink ref="H1685" r:id="rId1681" tooltip="Завантажити сертифікат" display="Завантажити сертифікат"/>
    <hyperlink ref="H1686" r:id="rId1682" tooltip="Завантажити сертифікат" display="Завантажити сертифікат"/>
    <hyperlink ref="H1687" r:id="rId1683" tooltip="Завантажити сертифікат" display="Завантажити сертифікат"/>
    <hyperlink ref="H1688" r:id="rId1684" tooltip="Завантажити сертифікат" display="Завантажити сертифікат"/>
    <hyperlink ref="H1689" r:id="rId1685" tooltip="Завантажити сертифікат" display="Завантажити сертифікат"/>
    <hyperlink ref="H1690" r:id="rId1686" tooltip="Завантажити сертифікат" display="Завантажити сертифікат"/>
    <hyperlink ref="H1691" r:id="rId1687" tooltip="Завантажити сертифікат" display="Завантажити сертифікат"/>
    <hyperlink ref="H1692" r:id="rId1688" tooltip="Завантажити сертифікат" display="Завантажити сертифікат"/>
    <hyperlink ref="H1693" r:id="rId1689" tooltip="Завантажити сертифікат" display="Завантажити сертифікат"/>
    <hyperlink ref="H1694" r:id="rId1690" tooltip="Завантажити сертифікат" display="Завантажити сертифікат"/>
    <hyperlink ref="H1695" r:id="rId1691" tooltip="Завантажити сертифікат" display="Завантажити сертифікат"/>
    <hyperlink ref="H1696" r:id="rId1692" tooltip="Завантажити сертифікат" display="Завантажити сертифікат"/>
    <hyperlink ref="H1697" r:id="rId1693" tooltip="Завантажити сертифікат" display="Завантажити сертифікат"/>
    <hyperlink ref="H1698" r:id="rId1694" tooltip="Завантажити сертифікат" display="Завантажити сертифікат"/>
    <hyperlink ref="H1699" r:id="rId1695" tooltip="Завантажити сертифікат" display="Завантажити сертифікат"/>
    <hyperlink ref="H1700" r:id="rId1696" tooltip="Завантажити сертифікат" display="Завантажити сертифікат"/>
    <hyperlink ref="H1701" r:id="rId1697" tooltip="Завантажити сертифікат" display="Завантажити сертифікат"/>
    <hyperlink ref="H1702" r:id="rId1698" tooltip="Завантажити сертифікат" display="Завантажити сертифікат"/>
    <hyperlink ref="H1703" r:id="rId1699" tooltip="Завантажити сертифікат" display="Завантажити сертифікат"/>
    <hyperlink ref="H1704" r:id="rId1700" tooltip="Завантажити сертифікат" display="Завантажити сертифікат"/>
    <hyperlink ref="H1705" r:id="rId1701" tooltip="Завантажити сертифікат" display="Завантажити сертифікат"/>
    <hyperlink ref="H1706" r:id="rId1702" tooltip="Завантажити сертифікат" display="Завантажити сертифікат"/>
    <hyperlink ref="H1707" r:id="rId1703" tooltip="Завантажити сертифікат" display="Завантажити сертифікат"/>
    <hyperlink ref="H1708" r:id="rId1704" tooltip="Завантажити сертифікат" display="Завантажити сертифікат"/>
    <hyperlink ref="H1709" r:id="rId1705" tooltip="Завантажити сертифікат" display="Завантажити сертифікат"/>
    <hyperlink ref="H1710" r:id="rId1706" tooltip="Завантажити сертифікат" display="Завантажити сертифікат"/>
    <hyperlink ref="H1711" r:id="rId1707" tooltip="Завантажити сертифікат" display="Завантажити сертифікат"/>
    <hyperlink ref="H1712" r:id="rId1708" tooltip="Завантажити сертифікат" display="Завантажити сертифікат"/>
    <hyperlink ref="H1713" r:id="rId1709" tooltip="Завантажити сертифікат" display="Завантажити сертифікат"/>
    <hyperlink ref="H1714" r:id="rId1710" tooltip="Завантажити сертифікат" display="Завантажити сертифікат"/>
    <hyperlink ref="H1715" r:id="rId1711" tooltip="Завантажити сертифікат" display="Завантажити сертифікат"/>
    <hyperlink ref="H1716" r:id="rId1712" tooltip="Завантажити сертифікат" display="Завантажити сертифікат"/>
    <hyperlink ref="H1717" r:id="rId1713" tooltip="Завантажити сертифікат" display="Завантажити сертифікат"/>
    <hyperlink ref="H1718" r:id="rId1714" tooltip="Завантажити сертифікат" display="Завантажити сертифікат"/>
    <hyperlink ref="H1719" r:id="rId1715" tooltip="Завантажити сертифікат" display="Завантажити сертифікат"/>
    <hyperlink ref="H1720" r:id="rId1716" tooltip="Завантажити сертифікат" display="Завантажити сертифікат"/>
    <hyperlink ref="H1721" r:id="rId1717" tooltip="Завантажити сертифікат" display="Завантажити сертифікат"/>
    <hyperlink ref="H1722" r:id="rId1718" tooltip="Завантажити сертифікат" display="Завантажити сертифікат"/>
    <hyperlink ref="H1723" r:id="rId1719" tooltip="Завантажити сертифікат" display="Завантажити сертифікат"/>
    <hyperlink ref="H1724" r:id="rId1720" tooltip="Завантажити сертифікат" display="Завантажити сертифікат"/>
    <hyperlink ref="H1725" r:id="rId1721" tooltip="Завантажити сертифікат" display="Завантажити сертифікат"/>
    <hyperlink ref="H1726" r:id="rId1722" tooltip="Завантажити сертифікат" display="Завантажити сертифікат"/>
    <hyperlink ref="H1727" r:id="rId1723" tooltip="Завантажити сертифікат" display="Завантажити сертифікат"/>
    <hyperlink ref="H1728" r:id="rId1724" tooltip="Завантажити сертифікат" display="Завантажити сертифікат"/>
    <hyperlink ref="H1729" r:id="rId1725" tooltip="Завантажити сертифікат" display="Завантажити сертифікат"/>
    <hyperlink ref="H1730" r:id="rId1726" tooltip="Завантажити сертифікат" display="Завантажити сертифікат"/>
    <hyperlink ref="H1731" r:id="rId1727" tooltip="Завантажити сертифікат" display="Завантажити сертифікат"/>
    <hyperlink ref="H1732" r:id="rId1728" tooltip="Завантажити сертифікат" display="Завантажити сертифікат"/>
    <hyperlink ref="H1733" r:id="rId1729" tooltip="Завантажити сертифікат" display="Завантажити сертифікат"/>
    <hyperlink ref="H1734" r:id="rId1730" tooltip="Завантажити сертифікат" display="Завантажити сертифікат"/>
    <hyperlink ref="H1735" r:id="rId1731" tooltip="Завантажити сертифікат" display="Завантажити сертифікат"/>
    <hyperlink ref="H1736" r:id="rId1732" tooltip="Завантажити сертифікат" display="Завантажити сертифікат"/>
    <hyperlink ref="H1737" r:id="rId1733" tooltip="Завантажити сертифікат" display="Завантажити сертифікат"/>
    <hyperlink ref="H1738" r:id="rId1734" tooltip="Завантажити сертифікат" display="Завантажити сертифікат"/>
    <hyperlink ref="H1739" r:id="rId1735" tooltip="Завантажити сертифікат" display="Завантажити сертифікат"/>
    <hyperlink ref="H1740" r:id="rId1736" tooltip="Завантажити сертифікат" display="Завантажити сертифікат"/>
    <hyperlink ref="H1741" r:id="rId1737" tooltip="Завантажити сертифікат" display="Завантажити сертифікат"/>
    <hyperlink ref="H1742" r:id="rId1738" tooltip="Завантажити сертифікат" display="Завантажити сертифікат"/>
    <hyperlink ref="H1743" r:id="rId1739" tooltip="Завантажити сертифікат" display="Завантажити сертифікат"/>
    <hyperlink ref="H1744" r:id="rId1740" tooltip="Завантажити сертифікат" display="Завантажити сертифікат"/>
    <hyperlink ref="H1745" r:id="rId1741" tooltip="Завантажити сертифікат" display="Завантажити сертифікат"/>
    <hyperlink ref="H1746" r:id="rId1742" tooltip="Завантажити сертифікат" display="Завантажити сертифікат"/>
    <hyperlink ref="H1747" r:id="rId1743" tooltip="Завантажити сертифікат" display="Завантажити сертифікат"/>
    <hyperlink ref="H1748" r:id="rId1744" tooltip="Завантажити сертифікат" display="Завантажити сертифікат"/>
    <hyperlink ref="H1749" r:id="rId1745" tooltip="Завантажити сертифікат" display="Завантажити сертифікат"/>
    <hyperlink ref="H1750" r:id="rId1746" tooltip="Завантажити сертифікат" display="Завантажити сертифікат"/>
    <hyperlink ref="H1751" r:id="rId1747" tooltip="Завантажити сертифікат" display="Завантажити сертифікат"/>
    <hyperlink ref="H1752" r:id="rId1748" tooltip="Завантажити сертифікат" display="Завантажити сертифікат"/>
    <hyperlink ref="H1753" r:id="rId1749" tooltip="Завантажити сертифікат" display="Завантажити сертифікат"/>
    <hyperlink ref="H1754" r:id="rId1750" tooltip="Завантажити сертифікат" display="Завантажити сертифікат"/>
    <hyperlink ref="H1755" r:id="rId1751" tooltip="Завантажити сертифікат" display="Завантажити сертифікат"/>
    <hyperlink ref="H1756" r:id="rId1752" tooltip="Завантажити сертифікат" display="Завантажити сертифікат"/>
    <hyperlink ref="H1757" r:id="rId1753" tooltip="Завантажити сертифікат" display="Завантажити сертифікат"/>
    <hyperlink ref="H1758" r:id="rId1754" tooltip="Завантажити сертифікат" display="Завантажити сертифікат"/>
    <hyperlink ref="H1759" r:id="rId1755" tooltip="Завантажити сертифікат" display="Завантажити сертифікат"/>
    <hyperlink ref="H1760" r:id="rId1756" tooltip="Завантажити сертифікат" display="Завантажити сертифікат"/>
    <hyperlink ref="H1761" r:id="rId1757" tooltip="Завантажити сертифікат" display="Завантажити сертифікат"/>
    <hyperlink ref="H1762" r:id="rId1758" tooltip="Завантажити сертифікат" display="Завантажити сертифікат"/>
    <hyperlink ref="H1763" r:id="rId1759" tooltip="Завантажити сертифікат" display="Завантажити сертифікат"/>
    <hyperlink ref="H1764" r:id="rId1760" tooltip="Завантажити сертифікат" display="Завантажити сертифікат"/>
    <hyperlink ref="H1765" r:id="rId1761" tooltip="Завантажити сертифікат" display="Завантажити сертифікат"/>
    <hyperlink ref="H1766" r:id="rId1762" tooltip="Завантажити сертифікат" display="Завантажити сертифікат"/>
    <hyperlink ref="H1767" r:id="rId1763" tooltip="Завантажити сертифікат" display="Завантажити сертифікат"/>
    <hyperlink ref="H1768" r:id="rId1764" tooltip="Завантажити сертифікат" display="Завантажити сертифікат"/>
    <hyperlink ref="H1769" r:id="rId1765" tooltip="Завантажити сертифікат" display="Завантажити сертифікат"/>
    <hyperlink ref="H1770" r:id="rId1766" tooltip="Завантажити сертифікат" display="Завантажити сертифікат"/>
    <hyperlink ref="H1771" r:id="rId1767" tooltip="Завантажити сертифікат" display="Завантажити сертифікат"/>
    <hyperlink ref="H1772" r:id="rId1768" tooltip="Завантажити сертифікат" display="Завантажити сертифікат"/>
    <hyperlink ref="H1773" r:id="rId1769" tooltip="Завантажити сертифікат" display="Завантажити сертифікат"/>
    <hyperlink ref="H1774" r:id="rId1770" tooltip="Завантажити сертифікат" display="Завантажити сертифікат"/>
    <hyperlink ref="H1775" r:id="rId1771" tooltip="Завантажити сертифікат" display="Завантажити сертифікат"/>
    <hyperlink ref="H1776" r:id="rId1772" tooltip="Завантажити сертифікат" display="Завантажити сертифікат"/>
    <hyperlink ref="H1777" r:id="rId1773" tooltip="Завантажити сертифікат" display="Завантажити сертифікат"/>
    <hyperlink ref="H1778" r:id="rId1774" tooltip="Завантажити сертифікат" display="Завантажити сертифікат"/>
    <hyperlink ref="H1779" r:id="rId1775" tooltip="Завантажити сертифікат" display="Завантажити сертифікат"/>
    <hyperlink ref="H1780" r:id="rId1776" tooltip="Завантажити сертифікат" display="Завантажити сертифікат"/>
    <hyperlink ref="H1781" r:id="rId1777" tooltip="Завантажити сертифікат" display="Завантажити сертифікат"/>
    <hyperlink ref="H1782" r:id="rId1778" tooltip="Завантажити сертифікат" display="Завантажити сертифікат"/>
    <hyperlink ref="H1783" r:id="rId1779" tooltip="Завантажити сертифікат" display="Завантажити сертифікат"/>
    <hyperlink ref="H1784" r:id="rId1780" tooltip="Завантажити сертифікат" display="Завантажити сертифікат"/>
    <hyperlink ref="H1785" r:id="rId1781" tooltip="Завантажити сертифікат" display="Завантажити сертифікат"/>
    <hyperlink ref="H1786" r:id="rId1782" tooltip="Завантажити сертифікат" display="Завантажити сертифікат"/>
    <hyperlink ref="H1787" r:id="rId1783" tooltip="Завантажити сертифікат" display="Завантажити сертифікат"/>
    <hyperlink ref="H1788" r:id="rId1784" tooltip="Завантажити сертифікат" display="Завантажити сертифікат"/>
    <hyperlink ref="H1789" r:id="rId1785" tooltip="Завантажити сертифікат" display="Завантажити сертифікат"/>
    <hyperlink ref="H1790" r:id="rId1786" tooltip="Завантажити сертифікат" display="Завантажити сертифікат"/>
    <hyperlink ref="H1791" r:id="rId1787" tooltip="Завантажити сертифікат" display="Завантажити сертифікат"/>
    <hyperlink ref="H1792" r:id="rId1788" tooltip="Завантажити сертифікат" display="Завантажити сертифікат"/>
    <hyperlink ref="H1793" r:id="rId1789" tooltip="Завантажити сертифікат" display="Завантажити сертифікат"/>
    <hyperlink ref="H1794" r:id="rId1790" tooltip="Завантажити сертифікат" display="Завантажити сертифікат"/>
    <hyperlink ref="H1795" r:id="rId1791" tooltip="Завантажити сертифікат" display="Завантажити сертифікат"/>
    <hyperlink ref="H1796" r:id="rId1792" tooltip="Завантажити сертифікат" display="Завантажити сертифікат"/>
    <hyperlink ref="H1797" r:id="rId1793" tooltip="Завантажити сертифікат" display="Завантажити сертифікат"/>
    <hyperlink ref="H1798" r:id="rId1794" tooltip="Завантажити сертифікат" display="Завантажити сертифікат"/>
    <hyperlink ref="H1799" r:id="rId1795" tooltip="Завантажити сертифікат" display="Завантажити сертифікат"/>
    <hyperlink ref="H1800" r:id="rId1796" tooltip="Завантажити сертифікат" display="Завантажити сертифікат"/>
    <hyperlink ref="H1801" r:id="rId1797" tooltip="Завантажити сертифікат" display="Завантажити сертифікат"/>
    <hyperlink ref="H1802" r:id="rId1798" tooltip="Завантажити сертифікат" display="Завантажити сертифікат"/>
    <hyperlink ref="H1803" r:id="rId1799" tooltip="Завантажити сертифікат" display="Завантажити сертифікат"/>
    <hyperlink ref="H1804" r:id="rId1800" tooltip="Завантажити сертифікат" display="Завантажити сертифікат"/>
    <hyperlink ref="H1805" r:id="rId1801" tooltip="Завантажити сертифікат" display="Завантажити сертифікат"/>
    <hyperlink ref="H1806" r:id="rId1802" tooltip="Завантажити сертифікат" display="Завантажити сертифікат"/>
    <hyperlink ref="H1807" r:id="rId1803" tooltip="Завантажити сертифікат" display="Завантажити сертифікат"/>
    <hyperlink ref="H1808" r:id="rId1804" tooltip="Завантажити сертифікат" display="Завантажити сертифікат"/>
    <hyperlink ref="H1809" r:id="rId1805" tooltip="Завантажити сертифікат" display="Завантажити сертифікат"/>
    <hyperlink ref="H1810" r:id="rId1806" tooltip="Завантажити сертифікат" display="Завантажити сертифікат"/>
    <hyperlink ref="H1811" r:id="rId1807" tooltip="Завантажити сертифікат" display="Завантажити сертифікат"/>
    <hyperlink ref="H1812" r:id="rId1808" tooltip="Завантажити сертифікат" display="Завантажити сертифікат"/>
    <hyperlink ref="H1813" r:id="rId1809" tooltip="Завантажити сертифікат" display="Завантажити сертифікат"/>
    <hyperlink ref="H1814" r:id="rId1810" tooltip="Завантажити сертифікат" display="Завантажити сертифікат"/>
    <hyperlink ref="H1815" r:id="rId1811" tooltip="Завантажити сертифікат" display="Завантажити сертифікат"/>
    <hyperlink ref="H1816" r:id="rId1812" tooltip="Завантажити сертифікат" display="Завантажити сертифікат"/>
    <hyperlink ref="H1817" r:id="rId1813" tooltip="Завантажити сертифікат" display="Завантажити сертифікат"/>
    <hyperlink ref="H1818" r:id="rId1814" tooltip="Завантажити сертифікат" display="Завантажити сертифікат"/>
    <hyperlink ref="H1819" r:id="rId1815" tooltip="Завантажити сертифікат" display="Завантажити сертифікат"/>
    <hyperlink ref="H1820" r:id="rId1816" tooltip="Завантажити сертифікат" display="Завантажити сертифікат"/>
    <hyperlink ref="H1821" r:id="rId1817" tooltip="Завантажити сертифікат" display="Завантажити сертифікат"/>
    <hyperlink ref="H1822" r:id="rId1818" tooltip="Завантажити сертифікат" display="Завантажити сертифікат"/>
    <hyperlink ref="H1823" r:id="rId1819" tooltip="Завантажити сертифікат" display="Завантажити сертифікат"/>
    <hyperlink ref="H1824" r:id="rId1820" tooltip="Завантажити сертифікат" display="Завантажити сертифікат"/>
    <hyperlink ref="H1825" r:id="rId1821" tooltip="Завантажити сертифікат" display="Завантажити сертифікат"/>
    <hyperlink ref="H1826" r:id="rId1822" tooltip="Завантажити сертифікат" display="Завантажити сертифікат"/>
    <hyperlink ref="H1827" r:id="rId1823" tooltip="Завантажити сертифікат" display="Завантажити сертифікат"/>
    <hyperlink ref="H1828" r:id="rId1824" tooltip="Завантажити сертифікат" display="Завантажити сертифікат"/>
    <hyperlink ref="H1829" r:id="rId1825" tooltip="Завантажити сертифікат" display="Завантажити сертифікат"/>
    <hyperlink ref="H1830" r:id="rId1826" tooltip="Завантажити сертифікат" display="Завантажити сертифікат"/>
    <hyperlink ref="H1831" r:id="rId1827" tooltip="Завантажити сертифікат" display="Завантажити сертифікат"/>
    <hyperlink ref="H1832" r:id="rId1828" tooltip="Завантажити сертифікат" display="Завантажити сертифікат"/>
    <hyperlink ref="H1833" r:id="rId1829" tooltip="Завантажити сертифікат" display="Завантажити сертифікат"/>
    <hyperlink ref="H1834" r:id="rId1830" tooltip="Завантажити сертифікат" display="Завантажити сертифікат"/>
    <hyperlink ref="H1835" r:id="rId1831" tooltip="Завантажити сертифікат" display="Завантажити сертифікат"/>
    <hyperlink ref="H1836" r:id="rId1832" tooltip="Завантажити сертифікат" display="Завантажити сертифікат"/>
    <hyperlink ref="H1837" r:id="rId1833" tooltip="Завантажити сертифікат" display="Завантажити сертифікат"/>
    <hyperlink ref="H1838" r:id="rId1834" tooltip="Завантажити сертифікат" display="Завантажити сертифікат"/>
    <hyperlink ref="H1839" r:id="rId1835" tooltip="Завантажити сертифікат" display="Завантажити сертифікат"/>
    <hyperlink ref="H1840" r:id="rId1836" tooltip="Завантажити сертифікат" display="Завантажити сертифікат"/>
    <hyperlink ref="H1841" r:id="rId1837" tooltip="Завантажити сертифікат" display="Завантажити сертифікат"/>
    <hyperlink ref="H1842" r:id="rId1838" tooltip="Завантажити сертифікат" display="Завантажити сертифікат"/>
    <hyperlink ref="H1843" r:id="rId1839" tooltip="Завантажити сертифікат" display="Завантажити сертифікат"/>
    <hyperlink ref="H1844" r:id="rId1840" tooltip="Завантажити сертифікат" display="Завантажити сертифікат"/>
    <hyperlink ref="H1845" r:id="rId1841" tooltip="Завантажити сертифікат" display="Завантажити сертифікат"/>
    <hyperlink ref="H1846" r:id="rId1842" tooltip="Завантажити сертифікат" display="Завантажити сертифікат"/>
    <hyperlink ref="H1847" r:id="rId1843" tooltip="Завантажити сертифікат" display="Завантажити сертифікат"/>
    <hyperlink ref="H1848" r:id="rId1844" tooltip="Завантажити сертифікат" display="Завантажити сертифікат"/>
    <hyperlink ref="H1849" r:id="rId1845" tooltip="Завантажити сертифікат" display="Завантажити сертифікат"/>
    <hyperlink ref="H1850" r:id="rId1846" tooltip="Завантажити сертифікат" display="Завантажити сертифікат"/>
    <hyperlink ref="H1851" r:id="rId1847" tooltip="Завантажити сертифікат" display="Завантажити сертифікат"/>
    <hyperlink ref="H1852" r:id="rId1848" tooltip="Завантажити сертифікат" display="Завантажити сертифікат"/>
    <hyperlink ref="H1853" r:id="rId1849" tooltip="Завантажити сертифікат" display="Завантажити сертифікат"/>
    <hyperlink ref="H1854" r:id="rId1850" tooltip="Завантажити сертифікат" display="Завантажити сертифікат"/>
    <hyperlink ref="H1855" r:id="rId1851" tooltip="Завантажити сертифікат" display="Завантажити сертифікат"/>
    <hyperlink ref="H1856" r:id="rId1852" tooltip="Завантажити сертифікат" display="Завантажити сертифікат"/>
    <hyperlink ref="H1857" r:id="rId1853" tooltip="Завантажити сертифікат" display="Завантажити сертифікат"/>
    <hyperlink ref="H1858" r:id="rId1854" tooltip="Завантажити сертифікат" display="Завантажити сертифікат"/>
    <hyperlink ref="H1859" r:id="rId1855" tooltip="Завантажити сертифікат" display="Завантажити сертифікат"/>
    <hyperlink ref="H1860" r:id="rId1856" tooltip="Завантажити сертифікат" display="Завантажити сертифікат"/>
    <hyperlink ref="H1861" r:id="rId1857" tooltip="Завантажити сертифікат" display="Завантажити сертифікат"/>
    <hyperlink ref="H1862" r:id="rId1858" tooltip="Завантажити сертифікат" display="Завантажити сертифікат"/>
    <hyperlink ref="H1863" r:id="rId1859" tooltip="Завантажити сертифікат" display="Завантажити сертифікат"/>
    <hyperlink ref="H1864" r:id="rId1860" tooltip="Завантажити сертифікат" display="Завантажити сертифікат"/>
    <hyperlink ref="H1865" r:id="rId1861" tooltip="Завантажити сертифікат" display="Завантажити сертифікат"/>
    <hyperlink ref="H1866" r:id="rId1862" tooltip="Завантажити сертифікат" display="Завантажити сертифікат"/>
    <hyperlink ref="H1867" r:id="rId1863" tooltip="Завантажити сертифікат" display="Завантажити сертифікат"/>
    <hyperlink ref="H1868" r:id="rId1864" tooltip="Завантажити сертифікат" display="Завантажити сертифікат"/>
    <hyperlink ref="H1869" r:id="rId1865" tooltip="Завантажити сертифікат" display="Завантажити сертифікат"/>
    <hyperlink ref="H1870" r:id="rId1866" tooltip="Завантажити сертифікат" display="Завантажити сертифікат"/>
    <hyperlink ref="H1871" r:id="rId1867" tooltip="Завантажити сертифікат" display="Завантажити сертифікат"/>
    <hyperlink ref="H1872" r:id="rId1868" tooltip="Завантажити сертифікат" display="Завантажити сертифікат"/>
    <hyperlink ref="H1873" r:id="rId1869" tooltip="Завантажити сертифікат" display="Завантажити сертифікат"/>
    <hyperlink ref="H1874" r:id="rId1870" tooltip="Завантажити сертифікат" display="Завантажити сертифікат"/>
    <hyperlink ref="H1875" r:id="rId1871" tooltip="Завантажити сертифікат" display="Завантажити сертифікат"/>
    <hyperlink ref="H1876" r:id="rId1872" tooltip="Завантажити сертифікат" display="Завантажити сертифікат"/>
    <hyperlink ref="H1877" r:id="rId1873" tooltip="Завантажити сертифікат" display="Завантажити сертифікат"/>
    <hyperlink ref="H1878" r:id="rId1874" tooltip="Завантажити сертифікат" display="Завантажити сертифікат"/>
    <hyperlink ref="H1879" r:id="rId1875" tooltip="Завантажити сертифікат" display="Завантажити сертифікат"/>
    <hyperlink ref="H1880" r:id="rId1876" tooltip="Завантажити сертифікат" display="Завантажити сертифікат"/>
    <hyperlink ref="H1881" r:id="rId1877" tooltip="Завантажити сертифікат" display="Завантажити сертифікат"/>
    <hyperlink ref="H1882" r:id="rId1878" tooltip="Завантажити сертифікат" display="Завантажити сертифікат"/>
    <hyperlink ref="H1883" r:id="rId1879" tooltip="Завантажити сертифікат" display="Завантажити сертифікат"/>
    <hyperlink ref="H1884" r:id="rId1880" tooltip="Завантажити сертифікат" display="Завантажити сертифікат"/>
    <hyperlink ref="H1885" r:id="rId1881" tooltip="Завантажити сертифікат" display="Завантажити сертифікат"/>
    <hyperlink ref="H1886" r:id="rId1882" tooltip="Завантажити сертифікат" display="Завантажити сертифікат"/>
    <hyperlink ref="H1887" r:id="rId1883" tooltip="Завантажити сертифікат" display="Завантажити сертифікат"/>
    <hyperlink ref="H1888" r:id="rId1884" tooltip="Завантажити сертифікат" display="Завантажити сертифікат"/>
    <hyperlink ref="H1889" r:id="rId1885" tooltip="Завантажити сертифікат" display="Завантажити сертифікат"/>
    <hyperlink ref="H1890" r:id="rId1886" tooltip="Завантажити сертифікат" display="Завантажити сертифікат"/>
    <hyperlink ref="H1891" r:id="rId1887" tooltip="Завантажити сертифікат" display="Завантажити сертифікат"/>
    <hyperlink ref="H1892" r:id="rId1888" tooltip="Завантажити сертифікат" display="Завантажити сертифікат"/>
    <hyperlink ref="H1893" r:id="rId1889" tooltip="Завантажити сертифікат" display="Завантажити сертифікат"/>
    <hyperlink ref="H1894" r:id="rId1890" tooltip="Завантажити сертифікат" display="Завантажити сертифікат"/>
    <hyperlink ref="H1895" r:id="rId1891" tooltip="Завантажити сертифікат" display="Завантажити сертифікат"/>
    <hyperlink ref="H1896" r:id="rId1892" tooltip="Завантажити сертифікат" display="Завантажити сертифікат"/>
    <hyperlink ref="H1897" r:id="rId1893" tooltip="Завантажити сертифікат" display="Завантажити сертифікат"/>
    <hyperlink ref="H1898" r:id="rId1894" tooltip="Завантажити сертифікат" display="Завантажити сертифікат"/>
    <hyperlink ref="H1899" r:id="rId1895" tooltip="Завантажити сертифікат" display="Завантажити сертифікат"/>
    <hyperlink ref="H1900" r:id="rId1896" tooltip="Завантажити сертифікат" display="Завантажити сертифікат"/>
    <hyperlink ref="H1901" r:id="rId1897" tooltip="Завантажити сертифікат" display="Завантажити сертифікат"/>
    <hyperlink ref="H1902" r:id="rId1898" tooltip="Завантажити сертифікат" display="Завантажити сертифікат"/>
    <hyperlink ref="H1903" r:id="rId1899" tooltip="Завантажити сертифікат" display="Завантажити сертифікат"/>
    <hyperlink ref="H1904" r:id="rId1900" tooltip="Завантажити сертифікат" display="Завантажити сертифікат"/>
    <hyperlink ref="H1905" r:id="rId1901" tooltip="Завантажити сертифікат" display="Завантажити сертифікат"/>
    <hyperlink ref="H1906" r:id="rId1902" tooltip="Завантажити сертифікат" display="Завантажити сертифікат"/>
    <hyperlink ref="H1907" r:id="rId1903" tooltip="Завантажити сертифікат" display="Завантажити сертифікат"/>
    <hyperlink ref="H1908" r:id="rId1904" tooltip="Завантажити сертифікат" display="Завантажити сертифікат"/>
    <hyperlink ref="H1909" r:id="rId1905" tooltip="Завантажити сертифікат" display="Завантажити сертифікат"/>
    <hyperlink ref="H1910" r:id="rId1906" tooltip="Завантажити сертифікат" display="Завантажити сертифікат"/>
    <hyperlink ref="H1911" r:id="rId1907" tooltip="Завантажити сертифікат" display="Завантажити сертифікат"/>
    <hyperlink ref="H1912" r:id="rId1908" tooltip="Завантажити сертифікат" display="Завантажити сертифікат"/>
    <hyperlink ref="H1913" r:id="rId1909" tooltip="Завантажити сертифікат" display="Завантажити сертифікат"/>
    <hyperlink ref="H1914" r:id="rId1910" tooltip="Завантажити сертифікат" display="Завантажити сертифікат"/>
    <hyperlink ref="H1915" r:id="rId1911" tooltip="Завантажити сертифікат" display="Завантажити сертифікат"/>
    <hyperlink ref="H1916" r:id="rId1912" tooltip="Завантажити сертифікат" display="Завантажити сертифікат"/>
    <hyperlink ref="H1917" r:id="rId1913" tooltip="Завантажити сертифікат" display="Завантажити сертифікат"/>
    <hyperlink ref="H1918" r:id="rId1914" tooltip="Завантажити сертифікат" display="Завантажити сертифікат"/>
    <hyperlink ref="H1919" r:id="rId1915" tooltip="Завантажити сертифікат" display="Завантажити сертифікат"/>
    <hyperlink ref="H1920" r:id="rId1916" tooltip="Завантажити сертифікат" display="Завантажити сертифікат"/>
    <hyperlink ref="H1921" r:id="rId1917" tooltip="Завантажити сертифікат" display="Завантажити сертифікат"/>
    <hyperlink ref="H1922" r:id="rId1918" tooltip="Завантажити сертифікат" display="Завантажити сертифікат"/>
    <hyperlink ref="H1923" r:id="rId1919" tooltip="Завантажити сертифікат" display="Завантажити сертифікат"/>
    <hyperlink ref="H1924" r:id="rId1920" tooltip="Завантажити сертифікат" display="Завантажити сертифікат"/>
    <hyperlink ref="H1925" r:id="rId1921" tooltip="Завантажити сертифікат" display="Завантажити сертифікат"/>
    <hyperlink ref="H1926" r:id="rId1922" tooltip="Завантажити сертифікат" display="Завантажити сертифікат"/>
    <hyperlink ref="H1927" r:id="rId1923" tooltip="Завантажити сертифікат" display="Завантажити сертифікат"/>
    <hyperlink ref="H1928" r:id="rId1924" tooltip="Завантажити сертифікат" display="Завантажити сертифікат"/>
    <hyperlink ref="H1929" r:id="rId1925" tooltip="Завантажити сертифікат" display="Завантажити сертифікат"/>
    <hyperlink ref="H1930" r:id="rId1926" tooltip="Завантажити сертифікат" display="Завантажити сертифікат"/>
    <hyperlink ref="H1931" r:id="rId1927" tooltip="Завантажити сертифікат" display="Завантажити сертифікат"/>
    <hyperlink ref="H1932" r:id="rId1928" tooltip="Завантажити сертифікат" display="Завантажити сертифікат"/>
    <hyperlink ref="H1933" r:id="rId1929" tooltip="Завантажити сертифікат" display="Завантажити сертифікат"/>
    <hyperlink ref="H1934" r:id="rId1930" tooltip="Завантажити сертифікат" display="Завантажити сертифікат"/>
    <hyperlink ref="H1935" r:id="rId1931" tooltip="Завантажити сертифікат" display="Завантажити сертифікат"/>
    <hyperlink ref="H1936" r:id="rId1932" tooltip="Завантажити сертифікат" display="Завантажити сертифікат"/>
    <hyperlink ref="H1937" r:id="rId1933" tooltip="Завантажити сертифікат" display="Завантажити сертифікат"/>
    <hyperlink ref="H1938" r:id="rId1934" tooltip="Завантажити сертифікат" display="Завантажити сертифікат"/>
    <hyperlink ref="H1939" r:id="rId1935" tooltip="Завантажити сертифікат" display="Завантажити сертифікат"/>
    <hyperlink ref="H1940" r:id="rId1936" tooltip="Завантажити сертифікат" display="Завантажити сертифікат"/>
    <hyperlink ref="H1941" r:id="rId1937" tooltip="Завантажити сертифікат" display="Завантажити сертифікат"/>
    <hyperlink ref="H1942" r:id="rId1938" tooltip="Завантажити сертифікат" display="Завантажити сертифікат"/>
    <hyperlink ref="H1943" r:id="rId1939" tooltip="Завантажити сертифікат" display="Завантажити сертифікат"/>
    <hyperlink ref="H1944" r:id="rId1940" tooltip="Завантажити сертифікат" display="Завантажити сертифікат"/>
    <hyperlink ref="H1945" r:id="rId1941" tooltip="Завантажити сертифікат" display="Завантажити сертифікат"/>
    <hyperlink ref="H1946" r:id="rId1942" tooltip="Завантажити сертифікат" display="Завантажити сертифікат"/>
    <hyperlink ref="H1947" r:id="rId1943" tooltip="Завантажити сертифікат" display="Завантажити сертифікат"/>
    <hyperlink ref="H1948" r:id="rId1944" tooltip="Завантажити сертифікат" display="Завантажити сертифікат"/>
    <hyperlink ref="H1949" r:id="rId1945" tooltip="Завантажити сертифікат" display="Завантажити сертифікат"/>
    <hyperlink ref="H1950" r:id="rId1946" tooltip="Завантажити сертифікат" display="Завантажити сертифікат"/>
    <hyperlink ref="H1951" r:id="rId1947" tooltip="Завантажити сертифікат" display="Завантажити сертифікат"/>
    <hyperlink ref="H1952" r:id="rId1948" tooltip="Завантажити сертифікат" display="Завантажити сертифікат"/>
    <hyperlink ref="H1953" r:id="rId1949" tooltip="Завантажити сертифікат" display="Завантажити сертифікат"/>
    <hyperlink ref="H1954" r:id="rId1950" tooltip="Завантажити сертифікат" display="Завантажити сертифікат"/>
    <hyperlink ref="H1955" r:id="rId1951" tooltip="Завантажити сертифікат" display="Завантажити сертифікат"/>
    <hyperlink ref="H1956" r:id="rId1952" tooltip="Завантажити сертифікат" display="Завантажити сертифікат"/>
    <hyperlink ref="H1957" r:id="rId1953" tooltip="Завантажити сертифікат" display="Завантажити сертифікат"/>
    <hyperlink ref="H1958" r:id="rId1954" tooltip="Завантажити сертифікат" display="Завантажити сертифікат"/>
    <hyperlink ref="H1959" r:id="rId1955" tooltip="Завантажити сертифікат" display="Завантажити сертифікат"/>
    <hyperlink ref="H1960" r:id="rId1956" tooltip="Завантажити сертифікат" display="Завантажити сертифікат"/>
    <hyperlink ref="H1961" r:id="rId1957" tooltip="Завантажити сертифікат" display="Завантажити сертифікат"/>
    <hyperlink ref="H1962" r:id="rId1958" tooltip="Завантажити сертифікат" display="Завантажити сертифікат"/>
    <hyperlink ref="H1963" r:id="rId1959" tooltip="Завантажити сертифікат" display="Завантажити сертифікат"/>
    <hyperlink ref="H1964" r:id="rId1960" tooltip="Завантажити сертифікат" display="Завантажити сертифікат"/>
    <hyperlink ref="H1965" r:id="rId1961" tooltip="Завантажити сертифікат" display="Завантажити сертифікат"/>
    <hyperlink ref="H1966" r:id="rId1962" tooltip="Завантажити сертифікат" display="Завантажити сертифікат"/>
    <hyperlink ref="H1967" r:id="rId1963" tooltip="Завантажити сертифікат" display="Завантажити сертифікат"/>
    <hyperlink ref="H1968" r:id="rId1964" tooltip="Завантажити сертифікат" display="Завантажити сертифікат"/>
    <hyperlink ref="H1969" r:id="rId1965" tooltip="Завантажити сертифікат" display="Завантажити сертифікат"/>
    <hyperlink ref="H1970" r:id="rId1966" tooltip="Завантажити сертифікат" display="Завантажити сертифікат"/>
    <hyperlink ref="H1971" r:id="rId1967" tooltip="Завантажити сертифікат" display="Завантажити сертифікат"/>
    <hyperlink ref="H1972" r:id="rId1968" tooltip="Завантажити сертифікат" display="Завантажити сертифікат"/>
    <hyperlink ref="H1973" r:id="rId1969" tooltip="Завантажити сертифікат" display="Завантажити сертифікат"/>
    <hyperlink ref="H1974" r:id="rId1970" tooltip="Завантажити сертифікат" display="Завантажити сертифікат"/>
    <hyperlink ref="H1975" r:id="rId1971" tooltip="Завантажити сертифікат" display="Завантажити сертифікат"/>
    <hyperlink ref="H1976" r:id="rId1972" tooltip="Завантажити сертифікат" display="Завантажити сертифікат"/>
    <hyperlink ref="H1977" r:id="rId1973" tooltip="Завантажити сертифікат" display="Завантажити сертифікат"/>
    <hyperlink ref="H1978" r:id="rId1974" tooltip="Завантажити сертифікат" display="Завантажити сертифікат"/>
    <hyperlink ref="H1979" r:id="rId1975" tooltip="Завантажити сертифікат" display="Завантажити сертифікат"/>
    <hyperlink ref="H1980" r:id="rId1976" tooltip="Завантажити сертифікат" display="Завантажити сертифікат"/>
    <hyperlink ref="H1981" r:id="rId1977" tooltip="Завантажити сертифікат" display="Завантажити сертифікат"/>
    <hyperlink ref="H1982" r:id="rId1978" tooltip="Завантажити сертифікат" display="Завантажити сертифікат"/>
    <hyperlink ref="H1983" r:id="rId1979" tooltip="Завантажити сертифікат" display="Завантажити сертифікат"/>
    <hyperlink ref="H1984" r:id="rId1980" tooltip="Завантажити сертифікат" display="Завантажити сертифікат"/>
    <hyperlink ref="H1985" r:id="rId1981" tooltip="Завантажити сертифікат" display="Завантажити сертифікат"/>
    <hyperlink ref="H1986" r:id="rId1982" tooltip="Завантажити сертифікат" display="Завантажити сертифікат"/>
    <hyperlink ref="H1987" r:id="rId1983" tooltip="Завантажити сертифікат" display="Завантажити сертифікат"/>
    <hyperlink ref="H1988" r:id="rId1984" tooltip="Завантажити сертифікат" display="Завантажити сертифікат"/>
    <hyperlink ref="H1989" r:id="rId1985" tooltip="Завантажити сертифікат" display="Завантажити сертифікат"/>
    <hyperlink ref="H1990" r:id="rId1986" tooltip="Завантажити сертифікат" display="Завантажити сертифікат"/>
    <hyperlink ref="H1991" r:id="rId1987" tooltip="Завантажити сертифікат" display="Завантажити сертифікат"/>
    <hyperlink ref="H1992" r:id="rId1988" tooltip="Завантажити сертифікат" display="Завантажити сертифікат"/>
    <hyperlink ref="H1993" r:id="rId1989" tooltip="Завантажити сертифікат" display="Завантажити сертифікат"/>
    <hyperlink ref="H1994" r:id="rId1990" tooltip="Завантажити сертифікат" display="Завантажити сертифікат"/>
    <hyperlink ref="H1995" r:id="rId1991" tooltip="Завантажити сертифікат" display="Завантажити сертифікат"/>
    <hyperlink ref="H1996" r:id="rId1992" tooltip="Завантажити сертифікат" display="Завантажити сертифікат"/>
    <hyperlink ref="H1997" r:id="rId1993" tooltip="Завантажити сертифікат" display="Завантажити сертифікат"/>
    <hyperlink ref="H1998" r:id="rId1994" tooltip="Завантажити сертифікат" display="Завантажити сертифікат"/>
    <hyperlink ref="H1999" r:id="rId1995" tooltip="Завантажити сертифікат" display="Завантажити сертифікат"/>
    <hyperlink ref="H2000" r:id="rId1996" tooltip="Завантажити сертифікат" display="Завантажити сертифікат"/>
    <hyperlink ref="H2001" r:id="rId1997" tooltip="Завантажити сертифікат" display="Завантажити сертифікат"/>
    <hyperlink ref="H2002" r:id="rId1998" tooltip="Завантажити сертифікат" display="Завантажити сертифікат"/>
    <hyperlink ref="H2003" r:id="rId1999" tooltip="Завантажити сертифікат" display="Завантажити сертифікат"/>
    <hyperlink ref="H2004" r:id="rId2000" tooltip="Завантажити сертифікат" display="Завантажити сертифікат"/>
    <hyperlink ref="H2005" r:id="rId2001" tooltip="Завантажити сертифікат" display="Завантажити сертифікат"/>
    <hyperlink ref="H2006" r:id="rId2002" tooltip="Завантажити сертифікат" display="Завантажити сертифікат"/>
    <hyperlink ref="H2007" r:id="rId2003" tooltip="Завантажити сертифікат" display="Завантажити сертифікат"/>
    <hyperlink ref="H2008" r:id="rId2004" tooltip="Завантажити сертифікат" display="Завантажити сертифікат"/>
    <hyperlink ref="H2009" r:id="rId2005" tooltip="Завантажити сертифікат" display="Завантажити сертифікат"/>
    <hyperlink ref="H2010" r:id="rId2006" tooltip="Завантажити сертифікат" display="Завантажити сертифікат"/>
    <hyperlink ref="H2011" r:id="rId2007" tooltip="Завантажити сертифікат" display="Завантажити сертифікат"/>
    <hyperlink ref="H2012" r:id="rId2008" tooltip="Завантажити сертифікат" display="Завантажити сертифікат"/>
    <hyperlink ref="H2013" r:id="rId2009" tooltip="Завантажити сертифікат" display="Завантажити сертифікат"/>
    <hyperlink ref="H2014" r:id="rId2010" tooltip="Завантажити сертифікат" display="Завантажити сертифікат"/>
    <hyperlink ref="H2015" r:id="rId2011" tooltip="Завантажити сертифікат" display="Завантажити сертифікат"/>
    <hyperlink ref="H2016" r:id="rId2012" tooltip="Завантажити сертифікат" display="Завантажити сертифікат"/>
    <hyperlink ref="H2017" r:id="rId2013" tooltip="Завантажити сертифікат" display="Завантажити сертифікат"/>
    <hyperlink ref="H2018" r:id="rId2014" tooltip="Завантажити сертифікат" display="Завантажити сертифікат"/>
    <hyperlink ref="H496" r:id="rId2015" tooltip="Завантажити сертифікат" display="Завантажити сертифікат"/>
    <hyperlink ref="H609" r:id="rId2016" tooltip="Завантажити сертифікат" display="Завантажити сертифікат"/>
    <hyperlink ref="H1611" r:id="rId2017" tooltip="Завантажити сертифікат" display="Завантажити сертифікат"/>
  </hyperlinks>
  <pageMargins left="0.7" right="0.7" top="0.75" bottom="0.75" header="0.3" footer="0.3"/>
  <pageSetup orientation="portrait" r:id="rId20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2026-03-06T16:42:55Z</dcterms:created>
  <dcterms:modified xsi:type="dcterms:W3CDTF">2026-03-11T15:22:31Z</dcterms:modified>
  <cp:category/>
</cp:coreProperties>
</file>