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1750" i="1" l="1"/>
  <c r="D1743" i="1" l="1"/>
  <c r="D1744" i="1"/>
  <c r="D1745" i="1"/>
  <c r="D1746" i="1"/>
  <c r="D1747" i="1"/>
  <c r="D1748" i="1"/>
  <c r="D1749" i="1"/>
  <c r="D1742" i="1" l="1"/>
  <c r="D1741" i="1"/>
  <c r="D1740" i="1"/>
  <c r="D1739" i="1" l="1"/>
  <c r="D1738" i="1"/>
  <c r="D1737" i="1"/>
  <c r="D1736" i="1" l="1"/>
  <c r="D1735" i="1"/>
  <c r="D1734" i="1" l="1"/>
  <c r="D1733" i="1"/>
  <c r="D1732" i="1"/>
  <c r="D1731" i="1"/>
  <c r="D1730" i="1"/>
  <c r="D1729" i="1"/>
  <c r="D1728" i="1" l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 l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63" i="1"/>
  <c r="D1653" i="1" l="1"/>
  <c r="D1654" i="1"/>
  <c r="D1655" i="1"/>
  <c r="D1656" i="1"/>
  <c r="D1657" i="1"/>
  <c r="D1658" i="1"/>
  <c r="D1659" i="1"/>
  <c r="D1660" i="1"/>
  <c r="D1661" i="1"/>
  <c r="D1662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3" i="1"/>
  <c r="D1652" i="1" l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<sst xmlns="http://schemas.openxmlformats.org/spreadsheetml/2006/main" count="3502" uniqueCount="3501">
  <si>
    <t>ПІБ</t>
  </si>
  <si>
    <t>Посилання на сертифікат</t>
  </si>
  <si>
    <t>FL2024_1</t>
  </si>
  <si>
    <t>Хоружий Вячеслав Володимирович</t>
  </si>
  <si>
    <t>FL2024_2</t>
  </si>
  <si>
    <t>Оникієнко Світлана Борисівна</t>
  </si>
  <si>
    <t>FL2024_3</t>
  </si>
  <si>
    <t>Гладка Тетяна Анатоліївна</t>
  </si>
  <si>
    <t>FL2024_4</t>
  </si>
  <si>
    <t>Іванова Алла Дмитрівна</t>
  </si>
  <si>
    <t>FL2024_5</t>
  </si>
  <si>
    <t>Кидиба Богдана Анатоліївна</t>
  </si>
  <si>
    <t>FL2024_6</t>
  </si>
  <si>
    <t>Ліщенко Наталія Юріївна</t>
  </si>
  <si>
    <t>FL2024_7</t>
  </si>
  <si>
    <t>Курдіяшко Ольга Василівна</t>
  </si>
  <si>
    <t>FL2024_8</t>
  </si>
  <si>
    <t>Скляр Ірина Віталіївна</t>
  </si>
  <si>
    <t>FL2024_9</t>
  </si>
  <si>
    <t>Бортніков Денис Володимирович</t>
  </si>
  <si>
    <t>FL2024_10</t>
  </si>
  <si>
    <t>Парна Оксана Миколаївна</t>
  </si>
  <si>
    <t>FL2024_11</t>
  </si>
  <si>
    <t>Красюк Наталія Михайлівна</t>
  </si>
  <si>
    <t>FL2024_12</t>
  </si>
  <si>
    <t>FL2024_13</t>
  </si>
  <si>
    <t>Анна Робертівна ЖУКОВА</t>
  </si>
  <si>
    <t>FL2024_14</t>
  </si>
  <si>
    <t>Трубнікова Анна Вікторівна</t>
  </si>
  <si>
    <t>FL2024_15</t>
  </si>
  <si>
    <t>Чорногор Анастасія Андріївна</t>
  </si>
  <si>
    <t>FL2024_16</t>
  </si>
  <si>
    <t>Бакланова Марина Леонідівна</t>
  </si>
  <si>
    <t>FL2024_17</t>
  </si>
  <si>
    <t>Філь Олена Миколаївна</t>
  </si>
  <si>
    <t>FL2024_18</t>
  </si>
  <si>
    <t>Фрунза Світлана Анатоліївна</t>
  </si>
  <si>
    <t>FL2024_19</t>
  </si>
  <si>
    <t>Бицюра Юрій Васильович</t>
  </si>
  <si>
    <t>FL2024_20</t>
  </si>
  <si>
    <t>Нелень Леся Миколаївна</t>
  </si>
  <si>
    <t>FL2024_21</t>
  </si>
  <si>
    <t>Служава Людмила Олександрівна</t>
  </si>
  <si>
    <t>FL2024_22</t>
  </si>
  <si>
    <t>Сога Сергій Сергійович</t>
  </si>
  <si>
    <t>FL2024_23</t>
  </si>
  <si>
    <t>Урдей Олена Іванівна</t>
  </si>
  <si>
    <t>FL2024_24</t>
  </si>
  <si>
    <t>Касараба Вікторія Павлівна</t>
  </si>
  <si>
    <t>FL2024_25</t>
  </si>
  <si>
    <t>Кушнір Ірина Юріївна</t>
  </si>
  <si>
    <t>FL2024_26</t>
  </si>
  <si>
    <t>Лиса Олена Володимирівна</t>
  </si>
  <si>
    <t>FL2024_27</t>
  </si>
  <si>
    <t>МІЩЕНКО Сергій Анатолійович</t>
  </si>
  <si>
    <t>FL2024_28</t>
  </si>
  <si>
    <t>Цецегова Ірина Володимирівна</t>
  </si>
  <si>
    <t>FL2024_29</t>
  </si>
  <si>
    <t>Дуброва Марина Максимівна</t>
  </si>
  <si>
    <t>FL2024_30</t>
  </si>
  <si>
    <t>Карпенко Ірина Миколаївна</t>
  </si>
  <si>
    <t>FL2024_31</t>
  </si>
  <si>
    <t>Рябуш Тамара Петрівна</t>
  </si>
  <si>
    <t>FL2024_32</t>
  </si>
  <si>
    <t>Ткачук Наталія Михайлівна</t>
  </si>
  <si>
    <t>FL2024_33</t>
  </si>
  <si>
    <t>Чирва Валентина Василівна</t>
  </si>
  <si>
    <t>FL2024_34</t>
  </si>
  <si>
    <t>Височина Аліна Олександрівна</t>
  </si>
  <si>
    <t>FL2024_35</t>
  </si>
  <si>
    <t>Назаренко Ірина Миколаївна</t>
  </si>
  <si>
    <t>FL2024_36</t>
  </si>
  <si>
    <t>Гриневич Тетяна Миколаївна</t>
  </si>
  <si>
    <t>FL2024_37</t>
  </si>
  <si>
    <t>Кулик Руслана Петрівна</t>
  </si>
  <si>
    <t>FL2024_38</t>
  </si>
  <si>
    <t>Білик Аліна Романівна</t>
  </si>
  <si>
    <t>FL2024_39</t>
  </si>
  <si>
    <t>Копестинська Олена Ігорівна</t>
  </si>
  <si>
    <t>FL2024_40</t>
  </si>
  <si>
    <t>Булай Марина Олександрівна</t>
  </si>
  <si>
    <t>FL2024_41</t>
  </si>
  <si>
    <t>Щербакова Ніна В'ячеславівна</t>
  </si>
  <si>
    <t>FL2024_42</t>
  </si>
  <si>
    <t>Ступаченко Ольга Михайлівна</t>
  </si>
  <si>
    <t>FL2024_43</t>
  </si>
  <si>
    <t>Дяченко Аліна Вікторівна</t>
  </si>
  <si>
    <t>FL2024_44</t>
  </si>
  <si>
    <t>Гребенюк Людмила Миколаївна</t>
  </si>
  <si>
    <t>FL2024_45</t>
  </si>
  <si>
    <t>Самсонова Яна Ігорівна</t>
  </si>
  <si>
    <t>FL2024_46</t>
  </si>
  <si>
    <t>Ткаченко Олена Григорівна</t>
  </si>
  <si>
    <t>FL2024_47</t>
  </si>
  <si>
    <t>Пушкарь Тетяна Сергіївна</t>
  </si>
  <si>
    <t>FL2024_48</t>
  </si>
  <si>
    <t>Савченко Алла Вікторівна</t>
  </si>
  <si>
    <t>FL2024_49</t>
  </si>
  <si>
    <t>Подзігун Андрій Михайлович</t>
  </si>
  <si>
    <t>FL2024_50</t>
  </si>
  <si>
    <t>Кравченко Дар'я Геннадієвна</t>
  </si>
  <si>
    <t>FL2024_51</t>
  </si>
  <si>
    <t>Амброзяк Наталія Богданівна</t>
  </si>
  <si>
    <t>FL2024_52</t>
  </si>
  <si>
    <t>Демчук-Маригіна Дар'я Павлівна</t>
  </si>
  <si>
    <t>FL2024_53</t>
  </si>
  <si>
    <t>Кобець Людмила Вікторівна</t>
  </si>
  <si>
    <t>FL2024_54</t>
  </si>
  <si>
    <t>Притула Світлана Олександрівна</t>
  </si>
  <si>
    <t>FL2024_55</t>
  </si>
  <si>
    <t>Куватова Людмила Михайлівна</t>
  </si>
  <si>
    <t>FL2024_56</t>
  </si>
  <si>
    <t>Гурин Анна Олександрівна</t>
  </si>
  <si>
    <t>FL2024_57</t>
  </si>
  <si>
    <t>Гайдукова Галина Михайлівна</t>
  </si>
  <si>
    <t>FL2024_58</t>
  </si>
  <si>
    <t>Холецька Наталія Миколаївна</t>
  </si>
  <si>
    <t>FL2024_59</t>
  </si>
  <si>
    <t>Коцюруба Остап Васильович</t>
  </si>
  <si>
    <t>FL2024_60</t>
  </si>
  <si>
    <t>Ральченко Тетяна Миколаївна</t>
  </si>
  <si>
    <t>FL2024_61</t>
  </si>
  <si>
    <t>Соболь Віктор Сергійович</t>
  </si>
  <si>
    <t>FL2024_62</t>
  </si>
  <si>
    <t>Булах Ганна Володимирівна</t>
  </si>
  <si>
    <t>FL2024_63</t>
  </si>
  <si>
    <t>Мороз Ольга Василівна</t>
  </si>
  <si>
    <t>FL2024_64</t>
  </si>
  <si>
    <t>Козир Ірина Вікторівна</t>
  </si>
  <si>
    <t>FL2024_65</t>
  </si>
  <si>
    <t>Земляна Людмила Анатоліївна</t>
  </si>
  <si>
    <t>FL2024_66</t>
  </si>
  <si>
    <t>Ховренко Ольга Вікторівна</t>
  </si>
  <si>
    <t>FL2024_67</t>
  </si>
  <si>
    <t>Дзекелева Оксана Анатоліївна</t>
  </si>
  <si>
    <t>FL2024_68</t>
  </si>
  <si>
    <t>Гордієвський Дмитро Євгенович</t>
  </si>
  <si>
    <t>FL2024_69</t>
  </si>
  <si>
    <t>Колесниченко Анастасія Юріївна</t>
  </si>
  <si>
    <t>FL2024_70</t>
  </si>
  <si>
    <t>Похил Аза Марківна</t>
  </si>
  <si>
    <t>FL2024_71</t>
  </si>
  <si>
    <t>Яремчук Дар'я Костянтинівна</t>
  </si>
  <si>
    <t>FL2024_72</t>
  </si>
  <si>
    <t>Суздалєва Олена Сергіївна</t>
  </si>
  <si>
    <t>FL2024_73</t>
  </si>
  <si>
    <t>Терновська Вікторія Олександрівна</t>
  </si>
  <si>
    <t>FL2024_74</t>
  </si>
  <si>
    <t>Панчук Тетяна Олександрівна</t>
  </si>
  <si>
    <t>FL2024_75</t>
  </si>
  <si>
    <t>Олена Філіп</t>
  </si>
  <si>
    <t>FL2024_76</t>
  </si>
  <si>
    <t>Буркут Наталія Олександрівна</t>
  </si>
  <si>
    <t>FL2024_77</t>
  </si>
  <si>
    <t>Олянич Олена Миколаївна</t>
  </si>
  <si>
    <t>FL2024_78</t>
  </si>
  <si>
    <t>Бардонов Богдан</t>
  </si>
  <si>
    <t>FL2024_79</t>
  </si>
  <si>
    <t>Махно Катерина Ігорівна</t>
  </si>
  <si>
    <t>FL2024_80</t>
  </si>
  <si>
    <t>Самусєва Віталіна Євгенівна</t>
  </si>
  <si>
    <t>FL2024_81</t>
  </si>
  <si>
    <t>Іванова Тетяна Миколаївна</t>
  </si>
  <si>
    <t>FL2024_82</t>
  </si>
  <si>
    <t>Синя Ірина Ананіївна</t>
  </si>
  <si>
    <t>FL2024_83</t>
  </si>
  <si>
    <t>Прошкіна Віта Федорівна</t>
  </si>
  <si>
    <t>FL2024_84</t>
  </si>
  <si>
    <t>Іванова Ірина Вячеславівна</t>
  </si>
  <si>
    <t>FL2024_85</t>
  </si>
  <si>
    <t>Приходько Вероніка Олександрівна</t>
  </si>
  <si>
    <t>FL2024_86</t>
  </si>
  <si>
    <t>Германчук Вікторія Андріївна</t>
  </si>
  <si>
    <t>FL2024_87</t>
  </si>
  <si>
    <t>Ступак Михайло Леонідович</t>
  </si>
  <si>
    <t>FL2024_88</t>
  </si>
  <si>
    <t>Шара Анастасія Романівна</t>
  </si>
  <si>
    <t>FL2024_89</t>
  </si>
  <si>
    <t>Бугаєнко Зоя Сергіїна</t>
  </si>
  <si>
    <t>FL2024_90</t>
  </si>
  <si>
    <t>Варій Марія Костянтинівна</t>
  </si>
  <si>
    <t>FL2024_91</t>
  </si>
  <si>
    <t>Сяська Анастасія Миколаївна</t>
  </si>
  <si>
    <t>FL2024_92</t>
  </si>
  <si>
    <t>Гудкова Ірина Василівна</t>
  </si>
  <si>
    <t>FL2024_93</t>
  </si>
  <si>
    <t>Голосова Лідія Віталіівна</t>
  </si>
  <si>
    <t>FL2024_94</t>
  </si>
  <si>
    <t>Іванова Дарія Олександрівна</t>
  </si>
  <si>
    <t>FL2024_95</t>
  </si>
  <si>
    <t>Турко Галина Іванівна</t>
  </si>
  <si>
    <t>FL2024_96</t>
  </si>
  <si>
    <t>Куликова Ольга Іванівна</t>
  </si>
  <si>
    <t>FL2024_97</t>
  </si>
  <si>
    <t>Фролов Микола Анатолійович</t>
  </si>
  <si>
    <t>FL2024_98</t>
  </si>
  <si>
    <t>Топчій Ганна Василівна</t>
  </si>
  <si>
    <t>FL2024_99</t>
  </si>
  <si>
    <t>Черевань Ірина Василівна</t>
  </si>
  <si>
    <t>FL2024_100</t>
  </si>
  <si>
    <t>Мартиненко Наталія Миколаївна</t>
  </si>
  <si>
    <t>FL2024_101</t>
  </si>
  <si>
    <t>Берестовська Тетяна Петрівна</t>
  </si>
  <si>
    <t>FL2024_102</t>
  </si>
  <si>
    <t>Безкоровайна Вікторія Миколаївна</t>
  </si>
  <si>
    <t>FL2024_103</t>
  </si>
  <si>
    <t>Горьовий Станіслав Володимирович</t>
  </si>
  <si>
    <t>FL2024_104</t>
  </si>
  <si>
    <t xml:space="preserve">СТУС Анжеліка Олександрівна </t>
  </si>
  <si>
    <t>FL2024_105</t>
  </si>
  <si>
    <t>Мищенко Катерина Миколаївна</t>
  </si>
  <si>
    <t>FL2024_106</t>
  </si>
  <si>
    <t>Філімонова Наталія Анатоліївна</t>
  </si>
  <si>
    <t>FL2024_107</t>
  </si>
  <si>
    <t>Людвік Валентин Дмитрович</t>
  </si>
  <si>
    <t>FL2024_108</t>
  </si>
  <si>
    <t>Ковальський Роман Дмитрійович</t>
  </si>
  <si>
    <t>FL2024_109</t>
  </si>
  <si>
    <t>Анацька Злата</t>
  </si>
  <si>
    <t>FL2024_110</t>
  </si>
  <si>
    <t>Кожухар Надія Михайлівна</t>
  </si>
  <si>
    <t>FL2024_111</t>
  </si>
  <si>
    <t>Жук Оксана Василівна</t>
  </si>
  <si>
    <t>FL2024_112</t>
  </si>
  <si>
    <t>Соловйова Олена Вікторівна</t>
  </si>
  <si>
    <t>FL2024_113</t>
  </si>
  <si>
    <t>Сєряк Валентина Миколаївна</t>
  </si>
  <si>
    <t>FL2024_114</t>
  </si>
  <si>
    <t>Купченко Надія Анатоліївна</t>
  </si>
  <si>
    <t>FL2024_115</t>
  </si>
  <si>
    <t>Фадєєва Тетяна Костянтинівна</t>
  </si>
  <si>
    <t>FL2024_116</t>
  </si>
  <si>
    <t>Зубко Наталія Сергіївна</t>
  </si>
  <si>
    <t>FL2024_117</t>
  </si>
  <si>
    <t>Скоробогатов Андрій Вікторович</t>
  </si>
  <si>
    <t>FL2024_118</t>
  </si>
  <si>
    <t>Голобородько Тетяна Володимирівна</t>
  </si>
  <si>
    <t>FL2024_119</t>
  </si>
  <si>
    <t>Гольченко Тетяна Юріївна</t>
  </si>
  <si>
    <t>FL2024_120</t>
  </si>
  <si>
    <t>Правдивцев Павло Анатолійович</t>
  </si>
  <si>
    <t>FL2024_121</t>
  </si>
  <si>
    <t>Морозова Наталія Євгенівна</t>
  </si>
  <si>
    <t>FL2024_122</t>
  </si>
  <si>
    <t>Вікулова Марина Валентинівна</t>
  </si>
  <si>
    <t>FL2024_123</t>
  </si>
  <si>
    <t>Хмельницький Андрій Андрійович</t>
  </si>
  <si>
    <t>FL2024_124</t>
  </si>
  <si>
    <t>Куликовська Олена Валеріївна</t>
  </si>
  <si>
    <t>FL2024_125</t>
  </si>
  <si>
    <t>Нушель Олена Сергіївна</t>
  </si>
  <si>
    <t>FL2024_126</t>
  </si>
  <si>
    <t>Коханова Олена Федорівна</t>
  </si>
  <si>
    <t>FL2024_127</t>
  </si>
  <si>
    <t>Кузьменкова Олена</t>
  </si>
  <si>
    <t>FL2024_128</t>
  </si>
  <si>
    <t>Торконяк Тетяна Михайлівна</t>
  </si>
  <si>
    <t>FL2024_129</t>
  </si>
  <si>
    <t>Маслянка Альона Миколаївна</t>
  </si>
  <si>
    <t>FL2024_130</t>
  </si>
  <si>
    <t>Логін Галина Володимирівна</t>
  </si>
  <si>
    <t>FL2024_131</t>
  </si>
  <si>
    <t>Данилюк Володимир Володимирович</t>
  </si>
  <si>
    <t>FL2024_132</t>
  </si>
  <si>
    <t>Залевська Ірина Олексіївна</t>
  </si>
  <si>
    <t>FL2024_133</t>
  </si>
  <si>
    <t>Золотухіна Людмила Анатоліївна</t>
  </si>
  <si>
    <t>FL2024_134</t>
  </si>
  <si>
    <t>Колесник Олена Олександрівна</t>
  </si>
  <si>
    <t>FL2024_135</t>
  </si>
  <si>
    <t>Мірошніченко Тетяна Олександрівна</t>
  </si>
  <si>
    <t>FL2024_136</t>
  </si>
  <si>
    <t>Кадило Уляна Михайлівна</t>
  </si>
  <si>
    <t>FL2024_137</t>
  </si>
  <si>
    <t>Круць Яна Анатоліівна</t>
  </si>
  <si>
    <t>FL2024_138</t>
  </si>
  <si>
    <t>Сколота Микола Віктрович</t>
  </si>
  <si>
    <t>FL2024_139</t>
  </si>
  <si>
    <t>Чухліб Алла Василівна</t>
  </si>
  <si>
    <t>FL2024_140</t>
  </si>
  <si>
    <t>Головачова Карина Сергіївна</t>
  </si>
  <si>
    <t>FL2024_141</t>
  </si>
  <si>
    <t>Пацкань Марина Олегівна</t>
  </si>
  <si>
    <t>FL2024_142</t>
  </si>
  <si>
    <t>Сагіна Наталія Станіславівна</t>
  </si>
  <si>
    <t>FL2024_143</t>
  </si>
  <si>
    <t>Пільонова Олеся Володимирівна</t>
  </si>
  <si>
    <t>FL2024_144</t>
  </si>
  <si>
    <t>Дроздова Елла леонтіївна</t>
  </si>
  <si>
    <t>FL2024_145</t>
  </si>
  <si>
    <t>Собецька Світлана Анатоліївна</t>
  </si>
  <si>
    <t>FL2024_146</t>
  </si>
  <si>
    <t>Федорченко Вікторія Іванівна</t>
  </si>
  <si>
    <t>FL2024_147</t>
  </si>
  <si>
    <t>Терещук Раїса Ооександрівна</t>
  </si>
  <si>
    <t>FL2024_148</t>
  </si>
  <si>
    <t>Коркач Світлана Андріївна</t>
  </si>
  <si>
    <t>FL2024_149</t>
  </si>
  <si>
    <t>Кияниця Наталія Миколаївна</t>
  </si>
  <si>
    <t>FL2024_150</t>
  </si>
  <si>
    <t>Стельмах Євгенія Олександрівна</t>
  </si>
  <si>
    <t>FL2024_151</t>
  </si>
  <si>
    <t>Василашко Ірина Павлівна</t>
  </si>
  <si>
    <t>FL2024_152</t>
  </si>
  <si>
    <t>Янкова Анна Миколаївна</t>
  </si>
  <si>
    <t>FL2024_153</t>
  </si>
  <si>
    <t>Бондар Тетяна Василівна</t>
  </si>
  <si>
    <t>FL2024_154</t>
  </si>
  <si>
    <t>Клименюк Наталія Василівна</t>
  </si>
  <si>
    <t>FL2024_155</t>
  </si>
  <si>
    <t>Безрук Катерина Олександрівна</t>
  </si>
  <si>
    <t>FL2024_156</t>
  </si>
  <si>
    <t>Моренко Анна Костянтинівна</t>
  </si>
  <si>
    <t>FL2024_157</t>
  </si>
  <si>
    <t>Швайка Ірина Віталіївна</t>
  </si>
  <si>
    <t>FL2024_158</t>
  </si>
  <si>
    <t>Булавська Лариса Геннадіївна</t>
  </si>
  <si>
    <t>FL2024_159</t>
  </si>
  <si>
    <t>Жуковська Олена Олександрівна</t>
  </si>
  <si>
    <t>FL2024_160</t>
  </si>
  <si>
    <t>Єфремова Оксана Олександрівна</t>
  </si>
  <si>
    <t>FL2024_161</t>
  </si>
  <si>
    <t>Марченко Ларіса Віталіївна</t>
  </si>
  <si>
    <t>FL2024_162</t>
  </si>
  <si>
    <t>Архіпова Аліна Євгеніївна</t>
  </si>
  <si>
    <t>FL2024_163</t>
  </si>
  <si>
    <t>Павловська Наталія Василівна</t>
  </si>
  <si>
    <t>FL2024_164</t>
  </si>
  <si>
    <t>Харченко Любов Володимирівна</t>
  </si>
  <si>
    <t>FL2024_165</t>
  </si>
  <si>
    <t>Тімонова Ольга Вікторівна</t>
  </si>
  <si>
    <t>FL2024_166</t>
  </si>
  <si>
    <t>Гробова Наталія Олександрівна</t>
  </si>
  <si>
    <t>FL2024_167</t>
  </si>
  <si>
    <t>Залозна Владислава Анатоліївна</t>
  </si>
  <si>
    <t>FL2024_168</t>
  </si>
  <si>
    <t>Кущак Ганна Сергіївна</t>
  </si>
  <si>
    <t>FL2024_169</t>
  </si>
  <si>
    <t>Залозний Андрій Вікторович</t>
  </si>
  <si>
    <t>FL2024_170</t>
  </si>
  <si>
    <t>Куриш Наталія Костянтинівна</t>
  </si>
  <si>
    <t>FL2024_171</t>
  </si>
  <si>
    <t>Глюдзик Галина Богданівна</t>
  </si>
  <si>
    <t>FL2024_172</t>
  </si>
  <si>
    <t>Грибеник Ольга Вікторівна</t>
  </si>
  <si>
    <t>FL2024_173</t>
  </si>
  <si>
    <t>Ілюхіна Василина Вікторівна</t>
  </si>
  <si>
    <t>FL2024_174</t>
  </si>
  <si>
    <t>Товстолуг Євгеній Миколайович</t>
  </si>
  <si>
    <t>FL2024_175</t>
  </si>
  <si>
    <t>Банасевич Леся Миколаївна</t>
  </si>
  <si>
    <t>FL2024_176</t>
  </si>
  <si>
    <t>Огньова Раїса Сергіївна</t>
  </si>
  <si>
    <t>FL2024_177</t>
  </si>
  <si>
    <t>Рябуха Алла Петрівна</t>
  </si>
  <si>
    <t>FL2024_178</t>
  </si>
  <si>
    <t>Марковська Катерина Анатоліївна</t>
  </si>
  <si>
    <t>FL2024_179</t>
  </si>
  <si>
    <t>Діденко Яна Вікторівна</t>
  </si>
  <si>
    <t>FL2024_180</t>
  </si>
  <si>
    <t>Степова Світлана Миколаївна</t>
  </si>
  <si>
    <t>FL2024_181</t>
  </si>
  <si>
    <t>Ямковенко Владислав Олександрович</t>
  </si>
  <si>
    <t>FL2024_182</t>
  </si>
  <si>
    <t>Криховець-Хом'як Лілія Ярославівна</t>
  </si>
  <si>
    <t>FL2024_183</t>
  </si>
  <si>
    <t>Глюзіцька Валентина Миколаївна</t>
  </si>
  <si>
    <t>FL2024_184</t>
  </si>
  <si>
    <t>Борисенко Людмила Іванівна</t>
  </si>
  <si>
    <t>FL2024_185</t>
  </si>
  <si>
    <t>Шкоденко Лариса Анатоліївна</t>
  </si>
  <si>
    <t>FL2024_186</t>
  </si>
  <si>
    <t>Василько Алла Анатоліївна</t>
  </si>
  <si>
    <t>FL2024_187</t>
  </si>
  <si>
    <t>Миколенко Діана Сергіївна</t>
  </si>
  <si>
    <t>FL2024_188</t>
  </si>
  <si>
    <t>Юрченко Алла Олександрівна</t>
  </si>
  <si>
    <t>FL2024_189</t>
  </si>
  <si>
    <t>Швачова Олена Іванівна</t>
  </si>
  <si>
    <t>FL2024_190</t>
  </si>
  <si>
    <t>Нерянова Світлана Іванівна</t>
  </si>
  <si>
    <t>FL2024_191</t>
  </si>
  <si>
    <t>Красножон Катерина Володимирівна</t>
  </si>
  <si>
    <t>FL2024_192</t>
  </si>
  <si>
    <t>Молотай Наталія Григорівна</t>
  </si>
  <si>
    <t>FL2024_193</t>
  </si>
  <si>
    <t>Сотніченко Наталія Миколаївна</t>
  </si>
  <si>
    <t>FL2024_194</t>
  </si>
  <si>
    <t>Тимошик Наталія Степанівна</t>
  </si>
  <si>
    <t>FL2024_195</t>
  </si>
  <si>
    <t>Сідомон Наталія Володимирівна</t>
  </si>
  <si>
    <t>FL2024_196</t>
  </si>
  <si>
    <t>Тетерюк Неля Олександрівна</t>
  </si>
  <si>
    <t>FL2024_197</t>
  </si>
  <si>
    <t>Корженевська Олена Радисівна</t>
  </si>
  <si>
    <t>FL2024_198</t>
  </si>
  <si>
    <t>Могурська Катерина Сергіївна</t>
  </si>
  <si>
    <t>FL2024_199</t>
  </si>
  <si>
    <t>Сиротюк Андрій Мусійович</t>
  </si>
  <si>
    <t>FL2024_200</t>
  </si>
  <si>
    <t>Коваль Марія Романівна</t>
  </si>
  <si>
    <t>FL2024_201</t>
  </si>
  <si>
    <t>Петро Михайлович Андруховець</t>
  </si>
  <si>
    <t>FL2024_202</t>
  </si>
  <si>
    <t>Копач Оксана Валеріївна</t>
  </si>
  <si>
    <t>FL2024_203</t>
  </si>
  <si>
    <t>Кужелєв Михайло Олександрович</t>
  </si>
  <si>
    <t>FL2024_204</t>
  </si>
  <si>
    <t>Рак Сергій Павлович</t>
  </si>
  <si>
    <t>FL2024_205</t>
  </si>
  <si>
    <t>Трухан Лілія Михайлівна</t>
  </si>
  <si>
    <t>FL2024_206</t>
  </si>
  <si>
    <t>Возняк Яна Володимирівна</t>
  </si>
  <si>
    <t>FL2024_207</t>
  </si>
  <si>
    <t>Гріненко Наталія Володимирівна</t>
  </si>
  <si>
    <t>FL2024_208</t>
  </si>
  <si>
    <t>Терновой Олексій Андрійович</t>
  </si>
  <si>
    <t>FL2024_209</t>
  </si>
  <si>
    <t>Козир Тетяна Юріївна</t>
  </si>
  <si>
    <t>FL2024_210</t>
  </si>
  <si>
    <t>Війтів Євгеній Павлович</t>
  </si>
  <si>
    <t>FL2024_211</t>
  </si>
  <si>
    <t>Бойко Карина Іванівна</t>
  </si>
  <si>
    <t>FL2024_212</t>
  </si>
  <si>
    <t>Матвієнко Леся Григорівна</t>
  </si>
  <si>
    <t>FL2024_213</t>
  </si>
  <si>
    <t>Личманюк Ірина Ігорівна</t>
  </si>
  <si>
    <t>FL2024_214</t>
  </si>
  <si>
    <t>Бовкун Юлія Сергіївна</t>
  </si>
  <si>
    <t>FL2024_215</t>
  </si>
  <si>
    <t>Кордуба Наталія Ярославівна</t>
  </si>
  <si>
    <t>FL2024_216</t>
  </si>
  <si>
    <t>Нагай Анастасія Вікторівна</t>
  </si>
  <si>
    <t>FL2024_217</t>
  </si>
  <si>
    <t>Іщук Тетяна Ігорівна</t>
  </si>
  <si>
    <t>FL2024_218</t>
  </si>
  <si>
    <t>Тихолаз Світлана Петрівна</t>
  </si>
  <si>
    <t>FL2024_219</t>
  </si>
  <si>
    <t>Хижняк Інна Миколаївна</t>
  </si>
  <si>
    <t>FL2024_220</t>
  </si>
  <si>
    <t>Поліщук Вадим Григорович</t>
  </si>
  <si>
    <t>FL2024_221</t>
  </si>
  <si>
    <t>Яблінчук Марія Михайлівна</t>
  </si>
  <si>
    <t>FL2024_222</t>
  </si>
  <si>
    <t>Медвідь Лілія Миколаївна</t>
  </si>
  <si>
    <t>FL2024_223</t>
  </si>
  <si>
    <t>Даушкіна Анна Василівна</t>
  </si>
  <si>
    <t>FL2024_224</t>
  </si>
  <si>
    <t>Яшина Ірина Михайлівна</t>
  </si>
  <si>
    <t>FL2024_225</t>
  </si>
  <si>
    <t>Волянюк Лілія Михайлівна</t>
  </si>
  <si>
    <t>FL2024_226</t>
  </si>
  <si>
    <t>Сидорук Олександра Олександрівна</t>
  </si>
  <si>
    <t>FL2024_227</t>
  </si>
  <si>
    <t>Бондар Ольга Петрівна</t>
  </si>
  <si>
    <t>FL2024_228</t>
  </si>
  <si>
    <t>Лук'яневич Оксана Іванівна</t>
  </si>
  <si>
    <t>FL2024_229</t>
  </si>
  <si>
    <t>Кириленко Олександра Андріївна</t>
  </si>
  <si>
    <t>FL2024_230</t>
  </si>
  <si>
    <t>Волченкова Надія Володимирівна</t>
  </si>
  <si>
    <t>FL2024_231</t>
  </si>
  <si>
    <t>Клименко Аліна Віталіївна</t>
  </si>
  <si>
    <t>FL2024_232</t>
  </si>
  <si>
    <t>Дукельська Світлана Миколаївна</t>
  </si>
  <si>
    <t>FL2024_233</t>
  </si>
  <si>
    <t>Ладохіна Лариса Михайлівна</t>
  </si>
  <si>
    <t>FL2024_234</t>
  </si>
  <si>
    <t>Задорожня Лариса Михайлівна</t>
  </si>
  <si>
    <t>FL2024_235</t>
  </si>
  <si>
    <t>Хоменко Оксана Володимирівна</t>
  </si>
  <si>
    <t>FL2024_236</t>
  </si>
  <si>
    <t>Ткаченко Вікторія Валентинівна</t>
  </si>
  <si>
    <t>FL2024_237</t>
  </si>
  <si>
    <t>Кісіль Вікторія Володимирівна</t>
  </si>
  <si>
    <t>FL2024_238</t>
  </si>
  <si>
    <t>Гайнулліна Олена Миколаївна</t>
  </si>
  <si>
    <t>FL2024_239</t>
  </si>
  <si>
    <t>Баранова Валентина Анатоліївна</t>
  </si>
  <si>
    <t>FL2024_240</t>
  </si>
  <si>
    <t>Кільчевська Ольга Вікторівна</t>
  </si>
  <si>
    <t>FL2024_241</t>
  </si>
  <si>
    <t>Нагорна Олена Володимирівна</t>
  </si>
  <si>
    <t>FL2024_242</t>
  </si>
  <si>
    <t>Прокопенко Наталія Віталіївна</t>
  </si>
  <si>
    <t>FL2024_243</t>
  </si>
  <si>
    <t>Жук Ганна Володимирівна</t>
  </si>
  <si>
    <t>FL2024_244</t>
  </si>
  <si>
    <t>Кругла Ольга Андріївна</t>
  </si>
  <si>
    <t>FL2024_245</t>
  </si>
  <si>
    <t>Кучерява Наталя Степанівна</t>
  </si>
  <si>
    <t>FL2024_246</t>
  </si>
  <si>
    <t>Звєкова Вікторія Корніївна</t>
  </si>
  <si>
    <t>FL2024_247</t>
  </si>
  <si>
    <t>Лопатіна Аліна Валеріївна</t>
  </si>
  <si>
    <t>FL2024_248</t>
  </si>
  <si>
    <t>Юхименко Анна Володимирiвна</t>
  </si>
  <si>
    <t>FL2024_249</t>
  </si>
  <si>
    <t>Ляхівненко Людмила Володимирівна</t>
  </si>
  <si>
    <t>FL2024_250</t>
  </si>
  <si>
    <t>П'ятковська Любов Іванівна</t>
  </si>
  <si>
    <t>FL2024_251</t>
  </si>
  <si>
    <t>Дідур Ольга Сергіївна</t>
  </si>
  <si>
    <t>FL2024_252</t>
  </si>
  <si>
    <t>Іванов Сергій Вікторович</t>
  </si>
  <si>
    <t>FL2024_253</t>
  </si>
  <si>
    <t>Щербак Маргарита Олексіївна</t>
  </si>
  <si>
    <t>FL2024_254</t>
  </si>
  <si>
    <t>Галушко Марія Вікторівна</t>
  </si>
  <si>
    <t>FL2024_255</t>
  </si>
  <si>
    <t>Сашко Ольга Петрівна</t>
  </si>
  <si>
    <t>FL2024_256</t>
  </si>
  <si>
    <t>Головко Олена Григорівна</t>
  </si>
  <si>
    <t>FL2024_257</t>
  </si>
  <si>
    <t>Музичка Анатолій Васильович</t>
  </si>
  <si>
    <t>FL2024_258</t>
  </si>
  <si>
    <t>Кормишова Аліна Олегівна</t>
  </si>
  <si>
    <t>FL2024_259</t>
  </si>
  <si>
    <t>Марченко Жанна Василівна</t>
  </si>
  <si>
    <t>FL2024_260</t>
  </si>
  <si>
    <t>Здибель Людмила Володимирівна</t>
  </si>
  <si>
    <t>FL2024_261</t>
  </si>
  <si>
    <t>Луценко Маргарита Анатоліївна</t>
  </si>
  <si>
    <t>FL2024_262</t>
  </si>
  <si>
    <t>Бездєнєжних Марина Ігорівна</t>
  </si>
  <si>
    <t>FL2024_263</t>
  </si>
  <si>
    <t>Коземчук Катерина Володимирівна</t>
  </si>
  <si>
    <t>FL2024_264</t>
  </si>
  <si>
    <t>Дроняк Анжела Петрівна</t>
  </si>
  <si>
    <t>FL2024_265</t>
  </si>
  <si>
    <t>Федчишина Тетяна Леонідівна</t>
  </si>
  <si>
    <t>FL2024_266</t>
  </si>
  <si>
    <t>Сагдєєва Юлія Андріївна</t>
  </si>
  <si>
    <t>FL2024_267</t>
  </si>
  <si>
    <t>Сергійчук Зоя Володимирівна</t>
  </si>
  <si>
    <t>FL2024_268</t>
  </si>
  <si>
    <t>Двигун Любов Павлівна</t>
  </si>
  <si>
    <t>FL2024_269</t>
  </si>
  <si>
    <t>Подільчук Мирослава Іванівна</t>
  </si>
  <si>
    <t>FL2024_270</t>
  </si>
  <si>
    <t>Грибанова Олена Василівна</t>
  </si>
  <si>
    <t>FL2024_271</t>
  </si>
  <si>
    <t>Сокрут Ніна Олександрівна</t>
  </si>
  <si>
    <t>FL2024_272</t>
  </si>
  <si>
    <t>Сауляк Наталія Миколаївна</t>
  </si>
  <si>
    <t>FL2024_273</t>
  </si>
  <si>
    <t>Мінько Юлія Юріївна</t>
  </si>
  <si>
    <t>FL2024_274</t>
  </si>
  <si>
    <t>Тирінова Світлана Сергіївна</t>
  </si>
  <si>
    <t>FL2024_275</t>
  </si>
  <si>
    <t>Колмогорова Ірина Володимирівна</t>
  </si>
  <si>
    <t>FL2024_276</t>
  </si>
  <si>
    <t>Шендирук Наталія Мирославівна</t>
  </si>
  <si>
    <t>FL2024_277</t>
  </si>
  <si>
    <t>Мазурова Наталія Олександрівна</t>
  </si>
  <si>
    <t>FL2024_278</t>
  </si>
  <si>
    <t>Торган Світлана Петрівна</t>
  </si>
  <si>
    <t>FL2024_279</t>
  </si>
  <si>
    <t>Мазур Олена Миколаївна</t>
  </si>
  <si>
    <t>FL2024_280</t>
  </si>
  <si>
    <t>Рибченко Світлана Миколаївна</t>
  </si>
  <si>
    <t>FL2024_281</t>
  </si>
  <si>
    <t>Кривобок Яна Вікторівна</t>
  </si>
  <si>
    <t>FL2024_282</t>
  </si>
  <si>
    <t>Андрущак Світлана Зіновіївна</t>
  </si>
  <si>
    <t>FL2024_283</t>
  </si>
  <si>
    <t>Бушмельова Тетяна Володимирівна</t>
  </si>
  <si>
    <t>FL2024_284</t>
  </si>
  <si>
    <t>Смірнова Вікторія Валеріївна</t>
  </si>
  <si>
    <t>FL2024_285</t>
  </si>
  <si>
    <t>Михайлюк Світлана Іванівна</t>
  </si>
  <si>
    <t>FL2024_286</t>
  </si>
  <si>
    <t>Крижанівський Микола Олександрович</t>
  </si>
  <si>
    <t>FL2024_287</t>
  </si>
  <si>
    <t>Мінкович Вікторія Тарасівна</t>
  </si>
  <si>
    <t>FL2024_288</t>
  </si>
  <si>
    <t>Сафронова Карина Дмитрівна</t>
  </si>
  <si>
    <t>FL2024_289</t>
  </si>
  <si>
    <t>Гвоздікова Олена Валеріївна</t>
  </si>
  <si>
    <t>FL2024_290</t>
  </si>
  <si>
    <t>Зражва Валерій Іванович</t>
  </si>
  <si>
    <t>FL2024_291</t>
  </si>
  <si>
    <t>Соклакова Ольга Олександрівна</t>
  </si>
  <si>
    <t>FL2024_292</t>
  </si>
  <si>
    <t>Гураль Лідія Миколаївна</t>
  </si>
  <si>
    <t>FL2024_293</t>
  </si>
  <si>
    <t>Голіздра Ірина Василівна</t>
  </si>
  <si>
    <t>FL2024_294</t>
  </si>
  <si>
    <t>Бойко Людмила Вікторівна</t>
  </si>
  <si>
    <t>FL2024_295</t>
  </si>
  <si>
    <t>Чівіленко Лариса Анатоліївна</t>
  </si>
  <si>
    <t>FL2024_296</t>
  </si>
  <si>
    <t>Маслак Людмила Миколаївна</t>
  </si>
  <si>
    <t>FL2024_297</t>
  </si>
  <si>
    <t>Шевченко Галина Григорівна</t>
  </si>
  <si>
    <t>FL2024_298</t>
  </si>
  <si>
    <t>Бойченко Ірина Вікторівна</t>
  </si>
  <si>
    <t>FL2024_299</t>
  </si>
  <si>
    <t>Пономаренко Вікторія Вікторівна</t>
  </si>
  <si>
    <t>FL2024_300</t>
  </si>
  <si>
    <t>Курганова Ірина Михайлівна</t>
  </si>
  <si>
    <t>FL2024_301</t>
  </si>
  <si>
    <t>Щербинко Ольга Володимирівна</t>
  </si>
  <si>
    <t>FL2024_302</t>
  </si>
  <si>
    <t>Кушнір Людмила Миколаївна</t>
  </si>
  <si>
    <t>FL2024_303</t>
  </si>
  <si>
    <t>Олішевська Наталія Миколаівна</t>
  </si>
  <si>
    <t>FL2024_304</t>
  </si>
  <si>
    <t>Стоєва Ольга Вікторівна</t>
  </si>
  <si>
    <t>FL2024_305</t>
  </si>
  <si>
    <t>Бігун Аліна Олександрівна</t>
  </si>
  <si>
    <t>FL2024_306</t>
  </si>
  <si>
    <t>Таршина Тетяна Володимирівна</t>
  </si>
  <si>
    <t>FL2024_307</t>
  </si>
  <si>
    <t>Карпенко Ірина Іванівна</t>
  </si>
  <si>
    <t>FL2024_308</t>
  </si>
  <si>
    <t>Плєвакіна Галина Михайлівна</t>
  </si>
  <si>
    <t>FL2024_309</t>
  </si>
  <si>
    <t>Медяник Олена Миколаївна</t>
  </si>
  <si>
    <t>FL2024_310</t>
  </si>
  <si>
    <t>Чорновол Алла Олегівна</t>
  </si>
  <si>
    <t>FL2024_311</t>
  </si>
  <si>
    <t>Мельник Тетяна Іванівна</t>
  </si>
  <si>
    <t>FL2024_312</t>
  </si>
  <si>
    <t>Семендяй Наталія Михайлівна</t>
  </si>
  <si>
    <t>FL2024_313</t>
  </si>
  <si>
    <t>Андрух Ольга Олександрівна</t>
  </si>
  <si>
    <t>FL2024_314</t>
  </si>
  <si>
    <t>Леоненко Наталія Володимирівна</t>
  </si>
  <si>
    <t>FL2024_315</t>
  </si>
  <si>
    <t>Жужло Христина Василівна</t>
  </si>
  <si>
    <t>FL2024_316</t>
  </si>
  <si>
    <t>Кошелевська Ольга Степанівна</t>
  </si>
  <si>
    <t>FL2024_317</t>
  </si>
  <si>
    <t>Кушнір Тарас Миколайович</t>
  </si>
  <si>
    <t>FL2024_318</t>
  </si>
  <si>
    <t>Панько Іванна Богданівна</t>
  </si>
  <si>
    <t>FL2024_319</t>
  </si>
  <si>
    <t>Козак Ганна Олександрівна</t>
  </si>
  <si>
    <t>FL2024_320</t>
  </si>
  <si>
    <t>Ковальчук Юлія Миколаївна</t>
  </si>
  <si>
    <t>FL2024_321</t>
  </si>
  <si>
    <t>Христенко Юлія Олександрівна</t>
  </si>
  <si>
    <t>FL2024_322</t>
  </si>
  <si>
    <t>Пяленко Марина Леонідівна</t>
  </si>
  <si>
    <t>FL2024_323</t>
  </si>
  <si>
    <t>Мірошник Алла Сергіївна</t>
  </si>
  <si>
    <t>FL2024_324</t>
  </si>
  <si>
    <t>Мойсяк Петро Ігорович</t>
  </si>
  <si>
    <t>FL2024_325</t>
  </si>
  <si>
    <t>Романичева Ірина Сергіївна</t>
  </si>
  <si>
    <t>FL2024_326</t>
  </si>
  <si>
    <t>Патлата Марія Миколаївна</t>
  </si>
  <si>
    <t>FL2024_327</t>
  </si>
  <si>
    <t>Коцюрба Ольга Юріївна</t>
  </si>
  <si>
    <t>FL2024_328</t>
  </si>
  <si>
    <t>Зражва Тетяна Вікторівна</t>
  </si>
  <si>
    <t>FL2024_329</t>
  </si>
  <si>
    <t>Заєць Світлана Володимирівна</t>
  </si>
  <si>
    <t>FL2024_330</t>
  </si>
  <si>
    <t>Ціпріс Наталія Леонідівна</t>
  </si>
  <si>
    <t>FL2024_331</t>
  </si>
  <si>
    <t>Шевченко Наталія Володимирівна</t>
  </si>
  <si>
    <t>FL2024_332</t>
  </si>
  <si>
    <t>Чернобай Надія Володимирівна</t>
  </si>
  <si>
    <t>FL2024_333</t>
  </si>
  <si>
    <t>Ожга Юлія Ігорівна</t>
  </si>
  <si>
    <t>FL2024_334</t>
  </si>
  <si>
    <t>Пляшко Ольга Олександрівна</t>
  </si>
  <si>
    <t>FL2024_335</t>
  </si>
  <si>
    <t>Полянчич Тетяна Ігорівна</t>
  </si>
  <si>
    <t>FL2024_336</t>
  </si>
  <si>
    <t>Горак Наталія Любомирівна</t>
  </si>
  <si>
    <t>FL2024_337</t>
  </si>
  <si>
    <t>Чигрикова Тетяна Володимирівна</t>
  </si>
  <si>
    <t>FL2024_338</t>
  </si>
  <si>
    <t>Тайлакова Олена Володимирівна</t>
  </si>
  <si>
    <t>FL2024_339</t>
  </si>
  <si>
    <t>Ломова Юлія Володимирівна</t>
  </si>
  <si>
    <t>FL2024_340</t>
  </si>
  <si>
    <t>Ткачук Наталія Василівна</t>
  </si>
  <si>
    <t>FL2024_341</t>
  </si>
  <si>
    <t>Гриценко Валентина Анатоліївна</t>
  </si>
  <si>
    <t>FL2024_342</t>
  </si>
  <si>
    <t>Чучуй Яна Сергіївна</t>
  </si>
  <si>
    <t>FL2024_343</t>
  </si>
  <si>
    <t>Хорошко Людмила Григорівна</t>
  </si>
  <si>
    <t>FL2024_344</t>
  </si>
  <si>
    <t>Урсакій Марина Анатоліївна</t>
  </si>
  <si>
    <t>FL2024_345</t>
  </si>
  <si>
    <t>Дуць Світлана Дмитрівна</t>
  </si>
  <si>
    <t>FL2024_346</t>
  </si>
  <si>
    <t>Максимів Оксана Михайлівна</t>
  </si>
  <si>
    <t>FL2024_347</t>
  </si>
  <si>
    <t>Томачинська Наталя Леонідівна</t>
  </si>
  <si>
    <t>FL2024_348</t>
  </si>
  <si>
    <t>Галкіна Катерина Сергіївна</t>
  </si>
  <si>
    <t>FL2024_349</t>
  </si>
  <si>
    <t>Галуза Наталія Олександрівна</t>
  </si>
  <si>
    <t>FL2024_350</t>
  </si>
  <si>
    <t>Берест Тетяна Іванівна</t>
  </si>
  <si>
    <t>FL2024_351</t>
  </si>
  <si>
    <t>Калайтан Надія Михайлівна</t>
  </si>
  <si>
    <t>FL2024_352</t>
  </si>
  <si>
    <t>Федосова Анна Олегівна</t>
  </si>
  <si>
    <t>FL2024_353</t>
  </si>
  <si>
    <t>Ковальчук Марина Валентинівна</t>
  </si>
  <si>
    <t>FL2024_354</t>
  </si>
  <si>
    <t>Олійник Наталія Йосипівна</t>
  </si>
  <si>
    <t>FL2024_355</t>
  </si>
  <si>
    <t>Кистерний Олексій</t>
  </si>
  <si>
    <t>FL2024_356</t>
  </si>
  <si>
    <t>Слюсар Наталя Вікторівна</t>
  </si>
  <si>
    <t>FL2024_357</t>
  </si>
  <si>
    <t>Рознюк Наталія Костянтинівна</t>
  </si>
  <si>
    <t>FL2024_358</t>
  </si>
  <si>
    <t>Бачок Тетяна Миколаївна</t>
  </si>
  <si>
    <t>FL2024_359</t>
  </si>
  <si>
    <t>Теремок Олена Григорівна</t>
  </si>
  <si>
    <t>FL2024_360</t>
  </si>
  <si>
    <t>Фалєєва Світлана Костянтинівна</t>
  </si>
  <si>
    <t>FL2024_361</t>
  </si>
  <si>
    <t>Груба Христина Іванівна</t>
  </si>
  <si>
    <t>FL2024_362</t>
  </si>
  <si>
    <t>Костецька Валентина Володимирівна</t>
  </si>
  <si>
    <t>FL2024_363</t>
  </si>
  <si>
    <t>Слуцька Олена Олександрівна</t>
  </si>
  <si>
    <t>FL2024_364</t>
  </si>
  <si>
    <t>Риковська Світлана Володимирівна</t>
  </si>
  <si>
    <t>FL2024_365</t>
  </si>
  <si>
    <t>Горак Божена Степанівна</t>
  </si>
  <si>
    <t>FL2024_366</t>
  </si>
  <si>
    <t>Коміссаров Олександр Русланович</t>
  </si>
  <si>
    <t>FL2024_367</t>
  </si>
  <si>
    <t>Новіченко Віра Ігорівна</t>
  </si>
  <si>
    <t>FL2024_368</t>
  </si>
  <si>
    <t>Євтушенко Наталія Миколаївна</t>
  </si>
  <si>
    <t>FL2024_369</t>
  </si>
  <si>
    <t>Бедеко Світлана Миколаївна</t>
  </si>
  <si>
    <t>FL2024_370</t>
  </si>
  <si>
    <t>Мусієнко Світлана Миколаївна</t>
  </si>
  <si>
    <t>FL2024_371</t>
  </si>
  <si>
    <t>Рижук Юлія Сергіївна</t>
  </si>
  <si>
    <t>FL2024_372</t>
  </si>
  <si>
    <t>Олійник Аліна Алімівна</t>
  </si>
  <si>
    <t>FL2024_373</t>
  </si>
  <si>
    <t>Грибова Оксана Іванівна</t>
  </si>
  <si>
    <t>FL2024_374</t>
  </si>
  <si>
    <t>Бровко Ольга Сергіївна</t>
  </si>
  <si>
    <t>FL2024_375</t>
  </si>
  <si>
    <t>Крот Валентина Григорівна</t>
  </si>
  <si>
    <t>FL2024_376</t>
  </si>
  <si>
    <t>Коверко Юлія Андріївна</t>
  </si>
  <si>
    <t>FL2024_377</t>
  </si>
  <si>
    <t>Загул Мирослава Іллівна</t>
  </si>
  <si>
    <t>FL2024_378</t>
  </si>
  <si>
    <t>Ярова Ірина Володимирівна</t>
  </si>
  <si>
    <t>FL2024_379</t>
  </si>
  <si>
    <t>Нікітчук Любов Іванівна</t>
  </si>
  <si>
    <t>FL2024_380</t>
  </si>
  <si>
    <t>Лозинська Галина Романівна</t>
  </si>
  <si>
    <t>FL2024_381</t>
  </si>
  <si>
    <t>Кобевко Ольга Євгенівна</t>
  </si>
  <si>
    <t>FL2024_382</t>
  </si>
  <si>
    <t>Возносименко Дарія Анатоліївна</t>
  </si>
  <si>
    <t>FL2024_383</t>
  </si>
  <si>
    <t>Шокотько Олександр Федорович</t>
  </si>
  <si>
    <t>FL2024_384</t>
  </si>
  <si>
    <t>Негуляєва Марина Анатоліївна</t>
  </si>
  <si>
    <t>FL2024_385</t>
  </si>
  <si>
    <t>Телюпа Олена Анатоліївна</t>
  </si>
  <si>
    <t>FL2024_386</t>
  </si>
  <si>
    <t>Ролдугіна Марина Валеріївна</t>
  </si>
  <si>
    <t>FL2024_387</t>
  </si>
  <si>
    <t>Новенко Яна Вадимівна</t>
  </si>
  <si>
    <t>FL2024_388</t>
  </si>
  <si>
    <t>Манжула Євгенія Вікторівна</t>
  </si>
  <si>
    <t>FL2024_389</t>
  </si>
  <si>
    <t>Ткач Дмитро Анатолійович</t>
  </si>
  <si>
    <t>FL2024_390</t>
  </si>
  <si>
    <t>Куляк Оксана Степанівна</t>
  </si>
  <si>
    <t>FL2024_391</t>
  </si>
  <si>
    <t>Євстратова Анна Анатоліївна</t>
  </si>
  <si>
    <t>FL2024_392</t>
  </si>
  <si>
    <t>Кулик Людмила Іванівна</t>
  </si>
  <si>
    <t>FL2024_393</t>
  </si>
  <si>
    <t>Шимко Людмила Іванівна</t>
  </si>
  <si>
    <t>FL2024_394</t>
  </si>
  <si>
    <t>Ревенко Наталія Олександрівна</t>
  </si>
  <si>
    <t>FL2024_395</t>
  </si>
  <si>
    <t>Нікітіна Ніна Вікторівна</t>
  </si>
  <si>
    <t>FL2024_396</t>
  </si>
  <si>
    <t>Хребтовська Ірина Валеріївна</t>
  </si>
  <si>
    <t>FL2024_397</t>
  </si>
  <si>
    <t>Крупеніч Юлія Михайлівна</t>
  </si>
  <si>
    <t>FL2024_398</t>
  </si>
  <si>
    <t>Клименко Ганна Василівна</t>
  </si>
  <si>
    <t>FL2024_399</t>
  </si>
  <si>
    <t>Бажура Галина Дмитрівна</t>
  </si>
  <si>
    <t>FL2024_400</t>
  </si>
  <si>
    <t>Келим Олена Валеріївна</t>
  </si>
  <si>
    <t>FL2024_401</t>
  </si>
  <si>
    <t>Юрченко Олена Сергіївна</t>
  </si>
  <si>
    <t>FL2024_402</t>
  </si>
  <si>
    <t>Кучерук Людмила Олександрівна</t>
  </si>
  <si>
    <t>FL2024_403</t>
  </si>
  <si>
    <t>Соник Ольга Василівна</t>
  </si>
  <si>
    <t>FL2024_404</t>
  </si>
  <si>
    <t>Спільник Наталія Василівна</t>
  </si>
  <si>
    <t>FL2024_405</t>
  </si>
  <si>
    <t>Фокіна Олена Вікторівна</t>
  </si>
  <si>
    <t>FL2024_406</t>
  </si>
  <si>
    <t>Куліш Оксана Юріївна</t>
  </si>
  <si>
    <t>FL2024_407</t>
  </si>
  <si>
    <t>Волкова Світлана Зіновіївна</t>
  </si>
  <si>
    <t>FL2024_408</t>
  </si>
  <si>
    <t>Драч Наталія Володимирівна</t>
  </si>
  <si>
    <t>FL2024_409</t>
  </si>
  <si>
    <t>Широка Валентина Михайлівна</t>
  </si>
  <si>
    <t>FL2024_410</t>
  </si>
  <si>
    <t>Скрипка Наталія Миколаївна</t>
  </si>
  <si>
    <t>FL2024_411</t>
  </si>
  <si>
    <t>Кошмак Наталія Анатоліївна</t>
  </si>
  <si>
    <t>FL2024_412</t>
  </si>
  <si>
    <t>Березіна Олена Юріївна</t>
  </si>
  <si>
    <t>FL2024_413</t>
  </si>
  <si>
    <t>Гавриш Станіслав Костянтинович</t>
  </si>
  <si>
    <t>FL2024_414</t>
  </si>
  <si>
    <t>Гавриленко Марія Афанасіївна</t>
  </si>
  <si>
    <t>FL2024_415</t>
  </si>
  <si>
    <t>Бекетова Аліна Миколаївна</t>
  </si>
  <si>
    <t>FL2024_416</t>
  </si>
  <si>
    <t>Пащенко Оксана Володимирівна</t>
  </si>
  <si>
    <t>FL2024_417</t>
  </si>
  <si>
    <t>Третяк Світлана Василівна</t>
  </si>
  <si>
    <t>FL2024_418</t>
  </si>
  <si>
    <t>Гоцуляк Катерина Іванівна</t>
  </si>
  <si>
    <t>FL2024_419</t>
  </si>
  <si>
    <t>Яхнова Олена Володимирівна</t>
  </si>
  <si>
    <t>FL2024_420</t>
  </si>
  <si>
    <t>Драган Олена Сергіївна</t>
  </si>
  <si>
    <t>FL2024_421</t>
  </si>
  <si>
    <t>Денисенко Діана Олександрівна</t>
  </si>
  <si>
    <t>FL2024_422</t>
  </si>
  <si>
    <t>Цвикор Ірина Петрівна</t>
  </si>
  <si>
    <t>FL2024_423</t>
  </si>
  <si>
    <t>Чеснік Наталія Миколаївна</t>
  </si>
  <si>
    <t>FL2024_424</t>
  </si>
  <si>
    <t>Махамат Світлана Василівна</t>
  </si>
  <si>
    <t>FL2024_425</t>
  </si>
  <si>
    <t>Канонік Віолета Максимівна</t>
  </si>
  <si>
    <t>FL2024_426</t>
  </si>
  <si>
    <t>Баруздіна Жанна Анатоліївна</t>
  </si>
  <si>
    <t>FL2024_427</t>
  </si>
  <si>
    <t>Романенко Олександра Дмитрівна</t>
  </si>
  <si>
    <t>FL2024_428</t>
  </si>
  <si>
    <t>Петрушина Лідія Іванівна</t>
  </si>
  <si>
    <t>FL2024_429</t>
  </si>
  <si>
    <t>Зубко Євген Григорович</t>
  </si>
  <si>
    <t>FL2024_430</t>
  </si>
  <si>
    <t>Русначенко Олена Геннадіївна</t>
  </si>
  <si>
    <t>FL2024_431</t>
  </si>
  <si>
    <t>КЛИМИШЕНА КАТЕРИНА ОЛЕКСАНДРІВНА</t>
  </si>
  <si>
    <t>FL2024_432</t>
  </si>
  <si>
    <t>Слободянюк Наталя Олександрівна</t>
  </si>
  <si>
    <t>FL2024_433</t>
  </si>
  <si>
    <t>Курочка Тетяна Сергіївна</t>
  </si>
  <si>
    <t>FL2024_434</t>
  </si>
  <si>
    <t>Шкіряк Надія Вікторівна</t>
  </si>
  <si>
    <t>FL2024_435</t>
  </si>
  <si>
    <t>Мельцова Галина Петрівна</t>
  </si>
  <si>
    <t>FL2024_436</t>
  </si>
  <si>
    <t>Ілляшенко Олена Миколаївна</t>
  </si>
  <si>
    <t>FL2024_437</t>
  </si>
  <si>
    <t>Пиріг Світлана Олександрівна</t>
  </si>
  <si>
    <t>FL2024_438</t>
  </si>
  <si>
    <t>Павлюк Марія Вікторівна</t>
  </si>
  <si>
    <t>FL2024_439</t>
  </si>
  <si>
    <t>Кочуг Катерина Віталіївна</t>
  </si>
  <si>
    <t>FL2024_440</t>
  </si>
  <si>
    <t>Маруш Сергій Володимирович</t>
  </si>
  <si>
    <t>FL2024_441</t>
  </si>
  <si>
    <t>Мороз Олена Михайлівна</t>
  </si>
  <si>
    <t>FL2024_442</t>
  </si>
  <si>
    <t>Мульченко Вікторія Вікторівна</t>
  </si>
  <si>
    <t>FL2024_443</t>
  </si>
  <si>
    <t>Ляшко Лариса Віталіївна</t>
  </si>
  <si>
    <t>FL2024_444</t>
  </si>
  <si>
    <t>Дуба Ніна Павлівна</t>
  </si>
  <si>
    <t>FL2024_445</t>
  </si>
  <si>
    <t>Оленич Вікторія Петрівна</t>
  </si>
  <si>
    <t>FL2024_446</t>
  </si>
  <si>
    <t>Кибенко Людмила Олександрівна</t>
  </si>
  <si>
    <t>FL2024_447</t>
  </si>
  <si>
    <t>Ковіня Марія Михайлівна</t>
  </si>
  <si>
    <t>FL2024_448</t>
  </si>
  <si>
    <t>Дмитрашик Світлана Віталіївна</t>
  </si>
  <si>
    <t>FL2024_449</t>
  </si>
  <si>
    <t>Антонюк Валентина Петрівна</t>
  </si>
  <si>
    <t>FL2024_450</t>
  </si>
  <si>
    <t>Райковська Вікторія Миколаївна</t>
  </si>
  <si>
    <t>FL2024_451</t>
  </si>
  <si>
    <t>Ващенко Людмила Володимирівна</t>
  </si>
  <si>
    <t>FL2024_452</t>
  </si>
  <si>
    <t>Рибка Олена Борисівна</t>
  </si>
  <si>
    <t>FL2024_453</t>
  </si>
  <si>
    <t>Краснопольська Наталія Олександрівна</t>
  </si>
  <si>
    <t>FL2024_454</t>
  </si>
  <si>
    <t>Захарова Анна Богданівна</t>
  </si>
  <si>
    <t>FL2024_455</t>
  </si>
  <si>
    <t>Бітківська Христина Дмитрівна</t>
  </si>
  <si>
    <t>FL2024_456</t>
  </si>
  <si>
    <t>Пашко Ірина Андріївна</t>
  </si>
  <si>
    <t>FL2024_457</t>
  </si>
  <si>
    <t>Михайленко Олена Вікторівна</t>
  </si>
  <si>
    <t>FL2024_458</t>
  </si>
  <si>
    <t>Дерій Зоя Вікторівна</t>
  </si>
  <si>
    <t>FL2024_459</t>
  </si>
  <si>
    <t>Лисак Вікторія Андріївна</t>
  </si>
  <si>
    <t>FL2024_460</t>
  </si>
  <si>
    <t>Солодуха Ярослав Трохимович</t>
  </si>
  <si>
    <t>FL2024_461</t>
  </si>
  <si>
    <t>Чехлата Олена Василівна</t>
  </si>
  <si>
    <t>FL2024_462</t>
  </si>
  <si>
    <t>Губенко Оксана Вадимівна</t>
  </si>
  <si>
    <t>FL2024_463</t>
  </si>
  <si>
    <t>Фесовець Олена Федорівна</t>
  </si>
  <si>
    <t>FL2024_464</t>
  </si>
  <si>
    <t>Харабара Віолетта Миколаївна</t>
  </si>
  <si>
    <t>FL2024_465</t>
  </si>
  <si>
    <t>Фищук Оксана Петрівна</t>
  </si>
  <si>
    <t>FL2024_466</t>
  </si>
  <si>
    <t>Аторіна Вікторія Миколаївна</t>
  </si>
  <si>
    <t>FL2024_467</t>
  </si>
  <si>
    <t>Коваль Олеся Дмитрівна</t>
  </si>
  <si>
    <t>FL2024_468</t>
  </si>
  <si>
    <t>Гуральник Галина Володимирівна</t>
  </si>
  <si>
    <t>FL2024_469</t>
  </si>
  <si>
    <t>Проценко Світлана Сергіївна</t>
  </si>
  <si>
    <t>FL2024_470</t>
  </si>
  <si>
    <t>Бутурлим Тетяна Іванівна</t>
  </si>
  <si>
    <t>FL2024_471</t>
  </si>
  <si>
    <t>Кузьменко Олександра Костянтинівна</t>
  </si>
  <si>
    <t>FL2024_472</t>
  </si>
  <si>
    <t>Андрєєва Олена Володимирівна</t>
  </si>
  <si>
    <t>FL2024_473</t>
  </si>
  <si>
    <t>Пашковська Олена Василівна</t>
  </si>
  <si>
    <t>FL2024_474</t>
  </si>
  <si>
    <t>Костюк Володимир Олександрович</t>
  </si>
  <si>
    <t>FL2024_475</t>
  </si>
  <si>
    <t>Великодна Євгенія Миколаївна</t>
  </si>
  <si>
    <t>FL2024_476</t>
  </si>
  <si>
    <t>Гайдаєнко Олена Анатоліївна</t>
  </si>
  <si>
    <t>FL2024_477</t>
  </si>
  <si>
    <t>Кручак Лариса Анатоліївна</t>
  </si>
  <si>
    <t>FL2024_478</t>
  </si>
  <si>
    <t>Ореховська Валерія Олексіївна</t>
  </si>
  <si>
    <t>FL2024_479</t>
  </si>
  <si>
    <t>Маначинська Юлія Анатоліївна</t>
  </si>
  <si>
    <t>FL2024_480</t>
  </si>
  <si>
    <t>Здоровцова Ольга Вячеславівна</t>
  </si>
  <si>
    <t>FL2024_481</t>
  </si>
  <si>
    <t>Маркова Євгенія Юхимівна</t>
  </si>
  <si>
    <t>FL2024_482</t>
  </si>
  <si>
    <t>Вигівська Наталія Михайлівна</t>
  </si>
  <si>
    <t>FL2024_483</t>
  </si>
  <si>
    <t>Угнівенко Світлана Анатоліївна</t>
  </si>
  <si>
    <t>FL2024_484</t>
  </si>
  <si>
    <t>Петрик Тетяна Михайлівна</t>
  </si>
  <si>
    <t>FL2024_485</t>
  </si>
  <si>
    <t>Рябцун Інна Миколаївна</t>
  </si>
  <si>
    <t>FL2024_486</t>
  </si>
  <si>
    <t>Калашник Юлія Юріївна</t>
  </si>
  <si>
    <t>FL2024_487</t>
  </si>
  <si>
    <t>Гриценя Олена Василівна</t>
  </si>
  <si>
    <t>FL2024_488</t>
  </si>
  <si>
    <t>Кулай Марія Данилівна</t>
  </si>
  <si>
    <t>FL2024_489</t>
  </si>
  <si>
    <t>Троян Діана Володимирівна</t>
  </si>
  <si>
    <t>FL2024_490</t>
  </si>
  <si>
    <t>Потапенко Наталія Іванівна</t>
  </si>
  <si>
    <t>FL2024_491</t>
  </si>
  <si>
    <t>Коротка Надія Андріївна</t>
  </si>
  <si>
    <t>FL2024_492</t>
  </si>
  <si>
    <t>Тітова Любов Олександрівна</t>
  </si>
  <si>
    <t>FL2024_493</t>
  </si>
  <si>
    <t>Ганзас Вікторія Миколаївна</t>
  </si>
  <si>
    <t>FL2024_494</t>
  </si>
  <si>
    <t>Турченко Марія Андріївна</t>
  </si>
  <si>
    <t>FL2024_495</t>
  </si>
  <si>
    <t>Павлик Леся Володимирівна</t>
  </si>
  <si>
    <t>FL2024_496</t>
  </si>
  <si>
    <t>Кіфяк Галина Олександрівна</t>
  </si>
  <si>
    <t>FL2024_497</t>
  </si>
  <si>
    <t>Рожко Зоя Павлівна</t>
  </si>
  <si>
    <t>FL2024_498</t>
  </si>
  <si>
    <t>Липчук Людмила Михайлівна</t>
  </si>
  <si>
    <t>FL2024_499</t>
  </si>
  <si>
    <t>Бажанова Євгенія Володимирівна</t>
  </si>
  <si>
    <t>FL2024_500</t>
  </si>
  <si>
    <t>Іванюк Надія Іванівна</t>
  </si>
  <si>
    <t>FL2024_501</t>
  </si>
  <si>
    <t>Калита Уляна Павлівна</t>
  </si>
  <si>
    <t>FL2024_502</t>
  </si>
  <si>
    <t>Заломаєва Ксенія Костянтинівна</t>
  </si>
  <si>
    <t>FL2024_503</t>
  </si>
  <si>
    <t>Лобуренко Олена Василівна</t>
  </si>
  <si>
    <t>FL2024_504</t>
  </si>
  <si>
    <t>Мальщукова Катерина Вікторівна</t>
  </si>
  <si>
    <t>FL2024_505</t>
  </si>
  <si>
    <t>Лисак Наталія Анатоліївна</t>
  </si>
  <si>
    <t>FL2024_506</t>
  </si>
  <si>
    <t>Неставальська Марина Федорівна</t>
  </si>
  <si>
    <t>FL2024_507</t>
  </si>
  <si>
    <t>Бойчук Оксана Федорівна</t>
  </si>
  <si>
    <t>FL2024_508</t>
  </si>
  <si>
    <t>Гречко Валерій Вікторович</t>
  </si>
  <si>
    <t>FL2024_509</t>
  </si>
  <si>
    <t>Ночнюк Олена Олексіївна</t>
  </si>
  <si>
    <t>FL2024_510</t>
  </si>
  <si>
    <t>Єрій Андрій Вікторович</t>
  </si>
  <si>
    <t>FL2024_511</t>
  </si>
  <si>
    <t>Курган Леся Іванівна</t>
  </si>
  <si>
    <t>FL2024_512</t>
  </si>
  <si>
    <t>Думанська Галина Володимирівна</t>
  </si>
  <si>
    <t>FL2024_513</t>
  </si>
  <si>
    <t>Матвієнко Валентина Михайлівна</t>
  </si>
  <si>
    <t>FL2024_514</t>
  </si>
  <si>
    <t>Стень Уляна Володимирівна</t>
  </si>
  <si>
    <t>FL2024_515</t>
  </si>
  <si>
    <t>КУДЛАЙ Олена Валеріївна</t>
  </si>
  <si>
    <t>FL2024_516</t>
  </si>
  <si>
    <t>Букрєєва Галина Василівна</t>
  </si>
  <si>
    <t>FL2024_517</t>
  </si>
  <si>
    <t>Медведнікова Олена Валеріївна</t>
  </si>
  <si>
    <t>FL2024_518</t>
  </si>
  <si>
    <t>Пінчук Галина Дмитрівна</t>
  </si>
  <si>
    <t>FL2024_519</t>
  </si>
  <si>
    <t>Сотула Оксана Віталіївна</t>
  </si>
  <si>
    <t>FL2024_520</t>
  </si>
  <si>
    <t>Палига Оксана Володимирівна</t>
  </si>
  <si>
    <t>FL2024_521</t>
  </si>
  <si>
    <t>Безносюк Олена Олексіївна</t>
  </si>
  <si>
    <t>FL2024_522</t>
  </si>
  <si>
    <t>Мельянкова Людмила Василівна</t>
  </si>
  <si>
    <t>FL2024_523</t>
  </si>
  <si>
    <t>Зозук Надія Михайлівна</t>
  </si>
  <si>
    <t>FL2024_524</t>
  </si>
  <si>
    <t>Бірюкова Олександра Василівна</t>
  </si>
  <si>
    <t>FL2024_525</t>
  </si>
  <si>
    <t>Кадубець Дар'я Зіновіївна</t>
  </si>
  <si>
    <t>FL2024_526</t>
  </si>
  <si>
    <t>Пасічник Наталя Олексіївна</t>
  </si>
  <si>
    <t>FL2024_527</t>
  </si>
  <si>
    <t>Охріменко Вікторія Олександрівна</t>
  </si>
  <si>
    <t>FL2024_528</t>
  </si>
  <si>
    <t>Доломан Тетяна Миколаївна</t>
  </si>
  <si>
    <t>FL2024_529</t>
  </si>
  <si>
    <t>Павлович Віра Вікторівна</t>
  </si>
  <si>
    <t>FL2024_530</t>
  </si>
  <si>
    <t>Мусієнко Анастасія Миколаївна</t>
  </si>
  <si>
    <t>FL2024_531</t>
  </si>
  <si>
    <t>Примич Катерина Олегівна</t>
  </si>
  <si>
    <t>FL2024_532</t>
  </si>
  <si>
    <t>Подгорна Алла Олександрівна</t>
  </si>
  <si>
    <t>FL2024_533</t>
  </si>
  <si>
    <t>Давидов Олександр Олександрович</t>
  </si>
  <si>
    <t>FL2024_534</t>
  </si>
  <si>
    <t>Бондаренко Світлана Миколаївна</t>
  </si>
  <si>
    <t>FL2024_535</t>
  </si>
  <si>
    <t>Костюкова Катерина Станіславівна</t>
  </si>
  <si>
    <t>FL2024_536</t>
  </si>
  <si>
    <t>Східницька Галина Володимирівна</t>
  </si>
  <si>
    <t>FL2024_537</t>
  </si>
  <si>
    <t>Бурлачук Юлія Сергіївна</t>
  </si>
  <si>
    <t>FL2024_538</t>
  </si>
  <si>
    <t>Криворучко Інна Ігорівна</t>
  </si>
  <si>
    <t>FL2024_539</t>
  </si>
  <si>
    <t>Жук Любов Михайлівна</t>
  </si>
  <si>
    <t>FL2024_540</t>
  </si>
  <si>
    <t>Івах Світлана Сергіївна</t>
  </si>
  <si>
    <t>FL2024_541</t>
  </si>
  <si>
    <t>Жабчик Наталія Іванівна</t>
  </si>
  <si>
    <t>FL2024_542</t>
  </si>
  <si>
    <t>Дубініна Марина Вікторівна</t>
  </si>
  <si>
    <t>FL2024_543</t>
  </si>
  <si>
    <t>Ковтюх Тетяна Володимирівна</t>
  </si>
  <si>
    <t>FL2024_544</t>
  </si>
  <si>
    <t>Водоп'янов Роман Вікторович</t>
  </si>
  <si>
    <t>FL2024_545</t>
  </si>
  <si>
    <t>Кальник Юрій Миколайович</t>
  </si>
  <si>
    <t>FL2024_546</t>
  </si>
  <si>
    <t>Ковтанюк Максим Сергійович</t>
  </si>
  <si>
    <t>FL2024_547</t>
  </si>
  <si>
    <t>Ляшенко Людмила Іванівна</t>
  </si>
  <si>
    <t>FL2024_548</t>
  </si>
  <si>
    <t>Соколовська Олена Геннадіївна</t>
  </si>
  <si>
    <t>FL2024_549</t>
  </si>
  <si>
    <t>Безушка Лариса Сергіївна</t>
  </si>
  <si>
    <t>FL2024_550</t>
  </si>
  <si>
    <t>СТАСЕНКО Катерина Романівна</t>
  </si>
  <si>
    <t>FL2024_551</t>
  </si>
  <si>
    <t>П'янов Сергій Валерійович</t>
  </si>
  <si>
    <t>FL2024_552</t>
  </si>
  <si>
    <t>Поліщук Оксана Миколаївна</t>
  </si>
  <si>
    <t>FL2024_553</t>
  </si>
  <si>
    <t>Змисля Наталія Володимирівна</t>
  </si>
  <si>
    <t>FL2024_554</t>
  </si>
  <si>
    <t>Фролова Людмила Миколаївна</t>
  </si>
  <si>
    <t>FL2024_555</t>
  </si>
  <si>
    <t>Долотова Ольга Михайлівна</t>
  </si>
  <si>
    <t>FL2024_556</t>
  </si>
  <si>
    <t>Годованник Анастасія</t>
  </si>
  <si>
    <t>FL2024_557</t>
  </si>
  <si>
    <t>Бешко Галина Олексіївна</t>
  </si>
  <si>
    <t>FL2024_558</t>
  </si>
  <si>
    <t>Павлова Наталія Олександрівна</t>
  </si>
  <si>
    <t>FL2024_559</t>
  </si>
  <si>
    <t>Єрохіна Надія Миколаївна</t>
  </si>
  <si>
    <t>FL2024_560</t>
  </si>
  <si>
    <t>Климко Ярина Миронівна</t>
  </si>
  <si>
    <t>FL2024_561</t>
  </si>
  <si>
    <t>Руденко Світлана Григорівна</t>
  </si>
  <si>
    <t>FL2024_562</t>
  </si>
  <si>
    <t>Медведєва Марія Олександрівна</t>
  </si>
  <si>
    <t>FL2024_563</t>
  </si>
  <si>
    <t>Шубкіна Вікторія Юріївна</t>
  </si>
  <si>
    <t>FL2024_564</t>
  </si>
  <si>
    <t>Савіцька Ганна Федорівна</t>
  </si>
  <si>
    <t>FL2024_565</t>
  </si>
  <si>
    <t>Блідна Лариса Миколаївна</t>
  </si>
  <si>
    <t>FL2024_566</t>
  </si>
  <si>
    <t>Левков Анатолій Анатолійович</t>
  </si>
  <si>
    <t>FL2024_567</t>
  </si>
  <si>
    <t>Білецька Інна Сергіївна</t>
  </si>
  <si>
    <t>FL2024_568</t>
  </si>
  <si>
    <t>Зайцева Олена Олександрівна</t>
  </si>
  <si>
    <t>FL2024_569</t>
  </si>
  <si>
    <t>Тарасенко Ірина Володимирівна</t>
  </si>
  <si>
    <t>FL2024_570</t>
  </si>
  <si>
    <t>Яриш Оксана Степанівна</t>
  </si>
  <si>
    <t>FL2024_571</t>
  </si>
  <si>
    <t>Авдєєва Олена Григорівна</t>
  </si>
  <si>
    <t>FL2024_572</t>
  </si>
  <si>
    <t>Шудря Тетяна Михайлівна</t>
  </si>
  <si>
    <t>FL2024_573</t>
  </si>
  <si>
    <t>Чернійчук Валерія Олексіївна</t>
  </si>
  <si>
    <t>FL2024_574</t>
  </si>
  <si>
    <t>Гупал Тетяна Вікторівна</t>
  </si>
  <si>
    <t>FL2024_575</t>
  </si>
  <si>
    <t>Ткаченко Оксана Олександрівна</t>
  </si>
  <si>
    <t>FL2024_576</t>
  </si>
  <si>
    <t>Мирошниченко Богдан Миколайович</t>
  </si>
  <si>
    <t>FL2024_577</t>
  </si>
  <si>
    <t>Леськів Оксана Володимирівна</t>
  </si>
  <si>
    <t>FL2024_578</t>
  </si>
  <si>
    <t>Прихожа Вікторія Петрівна</t>
  </si>
  <si>
    <t>FL2024_579</t>
  </si>
  <si>
    <t>Карпова Оксана Михайлівна</t>
  </si>
  <si>
    <t>FL2024_580</t>
  </si>
  <si>
    <t>Гелей Ірина Олексіївна</t>
  </si>
  <si>
    <t>FL2024_581</t>
  </si>
  <si>
    <t>Ліщишина Віра Миколаївна</t>
  </si>
  <si>
    <t>FL2024_582</t>
  </si>
  <si>
    <t>Вовк Лариса Анатоліївна</t>
  </si>
  <si>
    <t>FL2024_583</t>
  </si>
  <si>
    <t>Боднарюк Ірина Леонідівна</t>
  </si>
  <si>
    <t>FL2024_584</t>
  </si>
  <si>
    <t>Волторніст Надія Миколаївна</t>
  </si>
  <si>
    <t>FL2024_585</t>
  </si>
  <si>
    <t>Ткачук Василь ВІкторович</t>
  </si>
  <si>
    <t>FL2024_586</t>
  </si>
  <si>
    <t>Хлань Сергій Миколайович</t>
  </si>
  <si>
    <t>FL2024_587</t>
  </si>
  <si>
    <t>Авраменко Світлана Володимирівна</t>
  </si>
  <si>
    <t>FL2024_588</t>
  </si>
  <si>
    <t>Проценко Олена Вікторівна</t>
  </si>
  <si>
    <t>FL2024_589</t>
  </si>
  <si>
    <t>Ігнатенко Леся Євгенівна</t>
  </si>
  <si>
    <t>FL2024_590</t>
  </si>
  <si>
    <t>Горенко Людмила Петрівна</t>
  </si>
  <si>
    <t>FL2024_591</t>
  </si>
  <si>
    <t>Скіра Тетяна Миколаївна</t>
  </si>
  <si>
    <t>FL2024_592</t>
  </si>
  <si>
    <t>Фалько Віктор Миколайович</t>
  </si>
  <si>
    <t>FL2024_593</t>
  </si>
  <si>
    <t>Брежнєва Юнона Русланівна</t>
  </si>
  <si>
    <t>FL2024_594</t>
  </si>
  <si>
    <t>Гафіна Тетяна Павлівна</t>
  </si>
  <si>
    <t>FL2024_595</t>
  </si>
  <si>
    <t>Григор Тетяна Анатоліївна</t>
  </si>
  <si>
    <t>FL2024_596</t>
  </si>
  <si>
    <t>Однолько Наталя Віталіївна</t>
  </si>
  <si>
    <t>FL2024_597</t>
  </si>
  <si>
    <t>Морозова Надія Леонідівна</t>
  </si>
  <si>
    <t>FL2024_598</t>
  </si>
  <si>
    <t>П'ятковська Оксана Сергіївна</t>
  </si>
  <si>
    <t>FL2024_599</t>
  </si>
  <si>
    <t>Рибак Валентина Іванівна</t>
  </si>
  <si>
    <t>FL2024_600</t>
  </si>
  <si>
    <t>Боброва Ярина Ярославівна</t>
  </si>
  <si>
    <t>FL2024_601</t>
  </si>
  <si>
    <t>Шевченко Зінаїда Сергіївна</t>
  </si>
  <si>
    <t>FL2024_602</t>
  </si>
  <si>
    <t>Ліпінська Валентина Юріївна</t>
  </si>
  <si>
    <t>FL2024_603</t>
  </si>
  <si>
    <t>Клімчик Аліна Сергіївна</t>
  </si>
  <si>
    <t>FL2024_604</t>
  </si>
  <si>
    <t>Твердохліб Марина Григорівна</t>
  </si>
  <si>
    <t>FL2024_605</t>
  </si>
  <si>
    <t>Бабенко-Левада Вікторія Геннадіївна</t>
  </si>
  <si>
    <t>FL2024_606</t>
  </si>
  <si>
    <t>Піс Мар'яна Зеновіївна</t>
  </si>
  <si>
    <t>FL2024_607</t>
  </si>
  <si>
    <t>Онищак Вікторія Семенівна</t>
  </si>
  <si>
    <t>FL2024_608</t>
  </si>
  <si>
    <t>Кутова Марина Анатоліївна</t>
  </si>
  <si>
    <t>FL2024_609</t>
  </si>
  <si>
    <t>Ващенко Алла Павлівна</t>
  </si>
  <si>
    <t>FL2024_610</t>
  </si>
  <si>
    <t>Дармограй Юлія Володимирівна</t>
  </si>
  <si>
    <t>FL2024_611</t>
  </si>
  <si>
    <t>Зав'ялець Наталія Олександрівна</t>
  </si>
  <si>
    <t>FL2024_612</t>
  </si>
  <si>
    <t>Гуренко Тамара Олексіївна</t>
  </si>
  <si>
    <t>FL2024_613</t>
  </si>
  <si>
    <t>Бикова Наталія Анатоліївна</t>
  </si>
  <si>
    <t>FL2024_614</t>
  </si>
  <si>
    <t>Тетяна МАЛИНКА</t>
  </si>
  <si>
    <t>FL2024_615</t>
  </si>
  <si>
    <t>Чучаліна Юлія Миколаївна</t>
  </si>
  <si>
    <t>FL2024_616</t>
  </si>
  <si>
    <t>Власюк Марія Іванівна</t>
  </si>
  <si>
    <t>FL2024_617</t>
  </si>
  <si>
    <t>Шуляк Андрій Сергійович</t>
  </si>
  <si>
    <t>FL2024_618</t>
  </si>
  <si>
    <t>Бабаскіна Алла Василівна</t>
  </si>
  <si>
    <t>FL2024_619</t>
  </si>
  <si>
    <t>Бонка Тетяна Олексіївна</t>
  </si>
  <si>
    <t>FL2024_620</t>
  </si>
  <si>
    <t>Охрімчук Надія Георгіївна</t>
  </si>
  <si>
    <t>FL2024_621</t>
  </si>
  <si>
    <t>Ткач Наталія Олександрівна</t>
  </si>
  <si>
    <t>FL2024_622</t>
  </si>
  <si>
    <t>Жифарська Наталія Євгеніївна</t>
  </si>
  <si>
    <t>FL2024_623</t>
  </si>
  <si>
    <t>Антонова Еліна Володимирівна</t>
  </si>
  <si>
    <t>FL2024_624</t>
  </si>
  <si>
    <t>Сторожук Наталія Ігорівна</t>
  </si>
  <si>
    <t>FL2024_625</t>
  </si>
  <si>
    <t>Тищенко Інна Іванівна</t>
  </si>
  <si>
    <t>FL2024_626</t>
  </si>
  <si>
    <t>Бойко Любов Андріївна</t>
  </si>
  <si>
    <t>FL2024_627</t>
  </si>
  <si>
    <t>Кареліна Оксана Анатоліївна</t>
  </si>
  <si>
    <t>FL2024_628</t>
  </si>
  <si>
    <t>Бондаренко Анна Петрівна</t>
  </si>
  <si>
    <t>FL2024_629</t>
  </si>
  <si>
    <t>Шиян Наталія Георгіївна</t>
  </si>
  <si>
    <t>FL2024_630</t>
  </si>
  <si>
    <t>Лопушняк Надія Олександрівна</t>
  </si>
  <si>
    <t>FL2024_631</t>
  </si>
  <si>
    <t>Бондар Лариса Василівна</t>
  </si>
  <si>
    <t>FL2024_632</t>
  </si>
  <si>
    <t>Антонюк Сергій Миколайович</t>
  </si>
  <si>
    <t>FL2024_633</t>
  </si>
  <si>
    <t>Hrusha Oksana</t>
  </si>
  <si>
    <t>FL2024_634</t>
  </si>
  <si>
    <t>Філіпенко Ельвіра Миколаївна</t>
  </si>
  <si>
    <t>FL2024_635</t>
  </si>
  <si>
    <t>Жебулда Валентина Миколаївна</t>
  </si>
  <si>
    <t>FL2024_636</t>
  </si>
  <si>
    <t>Климарчук Світлана Василівна</t>
  </si>
  <si>
    <t>FL2024_637</t>
  </si>
  <si>
    <t>Красновська Лариса Олександрівна</t>
  </si>
  <si>
    <t>FL2024_638</t>
  </si>
  <si>
    <t>Деркач Анна Миколаївна</t>
  </si>
  <si>
    <t>FL2024_639</t>
  </si>
  <si>
    <t>Кудрук Анастасія Юріївна</t>
  </si>
  <si>
    <t>FL2024_640</t>
  </si>
  <si>
    <t>Тарасенко Дар'я Юріївна</t>
  </si>
  <si>
    <t>FL2024_641</t>
  </si>
  <si>
    <t>Бубнова Олена Анатоліївна</t>
  </si>
  <si>
    <t>FL2024_642</t>
  </si>
  <si>
    <t>Тюлюкіна Наталія Сергіївна</t>
  </si>
  <si>
    <t>FL2024_643</t>
  </si>
  <si>
    <t>Немировська Катерина Василівна</t>
  </si>
  <si>
    <t>FL2024_644</t>
  </si>
  <si>
    <t>Шуляк Світлана Андріївна</t>
  </si>
  <si>
    <t>FL2024_645</t>
  </si>
  <si>
    <t>Ляшенко Людмила Станіславівна</t>
  </si>
  <si>
    <t>FL2024_646</t>
  </si>
  <si>
    <t>Сафронова Наталія Миколаївна</t>
  </si>
  <si>
    <t>FL2024_647</t>
  </si>
  <si>
    <t>Мерінова Оксана Олегівна</t>
  </si>
  <si>
    <t>FL2024_648</t>
  </si>
  <si>
    <t>Єгорова Олена Семенівна</t>
  </si>
  <si>
    <t>FL2024_649</t>
  </si>
  <si>
    <t>Оліфір Лідія Романівна</t>
  </si>
  <si>
    <t>FL2024_650</t>
  </si>
  <si>
    <t>Зубко Катерина Юріївна</t>
  </si>
  <si>
    <t>FL2024_651</t>
  </si>
  <si>
    <t>Лозова Оксана Володимирівна</t>
  </si>
  <si>
    <t>FL2024_652</t>
  </si>
  <si>
    <t>Радевич Олег Юрійович</t>
  </si>
  <si>
    <t>FL2024_653</t>
  </si>
  <si>
    <t>Христюк Інна Миколаївна</t>
  </si>
  <si>
    <t>FL2024_654</t>
  </si>
  <si>
    <t>Вушко Олександра Петрівна</t>
  </si>
  <si>
    <t>FL2024_655</t>
  </si>
  <si>
    <t>Писаренко Іван Васильович</t>
  </si>
  <si>
    <t>FL2024_656</t>
  </si>
  <si>
    <t>Волкова Ольга Володимирівна</t>
  </si>
  <si>
    <t>FL2024_657</t>
  </si>
  <si>
    <t>Назарова Ірина Олегівна</t>
  </si>
  <si>
    <t>FL2024_658</t>
  </si>
  <si>
    <t>Паламарчук Тетяна Анатоліївна</t>
  </si>
  <si>
    <t>FL2024_659</t>
  </si>
  <si>
    <t>Ковшик Ліана Григорівна</t>
  </si>
  <si>
    <t>FL2024_660</t>
  </si>
  <si>
    <t>Лічова Любов Миколаївна</t>
  </si>
  <si>
    <t>FL2024_661</t>
  </si>
  <si>
    <t>Зирянова Ольга</t>
  </si>
  <si>
    <t>FL2024_662</t>
  </si>
  <si>
    <t>Хвостик Єлизавета Олександрівна</t>
  </si>
  <si>
    <t>FL2024_663</t>
  </si>
  <si>
    <t>Харченко Інна Георгіївна</t>
  </si>
  <si>
    <t>FL2024_664</t>
  </si>
  <si>
    <t>Лещик Ірина Богданівна</t>
  </si>
  <si>
    <t>FL2024_665</t>
  </si>
  <si>
    <t>Беницька Марина Олександрівна</t>
  </si>
  <si>
    <t>FL2024_666</t>
  </si>
  <si>
    <t>Телюпа Анастасія Анатоліївна</t>
  </si>
  <si>
    <t>FL2024_667</t>
  </si>
  <si>
    <t>Братченко Людмила Євгеніївна</t>
  </si>
  <si>
    <t>FL2024_668</t>
  </si>
  <si>
    <t>Шільвінська Ольга Леонардівна</t>
  </si>
  <si>
    <t>FL2024_669</t>
  </si>
  <si>
    <t>Гіренко Ольга Олегівна</t>
  </si>
  <si>
    <t>FL2024_670</t>
  </si>
  <si>
    <t>Садова Наталя Леонідівна</t>
  </si>
  <si>
    <t>FL2024_671</t>
  </si>
  <si>
    <t>Мусієнко Ольга Володимирівна</t>
  </si>
  <si>
    <t>FL2024_672</t>
  </si>
  <si>
    <t>Пронікова Ірина Вікторівна</t>
  </si>
  <si>
    <t>FL2024_673</t>
  </si>
  <si>
    <t>Цюра Сергій Олексійович</t>
  </si>
  <si>
    <t>FL2024_674</t>
  </si>
  <si>
    <t>Гавриленко Олена Олександрівна</t>
  </si>
  <si>
    <t>FL2024_675</t>
  </si>
  <si>
    <t>Матюк Людмила Василівна</t>
  </si>
  <si>
    <t>FL2024_676</t>
  </si>
  <si>
    <t>Савченко Інна Миколаївна</t>
  </si>
  <si>
    <t>FL2024_677</t>
  </si>
  <si>
    <t>Романовська Юлія Анатоліївна</t>
  </si>
  <si>
    <t>FL2024_678</t>
  </si>
  <si>
    <t>Трапезникова Олена Василівна</t>
  </si>
  <si>
    <t>FL2024_679</t>
  </si>
  <si>
    <t>Барбара Наталія Вікторівна</t>
  </si>
  <si>
    <t>FL2024_680</t>
  </si>
  <si>
    <t>Лоюк Інна Павлівна</t>
  </si>
  <si>
    <t>FL2024_681</t>
  </si>
  <si>
    <t>Готра Наталія Леонідівна</t>
  </si>
  <si>
    <t>FL2024_682</t>
  </si>
  <si>
    <t>Морозова Юлія Михайлівна</t>
  </si>
  <si>
    <t>FL2024_683</t>
  </si>
  <si>
    <t>Круглик Антоніна Іванівна</t>
  </si>
  <si>
    <t>FL2024_684</t>
  </si>
  <si>
    <t>Колядюк Віктор Миколайович</t>
  </si>
  <si>
    <t>FL2024_685</t>
  </si>
  <si>
    <t>Іванів Олена Ярославівна</t>
  </si>
  <si>
    <t>FL2024_686</t>
  </si>
  <si>
    <t>Бровко Лариса Василівна</t>
  </si>
  <si>
    <t>FL2024_687</t>
  </si>
  <si>
    <t>Верхогляд Катерина Сергіївна</t>
  </si>
  <si>
    <t>FL2024_688</t>
  </si>
  <si>
    <t>Чорнобривець Олена Василівна</t>
  </si>
  <si>
    <t>FL2024_689</t>
  </si>
  <si>
    <t>Григор'єва Наталія Володимирівна</t>
  </si>
  <si>
    <t>FL2024_690</t>
  </si>
  <si>
    <t>Легка Неля Вікторівна</t>
  </si>
  <si>
    <t>FL2024_691</t>
  </si>
  <si>
    <t>Дорофєєва Олеся Олександрівна</t>
  </si>
  <si>
    <t>FL2024_692</t>
  </si>
  <si>
    <t>Мовнар Аліна Михайлівна</t>
  </si>
  <si>
    <t>FL2024_693</t>
  </si>
  <si>
    <t>Прокопенко Ірина Валеріївна</t>
  </si>
  <si>
    <t>FL2024_694</t>
  </si>
  <si>
    <t>Магденко Людмила Євгенівна</t>
  </si>
  <si>
    <t>FL2024_695</t>
  </si>
  <si>
    <t>Соколовська Світлана Юріївна</t>
  </si>
  <si>
    <t>FL2024_696</t>
  </si>
  <si>
    <t>Єгорова Олена Миколаївна</t>
  </si>
  <si>
    <t>FL2024_697</t>
  </si>
  <si>
    <t>Дмитренко Олена Василівна</t>
  </si>
  <si>
    <t>FL2024_698</t>
  </si>
  <si>
    <t>Прокопенко Дарина Василівна</t>
  </si>
  <si>
    <t>FL2024_699</t>
  </si>
  <si>
    <t>Кашевко Ірина Вячеславівна</t>
  </si>
  <si>
    <t>FL2024_700</t>
  </si>
  <si>
    <t>Мурзіна Зоя Анатоліївна</t>
  </si>
  <si>
    <t>FL2024_701</t>
  </si>
  <si>
    <t>Бурковська Оксана Володимирівна</t>
  </si>
  <si>
    <t>FL2024_702</t>
  </si>
  <si>
    <t>Носик Наталя Дмитрівна</t>
  </si>
  <si>
    <t>FL2024_703</t>
  </si>
  <si>
    <t>Недайвода Ірина Олександрівна</t>
  </si>
  <si>
    <t>FL2024_704</t>
  </si>
  <si>
    <t>Деркач Тетяна Анатоліївна</t>
  </si>
  <si>
    <t>FL2024_705</t>
  </si>
  <si>
    <t>Морозенко Любов Олександрівна</t>
  </si>
  <si>
    <t>FL2024_706</t>
  </si>
  <si>
    <t>Самсоненко Олена Агатоліївна</t>
  </si>
  <si>
    <t>FL2024_707</t>
  </si>
  <si>
    <t>Барбарош Ірина Вікторівна</t>
  </si>
  <si>
    <t>FL2024_708</t>
  </si>
  <si>
    <t>Лісоченко Ірина Вікторівна</t>
  </si>
  <si>
    <t>FL2024_709</t>
  </si>
  <si>
    <t>Миркало Анастасія Володимирівна</t>
  </si>
  <si>
    <t>FL2024_710</t>
  </si>
  <si>
    <t>Кравчук Надія Вікторівна</t>
  </si>
  <si>
    <t>FL2024_711</t>
  </si>
  <si>
    <t>Цьорох Анджеліна Іванівна</t>
  </si>
  <si>
    <t>FL2024_712</t>
  </si>
  <si>
    <t>Фурманчук Оксана Сергіївна</t>
  </si>
  <si>
    <t>FL2024_713</t>
  </si>
  <si>
    <t>Башлай Сергій Вікторович</t>
  </si>
  <si>
    <t>FL2024_714</t>
  </si>
  <si>
    <t>Костетська Олена Володимирівна</t>
  </si>
  <si>
    <t>FL2024_715</t>
  </si>
  <si>
    <t>Кулик Юлія Миколаївна</t>
  </si>
  <si>
    <t>FL2024_716</t>
  </si>
  <si>
    <t>Світлана Романюк</t>
  </si>
  <si>
    <t>FL2024_717</t>
  </si>
  <si>
    <t>Дутчак Інна Григорівна</t>
  </si>
  <si>
    <t>FL2024_718</t>
  </si>
  <si>
    <t>Шевченко Лілія Миколаївна</t>
  </si>
  <si>
    <t>FL2024_719</t>
  </si>
  <si>
    <t>Моргунова Оксана Євгенівна</t>
  </si>
  <si>
    <t>FL2024_720</t>
  </si>
  <si>
    <t>Тарчанин Богдан Романович</t>
  </si>
  <si>
    <t>FL2024_721</t>
  </si>
  <si>
    <t>Горяча Олена Іванівна</t>
  </si>
  <si>
    <t>FL2024_722</t>
  </si>
  <si>
    <t>Барвінченко Вікторія Олександрівна</t>
  </si>
  <si>
    <t>FL2024_723</t>
  </si>
  <si>
    <t>Павлюк Лариса Сергіївна</t>
  </si>
  <si>
    <t>FL2024_724</t>
  </si>
  <si>
    <t>Лушнікова Ольга Юріївна</t>
  </si>
  <si>
    <t>FL2024_725</t>
  </si>
  <si>
    <t>Тертична Юлія Олексіївна</t>
  </si>
  <si>
    <t>FL2024_726</t>
  </si>
  <si>
    <t>Розумович Наталія Федорівна</t>
  </si>
  <si>
    <t>FL2024_727</t>
  </si>
  <si>
    <t>Старовойтова Марина Юріївна</t>
  </si>
  <si>
    <t>FL2024_728</t>
  </si>
  <si>
    <t>Редька Лариса Юріївна</t>
  </si>
  <si>
    <t>FL2024_729</t>
  </si>
  <si>
    <t>Лисенко Юлія Вікторівна</t>
  </si>
  <si>
    <t>FL2024_730</t>
  </si>
  <si>
    <t>Липовенко Юлія Іванівна</t>
  </si>
  <si>
    <t>FL2024_731</t>
  </si>
  <si>
    <t>Бєляєва Наталія Василівна</t>
  </si>
  <si>
    <t>FL2024_732</t>
  </si>
  <si>
    <t>Адаменко Анжела Миколаївна</t>
  </si>
  <si>
    <t>FL2024_733</t>
  </si>
  <si>
    <t>Дерев'янко Світлана Іванівна</t>
  </si>
  <si>
    <t>FL2024_734</t>
  </si>
  <si>
    <t>Іващенко Ольга Леонідівна</t>
  </si>
  <si>
    <t>FL2024_735</t>
  </si>
  <si>
    <t>Шовкопляс Світлана Миколаївна</t>
  </si>
  <si>
    <t>FL2024_736</t>
  </si>
  <si>
    <t>Загорулько Світлана Леонідівна</t>
  </si>
  <si>
    <t>FL2024_737</t>
  </si>
  <si>
    <t>Шупік Богдан Вікторович</t>
  </si>
  <si>
    <t>FL2024_738</t>
  </si>
  <si>
    <t>Романюк Тетяна Іванівна</t>
  </si>
  <si>
    <t>FL2024_739</t>
  </si>
  <si>
    <t>Дітковська Софія Олексіївна</t>
  </si>
  <si>
    <t>FL2024_740</t>
  </si>
  <si>
    <t>Осьмак Ірина Миколаївна</t>
  </si>
  <si>
    <t>FL2024_741</t>
  </si>
  <si>
    <t>Холявко Ольга Іванівна</t>
  </si>
  <si>
    <t>FL2024_742</t>
  </si>
  <si>
    <t>Маринченко Наталія Анатоліївна</t>
  </si>
  <si>
    <t>FL2024_743</t>
  </si>
  <si>
    <t>Гарник Людмила Олександрівна</t>
  </si>
  <si>
    <t>FL2024_744</t>
  </si>
  <si>
    <t>Колмакова Віра Олексіївна</t>
  </si>
  <si>
    <t>FL2024_745</t>
  </si>
  <si>
    <t>Клименко Артем Геннадійович</t>
  </si>
  <si>
    <t>FL2024_746</t>
  </si>
  <si>
    <t>Ганзюк Світлана Михайлівна</t>
  </si>
  <si>
    <t>FL2024_747</t>
  </si>
  <si>
    <t>Поросюк Тетяна Миколаївна</t>
  </si>
  <si>
    <t>FL2024_748</t>
  </si>
  <si>
    <t>Чернюк Лілія Олександрівна</t>
  </si>
  <si>
    <t>FL2024_749</t>
  </si>
  <si>
    <t>Азаренкова Галина Михайлівна</t>
  </si>
  <si>
    <t>FL2024_750</t>
  </si>
  <si>
    <t>Компанець Олена Вікторівна</t>
  </si>
  <si>
    <t>FL2024_751</t>
  </si>
  <si>
    <t>Шаповалова Наталія Леонідівна</t>
  </si>
  <si>
    <t>FL2024_752</t>
  </si>
  <si>
    <t>Ведмеденко Марина Володимирівна</t>
  </si>
  <si>
    <t>FL2024_753</t>
  </si>
  <si>
    <t>Пугач Марина Олексіївна</t>
  </si>
  <si>
    <t>FL2024_754</t>
  </si>
  <si>
    <t>Чуприна Віталій Олександрович</t>
  </si>
  <si>
    <t>FL2024_755</t>
  </si>
  <si>
    <t>Юрциба Людмила Михайлівна</t>
  </si>
  <si>
    <t>FL2024_756</t>
  </si>
  <si>
    <t>Кириченко Наталія Миколаївна</t>
  </si>
  <si>
    <t>FL2024_757</t>
  </si>
  <si>
    <t>Здоровко Людмила Олександрівна</t>
  </si>
  <si>
    <t>FL2024_758</t>
  </si>
  <si>
    <t>Василинич Тетяна Вікторівна</t>
  </si>
  <si>
    <t>FL2024_759</t>
  </si>
  <si>
    <t>Горохова Вікторія Михайлівна</t>
  </si>
  <si>
    <t>FL2024_760</t>
  </si>
  <si>
    <t>Яременко Людмила Петрівна</t>
  </si>
  <si>
    <t>FL2024_761</t>
  </si>
  <si>
    <t>Пульна Олена Геннадіївна</t>
  </si>
  <si>
    <t>FL2024_762</t>
  </si>
  <si>
    <t>Вакарчук Максим Миколайович</t>
  </si>
  <si>
    <t>FL2024_763</t>
  </si>
  <si>
    <t>Ткачук Наталія Миколаївна</t>
  </si>
  <si>
    <t>FL2024_764</t>
  </si>
  <si>
    <t>Борисевич Світлана Гнатівна</t>
  </si>
  <si>
    <t>FL2024_765</t>
  </si>
  <si>
    <t>Мироненко Яна Андріївна</t>
  </si>
  <si>
    <t>FL2024_766</t>
  </si>
  <si>
    <t>Булах Ірина Іванівна</t>
  </si>
  <si>
    <t>FL2024_767</t>
  </si>
  <si>
    <t>Бойко Марія Лазарівна</t>
  </si>
  <si>
    <t>FL2024_768</t>
  </si>
  <si>
    <t>Дубина Оксана Миколаївна</t>
  </si>
  <si>
    <t>FL2024_769</t>
  </si>
  <si>
    <t>Гончаренко Ілля Юрійович</t>
  </si>
  <si>
    <t>FL2024_770</t>
  </si>
  <si>
    <t>Вознюк Марія Михайлівна</t>
  </si>
  <si>
    <t>FL2024_771</t>
  </si>
  <si>
    <t>Климчук Алла Василівна</t>
  </si>
  <si>
    <t>FL2024_772</t>
  </si>
  <si>
    <t>Воробйова Алла Іванівна</t>
  </si>
  <si>
    <t>FL2024_773</t>
  </si>
  <si>
    <t>Кучінік Наталка Іванівна</t>
  </si>
  <si>
    <t>FL2024_774</t>
  </si>
  <si>
    <t>Булах Аріна Ігорівна</t>
  </si>
  <si>
    <t>FL2024_775</t>
  </si>
  <si>
    <t>Роменська Олена Геннадіївна</t>
  </si>
  <si>
    <t>FL2024_776</t>
  </si>
  <si>
    <t>Іваненко Світлана Іванівна</t>
  </si>
  <si>
    <t>FL2024_777</t>
  </si>
  <si>
    <t>Пікож Катерина Юріївна</t>
  </si>
  <si>
    <t>FL2024_778</t>
  </si>
  <si>
    <t>Коваленко Олена Миколаївна</t>
  </si>
  <si>
    <t>FL2024_779</t>
  </si>
  <si>
    <t>Ісадкова Олександра Геннадіївна</t>
  </si>
  <si>
    <t>FL2024_780</t>
  </si>
  <si>
    <t>Хорошилова Світлана Іванівна</t>
  </si>
  <si>
    <t>FL2024_781</t>
  </si>
  <si>
    <t>Ертман Катерина Григорівна</t>
  </si>
  <si>
    <t>FL2024_782</t>
  </si>
  <si>
    <t>Геращенко Вікторія Сергіївна</t>
  </si>
  <si>
    <t>FL2024_783</t>
  </si>
  <si>
    <t>Єфименко Вероніка Петрівна</t>
  </si>
  <si>
    <t>FL2024_784</t>
  </si>
  <si>
    <t>Яцишина Оксана Олександрівна</t>
  </si>
  <si>
    <t>FL2024_785</t>
  </si>
  <si>
    <t>Дворник Інна Володимирівна</t>
  </si>
  <si>
    <t>FL2024_786</t>
  </si>
  <si>
    <t>Грабенко Наталія Михайлівна</t>
  </si>
  <si>
    <t>FL2024_787</t>
  </si>
  <si>
    <t>Ковальчук Лариса Миколаївна</t>
  </si>
  <si>
    <t>FL2024_788</t>
  </si>
  <si>
    <t>Шепелюк Віра Анатоліївна</t>
  </si>
  <si>
    <t>FL2024_789</t>
  </si>
  <si>
    <t>Рудик Вікторія Сергіївна</t>
  </si>
  <si>
    <t>FL2024_790</t>
  </si>
  <si>
    <t>Геращенко Діана Сергіївна</t>
  </si>
  <si>
    <t>FL2024_791</t>
  </si>
  <si>
    <t>Кирильчук Світлана Іванівна</t>
  </si>
  <si>
    <t>FL2024_792</t>
  </si>
  <si>
    <t>Осіпчук Олена Василівна</t>
  </si>
  <si>
    <t>FL2024_793</t>
  </si>
  <si>
    <t>Ковалець Інна Іванівна</t>
  </si>
  <si>
    <t>FL2024_794</t>
  </si>
  <si>
    <t>Дученко Ганна Вікторівна</t>
  </si>
  <si>
    <t>FL2024_795</t>
  </si>
  <si>
    <t>Дьяченко Дмитро Миколайович</t>
  </si>
  <si>
    <t>FL2024_796</t>
  </si>
  <si>
    <t>Збиранник Оксана Миколаївна</t>
  </si>
  <si>
    <t>FL2024_797</t>
  </si>
  <si>
    <t>Козачук Володимир Микитович</t>
  </si>
  <si>
    <t>FL2024_798</t>
  </si>
  <si>
    <t>Дромашко Ольга Артемівна</t>
  </si>
  <si>
    <t>FL2024_799</t>
  </si>
  <si>
    <t>Андрющенко Олена Василівна</t>
  </si>
  <si>
    <t>FL2024_800</t>
  </si>
  <si>
    <t>Гібій Ірина Іванівна</t>
  </si>
  <si>
    <t>FL2024_801</t>
  </si>
  <si>
    <t>Мартинюк Богдана Богданівна</t>
  </si>
  <si>
    <t>FL2024_802</t>
  </si>
  <si>
    <t>Клименко Алла Миколаївна</t>
  </si>
  <si>
    <t>FL2024_803</t>
  </si>
  <si>
    <t>Карпосюк Тетяна Георгіївна</t>
  </si>
  <si>
    <t>FL2024_804</t>
  </si>
  <si>
    <t>Мялик Валентина Андріївна</t>
  </si>
  <si>
    <t>FL2024_805</t>
  </si>
  <si>
    <t>Степасюк Ольга</t>
  </si>
  <si>
    <t>FL2024_806</t>
  </si>
  <si>
    <t>Олефіренко Людмила Анатоліївна</t>
  </si>
  <si>
    <t>FL2024_807</t>
  </si>
  <si>
    <t>Оніщенко Оксана Володимирівна</t>
  </si>
  <si>
    <t>FL2024_808</t>
  </si>
  <si>
    <t>Посохова Олена Володимирівна</t>
  </si>
  <si>
    <t>FL2024_809</t>
  </si>
  <si>
    <t>Троянська Олена Миколаївна</t>
  </si>
  <si>
    <t>FL2024_810</t>
  </si>
  <si>
    <t>Паршуков Сергій Васильович</t>
  </si>
  <si>
    <t>FL2024_811</t>
  </si>
  <si>
    <t>Баранчук Валентина Дмитрівна</t>
  </si>
  <si>
    <t>FL2024_812</t>
  </si>
  <si>
    <t>Корецька Оксана Анатоліївна</t>
  </si>
  <si>
    <t>FL2024_813</t>
  </si>
  <si>
    <t>Сільченко Сніжана Олександрівна</t>
  </si>
  <si>
    <t>FL2024_814</t>
  </si>
  <si>
    <t>Бондар Вікторія Олександрівна</t>
  </si>
  <si>
    <t>FL2024_815</t>
  </si>
  <si>
    <t>Кучерівська Софія Степанівна</t>
  </si>
  <si>
    <t>FL2024_816</t>
  </si>
  <si>
    <t>Коваленко Оксана Романівна</t>
  </si>
  <si>
    <t>FL2024_817</t>
  </si>
  <si>
    <t>Глущенко Світлана Михайлівна</t>
  </si>
  <si>
    <t>FL2024_818</t>
  </si>
  <si>
    <t>Шпинюк Тетяна Анатоліївна</t>
  </si>
  <si>
    <t>FL2024_819</t>
  </si>
  <si>
    <t>Миськів Любов Петрівна</t>
  </si>
  <si>
    <t>FL2024_820</t>
  </si>
  <si>
    <t>Гендер Інна Іванівна</t>
  </si>
  <si>
    <t>FL2024_821</t>
  </si>
  <si>
    <t>Попова Юлія Юріївна</t>
  </si>
  <si>
    <t>FL2024_822</t>
  </si>
  <si>
    <t>Сосун Анатолій Миколайович</t>
  </si>
  <si>
    <t>FL2024_823</t>
  </si>
  <si>
    <t>Мініна Ольга Сергіївна</t>
  </si>
  <si>
    <t>FL2024_824</t>
  </si>
  <si>
    <t>Фурт Марина Вікторівна</t>
  </si>
  <si>
    <t>FL2024_825</t>
  </si>
  <si>
    <t>Козачок Алла Василівна</t>
  </si>
  <si>
    <t>FL2024_826</t>
  </si>
  <si>
    <t>Воронов Валерій Олексійович</t>
  </si>
  <si>
    <t>FL2024_827</t>
  </si>
  <si>
    <t>Леоненко Юлія Григорівна</t>
  </si>
  <si>
    <t>FL2024_828</t>
  </si>
  <si>
    <t>Красюк Віктор Олександрович</t>
  </si>
  <si>
    <t>FL2024_829</t>
  </si>
  <si>
    <t>Загреба Аліна Михайлівна</t>
  </si>
  <si>
    <t>FL2024_830</t>
  </si>
  <si>
    <t>Пилипенко Марія Олександрівна</t>
  </si>
  <si>
    <t>FL2024_831</t>
  </si>
  <si>
    <t>Сень Андрій Степанович</t>
  </si>
  <si>
    <t>FL2024_832</t>
  </si>
  <si>
    <t>Фертак Наталя Володимирівна</t>
  </si>
  <si>
    <t>FL2024_833</t>
  </si>
  <si>
    <t>Кравець Людмила Анатоліївна</t>
  </si>
  <si>
    <t>FL2024_834</t>
  </si>
  <si>
    <t>Бояркіна Ірина Миколаївна</t>
  </si>
  <si>
    <t>FL2024_835</t>
  </si>
  <si>
    <t>Руда Вікторія Василівна</t>
  </si>
  <si>
    <t>FL2024_836</t>
  </si>
  <si>
    <t>Малярчук Анна Анатоліївна</t>
  </si>
  <si>
    <t>FL2024_837</t>
  </si>
  <si>
    <t>Бойко Зінаїда Леонідівна</t>
  </si>
  <si>
    <t>FL2024_838</t>
  </si>
  <si>
    <t>Пелецька Світлана Миколаївна</t>
  </si>
  <si>
    <t>FL2024_839</t>
  </si>
  <si>
    <t>Бежнар Людмила Андріївна</t>
  </si>
  <si>
    <t>FL2024_840</t>
  </si>
  <si>
    <t>Кормило Галина Павлівна</t>
  </si>
  <si>
    <t>FL2024_841</t>
  </si>
  <si>
    <t>Чернова Людмила Іванівна</t>
  </si>
  <si>
    <t>FL2024_842</t>
  </si>
  <si>
    <t>Пархоменко Оксана Олександрівна</t>
  </si>
  <si>
    <t>FL2024_843</t>
  </si>
  <si>
    <t>Київський професійний коледж "Синергія" (Чернецька Ольга Василівна)</t>
  </si>
  <si>
    <t>FL2024_844</t>
  </si>
  <si>
    <t>Демченко Світлана Олександрівна</t>
  </si>
  <si>
    <t>FL2024_845</t>
  </si>
  <si>
    <t>Мороз Світлана Володимирівна</t>
  </si>
  <si>
    <t>FL2024_846</t>
  </si>
  <si>
    <t>Кудлай Наталія Михайлівна</t>
  </si>
  <si>
    <t>FL2024_847</t>
  </si>
  <si>
    <t>Волощук Ірина Миколаївна</t>
  </si>
  <si>
    <t>FL2024_848</t>
  </si>
  <si>
    <t>Добровольська Світлана Вікторівна</t>
  </si>
  <si>
    <t>FL2024_849</t>
  </si>
  <si>
    <t>Боярова Олена Анатоліївна</t>
  </si>
  <si>
    <t>FL2024_850</t>
  </si>
  <si>
    <t>МаксютенкоТетяна Олександрівна</t>
  </si>
  <si>
    <t>FL2024_851</t>
  </si>
  <si>
    <t>Паршукова Леся Миколаївна</t>
  </si>
  <si>
    <t>FL2024_852</t>
  </si>
  <si>
    <t>Шишко Ірина Миколаївна</t>
  </si>
  <si>
    <t>FL2024_853</t>
  </si>
  <si>
    <t>Іванченко Олена Віталіївна</t>
  </si>
  <si>
    <t>FL2024_854</t>
  </si>
  <si>
    <t>Сʼєдіна Інна Олегівна</t>
  </si>
  <si>
    <t>FL2024_855</t>
  </si>
  <si>
    <t>Шуба Марина Володимирівна</t>
  </si>
  <si>
    <t>FL2024_856</t>
  </si>
  <si>
    <t>Крайня Зоя Миколаївна</t>
  </si>
  <si>
    <t>FL2024_857</t>
  </si>
  <si>
    <t>Піддубна Наталія Василівна</t>
  </si>
  <si>
    <t>FL2024_858</t>
  </si>
  <si>
    <t>Шимків Світлана Анатоліївна</t>
  </si>
  <si>
    <t>FL2024_859</t>
  </si>
  <si>
    <t>Чумак Ірина Казимирівна</t>
  </si>
  <si>
    <t>FL2024_860</t>
  </si>
  <si>
    <t>Бугрова Оксана григорівна</t>
  </si>
  <si>
    <t>FL2024_861</t>
  </si>
  <si>
    <t>Гиренко Наталія Сергіївна</t>
  </si>
  <si>
    <t>FL2024_862</t>
  </si>
  <si>
    <t>Чорнобель Наталія Василівна</t>
  </si>
  <si>
    <t>FL2024_863</t>
  </si>
  <si>
    <t>Грицай Тетяна Анатоліївна</t>
  </si>
  <si>
    <t>FL2024_864</t>
  </si>
  <si>
    <t>Щербан Оксана Василівна</t>
  </si>
  <si>
    <t>FL2024_865</t>
  </si>
  <si>
    <t>Тузко Тетяна Сергіївна</t>
  </si>
  <si>
    <t>FL2024_866</t>
  </si>
  <si>
    <t>Федорівська Світлана Львівна</t>
  </si>
  <si>
    <t>FL2024_867</t>
  </si>
  <si>
    <t>Єлькіна Світлана Володимирівна</t>
  </si>
  <si>
    <t>FL2024_868</t>
  </si>
  <si>
    <t>Кулініч Сергій Володимирович</t>
  </si>
  <si>
    <t>FL2024_869</t>
  </si>
  <si>
    <t>Грінченко Олександр Іванович</t>
  </si>
  <si>
    <t>FL2024_870</t>
  </si>
  <si>
    <t>Павленко Людмила Василівна</t>
  </si>
  <si>
    <t>FL2024_871</t>
  </si>
  <si>
    <t>Желєзнов Михайло Анатолійович</t>
  </si>
  <si>
    <t>FL2024_872</t>
  </si>
  <si>
    <t>Кухар Катерина Олександрівна</t>
  </si>
  <si>
    <t>FL2024_873</t>
  </si>
  <si>
    <t>Черкашина Віра Василівна</t>
  </si>
  <si>
    <t>FL2024_874</t>
  </si>
  <si>
    <t>Мартинова Ольга Вікторівна</t>
  </si>
  <si>
    <t>FL2024_875</t>
  </si>
  <si>
    <t>Барковська Ольга Олександрівна</t>
  </si>
  <si>
    <t>FL2024_876</t>
  </si>
  <si>
    <t>Хаба Валентина Юріївна</t>
  </si>
  <si>
    <t>FL2024_877</t>
  </si>
  <si>
    <t>Шмакова Людмила Олександрівна</t>
  </si>
  <si>
    <t>FL2024_878</t>
  </si>
  <si>
    <t>Рилєєв Сергій Володимирович</t>
  </si>
  <si>
    <t>FL2024_879</t>
  </si>
  <si>
    <t>Гриценюк Сніжанна Сергіївна</t>
  </si>
  <si>
    <t>FL2024_880</t>
  </si>
  <si>
    <t>Коваленко Світлана Миколаївна</t>
  </si>
  <si>
    <t>FL2024_881</t>
  </si>
  <si>
    <t>Буйвал Олена Вячеславівна</t>
  </si>
  <si>
    <t>FL2024_882</t>
  </si>
  <si>
    <t>Чижик Лілія Петрівна</t>
  </si>
  <si>
    <t>FL2024_883</t>
  </si>
  <si>
    <t>Ковалик Татяна Петрівна</t>
  </si>
  <si>
    <t>FL2024_884</t>
  </si>
  <si>
    <t>Клочко Катерина Анатоліївна</t>
  </si>
  <si>
    <t>FL2024_885</t>
  </si>
  <si>
    <t>Кутня Олена Володимирівна</t>
  </si>
  <si>
    <t>FL2024_886</t>
  </si>
  <si>
    <t>Віра Марина Борисівна</t>
  </si>
  <si>
    <t>FL2024_887</t>
  </si>
  <si>
    <t>Віхрак Галина Чеславівна</t>
  </si>
  <si>
    <t>FL2024_888</t>
  </si>
  <si>
    <t>Луценко Іван Валерійович</t>
  </si>
  <si>
    <t>FL2024_889</t>
  </si>
  <si>
    <t>Цимбаліста Ольга Романівна</t>
  </si>
  <si>
    <t>FL2024_890</t>
  </si>
  <si>
    <t>Попов Володимир Денисович</t>
  </si>
  <si>
    <t>FL2024_891</t>
  </si>
  <si>
    <t>Сакало Олександр Євгенійович</t>
  </si>
  <si>
    <t>FL2024_892</t>
  </si>
  <si>
    <t>Проценко Любов Іванівна</t>
  </si>
  <si>
    <t>FL2024_893</t>
  </si>
  <si>
    <t>Бут Світлана Юріївна</t>
  </si>
  <si>
    <t>FL2024_894</t>
  </si>
  <si>
    <t>Зінченко Людмила Михайлівна</t>
  </si>
  <si>
    <t>FL2024_895</t>
  </si>
  <si>
    <t>Марчук Олександр Сергійович</t>
  </si>
  <si>
    <t>FL2024_896</t>
  </si>
  <si>
    <t>Бибик Оксана Андріївна</t>
  </si>
  <si>
    <t>FL2024_897</t>
  </si>
  <si>
    <t>Крилова Олена Валер’янівна</t>
  </si>
  <si>
    <t>FL2024_898</t>
  </si>
  <si>
    <t>Ніколаєнко Віктор Миколайович</t>
  </si>
  <si>
    <t>FL2024_899</t>
  </si>
  <si>
    <t>Жмуд Оксана Василівна</t>
  </si>
  <si>
    <t>FL2024_900</t>
  </si>
  <si>
    <t>Піралієва Тетяна Миколаївна</t>
  </si>
  <si>
    <t>FL2024_901</t>
  </si>
  <si>
    <t>Задорожна Оксана Павлівна</t>
  </si>
  <si>
    <t>FL2024_902</t>
  </si>
  <si>
    <t>Степаненко Тетяна Олексіївна</t>
  </si>
  <si>
    <t>FL2024_903</t>
  </si>
  <si>
    <t>Яременко Людмила Василівна</t>
  </si>
  <si>
    <t>FL2024_904</t>
  </si>
  <si>
    <t>Стеценко Олена Олексіївна</t>
  </si>
  <si>
    <t>FL2024_905</t>
  </si>
  <si>
    <t>Кіріченко Ганна Петрівна</t>
  </si>
  <si>
    <t>FL2024_906</t>
  </si>
  <si>
    <t>Гриценко Галина Павлівна</t>
  </si>
  <si>
    <t>FL2024_907</t>
  </si>
  <si>
    <t>Кирилюк Денис Юрійович</t>
  </si>
  <si>
    <t>FL2024_908</t>
  </si>
  <si>
    <t>Лісова Марина Анатоліївна</t>
  </si>
  <si>
    <t>FL2024_909</t>
  </si>
  <si>
    <t>Хоменко Ольга Миколаївна</t>
  </si>
  <si>
    <t>FL2024_910</t>
  </si>
  <si>
    <t>Лобода Олена Михайлівна</t>
  </si>
  <si>
    <t>FL2024_911</t>
  </si>
  <si>
    <t>Войчишин Олександра Дмитрівна</t>
  </si>
  <si>
    <t>FL2024_912</t>
  </si>
  <si>
    <t>Задорожна Тетяна Олександрівна</t>
  </si>
  <si>
    <t>FL2024_913</t>
  </si>
  <si>
    <t>Гапоненко Оксана Миколаївна</t>
  </si>
  <si>
    <t>FL2024_914</t>
  </si>
  <si>
    <t>Парубець Олена Миколаївна</t>
  </si>
  <si>
    <t>FL2024_915</t>
  </si>
  <si>
    <t>Медведєва Оксана Леонідівна</t>
  </si>
  <si>
    <t>FL2024_916</t>
  </si>
  <si>
    <t>Кравченко Ліна Миколаївна</t>
  </si>
  <si>
    <t>FL2024_917</t>
  </si>
  <si>
    <t>Рокитенець Валентина Василівна</t>
  </si>
  <si>
    <t>FL2024_918</t>
  </si>
  <si>
    <t>Руденко Володимир Володимирович</t>
  </si>
  <si>
    <t>FL2024_919</t>
  </si>
  <si>
    <t>Ольга Іванівна Шевченко</t>
  </si>
  <si>
    <t>FL2024_920</t>
  </si>
  <si>
    <t>Сапова Наталія Миколаївна</t>
  </si>
  <si>
    <t>FL2024_921</t>
  </si>
  <si>
    <t>Загуменнова Наталія Олександрівна</t>
  </si>
  <si>
    <t>FL2024_922</t>
  </si>
  <si>
    <t>Ткачук Наталія Анатоліївна</t>
  </si>
  <si>
    <t>FL2024_923</t>
  </si>
  <si>
    <t>Владарчик Юлія Анатоліївна</t>
  </si>
  <si>
    <t>FL2024_924</t>
  </si>
  <si>
    <t>Джога Дмитро Сергійович</t>
  </si>
  <si>
    <t>FL2024_925</t>
  </si>
  <si>
    <t>Клименко Галина Володимирівна</t>
  </si>
  <si>
    <t>FL2024_926</t>
  </si>
  <si>
    <t>Бевз Наталія Олександрівна</t>
  </si>
  <si>
    <t>FL2024_927</t>
  </si>
  <si>
    <t>Вакаров Олена Степанівна</t>
  </si>
  <si>
    <t>FL2024_928</t>
  </si>
  <si>
    <t>Гаркуша Юлія Олександрівна</t>
  </si>
  <si>
    <t>FL2024_929</t>
  </si>
  <si>
    <t>Сотник Юрій Анатолійович</t>
  </si>
  <si>
    <t>FL2024_930</t>
  </si>
  <si>
    <t>Жовна Яніна Анатоліївна</t>
  </si>
  <si>
    <t>FL2024_931</t>
  </si>
  <si>
    <t>Хома Наталія Ігорівна</t>
  </si>
  <si>
    <t>FL2024_932</t>
  </si>
  <si>
    <t>Струс Людмила Анатоліївна</t>
  </si>
  <si>
    <t>FL2024_933</t>
  </si>
  <si>
    <t>Данилюк Олександра Вадимівна</t>
  </si>
  <si>
    <t>FL2024_934</t>
  </si>
  <si>
    <t>Овчаренко Ольга Володимирівна</t>
  </si>
  <si>
    <t>FL2024_935</t>
  </si>
  <si>
    <t>Богач Олена Миколаївна</t>
  </si>
  <si>
    <t>FL2024_936</t>
  </si>
  <si>
    <t>Виговська Олена Анатоліївна</t>
  </si>
  <si>
    <t>FL2024_937</t>
  </si>
  <si>
    <t>Зинич Мартс Анатоліївна</t>
  </si>
  <si>
    <t>FL2024_938</t>
  </si>
  <si>
    <t>Семерик Олександра Сергіївна</t>
  </si>
  <si>
    <t>FL2024_939</t>
  </si>
  <si>
    <t>Грисенко Вікторія Павлівна</t>
  </si>
  <si>
    <t>FL2024_940</t>
  </si>
  <si>
    <t>Шапаренко Інна</t>
  </si>
  <si>
    <t>FL2024_941</t>
  </si>
  <si>
    <t>Репецька Тетяна Василывна</t>
  </si>
  <si>
    <t>FL2024_942</t>
  </si>
  <si>
    <t>Майовець Ярина Михайлівна</t>
  </si>
  <si>
    <t>FL2024_943</t>
  </si>
  <si>
    <t>Бендик Тетяна Степанівна</t>
  </si>
  <si>
    <t>FL2024_944</t>
  </si>
  <si>
    <t>Пугач Оксана Митрофанівна</t>
  </si>
  <si>
    <t>FL2024_945</t>
  </si>
  <si>
    <t>Кононенко Валентина Іванівна</t>
  </si>
  <si>
    <t>FL2024_946</t>
  </si>
  <si>
    <t>Пилипенко Вікторія Юріївна</t>
  </si>
  <si>
    <t>FL2024_947</t>
  </si>
  <si>
    <t>Філіна Вікторія Ігорівна</t>
  </si>
  <si>
    <t>FL2024_948</t>
  </si>
  <si>
    <t>Тихонова Наталія Василівна</t>
  </si>
  <si>
    <t>FL2024_949</t>
  </si>
  <si>
    <t>Нурхаметова Ірина Сагідулівна</t>
  </si>
  <si>
    <t>FL2024_950</t>
  </si>
  <si>
    <t>Марченко Наталія Володимирівна</t>
  </si>
  <si>
    <t>FL2024_951</t>
  </si>
  <si>
    <t>Пилипенко Владислав Юрійович</t>
  </si>
  <si>
    <t>FL2024_952</t>
  </si>
  <si>
    <t>Моторна Наталія Віталіївна</t>
  </si>
  <si>
    <t>FL2024_953</t>
  </si>
  <si>
    <t>Кольвашенко Валентина Михайлівна</t>
  </si>
  <si>
    <t>FL2024_954</t>
  </si>
  <si>
    <t>Ющенко Аліна Віталіївна</t>
  </si>
  <si>
    <t>FL2024_955</t>
  </si>
  <si>
    <t>Присяжна Олена Василівна</t>
  </si>
  <si>
    <t>FL2024_956</t>
  </si>
  <si>
    <t>Довгоброд Любов Василівна</t>
  </si>
  <si>
    <t>FL2024_957</t>
  </si>
  <si>
    <t>Тітенко Зоя Миколаївна</t>
  </si>
  <si>
    <t>FL2024_958</t>
  </si>
  <si>
    <t>Лисенко Зоя Володимирівна</t>
  </si>
  <si>
    <t>FL2024_959</t>
  </si>
  <si>
    <t>Бабич Ірина Іванівна</t>
  </si>
  <si>
    <t>FL2024_960</t>
  </si>
  <si>
    <t>Ільченко Оксана Володимирівна</t>
  </si>
  <si>
    <t>FL2024_961</t>
  </si>
  <si>
    <t>Бондар Олена Леонідівна</t>
  </si>
  <si>
    <t>FL2024_962</t>
  </si>
  <si>
    <t>Ларіоненко Лілія Іванівна</t>
  </si>
  <si>
    <t>FL2024_963</t>
  </si>
  <si>
    <t>Аптерман Олександр Йосипович</t>
  </si>
  <si>
    <t>FL2024_964</t>
  </si>
  <si>
    <t>Данилишин Марія Дмитрівна</t>
  </si>
  <si>
    <t>FL2024_965</t>
  </si>
  <si>
    <t>ДЯЧЕНКО ЛІДІЯ АНТОНІВНА</t>
  </si>
  <si>
    <t>FL2024_966</t>
  </si>
  <si>
    <t>Купранець Ірина Анатоліївна</t>
  </si>
  <si>
    <t>FL2024_967</t>
  </si>
  <si>
    <t>Павлюк Наталія Степанівна</t>
  </si>
  <si>
    <t>FL2024_968</t>
  </si>
  <si>
    <t>Борщ Оксана Василівна</t>
  </si>
  <si>
    <t>FL2024_969</t>
  </si>
  <si>
    <t>Журавльова Дарина Вікторівна</t>
  </si>
  <si>
    <t>FL2024_970</t>
  </si>
  <si>
    <t>Шкатула Наталія Анатоліївна</t>
  </si>
  <si>
    <t>FL2024_971</t>
  </si>
  <si>
    <t>Міщенко Світлана Вікторівна</t>
  </si>
  <si>
    <t>FL2024_972</t>
  </si>
  <si>
    <t>Дашко Ірина Миколаївна</t>
  </si>
  <si>
    <t>FL2024_973</t>
  </si>
  <si>
    <t>Ольшанська Оксана Миколаївна</t>
  </si>
  <si>
    <t>FL2024_974</t>
  </si>
  <si>
    <t>Меліховець Ганна Алімівна</t>
  </si>
  <si>
    <t>FL2024_975</t>
  </si>
  <si>
    <t>Ткачук Марія Степанівна</t>
  </si>
  <si>
    <t>FL2024_976</t>
  </si>
  <si>
    <t>Чугура Дарина Олександрівна</t>
  </si>
  <si>
    <t>FL2024_977</t>
  </si>
  <si>
    <t>Біла Людмила Олександрівна</t>
  </si>
  <si>
    <t>FL2024_978</t>
  </si>
  <si>
    <t>Опанасенко Юлія Валеріївна</t>
  </si>
  <si>
    <t>FL2024_979</t>
  </si>
  <si>
    <t>Пудло Діана Степанівна</t>
  </si>
  <si>
    <t>FL2024_980</t>
  </si>
  <si>
    <t>Ніколаєва Дар'я Геннадіївна</t>
  </si>
  <si>
    <t>FL2024_981</t>
  </si>
  <si>
    <t>Крамарева Ольга Вікторівна</t>
  </si>
  <si>
    <t>FL2024_982</t>
  </si>
  <si>
    <t>Щербанська Ірина Михайлівна</t>
  </si>
  <si>
    <t>FL2024_983</t>
  </si>
  <si>
    <t>Копилєв Олександр Анатолійович</t>
  </si>
  <si>
    <t>FL2024_984</t>
  </si>
  <si>
    <t>Лизогуб Маріанна Болеславівна</t>
  </si>
  <si>
    <t>FL2024_985</t>
  </si>
  <si>
    <t>Сухорський Геральд Йосипович</t>
  </si>
  <si>
    <t>FL2024_986</t>
  </si>
  <si>
    <t>Чумаков Кирило Ігорович</t>
  </si>
  <si>
    <t>FL2024_987</t>
  </si>
  <si>
    <t>Чорнокрилюк Ірина Миколаївна</t>
  </si>
  <si>
    <t>FL2024_988</t>
  </si>
  <si>
    <t>Чумакова Ксенія Олександрівна</t>
  </si>
  <si>
    <t>FL2024_989</t>
  </si>
  <si>
    <t>Мачушник Олена Леонідівна</t>
  </si>
  <si>
    <t>FL2024_990</t>
  </si>
  <si>
    <t>Таран Анастасія Олегівна</t>
  </si>
  <si>
    <t>FL2024_991</t>
  </si>
  <si>
    <t>Хало Людмила Іванівна</t>
  </si>
  <si>
    <t>FL2024_992</t>
  </si>
  <si>
    <t>Красножон Тетяна Вікторівна</t>
  </si>
  <si>
    <t>FL2024_993</t>
  </si>
  <si>
    <t>Мотренко Майя Василівна</t>
  </si>
  <si>
    <t>FL2024_994</t>
  </si>
  <si>
    <t>Губеня Мирослава Миколаївна</t>
  </si>
  <si>
    <t>FL2024_995</t>
  </si>
  <si>
    <t>Гудак Еріка Павлівна</t>
  </si>
  <si>
    <t>FL2024_996</t>
  </si>
  <si>
    <t>Гончар Олена Олександрівна</t>
  </si>
  <si>
    <t>FL2024_997</t>
  </si>
  <si>
    <t>Гладковський Роман Васильович</t>
  </si>
  <si>
    <t>FL2024_998</t>
  </si>
  <si>
    <t>Логвин Світлана Володимирівна</t>
  </si>
  <si>
    <t>FL2024_999</t>
  </si>
  <si>
    <t>Олех Анатолій Петрович</t>
  </si>
  <si>
    <t>FL2024_1000</t>
  </si>
  <si>
    <t>Шпак Олена Валеріївна</t>
  </si>
  <si>
    <t>FL2024_1001</t>
  </si>
  <si>
    <t>Царенко Олена Володимирівна</t>
  </si>
  <si>
    <t>FL2024_1002</t>
  </si>
  <si>
    <t>РИБІНА Алла Матвіївна</t>
  </si>
  <si>
    <t>FL2024_1003</t>
  </si>
  <si>
    <t>Філончук Зоя Володимирівна</t>
  </si>
  <si>
    <t>FL2024_1004</t>
  </si>
  <si>
    <t>Шведова Юлія Борисівна</t>
  </si>
  <si>
    <t>FL2024_1005</t>
  </si>
  <si>
    <t>Герошенко Інна Олександрівна</t>
  </si>
  <si>
    <t>FL2024_1006</t>
  </si>
  <si>
    <t>Оверко Вікторія Вікторівна</t>
  </si>
  <si>
    <t>FL2024_1007</t>
  </si>
  <si>
    <t>Коренівська Людмила Вікторівна</t>
  </si>
  <si>
    <t>FL2024_1008</t>
  </si>
  <si>
    <t>Черняєва Олена Вікторівна / Olena Cherniaieva</t>
  </si>
  <si>
    <t>FL2024_1009</t>
  </si>
  <si>
    <t>Кімейчук Іван Васильович</t>
  </si>
  <si>
    <t>FL2024_1010</t>
  </si>
  <si>
    <t>Валантирець Наталія Василівна</t>
  </si>
  <si>
    <t>FL2024_1011</t>
  </si>
  <si>
    <t>Наконечна Анастасія Василівна</t>
  </si>
  <si>
    <t>FL2024_1012</t>
  </si>
  <si>
    <t>Барамба Катерина Валеріївна</t>
  </si>
  <si>
    <t>FL2024_1013</t>
  </si>
  <si>
    <t>Іванова Маргарита Василівна</t>
  </si>
  <si>
    <t>FL2024_1014</t>
  </si>
  <si>
    <t>Ланевич Олена Миколаївна</t>
  </si>
  <si>
    <t>FL2024_1015</t>
  </si>
  <si>
    <t>Водовіз ольга Володимирівна</t>
  </si>
  <si>
    <t>FL2024_1016</t>
  </si>
  <si>
    <t>Галайко Любов Богданівна</t>
  </si>
  <si>
    <t>FL2024_1017</t>
  </si>
  <si>
    <t>Українець Марина Володимирівна</t>
  </si>
  <si>
    <t>FL2024_1018</t>
  </si>
  <si>
    <t>Корначевська Людмила Василівна</t>
  </si>
  <si>
    <t>FL2024_1019</t>
  </si>
  <si>
    <t>Троценко Дмитро Іванович</t>
  </si>
  <si>
    <t>FL2024_1020</t>
  </si>
  <si>
    <t>Остапенко Оксана Петрівна</t>
  </si>
  <si>
    <t>FL2024_1021</t>
  </si>
  <si>
    <t>Нечаєва-Носова Оксана Олександрівна</t>
  </si>
  <si>
    <t>FL2024_1022</t>
  </si>
  <si>
    <t>Сумець Ольга Вікторівна</t>
  </si>
  <si>
    <t>FL2024_1023</t>
  </si>
  <si>
    <t>Розум Олег Володимирович</t>
  </si>
  <si>
    <t>FL2024_1024</t>
  </si>
  <si>
    <t>Стешенко Володимир Васильович</t>
  </si>
  <si>
    <t>FL2024_1025</t>
  </si>
  <si>
    <t>Савіцька Вікторія Ігорівна</t>
  </si>
  <si>
    <t>FL2024_1026</t>
  </si>
  <si>
    <t>Фесак Людмила Михайлівна</t>
  </si>
  <si>
    <t>FL2024_1027</t>
  </si>
  <si>
    <t>Федай Алла Миколаївна</t>
  </si>
  <si>
    <t>FL2024_1028</t>
  </si>
  <si>
    <t>Левицька Олена Миколаївна</t>
  </si>
  <si>
    <t>FL2024_1029</t>
  </si>
  <si>
    <t>Христюк Ія Григорівна</t>
  </si>
  <si>
    <t>FL2024_1030</t>
  </si>
  <si>
    <t>Гончаренко Тетяна Миколаївна</t>
  </si>
  <si>
    <t>FL2024_1031</t>
  </si>
  <si>
    <t>Богданова Світлана Іванівна</t>
  </si>
  <si>
    <t>FL2024_1032</t>
  </si>
  <si>
    <t>Осипова Юлія Валеріївна</t>
  </si>
  <si>
    <t>FL2024_1033</t>
  </si>
  <si>
    <t>Лиса Людмила Едуардівна</t>
  </si>
  <si>
    <t>FL2024_1034</t>
  </si>
  <si>
    <t>Сергійчук Марія Андріївна</t>
  </si>
  <si>
    <t>FL2024_1035</t>
  </si>
  <si>
    <t>Кучкова Аліна Геннадіївна</t>
  </si>
  <si>
    <t>FL2024_1036</t>
  </si>
  <si>
    <t>Ладан Сергій Петрович</t>
  </si>
  <si>
    <t>FL2024_1037</t>
  </si>
  <si>
    <t>Орлова Ірина Геннадіївна</t>
  </si>
  <si>
    <t>FL2024_1038</t>
  </si>
  <si>
    <t>Юр'єва Анна Вікторівна</t>
  </si>
  <si>
    <t>FL2024_1039</t>
  </si>
  <si>
    <t>Кнуренко Наталія Сергіївна</t>
  </si>
  <si>
    <t>FL2024_1040</t>
  </si>
  <si>
    <t>Серьогіна Єлизавета Олександрівна</t>
  </si>
  <si>
    <t>FL2024_1041</t>
  </si>
  <si>
    <t>Галтман Тетяна Василівна</t>
  </si>
  <si>
    <t>FL2024_1042</t>
  </si>
  <si>
    <t>Оставненко Світлана Олександрівна</t>
  </si>
  <si>
    <t>FL2024_1043</t>
  </si>
  <si>
    <t>Бартельова Алла Анатоліївна</t>
  </si>
  <si>
    <t>FL2024_1044</t>
  </si>
  <si>
    <t>Максимович Наталія Огеївна</t>
  </si>
  <si>
    <t>FL2024_1045</t>
  </si>
  <si>
    <t>Міранкова Алевтина Олександрівна</t>
  </si>
  <si>
    <t>FL2024_1046</t>
  </si>
  <si>
    <t>Черниш Катерина Миколаївна</t>
  </si>
  <si>
    <t>FL2024_1047</t>
  </si>
  <si>
    <t>Горох Світлана Анатоліївна</t>
  </si>
  <si>
    <t>FL2024_1048</t>
  </si>
  <si>
    <t>Сайко Альона Анатоліївна</t>
  </si>
  <si>
    <t>FL2024_1049</t>
  </si>
  <si>
    <t>Рибак Олена Миколаївна</t>
  </si>
  <si>
    <t>FL2024_1050</t>
  </si>
  <si>
    <t>Шапірко Ольга Василівна</t>
  </si>
  <si>
    <t>FL2024_1051</t>
  </si>
  <si>
    <t>Мисник Яна Анатоліївна</t>
  </si>
  <si>
    <t>FL2024_1052</t>
  </si>
  <si>
    <t>Кукурудзяк Леся Василівна</t>
  </si>
  <si>
    <t>FL2024_1053</t>
  </si>
  <si>
    <t>Кащук Тетяна Миколаївна</t>
  </si>
  <si>
    <t>FL2024_1054</t>
  </si>
  <si>
    <t>Осипенко Тетяна Олександрівна</t>
  </si>
  <si>
    <t>FL2024_1055</t>
  </si>
  <si>
    <t>Шевцова Наталія Олександрівна</t>
  </si>
  <si>
    <t>FL2024_1056</t>
  </si>
  <si>
    <t>Федій Олександр Анатолійович</t>
  </si>
  <si>
    <t>FL2024_1057</t>
  </si>
  <si>
    <t>Потапенко Наталія Миколаївна</t>
  </si>
  <si>
    <t>FL2024_1058</t>
  </si>
  <si>
    <t>Слісь Владислав Васильович</t>
  </si>
  <si>
    <t>FL2024_1059</t>
  </si>
  <si>
    <t>Карабін Оксана Михайлівна</t>
  </si>
  <si>
    <t>FL2024_1060</t>
  </si>
  <si>
    <t>Олійник Лариса Федорівна</t>
  </si>
  <si>
    <t>FL2024_1061</t>
  </si>
  <si>
    <t>Горбач Ауріка Андріївна</t>
  </si>
  <si>
    <t>FL2024_1062</t>
  </si>
  <si>
    <t>Плуталова Катерина Вадимівна</t>
  </si>
  <si>
    <t>FL2024_1063</t>
  </si>
  <si>
    <t>Материнська Ольга Андріївна</t>
  </si>
  <si>
    <t>FL2024_1064</t>
  </si>
  <si>
    <t>Гребенюк Тетяна Володимирівна</t>
  </si>
  <si>
    <t>FL2024_1065</t>
  </si>
  <si>
    <t>Пруц Оксана Володимирівна</t>
  </si>
  <si>
    <t>FL2024_1066</t>
  </si>
  <si>
    <t>Вербова Віолетта</t>
  </si>
  <si>
    <t>FL2024_1067</t>
  </si>
  <si>
    <t>Сизоненко Світлана Володимирівна</t>
  </si>
  <si>
    <t>FL2024_1068</t>
  </si>
  <si>
    <t>Корсакова Ірина Вікторівна</t>
  </si>
  <si>
    <t>FL2024_1069</t>
  </si>
  <si>
    <t>Рудь Олена Володимирівна</t>
  </si>
  <si>
    <t>FL2024_1070</t>
  </si>
  <si>
    <t>Гавва Олена Олександрівна</t>
  </si>
  <si>
    <t>FL2024_1071</t>
  </si>
  <si>
    <t>Мацієнко Ірина Миколаївна</t>
  </si>
  <si>
    <t>FL2024_1072</t>
  </si>
  <si>
    <t>Хасенко Ольга Володимирівна</t>
  </si>
  <si>
    <t>FL2024_1073</t>
  </si>
  <si>
    <t>Кушнір Аліна Олександрівна</t>
  </si>
  <si>
    <t>FL2024_1074</t>
  </si>
  <si>
    <t>Царик Леся Василівна</t>
  </si>
  <si>
    <t>FL2024_1075</t>
  </si>
  <si>
    <t>Щербакова Наталія Олександрівна</t>
  </si>
  <si>
    <t>FL2024_1076</t>
  </si>
  <si>
    <t>Волошин Анна Петрівна</t>
  </si>
  <si>
    <t>FL2024_1077</t>
  </si>
  <si>
    <t>Павліщева Євгенія Анатоліївна</t>
  </si>
  <si>
    <t>FL2024_1078</t>
  </si>
  <si>
    <t>Кокоша Вікторія Миколаївна</t>
  </si>
  <si>
    <t>FL2024_1079</t>
  </si>
  <si>
    <t>Сандул-Шумлянська Ірина Анатоліївна</t>
  </si>
  <si>
    <t>FL2024_1080</t>
  </si>
  <si>
    <t>Рагуліна Ірина Іванівна</t>
  </si>
  <si>
    <t>FL2024_1081</t>
  </si>
  <si>
    <t>Глух Марина Василівна</t>
  </si>
  <si>
    <t>FL2024_1082</t>
  </si>
  <si>
    <t>Онанко Оксана Василівна</t>
  </si>
  <si>
    <t>FL2024_1083</t>
  </si>
  <si>
    <t>Бірзул Наталія Дмитрівна</t>
  </si>
  <si>
    <t>FL2024_1084</t>
  </si>
  <si>
    <t>Єфіменко Тетяна Михайлівна</t>
  </si>
  <si>
    <t>FL2024_1085</t>
  </si>
  <si>
    <t>Шерстій Оксана Одесіївна</t>
  </si>
  <si>
    <t>FL2024_1086</t>
  </si>
  <si>
    <t>Кравчук Олександра Анатоліївна</t>
  </si>
  <si>
    <t>FL2024_1087</t>
  </si>
  <si>
    <t>Павлов Микита Андрійович</t>
  </si>
  <si>
    <t>FL2024_1088</t>
  </si>
  <si>
    <t>Паращенко Ангеліна Русланівна</t>
  </si>
  <si>
    <t>FL2024_1089</t>
  </si>
  <si>
    <t>Спориш Карина Юріївна</t>
  </si>
  <si>
    <t>FL2024_1090</t>
  </si>
  <si>
    <t>Миронова Надія Геннадіївна</t>
  </si>
  <si>
    <t>FL2024_1091</t>
  </si>
  <si>
    <t>Кирнасівський Олександр Олексійович</t>
  </si>
  <si>
    <t>FL2024_1092</t>
  </si>
  <si>
    <t>Чернявський Антон Андрійович</t>
  </si>
  <si>
    <t>FL2024_1093</t>
  </si>
  <si>
    <t>Махотка Валентина Леонідівна</t>
  </si>
  <si>
    <t>FL2024_1094</t>
  </si>
  <si>
    <t>Петренчик Ірина Олександрівна</t>
  </si>
  <si>
    <t>FL2024_1095</t>
  </si>
  <si>
    <t>Чоботар Таміла Юріївна</t>
  </si>
  <si>
    <t>FL2024_1096</t>
  </si>
  <si>
    <t>Думенко Наталія Валеріївна</t>
  </si>
  <si>
    <t>FL2024_1097</t>
  </si>
  <si>
    <t>Шевченко Оксана Анатоліївна</t>
  </si>
  <si>
    <t>FL2024_1098</t>
  </si>
  <si>
    <t>Липкань Віктор Михайлович</t>
  </si>
  <si>
    <t>FL2024_1099</t>
  </si>
  <si>
    <t>Гнатушок Марія Володимирівна</t>
  </si>
  <si>
    <t>FL2024_1100</t>
  </si>
  <si>
    <t>Семенова Ірина Василівна</t>
  </si>
  <si>
    <t>FL2024_1101</t>
  </si>
  <si>
    <t>Степанчук Світлана Леонідівна</t>
  </si>
  <si>
    <t>FL2024_1102</t>
  </si>
  <si>
    <t>Стеблянко Марина Володимирівна</t>
  </si>
  <si>
    <t>FL2024_1103</t>
  </si>
  <si>
    <t>Шаповал Олена Миколаївна</t>
  </si>
  <si>
    <t>FL2024_1104</t>
  </si>
  <si>
    <t>Павлюк Ірина Ярославівна</t>
  </si>
  <si>
    <t>FL2024_1105</t>
  </si>
  <si>
    <t>Гайдей Світлана Михайлівна</t>
  </si>
  <si>
    <t>FL2024_1106</t>
  </si>
  <si>
    <t>Жабчик Алла Петрівна</t>
  </si>
  <si>
    <t>FL2024_1107</t>
  </si>
  <si>
    <t>Слабинська Світлана Анатоліївна</t>
  </si>
  <si>
    <t>FL2024_1108</t>
  </si>
  <si>
    <t>Карчемський Олесь Володимирович</t>
  </si>
  <si>
    <t>FL2024_1109</t>
  </si>
  <si>
    <t>Калашник Світлана Миколаївна</t>
  </si>
  <si>
    <t>FL2024_1110</t>
  </si>
  <si>
    <t>Кондратюк Ольга Михайлівна</t>
  </si>
  <si>
    <t>FL2024_1111</t>
  </si>
  <si>
    <t>Анна Гевчук</t>
  </si>
  <si>
    <t>FL2024_1112</t>
  </si>
  <si>
    <t>Погубило Василь Іванович</t>
  </si>
  <si>
    <t>FL2024_1113</t>
  </si>
  <si>
    <t>Жукова Наталія Василівна</t>
  </si>
  <si>
    <t>FL2024_1114</t>
  </si>
  <si>
    <t>Буря Наталія Павлівна</t>
  </si>
  <si>
    <t>FL2024_1115</t>
  </si>
  <si>
    <t>Мартинюк Леся Іванівна</t>
  </si>
  <si>
    <t>FL2024_1116</t>
  </si>
  <si>
    <t>Вайнерович Тетяна Михайлівна</t>
  </si>
  <si>
    <t>FL2024_1117</t>
  </si>
  <si>
    <t>Скочко Лариса Василівна</t>
  </si>
  <si>
    <t>FL2024_1118</t>
  </si>
  <si>
    <t>Селівановська Олена Михайлівна</t>
  </si>
  <si>
    <t>FL2024_1119</t>
  </si>
  <si>
    <t>Григорук Роман Степанович</t>
  </si>
  <si>
    <t>FL2024_1120</t>
  </si>
  <si>
    <t>Головатий Андрій Дмитрович</t>
  </si>
  <si>
    <t>FL2024_1121</t>
  </si>
  <si>
    <t>Левченко Ірина Михайлівна</t>
  </si>
  <si>
    <t>FL2024_1122</t>
  </si>
  <si>
    <t>Тарасова Ірина Петрівна</t>
  </si>
  <si>
    <t>FL2024_1123</t>
  </si>
  <si>
    <t>Волкова Олена Борисівна</t>
  </si>
  <si>
    <t>FL2024_1124</t>
  </si>
  <si>
    <t>Головко Тетяна Володимирівна</t>
  </si>
  <si>
    <t>FL2024_1125</t>
  </si>
  <si>
    <t>Перкевич Владислав Віталійович</t>
  </si>
  <si>
    <t>FL2024_1126</t>
  </si>
  <si>
    <t>Лавренко Людмила Григорівна</t>
  </si>
  <si>
    <t>FL2024_1127</t>
  </si>
  <si>
    <t>Бондарчук Марина Петрівна</t>
  </si>
  <si>
    <t>FL2024_1128</t>
  </si>
  <si>
    <t>Коновалова Ольга Борисівна</t>
  </si>
  <si>
    <t>FL2024_1129</t>
  </si>
  <si>
    <t>Цибулькіна Наталя Володимирівна</t>
  </si>
  <si>
    <t>FL2024_1130</t>
  </si>
  <si>
    <t>Ягенська Марія Анатоліївна</t>
  </si>
  <si>
    <t>FL2024_1131</t>
  </si>
  <si>
    <t>Щербакова Олена Євгеніївна</t>
  </si>
  <si>
    <t>FL2024_1132</t>
  </si>
  <si>
    <t>Пономаренко Наталія Віталіївна</t>
  </si>
  <si>
    <t>FL2024_1133</t>
  </si>
  <si>
    <t>Басько Тетяна Петрівна</t>
  </si>
  <si>
    <t>FL2024_1134</t>
  </si>
  <si>
    <t>Сухорський Олександр Геральдович</t>
  </si>
  <si>
    <t>FL2024_1135</t>
  </si>
  <si>
    <t>Кшановська Ольга Вікторівна</t>
  </si>
  <si>
    <t>FL2024_1136</t>
  </si>
  <si>
    <t>Гладик Ольга Володимирівна</t>
  </si>
  <si>
    <t>FL2024_1137</t>
  </si>
  <si>
    <t>Довганюк Галина Мирославівна</t>
  </si>
  <si>
    <t>FL2024_1138</t>
  </si>
  <si>
    <t>Стельмах Надія Григорівна</t>
  </si>
  <si>
    <t>FL2024_1139</t>
  </si>
  <si>
    <t>Битько Юлія Вікторівна</t>
  </si>
  <si>
    <t>FL2024_1140</t>
  </si>
  <si>
    <t>Велікова Наталія Вікторівна</t>
  </si>
  <si>
    <t>FL2024_1141</t>
  </si>
  <si>
    <t>Щербань Аліна Миколаївна</t>
  </si>
  <si>
    <t>FL2024_1142</t>
  </si>
  <si>
    <t>Гарасимків Юлія Любомирівна</t>
  </si>
  <si>
    <t>FL2024_1143</t>
  </si>
  <si>
    <t>Чернявська Тетяна Василівна</t>
  </si>
  <si>
    <t>FL2024_1144</t>
  </si>
  <si>
    <t>Шиян Олена ІЛлівна</t>
  </si>
  <si>
    <t>FL2024_1145</t>
  </si>
  <si>
    <t>Педоренко Алла Михайлівна</t>
  </si>
  <si>
    <t>FL2024_1146</t>
  </si>
  <si>
    <t>Оксана ПРЯДКО</t>
  </si>
  <si>
    <t>FL2024_1147</t>
  </si>
  <si>
    <t>Малахінська Олена Володимирівна</t>
  </si>
  <si>
    <t>FL2024_1148</t>
  </si>
  <si>
    <t>Лебідь Ганна</t>
  </si>
  <si>
    <t>FL2024_1149</t>
  </si>
  <si>
    <t>Степанечко Ірина Миколаївна</t>
  </si>
  <si>
    <t>FL2024_1150</t>
  </si>
  <si>
    <t>Линенко Андрій Володимирович</t>
  </si>
  <si>
    <t>FL2024_1151</t>
  </si>
  <si>
    <t>Кононюк Ірина Андріївна</t>
  </si>
  <si>
    <t>FL2024_1152</t>
  </si>
  <si>
    <t>Векленко Ірина Іванівна</t>
  </si>
  <si>
    <t>FL2024_1153</t>
  </si>
  <si>
    <t>Чепенко Олена Володимирівна</t>
  </si>
  <si>
    <t>FL2024_1154</t>
  </si>
  <si>
    <t>Терещенко Василь Миколайович</t>
  </si>
  <si>
    <t>FL2024_1155</t>
  </si>
  <si>
    <t>Замкова Світлана Миколаївна</t>
  </si>
  <si>
    <t>FL2024_1156</t>
  </si>
  <si>
    <t>Трегуб Наталя Миколаївна</t>
  </si>
  <si>
    <t>FL2024_1157</t>
  </si>
  <si>
    <t>Завгородня Світлана Анатоліївна</t>
  </si>
  <si>
    <t>FL2024_1158</t>
  </si>
  <si>
    <t>Ковальова Марина Леонідівна</t>
  </si>
  <si>
    <t>FL2024_1159</t>
  </si>
  <si>
    <t>Бурачок Оксана Іванівна</t>
  </si>
  <si>
    <t>FL2024_1160</t>
  </si>
  <si>
    <t>Денисюк Олександр Петрович</t>
  </si>
  <si>
    <t>FL2024_1161</t>
  </si>
  <si>
    <t>Харчишина Ольга Миколаївна</t>
  </si>
  <si>
    <t>FL2024_1162</t>
  </si>
  <si>
    <t>Кузьміна Наталія Анатоліївна</t>
  </si>
  <si>
    <t>FL2024_1163</t>
  </si>
  <si>
    <t>Пікула Уляна Назарівна</t>
  </si>
  <si>
    <t>FL2024_1164</t>
  </si>
  <si>
    <t>Демчина Оксана Дмитрівна</t>
  </si>
  <si>
    <t>FL2024_1165</t>
  </si>
  <si>
    <t>Бражнік Тетяна Іванівна</t>
  </si>
  <si>
    <t>FL2024_1166</t>
  </si>
  <si>
    <t>Ковалевич Наталія Тарасівна</t>
  </si>
  <si>
    <t>FL2024_1167</t>
  </si>
  <si>
    <t>Римська Юлія Вікторівна</t>
  </si>
  <si>
    <t>FL2024_1168</t>
  </si>
  <si>
    <t>Діденко Тетяна Володимирівна</t>
  </si>
  <si>
    <t>FL2024_1169</t>
  </si>
  <si>
    <t>ПУТРОВА ТЕТЯНА АНАТОЛІЇВНА</t>
  </si>
  <si>
    <t>FL2024_1170</t>
  </si>
  <si>
    <t>Савчук Осипа Ярославівна</t>
  </si>
  <si>
    <t>FL2024_1171</t>
  </si>
  <si>
    <t>Петлиця Олеся Олександрівна</t>
  </si>
  <si>
    <t>FL2024_1172</t>
  </si>
  <si>
    <t>Чегринець Марія Миколаївна</t>
  </si>
  <si>
    <t>FL2024_1173</t>
  </si>
  <si>
    <t>Войтюк Ольга Іванівна</t>
  </si>
  <si>
    <t>FL2024_1174</t>
  </si>
  <si>
    <t>Павленко Тетяна Вікторівна</t>
  </si>
  <si>
    <t>FL2024_1175</t>
  </si>
  <si>
    <t>Регеша Наталія Петрівна</t>
  </si>
  <si>
    <t>FL2024_1176</t>
  </si>
  <si>
    <t>Кириченко Тетяна Миколаївна</t>
  </si>
  <si>
    <t>FL2024_1177</t>
  </si>
  <si>
    <t>Маслій Аліна Олександрівна</t>
  </si>
  <si>
    <t>FL2024_1178</t>
  </si>
  <si>
    <t>Кравченко Віта Миколаївна</t>
  </si>
  <si>
    <t>FL2024_1179</t>
  </si>
  <si>
    <t>Грічаненко Вікторія</t>
  </si>
  <si>
    <t>FL2024_1180</t>
  </si>
  <si>
    <t>Міщенко Олена Василівна</t>
  </si>
  <si>
    <t>FL2024_1181</t>
  </si>
  <si>
    <t>Шаповалова Наталія Михайлівна</t>
  </si>
  <si>
    <t>FL2024_1182</t>
  </si>
  <si>
    <t>Давидюк Віталій Васильович</t>
  </si>
  <si>
    <t>FL2024_1183</t>
  </si>
  <si>
    <t>Ткачук Наталія Петрівна</t>
  </si>
  <si>
    <t>FL2024_1184</t>
  </si>
  <si>
    <t>Заєць Людмила Павлівна</t>
  </si>
  <si>
    <t>FL2024_1185</t>
  </si>
  <si>
    <t>Романюк Василь Дмитрович</t>
  </si>
  <si>
    <t>FL2024_1186</t>
  </si>
  <si>
    <t>Ярцева Олена Борисівна</t>
  </si>
  <si>
    <t>FL2024_1187</t>
  </si>
  <si>
    <t>Моісеєва Світлана Георгіївна</t>
  </si>
  <si>
    <t>FL2024_1188</t>
  </si>
  <si>
    <t>Корнієнко Ярослав Сергійович</t>
  </si>
  <si>
    <t>FL2024_1189</t>
  </si>
  <si>
    <t>Братковська Марина Миколаївна</t>
  </si>
  <si>
    <t>FL2024_1190</t>
  </si>
  <si>
    <t>Смикова Ярослава Олегівна</t>
  </si>
  <si>
    <t>FL2024_1191</t>
  </si>
  <si>
    <t>Романюк Людмила Михайлівна</t>
  </si>
  <si>
    <t>FL2024_1192</t>
  </si>
  <si>
    <t>Водяна Софія Володимирівна</t>
  </si>
  <si>
    <t>FL2024_1193</t>
  </si>
  <si>
    <t>Паламарчук Наталія Дмитрівна</t>
  </si>
  <si>
    <t>FL2024_1194</t>
  </si>
  <si>
    <t>Поцелуйко Ірина Володимирівна</t>
  </si>
  <si>
    <t>FL2024_1195</t>
  </si>
  <si>
    <t>Данилюк Руслан Петрович</t>
  </si>
  <si>
    <t>FL2024_1196</t>
  </si>
  <si>
    <t>Гончаренко Олена Михайлівна</t>
  </si>
  <si>
    <t>FL2024_1197</t>
  </si>
  <si>
    <t>Клименко Олена Вікторівна</t>
  </si>
  <si>
    <t>FL2024_1198</t>
  </si>
  <si>
    <t>Нечипоренко Аліна Володимирівна</t>
  </si>
  <si>
    <t>FL2024_1199</t>
  </si>
  <si>
    <t>Народницький Євген Генадійович</t>
  </si>
  <si>
    <t>FL2024_1200</t>
  </si>
  <si>
    <t>Вертелецька Надія Володимирівна</t>
  </si>
  <si>
    <t>FL2024_1201</t>
  </si>
  <si>
    <t>Грідіна Наталія Борисівна</t>
  </si>
  <si>
    <t>FL2024_1202</t>
  </si>
  <si>
    <t>Посохова Аліна Олегівна</t>
  </si>
  <si>
    <t>FL2024_1203</t>
  </si>
  <si>
    <t>Сагайдак Олена Сергіївна</t>
  </si>
  <si>
    <t>FL2024_1204</t>
  </si>
  <si>
    <t>Лущан Катерина Юріївна</t>
  </si>
  <si>
    <t>FL2024_1205</t>
  </si>
  <si>
    <t>Бойко Олександр Петрович</t>
  </si>
  <si>
    <t>FL2024_1206</t>
  </si>
  <si>
    <t>Щеснович Віра Володимирівна</t>
  </si>
  <si>
    <t>FL2024_1207</t>
  </si>
  <si>
    <t>Підвисоцька Людмила Ярославівна</t>
  </si>
  <si>
    <t>FL2024_1208</t>
  </si>
  <si>
    <t>Сидорчук Оксана Вікторівна</t>
  </si>
  <si>
    <t>FL2024_1209</t>
  </si>
  <si>
    <t>Черкас Вікторія Василівна</t>
  </si>
  <si>
    <t>FL2024_1210</t>
  </si>
  <si>
    <t>Смірнова Катерина Анатоліївна</t>
  </si>
  <si>
    <t>FL2024_1211</t>
  </si>
  <si>
    <t>Сворак Любомир Михайлович</t>
  </si>
  <si>
    <t>FL2024_1212</t>
  </si>
  <si>
    <t>Коваленко Ірина Володимирівна</t>
  </si>
  <si>
    <t>FL2024_1213</t>
  </si>
  <si>
    <t>Більська Ольга Миколаївна</t>
  </si>
  <si>
    <t>FL2024_1214</t>
  </si>
  <si>
    <t>Лойко Ірина Ростиславівна</t>
  </si>
  <si>
    <t>FL2024_1215</t>
  </si>
  <si>
    <t>Каленська Алла Володимирівна</t>
  </si>
  <si>
    <t>FL2024_1216</t>
  </si>
  <si>
    <t>Калинович Марʼян Ігорович</t>
  </si>
  <si>
    <t>FL2024_1217</t>
  </si>
  <si>
    <t>Квасницька Раїса Степанівна</t>
  </si>
  <si>
    <t>FL2024_1218</t>
  </si>
  <si>
    <t>Король Оксана Володимирівна</t>
  </si>
  <si>
    <t>FL2024_1219</t>
  </si>
  <si>
    <t>Губенко Анастасія Володимирівна</t>
  </si>
  <si>
    <t>FL2024_1220</t>
  </si>
  <si>
    <t>Калашник Оксана Михайлівна</t>
  </si>
  <si>
    <t>FL2024_1221</t>
  </si>
  <si>
    <t>Тепла Мирослава Миронівна</t>
  </si>
  <si>
    <t>FL2024_1222</t>
  </si>
  <si>
    <t>Хоша Марина Олександрівна</t>
  </si>
  <si>
    <t>FL2024_1223</t>
  </si>
  <si>
    <t>Кравчук Наталія Олександрівна</t>
  </si>
  <si>
    <t>FL2024_1224</t>
  </si>
  <si>
    <t>Попова Поліна Іванівна</t>
  </si>
  <si>
    <t>FL2024_1225</t>
  </si>
  <si>
    <t>Мєдвєдєва Ольга Олександрівна</t>
  </si>
  <si>
    <t>FL2024_1226</t>
  </si>
  <si>
    <t>Корольова Нінель Василівна</t>
  </si>
  <si>
    <t>FL2024_1227</t>
  </si>
  <si>
    <t>Деміденко Людмила Степанівна</t>
  </si>
  <si>
    <t>FL2024_1228</t>
  </si>
  <si>
    <t>Кушнір Оксана Олександрівна</t>
  </si>
  <si>
    <t>FL2024_1229</t>
  </si>
  <si>
    <t>Свєтлова Тетяна Володимирівна</t>
  </si>
  <si>
    <t>FL2024_1230</t>
  </si>
  <si>
    <t>Красенко Ігор Володимирович</t>
  </si>
  <si>
    <t>FL2024_1231</t>
  </si>
  <si>
    <t>Краснікова Валентина Віталіївна</t>
  </si>
  <si>
    <t>FL2024_1232</t>
  </si>
  <si>
    <t>Драган Тетяна Олександрівна</t>
  </si>
  <si>
    <t>FL2024_1233</t>
  </si>
  <si>
    <t>Козлова Марина Миколаївна</t>
  </si>
  <si>
    <t>FL2024_1234</t>
  </si>
  <si>
    <t>Ганзенко Юрій Якович</t>
  </si>
  <si>
    <t>FL2024_1235</t>
  </si>
  <si>
    <t>Іваненко Ірина Олександрівна</t>
  </si>
  <si>
    <t>FL2024_1236</t>
  </si>
  <si>
    <t>Далека Тетяна Сергіївна</t>
  </si>
  <si>
    <t>FL2024_1237</t>
  </si>
  <si>
    <t>Гайкова Тетяна Томасівна</t>
  </si>
  <si>
    <t>FL2024_1238</t>
  </si>
  <si>
    <t>Котенко Олена Павлівна</t>
  </si>
  <si>
    <t>FL2024_1239</t>
  </si>
  <si>
    <t>Нікольчук Юлія Миколаївна</t>
  </si>
  <si>
    <t>FL2024_1240</t>
  </si>
  <si>
    <t>Фролова Ірина Ігорівна</t>
  </si>
  <si>
    <t>FL2024_1241</t>
  </si>
  <si>
    <t>Осінський Максим Володимирович</t>
  </si>
  <si>
    <t>FL2024_1242</t>
  </si>
  <si>
    <t>Сисойлов Микола Вікторович</t>
  </si>
  <si>
    <t>FL2024_1243</t>
  </si>
  <si>
    <t>Сидоренко Тетяна Миколаївна</t>
  </si>
  <si>
    <t>FL2024_1244</t>
  </si>
  <si>
    <t>Пархоменко Ольга Юріївна</t>
  </si>
  <si>
    <t>FL2024_1245</t>
  </si>
  <si>
    <t>Максимова Ольга Григорівна</t>
  </si>
  <si>
    <t>FL2024_1246</t>
  </si>
  <si>
    <t>Вересюк Каріна Анатоліївна</t>
  </si>
  <si>
    <t>FL2024_1247</t>
  </si>
  <si>
    <t>Вакула Оксана Ярославівна</t>
  </si>
  <si>
    <t>FL2024_1248</t>
  </si>
  <si>
    <t>Іванічева Вікторія Миколаївна</t>
  </si>
  <si>
    <t>FL2024_1249</t>
  </si>
  <si>
    <t>Щербина Ольга Володимирівна</t>
  </si>
  <si>
    <t>FL2024_1250</t>
  </si>
  <si>
    <t>Маймол Тетяна Сергіївна</t>
  </si>
  <si>
    <t>FL2024_1251</t>
  </si>
  <si>
    <t>Сорощук Катерина Миколаївна</t>
  </si>
  <si>
    <t>FL2024_1252</t>
  </si>
  <si>
    <t>Зайцева Ірина Олександрівна</t>
  </si>
  <si>
    <t>FL2024_1253</t>
  </si>
  <si>
    <t>Хоптинець Людмила Миколаївна</t>
  </si>
  <si>
    <t>FL2024_1254</t>
  </si>
  <si>
    <t>Нянько Людмила Юріївна</t>
  </si>
  <si>
    <t>FL2024_1255</t>
  </si>
  <si>
    <t>Нянько Віталій Миколайович</t>
  </si>
  <si>
    <t>FL2024_1256</t>
  </si>
  <si>
    <t>Срібна Вікторія Володимирівна</t>
  </si>
  <si>
    <t>FL2024_1257</t>
  </si>
  <si>
    <t>Непомняща Людмила Юріївна</t>
  </si>
  <si>
    <t>FL2024_1258</t>
  </si>
  <si>
    <t>Нянько Валерія Віталіївна</t>
  </si>
  <si>
    <t>FL2024_1259</t>
  </si>
  <si>
    <t>Бурдюгова Наталя Альбертівна</t>
  </si>
  <si>
    <t>FL2024_1260</t>
  </si>
  <si>
    <t>Процик Марія Миколаївна</t>
  </si>
  <si>
    <t>FL2024_1261</t>
  </si>
  <si>
    <t>Сулятицька Марія Василівна</t>
  </si>
  <si>
    <t>FL2024_1262</t>
  </si>
  <si>
    <t>Литвиненко Віола Михайлівна</t>
  </si>
  <si>
    <t>FL2024_1263</t>
  </si>
  <si>
    <t>Дем'янчук Ольга Іванівна</t>
  </si>
  <si>
    <t>FL2024_1264</t>
  </si>
  <si>
    <t>Лукіянчук Світлана Михайлівна</t>
  </si>
  <si>
    <t>FL2024_1265</t>
  </si>
  <si>
    <t>Зварич Тетяна Юріївна</t>
  </si>
  <si>
    <t>FL2024_1266</t>
  </si>
  <si>
    <t>Василькова Юлія Михайлівна</t>
  </si>
  <si>
    <t>FL2024_1267</t>
  </si>
  <si>
    <t>Орищенко Віра Павлівна</t>
  </si>
  <si>
    <t>FL2024_1268</t>
  </si>
  <si>
    <t>Зозуля Наталія Володимирівна</t>
  </si>
  <si>
    <t>FL2024_1269</t>
  </si>
  <si>
    <t>Воронцова Тетяна Юріївна</t>
  </si>
  <si>
    <t>FL2024_1270</t>
  </si>
  <si>
    <t>Четверікова Світлана Вікторівна</t>
  </si>
  <si>
    <t>FL2024_1271</t>
  </si>
  <si>
    <t>Брезіцька Олена Вікторівна</t>
  </si>
  <si>
    <t>FL2024_1272</t>
  </si>
  <si>
    <t>Чорна Анастасія Андріївна</t>
  </si>
  <si>
    <t>FL2024_1273</t>
  </si>
  <si>
    <t>Сілідуєва Анна Дмитрівна</t>
  </si>
  <si>
    <t>FL2024_1274</t>
  </si>
  <si>
    <t>Болдирєва Євгенія Василівна</t>
  </si>
  <si>
    <t>FL2024_1275</t>
  </si>
  <si>
    <t>Приходько Тамара Павлівна</t>
  </si>
  <si>
    <t>FL2024_1276</t>
  </si>
  <si>
    <t>Єрьоміна Ірина Миколаївна</t>
  </si>
  <si>
    <t>FL2024_1277</t>
  </si>
  <si>
    <t>Павлік Ірина Анатоліївна</t>
  </si>
  <si>
    <t>FL2024_1278</t>
  </si>
  <si>
    <t>Захарчук Марина Олександрівна</t>
  </si>
  <si>
    <t>FL2024_1279</t>
  </si>
  <si>
    <t>Євтушина Ольга Сергіївна</t>
  </si>
  <si>
    <t>FL2024_1280</t>
  </si>
  <si>
    <t>Чистенко Ірина Миколаївна</t>
  </si>
  <si>
    <t>FL2024_1281</t>
  </si>
  <si>
    <t>Бабій Наталія Григорівна</t>
  </si>
  <si>
    <t>FL2024_1282</t>
  </si>
  <si>
    <t>Машкіна Наталія Олексіївна</t>
  </si>
  <si>
    <t>FL2024_1283</t>
  </si>
  <si>
    <t>Куріпко Юлія Борисівна</t>
  </si>
  <si>
    <t>FL2024_1284</t>
  </si>
  <si>
    <t>Буряк Юлія Леонідівна</t>
  </si>
  <si>
    <t>FL2024_1285</t>
  </si>
  <si>
    <t>Буга Тетяна Михайлівна</t>
  </si>
  <si>
    <t>FL2024_1286</t>
  </si>
  <si>
    <t>Драч Ірина Сергіївна</t>
  </si>
  <si>
    <t>FL2024_1287</t>
  </si>
  <si>
    <t>Тронь Володимир Васильович</t>
  </si>
  <si>
    <t>FL2024_1288</t>
  </si>
  <si>
    <t>Набока Анастасія Миколаївна</t>
  </si>
  <si>
    <t>FL2024_1289</t>
  </si>
  <si>
    <t>Літвін Катерина Юріївна</t>
  </si>
  <si>
    <t>FL2024_1290</t>
  </si>
  <si>
    <t>Ленська Ольга Вячеславівна</t>
  </si>
  <si>
    <t>FL2024_1291</t>
  </si>
  <si>
    <t>Павло Крилов</t>
  </si>
  <si>
    <t>FL2024_1292</t>
  </si>
  <si>
    <t>Шинкарик Іван Васильович</t>
  </si>
  <si>
    <t>FL2024_1293</t>
  </si>
  <si>
    <t>Кобеляцька Настасія Сергіївна</t>
  </si>
  <si>
    <t>FL2024_1294</t>
  </si>
  <si>
    <t>Кудуліс Вікторія Миколаївна</t>
  </si>
  <si>
    <t>FL2024_1295</t>
  </si>
  <si>
    <t>Поперечна Ольга Василівна</t>
  </si>
  <si>
    <t>FL2024_1296</t>
  </si>
  <si>
    <t>Дитина Ольга Сергіївна</t>
  </si>
  <si>
    <t>FL2024_1297</t>
  </si>
  <si>
    <t>Шутєєв Вячеслав Вадимович</t>
  </si>
  <si>
    <t>FL2024_1298</t>
  </si>
  <si>
    <t>Бень Олександра Федорівна</t>
  </si>
  <si>
    <t>FL2024_1299</t>
  </si>
  <si>
    <t>Рибка Катерина Миколаївна</t>
  </si>
  <si>
    <t>FL2024_1300</t>
  </si>
  <si>
    <t>Кулик Тетяна Станіславівна</t>
  </si>
  <si>
    <t>FL2024_1301</t>
  </si>
  <si>
    <t>Кусик Віта Василівна</t>
  </si>
  <si>
    <t>FL2024_1302</t>
  </si>
  <si>
    <t>Гарнага Світлана Іванівна</t>
  </si>
  <si>
    <t>FL2024_1303</t>
  </si>
  <si>
    <t>Зайцев Сергій Анатолійович</t>
  </si>
  <si>
    <t>FL2024_1304</t>
  </si>
  <si>
    <t>Рожко Ксенія Володимирівна</t>
  </si>
  <si>
    <t>FL2024_1305</t>
  </si>
  <si>
    <t>Хошаба Ольга Петрівна</t>
  </si>
  <si>
    <t>FL2024_1306</t>
  </si>
  <si>
    <t>Гончаренко Ольга Володимиирівна</t>
  </si>
  <si>
    <t>FL2024_1307</t>
  </si>
  <si>
    <t>Мельник Юлія Василівна</t>
  </si>
  <si>
    <t>FL2024_1308</t>
  </si>
  <si>
    <t>Ганенко Олена Вікторівна</t>
  </si>
  <si>
    <t>FL2024_1309</t>
  </si>
  <si>
    <t>Шнурко Юлія Олександрівна</t>
  </si>
  <si>
    <t>FL2024_1310</t>
  </si>
  <si>
    <t>Лемешко Віра Петрівна</t>
  </si>
  <si>
    <t>FL2024_1311</t>
  </si>
  <si>
    <t>Чиж Сніжана</t>
  </si>
  <si>
    <t>FL2024_1312</t>
  </si>
  <si>
    <t>НИКОНЕНКО</t>
  </si>
  <si>
    <t>FL2024_1313</t>
  </si>
  <si>
    <t>Іскрак Вікторія Юріївна</t>
  </si>
  <si>
    <t>FL2024_1314</t>
  </si>
  <si>
    <t>Гірна Уляна Євгенівна</t>
  </si>
  <si>
    <t>FL2024_1315</t>
  </si>
  <si>
    <t>Таболіна Людмила Вікторівна</t>
  </si>
  <si>
    <t>FL2024_1316</t>
  </si>
  <si>
    <t>Джигринюк Наталія Іванівна</t>
  </si>
  <si>
    <t>FL2024_1317</t>
  </si>
  <si>
    <t>Санін</t>
  </si>
  <si>
    <t>FL2024_1318</t>
  </si>
  <si>
    <t>Гребенюк Надія Василівна</t>
  </si>
  <si>
    <t>FL2024_1319</t>
  </si>
  <si>
    <t>Таточенко Вікторія Геннадіївна</t>
  </si>
  <si>
    <t>FL2024_1320</t>
  </si>
  <si>
    <t>Кожемякіна Віта Вікторівна</t>
  </si>
  <si>
    <t>FL2024_1321</t>
  </si>
  <si>
    <t>Челяда Олександра Теодозіівна</t>
  </si>
  <si>
    <t>FL2024_1322</t>
  </si>
  <si>
    <t>Улітич Людмила Миколаївна</t>
  </si>
  <si>
    <t>FL2024_1323</t>
  </si>
  <si>
    <t>Залюбовська Наталія Володимирівна</t>
  </si>
  <si>
    <t>FL2024_1324</t>
  </si>
  <si>
    <t>Соляр Вікторія Василівна</t>
  </si>
  <si>
    <t>FL2024_1325</t>
  </si>
  <si>
    <t>Стяглик Наталя Іванівна</t>
  </si>
  <si>
    <t>FL2024_1326</t>
  </si>
  <si>
    <t>Кучеренко Олена Володимирівна</t>
  </si>
  <si>
    <t>FL2024_1327</t>
  </si>
  <si>
    <t>Шалун Людмила Олексіївна</t>
  </si>
  <si>
    <t>FL2024_1328</t>
  </si>
  <si>
    <t>Матківський Микола Петрович</t>
  </si>
  <si>
    <t>FL2024_1329</t>
  </si>
  <si>
    <t>Часнікова Олена Володимирівна</t>
  </si>
  <si>
    <t>FL2024_1330</t>
  </si>
  <si>
    <t>Проскурович Оксана Василівна</t>
  </si>
  <si>
    <t>FL2024_1331</t>
  </si>
  <si>
    <t>Осипенко Інна Петрівна</t>
  </si>
  <si>
    <t>FL2024_1332</t>
  </si>
  <si>
    <t>Гнилосир Олена Григорівна</t>
  </si>
  <si>
    <t>FL2024_1333</t>
  </si>
  <si>
    <t>Гавриленко Анна Ігорівна</t>
  </si>
  <si>
    <t>FL2024_1334</t>
  </si>
  <si>
    <t>Андраш Надія Ізидорівна</t>
  </si>
  <si>
    <t>FL2024_1335</t>
  </si>
  <si>
    <t>Краснік Софія Євгенівна</t>
  </si>
  <si>
    <t>FL2024_1336</t>
  </si>
  <si>
    <t>Андраш Ганна Ізидорівна</t>
  </si>
  <si>
    <t>FL2024_1337</t>
  </si>
  <si>
    <t>Гаркава Лариса Олександрівна</t>
  </si>
  <si>
    <t>FL2024_1338</t>
  </si>
  <si>
    <t>Нікішина Анжеліка Олександрівна</t>
  </si>
  <si>
    <t>FL2024_1339</t>
  </si>
  <si>
    <t>Золотар Яна Олександрівна</t>
  </si>
  <si>
    <t>FL2024_1340</t>
  </si>
  <si>
    <t>Чалик Наталя Борисівна</t>
  </si>
  <si>
    <t>FL2024_1341</t>
  </si>
  <si>
    <t>Курдюк Інна Григорівна</t>
  </si>
  <si>
    <t>FL2024_1342</t>
  </si>
  <si>
    <t>Черненко Олена Миколаївна</t>
  </si>
  <si>
    <t>FL2024_1343</t>
  </si>
  <si>
    <t>Сєдакова Олена Володимирівна</t>
  </si>
  <si>
    <t>FL2024_1344</t>
  </si>
  <si>
    <t>Гавриш Наталія Леонідівна</t>
  </si>
  <si>
    <t>FL2024_1345</t>
  </si>
  <si>
    <t>Щогла Євгенія Юріївна</t>
  </si>
  <si>
    <t>FL2024_1346</t>
  </si>
  <si>
    <t>Михайлюк Валентина Володимирівна</t>
  </si>
  <si>
    <t>FL2024_1347</t>
  </si>
  <si>
    <t>Чотарі Неля Петрівна</t>
  </si>
  <si>
    <t>FL2024_1348</t>
  </si>
  <si>
    <t>Горовий Олег Володимирович</t>
  </si>
  <si>
    <t>FL2024_1349</t>
  </si>
  <si>
    <t>Пучкова Світлана Михайлівна</t>
  </si>
  <si>
    <t>FL2024_1350</t>
  </si>
  <si>
    <t>Кошелюк Галина Іванівна</t>
  </si>
  <si>
    <t>FL2024_1351</t>
  </si>
  <si>
    <t>Павлушенко Катерина Валеріївна</t>
  </si>
  <si>
    <t>FL2024_1352</t>
  </si>
  <si>
    <t>Коваль Світлана Любомирівна</t>
  </si>
  <si>
    <t>FL2024_1353</t>
  </si>
  <si>
    <t>FL2024_1354</t>
  </si>
  <si>
    <t>Дух Інна Євшеніївна</t>
  </si>
  <si>
    <t>FL2024_1355</t>
  </si>
  <si>
    <t>Шолохова Олена Іанівна</t>
  </si>
  <si>
    <t>FL2024_1356</t>
  </si>
  <si>
    <t>Романюк Тарас Миколайович</t>
  </si>
  <si>
    <t>FL2024_1357</t>
  </si>
  <si>
    <t>Кучугура Тетяна Валентинівна</t>
  </si>
  <si>
    <t>FL2024_1358</t>
  </si>
  <si>
    <t>Шмичкова Інна Юріївна</t>
  </si>
  <si>
    <t>FL2024_1359</t>
  </si>
  <si>
    <t>Луценко Арина Олегівна</t>
  </si>
  <si>
    <t>FL2024_1360</t>
  </si>
  <si>
    <t>Кустовська Алла Валентинівна</t>
  </si>
  <si>
    <t>FL2024_1361</t>
  </si>
  <si>
    <t>Дризлова Вікторія Вячеславівна</t>
  </si>
  <si>
    <t>FL2024_1362</t>
  </si>
  <si>
    <t>Ільків Наталія Василівна</t>
  </si>
  <si>
    <t>FL2024_1363</t>
  </si>
  <si>
    <t>Домаскіна Олена Анатоліївна</t>
  </si>
  <si>
    <t>FL2024_1364</t>
  </si>
  <si>
    <t>Пошелюк Максим Олегович</t>
  </si>
  <si>
    <t>FL2024_1365</t>
  </si>
  <si>
    <t>Сержанюк Олена Вікторівна</t>
  </si>
  <si>
    <t>FL2024_1366</t>
  </si>
  <si>
    <t>Кушніренко Юлія Сергіївна</t>
  </si>
  <si>
    <t>FL2024_1367</t>
  </si>
  <si>
    <t>Ілійчук Ірина Володимирівна</t>
  </si>
  <si>
    <t>FL2024_1368</t>
  </si>
  <si>
    <t>Калина Надія Вікторівна</t>
  </si>
  <si>
    <t>FL2024_1369</t>
  </si>
  <si>
    <t>Рибак Ірина Леонідівна</t>
  </si>
  <si>
    <t>FL2024_1370</t>
  </si>
  <si>
    <t>Китиченко Тетяна Сергіївна</t>
  </si>
  <si>
    <t>FL2024_1371</t>
  </si>
  <si>
    <t>Почтарь Валентина Георгіївна</t>
  </si>
  <si>
    <t>FL2024_1372</t>
  </si>
  <si>
    <t>Явтушенко Світлана Василівна</t>
  </si>
  <si>
    <t>FL2024_1373</t>
  </si>
  <si>
    <t>Штимпель Олександра Львівна</t>
  </si>
  <si>
    <t>FL2024_1374</t>
  </si>
  <si>
    <t>Мигович Тетяна Михайлівна</t>
  </si>
  <si>
    <t>FL2024_1375</t>
  </si>
  <si>
    <t>Петрук Тетяна Миколаївна</t>
  </si>
  <si>
    <t>FL2024_1376</t>
  </si>
  <si>
    <t>МАльцева Оксана ВІкторівна</t>
  </si>
  <si>
    <t>FL2024_1377</t>
  </si>
  <si>
    <t>Шубенко Інна Андріївна</t>
  </si>
  <si>
    <t>FL2024_1378</t>
  </si>
  <si>
    <t>Ускова Єлизавета Олександрівна</t>
  </si>
  <si>
    <t>FL2024_1379</t>
  </si>
  <si>
    <t>Малюк Олена Олександрівна</t>
  </si>
  <si>
    <t>FL2024_1380</t>
  </si>
  <si>
    <t>Нагорний Андрій Ярославович</t>
  </si>
  <si>
    <t>FL2024_1381</t>
  </si>
  <si>
    <t>Попадін Тетяна Іванівна</t>
  </si>
  <si>
    <t>FL2024_1382</t>
  </si>
  <si>
    <t>Льовіна Світлана Олександрівна</t>
  </si>
  <si>
    <t>FL2024_1383</t>
  </si>
  <si>
    <t>Украінець Надія Миколаівна</t>
  </si>
  <si>
    <t>FL2024_1384</t>
  </si>
  <si>
    <t>Поліх Наталія Володимирівна</t>
  </si>
  <si>
    <t>FL2024_1385</t>
  </si>
  <si>
    <t>Дідик Зоряна Орестівна</t>
  </si>
  <si>
    <t>FL2024_1386</t>
  </si>
  <si>
    <t>Лиштван Олена Василівна</t>
  </si>
  <si>
    <t>FL2024_1387</t>
  </si>
  <si>
    <t>Кобилинська Марія Михайлівна</t>
  </si>
  <si>
    <t>FL2024_1388</t>
  </si>
  <si>
    <t>Панова Олена Володимирівна</t>
  </si>
  <si>
    <t>FL2024_1389</t>
  </si>
  <si>
    <t>ХАДЖИНОВА ТЕТЯНА ВАСИЛІВНА</t>
  </si>
  <si>
    <t>FL2024_1390</t>
  </si>
  <si>
    <t>Драчук Лариса Сергіївна</t>
  </si>
  <si>
    <t>FL2024_1391</t>
  </si>
  <si>
    <t>Мартиненко Любов Павлівна</t>
  </si>
  <si>
    <t>FL2024_1392</t>
  </si>
  <si>
    <t>Коноваленко Ігор Вікторович</t>
  </si>
  <si>
    <t>FL2024_1393</t>
  </si>
  <si>
    <t>Єлізарова Ірина В'ячеславівна</t>
  </si>
  <si>
    <t>FL2024_1394</t>
  </si>
  <si>
    <t>Козурак Галина Петрівна</t>
  </si>
  <si>
    <t>FL2024_1395</t>
  </si>
  <si>
    <t>Бридун Оксана Григорівна</t>
  </si>
  <si>
    <t>FL2024_1396</t>
  </si>
  <si>
    <t>Тодорова Світлана Петрівна</t>
  </si>
  <si>
    <t>FL2024_1397</t>
  </si>
  <si>
    <t>Печериця Оксана Юріївна</t>
  </si>
  <si>
    <t>FL2024_1398</t>
  </si>
  <si>
    <t>Зінеєвич Наталія Павлівна</t>
  </si>
  <si>
    <t>FL2024_1399</t>
  </si>
  <si>
    <t>Бондаренко Тетяна Володимирівна</t>
  </si>
  <si>
    <t>FL2024_1400</t>
  </si>
  <si>
    <t>Дуднікова Олена Володимирівна</t>
  </si>
  <si>
    <t>FL2024_1401</t>
  </si>
  <si>
    <t>Кравченко Анна Олексіївна</t>
  </si>
  <si>
    <t>FL2024_1402</t>
  </si>
  <si>
    <t>Прилуцька Тетяна Дмитрівна</t>
  </si>
  <si>
    <t>FL2024_1403</t>
  </si>
  <si>
    <t>Куріпка Тетяна Іванівна</t>
  </si>
  <si>
    <t>FL2024_1404</t>
  </si>
  <si>
    <t>Озірська Світлана Миколаївна</t>
  </si>
  <si>
    <t>FL2024_1405</t>
  </si>
  <si>
    <t>Ланова Віта Володимирівна</t>
  </si>
  <si>
    <t>FL2024_1406</t>
  </si>
  <si>
    <t>Усата Тетяна Іванівна</t>
  </si>
  <si>
    <t>FL2024_1407</t>
  </si>
  <si>
    <t>Шворак Надія Василівна</t>
  </si>
  <si>
    <t>FL2024_1408</t>
  </si>
  <si>
    <t>Федоренко Олена Юріївна</t>
  </si>
  <si>
    <t>FL2024_1409</t>
  </si>
  <si>
    <t>Скороскокова Анастасія Олегівна</t>
  </si>
  <si>
    <t>FL2024_1410</t>
  </si>
  <si>
    <t>Дроб Лілія Степанівна</t>
  </si>
  <si>
    <t>FL2024_1411</t>
  </si>
  <si>
    <t>Гузь Наталія Миколаївна</t>
  </si>
  <si>
    <t>FL2024_1412</t>
  </si>
  <si>
    <t>Мовчан Віра Петрівна</t>
  </si>
  <si>
    <t>FL2024_1413</t>
  </si>
  <si>
    <t>Тарасенко Світлана Іванівна</t>
  </si>
  <si>
    <t>FL2024_1414</t>
  </si>
  <si>
    <t>Стрілець Ксенія Юріївна</t>
  </si>
  <si>
    <t>FL2024_1415</t>
  </si>
  <si>
    <t>Пайос Олена Олегівна</t>
  </si>
  <si>
    <t>FL2024_1416</t>
  </si>
  <si>
    <t>Яланжи Ольга Леонідівна</t>
  </si>
  <si>
    <t>FL2024_1417</t>
  </si>
  <si>
    <t>Якименко Тетяна Юріївна</t>
  </si>
  <si>
    <t>FL2024_1418</t>
  </si>
  <si>
    <t>Бутрименко Лариса Юріївна</t>
  </si>
  <si>
    <t>FL2024_1419</t>
  </si>
  <si>
    <t>Ляшук Світлана Михайлівна</t>
  </si>
  <si>
    <t>FL2024_1420</t>
  </si>
  <si>
    <t>Подолюк Світлана Миколаївна</t>
  </si>
  <si>
    <t>FL2024_1421</t>
  </si>
  <si>
    <t>Бедікян Надія Іванівна</t>
  </si>
  <si>
    <t>FL2024_1422</t>
  </si>
  <si>
    <t>Астахова Марія Сергіївна</t>
  </si>
  <si>
    <t>FL2024_1423</t>
  </si>
  <si>
    <t>Швидка Оксана Полікарпівна</t>
  </si>
  <si>
    <t>FL2024_1424</t>
  </si>
  <si>
    <t>Біндасова Тетяна Петрівна</t>
  </si>
  <si>
    <t>FL2024_1425</t>
  </si>
  <si>
    <t>Івлєва Валентина Володимирівна</t>
  </si>
  <si>
    <t>FL2024_1426</t>
  </si>
  <si>
    <t>Морган Владислав Костянтинович</t>
  </si>
  <si>
    <t>FL2024_1427</t>
  </si>
  <si>
    <t>Чернуха Іван Васильович</t>
  </si>
  <si>
    <t>FL2024_1428</t>
  </si>
  <si>
    <t>Сосєдко Олена Віталіївна</t>
  </si>
  <si>
    <t>FL2024_1429</t>
  </si>
  <si>
    <t>Котвицька Тетяна Юріївна</t>
  </si>
  <si>
    <t>FL2024_1430</t>
  </si>
  <si>
    <t>Войцьо Юлія Віталіївна</t>
  </si>
  <si>
    <t>FL2024_1431</t>
  </si>
  <si>
    <t>Петренко Ольга Павлівна</t>
  </si>
  <si>
    <t>FL2024_1432</t>
  </si>
  <si>
    <t>Малахов Валерій Андрійович</t>
  </si>
  <si>
    <t>FL2024_1433</t>
  </si>
  <si>
    <t>Юшкевич Ольга</t>
  </si>
  <si>
    <t>FL2024_1434</t>
  </si>
  <si>
    <t>Клименко Яна Володимирівна</t>
  </si>
  <si>
    <t>FL2024_1435</t>
  </si>
  <si>
    <t>Гуска Ганна Володимирівна</t>
  </si>
  <si>
    <t>FL2024_1436</t>
  </si>
  <si>
    <t>Базильова ЯНа Сергіївна</t>
  </si>
  <si>
    <t>FL2024_1437</t>
  </si>
  <si>
    <t>Тимофієнко Юлія Миколаївна</t>
  </si>
  <si>
    <t>FL2024_1438</t>
  </si>
  <si>
    <t>Челомбітько Зінаїда ВАсилівна</t>
  </si>
  <si>
    <t>FL2024_1439</t>
  </si>
  <si>
    <t>Тимошенко Юлія Миколаївна</t>
  </si>
  <si>
    <t>FL2024_1440</t>
  </si>
  <si>
    <t>Мазяр Роман Іванович</t>
  </si>
  <si>
    <t>FL2024_1441</t>
  </si>
  <si>
    <t>Доскалюк Вікторія Фрізанівна</t>
  </si>
  <si>
    <t>FL2024_1442</t>
  </si>
  <si>
    <t>Чуприна Володимир Миколайович</t>
  </si>
  <si>
    <t>FL2024_1443</t>
  </si>
  <si>
    <t>Чайковська Інна Ігорівна</t>
  </si>
  <si>
    <t>FL2024_1444</t>
  </si>
  <si>
    <t>Максимова Рімма Олександрівна</t>
  </si>
  <si>
    <t>FL2024_1445</t>
  </si>
  <si>
    <t>Здражевська Тетяна Вікторівна</t>
  </si>
  <si>
    <t>FL2024_1446</t>
  </si>
  <si>
    <t>Чубукіна Анна Олегівна</t>
  </si>
  <si>
    <t>FL2024_1447</t>
  </si>
  <si>
    <t>Рой Алла Миколаївна</t>
  </si>
  <si>
    <t>FL2024_1448</t>
  </si>
  <si>
    <t>Мирончук Вероніка Сергіївна</t>
  </si>
  <si>
    <t>FL2024_1449</t>
  </si>
  <si>
    <t>Черненко Валентина Олександрівна</t>
  </si>
  <si>
    <t>FL2024_1450</t>
  </si>
  <si>
    <t>Омельчак Оксана Петрівна</t>
  </si>
  <si>
    <t>FL2024_1451</t>
  </si>
  <si>
    <t>Калита Оксана Василівна</t>
  </si>
  <si>
    <t>FL2024_1452</t>
  </si>
  <si>
    <t>Скомаровська Оксана Ігорівна</t>
  </si>
  <si>
    <t>FL2024_1453</t>
  </si>
  <si>
    <t>Шкрабак Валентина Ярославівна</t>
  </si>
  <si>
    <t>FL2024_1454</t>
  </si>
  <si>
    <t>Долгіна Сніжанна Віталіївна</t>
  </si>
  <si>
    <t>FL2024_1455</t>
  </si>
  <si>
    <t>Гудзь Ірина Миколаївна</t>
  </si>
  <si>
    <t>FL2024_1456</t>
  </si>
  <si>
    <t>Тяжкороб Ірина Володимирівна</t>
  </si>
  <si>
    <t>FL2024_1457</t>
  </si>
  <si>
    <t>Хрунь Надія Петрівна</t>
  </si>
  <si>
    <t>FL2024_1458</t>
  </si>
  <si>
    <t>Хмарська Тетяна Петрівна</t>
  </si>
  <si>
    <t>FL2024_1459</t>
  </si>
  <si>
    <t>Ясагашвілі Людмила Вячеславівна</t>
  </si>
  <si>
    <t>FL2024_1460</t>
  </si>
  <si>
    <t>Кутєпова Олена Миколаївна</t>
  </si>
  <si>
    <t>FL2024_1461</t>
  </si>
  <si>
    <t>Гришкова Тетяна Володимирівна</t>
  </si>
  <si>
    <t>FL2024_1462</t>
  </si>
  <si>
    <t>Филиппова Наталя Степанівна</t>
  </si>
  <si>
    <t>FL2024_1463</t>
  </si>
  <si>
    <t>Квітка Катерина Андріївна</t>
  </si>
  <si>
    <t>FL2024_1464</t>
  </si>
  <si>
    <t>Сидорова Наталія Василівна</t>
  </si>
  <si>
    <t>FL2024_1465</t>
  </si>
  <si>
    <t>Гаврилюк Ольга Петрівна</t>
  </si>
  <si>
    <t>FL2024_1466</t>
  </si>
  <si>
    <t>Дєдкова Катерина Володимирівна</t>
  </si>
  <si>
    <t>FL2024_1467</t>
  </si>
  <si>
    <t>Довгалюк Ярослава Віталіївна</t>
  </si>
  <si>
    <t>FL2024_1468</t>
  </si>
  <si>
    <t>Дорож Ірина Анатоліївна</t>
  </si>
  <si>
    <t>FL2024_1469</t>
  </si>
  <si>
    <t>Соловіцька Валентина Петрівна</t>
  </si>
  <si>
    <t>FL2024_1470</t>
  </si>
  <si>
    <t>Власова Катерина Василівна</t>
  </si>
  <si>
    <t>FL2024_1471</t>
  </si>
  <si>
    <t>Івченко Людмила Антонівна</t>
  </si>
  <si>
    <t>FL2024_1472</t>
  </si>
  <si>
    <t>Коцюмбас Ореста Романівна</t>
  </si>
  <si>
    <t>FL2024_1473</t>
  </si>
  <si>
    <t>Клок Інна Григорівна</t>
  </si>
  <si>
    <t>FL2024_1474</t>
  </si>
  <si>
    <t>Нікітенко Світлана Володимирівна</t>
  </si>
  <si>
    <t>FL2024_1475</t>
  </si>
  <si>
    <t>Матюха Альона Андріївна</t>
  </si>
  <si>
    <t>FL2024_1476</t>
  </si>
  <si>
    <t>Карпова Наталя Василівна</t>
  </si>
  <si>
    <t>FL2024_1477</t>
  </si>
  <si>
    <t>Попова Інна Анатоліївна</t>
  </si>
  <si>
    <t>FL2024_1478</t>
  </si>
  <si>
    <t>Хопта Надія Михайлівна</t>
  </si>
  <si>
    <t>FL2024_1479</t>
  </si>
  <si>
    <t>Шепетюк Лариса Володимирівна</t>
  </si>
  <si>
    <t>FL2024_1480</t>
  </si>
  <si>
    <t>Нікітіна Тетяна Володимирівна</t>
  </si>
  <si>
    <t>FL2024_1481</t>
  </si>
  <si>
    <t>Заверуха Ганна Іванівна</t>
  </si>
  <si>
    <t>FL2024_1482</t>
  </si>
  <si>
    <t>ПОЛУКЕЄВА ЮЛІЯ МИХАЙЛІВНА</t>
  </si>
  <si>
    <t>FL2024_1483</t>
  </si>
  <si>
    <t>Василишин Марія Семенівна</t>
  </si>
  <si>
    <t>FL2024_1484</t>
  </si>
  <si>
    <t>Гусєва Тетяна Миколаївна</t>
  </si>
  <si>
    <t>FL2024_1485</t>
  </si>
  <si>
    <t>Остапчук Тетяна Юріївна</t>
  </si>
  <si>
    <t>FL2024_1486</t>
  </si>
  <si>
    <t>Сичук Світлана Миколаївна</t>
  </si>
  <si>
    <t>FL2024_1487</t>
  </si>
  <si>
    <t>Качала Тетяна Володимирівна</t>
  </si>
  <si>
    <t>FL2024_1488</t>
  </si>
  <si>
    <t>Чайка Леся Михайлівна</t>
  </si>
  <si>
    <t>FL2024_1489</t>
  </si>
  <si>
    <t>Карпенко Віра Павлівна</t>
  </si>
  <si>
    <t>FL2024_1490</t>
  </si>
  <si>
    <t>Панасенко Вікторія Володимирівна</t>
  </si>
  <si>
    <t>FL2024_1491</t>
  </si>
  <si>
    <t>Драган Оксана Олександрівна</t>
  </si>
  <si>
    <t>FL2024_1492</t>
  </si>
  <si>
    <t>Петренко Юлія Геннадіївна</t>
  </si>
  <si>
    <t>FL2024_1493</t>
  </si>
  <si>
    <t>Горбенко Ольга Борисівна</t>
  </si>
  <si>
    <t>FL2024_1494</t>
  </si>
  <si>
    <t>Замороз Марія Петрівна</t>
  </si>
  <si>
    <t>FL2024_1495</t>
  </si>
  <si>
    <t>Гордієнко Вікторія Володимирівна</t>
  </si>
  <si>
    <t>FL2024_1496</t>
  </si>
  <si>
    <t>Пінчук Світлана Олександрівна</t>
  </si>
  <si>
    <t>FL2024_1497</t>
  </si>
  <si>
    <t>Чаплик Наталя Вікторівна</t>
  </si>
  <si>
    <t>FL2024_1498</t>
  </si>
  <si>
    <t>Кондрин Марія Василівна</t>
  </si>
  <si>
    <t>FL2024_1499</t>
  </si>
  <si>
    <t>Величко Максим Андрійович</t>
  </si>
  <si>
    <t>FL2024_1500</t>
  </si>
  <si>
    <t>Хмелинська Алла Юріївна</t>
  </si>
  <si>
    <t>FL2024_1501</t>
  </si>
  <si>
    <t>Буднік Ірина Олександрівна</t>
  </si>
  <si>
    <t>FL2024_1502</t>
  </si>
  <si>
    <t>Грек Сергій Сергійович</t>
  </si>
  <si>
    <t>FL2024_1503</t>
  </si>
  <si>
    <t>Михайленко Аліна Василівна</t>
  </si>
  <si>
    <t>FL2024_1504</t>
  </si>
  <si>
    <t>Кердівар Наталя Іванівна</t>
  </si>
  <si>
    <t>FL2024_1505</t>
  </si>
  <si>
    <t>Журавель Людмила Петрівна</t>
  </si>
  <si>
    <t>FL2024_1506</t>
  </si>
  <si>
    <t>Бедзай Марина Володимирівна</t>
  </si>
  <si>
    <t>FL2024_1507</t>
  </si>
  <si>
    <t>Смоляк Олександра Олегівна</t>
  </si>
  <si>
    <t>FL2024_1508</t>
  </si>
  <si>
    <t>Косенко Олена Іванівна</t>
  </si>
  <si>
    <t>FL2024_1509</t>
  </si>
  <si>
    <t>Коптюх Оксана Миколаївна</t>
  </si>
  <si>
    <t>FL2024_1510</t>
  </si>
  <si>
    <t>Савенко Юлія Григорівна</t>
  </si>
  <si>
    <t>FL2024_1511</t>
  </si>
  <si>
    <t>Підопригора Лариса Антонівна</t>
  </si>
  <si>
    <t>FL2024_1512</t>
  </si>
  <si>
    <t>Гаврутенко Леся Анатоліївна</t>
  </si>
  <si>
    <t>FL2024_1513</t>
  </si>
  <si>
    <t>Луців Євген Михайлович</t>
  </si>
  <si>
    <t>FL2024_1514</t>
  </si>
  <si>
    <t>Шаповалова Наталія Анатоліївна</t>
  </si>
  <si>
    <t>FL2024_1515</t>
  </si>
  <si>
    <t>Панасенко Ірина Тимофіївна</t>
  </si>
  <si>
    <t>FL2024_1516</t>
  </si>
  <si>
    <t>Чхеайло Анна Андріївна</t>
  </si>
  <si>
    <t>FL2024_1517</t>
  </si>
  <si>
    <t>Гриценко Андрій Петрович</t>
  </si>
  <si>
    <t>FL2024_1518</t>
  </si>
  <si>
    <t>Шеруда Вікторія Миколаївна</t>
  </si>
  <si>
    <t>FL2024_1519</t>
  </si>
  <si>
    <t>Осадчук Наталія Володимирівна</t>
  </si>
  <si>
    <t>FL2024_1520</t>
  </si>
  <si>
    <t>Орловська Наталія Миколаївна</t>
  </si>
  <si>
    <t>FL2024_1521</t>
  </si>
  <si>
    <t>Деркач Тарас Леонтійович</t>
  </si>
  <si>
    <t>FL2024_1522</t>
  </si>
  <si>
    <t>Чорна Тетяна Василівна</t>
  </si>
  <si>
    <t>FL2024_1523</t>
  </si>
  <si>
    <t>Мостика Лілія Петрівна</t>
  </si>
  <si>
    <t>FL2024_1524</t>
  </si>
  <si>
    <t>Волосянко Євгенія Володимирівна</t>
  </si>
  <si>
    <t>FL2024_1525</t>
  </si>
  <si>
    <t>Авдюхіна Ганна Володимирівна</t>
  </si>
  <si>
    <t>FL2024_1526</t>
  </si>
  <si>
    <t>Мусієнко Олена Вікторівна</t>
  </si>
  <si>
    <t>FL2024_1527</t>
  </si>
  <si>
    <t>Василик Ірина Петрівна</t>
  </si>
  <si>
    <t>FL2024_1528</t>
  </si>
  <si>
    <t>Бутова Тетяна Юріївна</t>
  </si>
  <si>
    <t>FL2024_1529</t>
  </si>
  <si>
    <t>Жукоцька Наталія Іванівна</t>
  </si>
  <si>
    <t>FL2024_1530</t>
  </si>
  <si>
    <t>Скрипник Юрій Сергійович</t>
  </si>
  <si>
    <t>FL2024_1531</t>
  </si>
  <si>
    <t>Матвиєвська Лілія Володимирівна</t>
  </si>
  <si>
    <t>FL2024_1532</t>
  </si>
  <si>
    <t>Іваниця Віталій Анатолійович</t>
  </si>
  <si>
    <t>FL2024_1533</t>
  </si>
  <si>
    <t>Пишняк Дар'я Дмитрівна</t>
  </si>
  <si>
    <t>FL2024_1534</t>
  </si>
  <si>
    <t>Батуліна Ельвіра Олександрівна</t>
  </si>
  <si>
    <t>FL2024_1535</t>
  </si>
  <si>
    <t>Сушкова Анна Сергіївна</t>
  </si>
  <si>
    <t>FL2024_1536</t>
  </si>
  <si>
    <t>Ющенко Ірина Володимирівна</t>
  </si>
  <si>
    <t>FL2024_1537</t>
  </si>
  <si>
    <t>Саржан Анастасія Сергіївна</t>
  </si>
  <si>
    <t>FL2024_1538</t>
  </si>
  <si>
    <t>Зерній Олена Володимирівна</t>
  </si>
  <si>
    <t>FL2024_1539</t>
  </si>
  <si>
    <t>Бутова Оксана Миколаъвна</t>
  </si>
  <si>
    <t>FL2024_1540</t>
  </si>
  <si>
    <t>Макар Юлія Остапівна</t>
  </si>
  <si>
    <t>FL2024_1541</t>
  </si>
  <si>
    <t>Буткевич Оксана Вікторівна</t>
  </si>
  <si>
    <t>FL2024_1542</t>
  </si>
  <si>
    <t>Хома Галина Ярославівна</t>
  </si>
  <si>
    <t>FL2024_1543</t>
  </si>
  <si>
    <t>Мягкова Валентина Миколаївна</t>
  </si>
  <si>
    <t>FL2024_1544</t>
  </si>
  <si>
    <t>Рихлик Наталія Володимирівна</t>
  </si>
  <si>
    <t>FL2024_1545</t>
  </si>
  <si>
    <t>Самойленко Інна Ігорівна</t>
  </si>
  <si>
    <t>FL2024_1546</t>
  </si>
  <si>
    <t>Олійник Лілія Святославівна</t>
  </si>
  <si>
    <t>FL2024_1547</t>
  </si>
  <si>
    <t>Романовська Олена Анатоліївна</t>
  </si>
  <si>
    <t>FL2024_1548</t>
  </si>
  <si>
    <t>Гривнак Галина Степанівна</t>
  </si>
  <si>
    <t>FL2024_1549</t>
  </si>
  <si>
    <t>Дем'янник Діана Анатоліївна</t>
  </si>
  <si>
    <t>FL2024_1550</t>
  </si>
  <si>
    <t>Кущова Тетяна Анатоліївна</t>
  </si>
  <si>
    <t>FL2024_1551</t>
  </si>
  <si>
    <t>Савич Оксана Григорівна</t>
  </si>
  <si>
    <t>FL2024_1552</t>
  </si>
  <si>
    <t>Очеретна Лілія Миколаївна</t>
  </si>
  <si>
    <t>FL2024_1553</t>
  </si>
  <si>
    <t>Бевз Леся Петрівна</t>
  </si>
  <si>
    <t>FL2024_1554</t>
  </si>
  <si>
    <t>Ковальчук Олена Євгенівна</t>
  </si>
  <si>
    <t>FL2024_1555</t>
  </si>
  <si>
    <t>Кривенко Наталія Олександрівна</t>
  </si>
  <si>
    <t>FL2024_1556</t>
  </si>
  <si>
    <t>Упиренко Віта Миколаївна</t>
  </si>
  <si>
    <t>FL2024_1557</t>
  </si>
  <si>
    <t>Лопатюк Марина Миколаївна</t>
  </si>
  <si>
    <t>FL2024_1558</t>
  </si>
  <si>
    <t>Майструк Марія Михайлівна</t>
  </si>
  <si>
    <t>FL2024_1559</t>
  </si>
  <si>
    <t>Романишин Ольга Миколаївна</t>
  </si>
  <si>
    <t>FL2024_1560</t>
  </si>
  <si>
    <t>Венгер Оксана Анатоліївна</t>
  </si>
  <si>
    <t>FL2024_1561</t>
  </si>
  <si>
    <t>Бітнер Ірина Володимирівна</t>
  </si>
  <si>
    <t>FL2024_1562</t>
  </si>
  <si>
    <t>Фролова Лідія Василівна</t>
  </si>
  <si>
    <t>FL2024_1563</t>
  </si>
  <si>
    <t>Ільченко Аліса Ігорівна</t>
  </si>
  <si>
    <t>FL2024_1564</t>
  </si>
  <si>
    <t>Дехтярчук Вікторія Вікторівна</t>
  </si>
  <si>
    <t>FL2024_1565</t>
  </si>
  <si>
    <t>Шевчук Василь Ярославович</t>
  </si>
  <si>
    <t>FL2024_1566</t>
  </si>
  <si>
    <t>Стьожка Оксана Володимирівна</t>
  </si>
  <si>
    <t>FL2024_1567</t>
  </si>
  <si>
    <t>Лебідкіна Альона Олександрівна</t>
  </si>
  <si>
    <t>FL2024_1568</t>
  </si>
  <si>
    <t>Жибак Любов Богданівна</t>
  </si>
  <si>
    <t>FL2024_1569</t>
  </si>
  <si>
    <t>Ткачишина Ірина Павлівна</t>
  </si>
  <si>
    <t>FL2024_1570</t>
  </si>
  <si>
    <t>Піщолка Ірина Анатоліївна</t>
  </si>
  <si>
    <t>FL2024_1571</t>
  </si>
  <si>
    <t>Осадчук Людмила Володимирівна</t>
  </si>
  <si>
    <t>FL2024_1572</t>
  </si>
  <si>
    <t>Телетьон Ганна Вікторівна</t>
  </si>
  <si>
    <t>FL2024_1573</t>
  </si>
  <si>
    <t>Жадановська Людмила Вікторівна</t>
  </si>
  <si>
    <t>FL2024_1574</t>
  </si>
  <si>
    <t>Штоюнда Тетяна Петрівна</t>
  </si>
  <si>
    <t>FL2024_1575</t>
  </si>
  <si>
    <t>Голозубова Олена вікторівна</t>
  </si>
  <si>
    <t>FL2024_1576</t>
  </si>
  <si>
    <t>Пономаренко Ірина Володимирівна</t>
  </si>
  <si>
    <t>FL2024_1577</t>
  </si>
  <si>
    <t>Каменєва Наталія Іванівна</t>
  </si>
  <si>
    <t>FL2024_1578</t>
  </si>
  <si>
    <t>Соколова Людмила Миколаївна</t>
  </si>
  <si>
    <t>FL2024_1579</t>
  </si>
  <si>
    <t>Ковзікова Ірина Михайлівна</t>
  </si>
  <si>
    <t>FL2024_1580</t>
  </si>
  <si>
    <t>Костюк Олена Володимирівна</t>
  </si>
  <si>
    <t>FL2024_1581</t>
  </si>
  <si>
    <t>Пасюк Софія Олегівна</t>
  </si>
  <si>
    <t>FL2024_1582</t>
  </si>
  <si>
    <t>Жерновнікова Раїса Вікторівна</t>
  </si>
  <si>
    <t>FL2024_1583</t>
  </si>
  <si>
    <t>Жученя Світлана Анатоліївна</t>
  </si>
  <si>
    <t>FL2024_1584</t>
  </si>
  <si>
    <t>Шкуренко Світлана Олександрівна</t>
  </si>
  <si>
    <t>FL2024_1585</t>
  </si>
  <si>
    <t>Соколенко Олена Анатоліївна</t>
  </si>
  <si>
    <t>FL2024_1586</t>
  </si>
  <si>
    <t>Шкуратова Ольга Костянтинівна</t>
  </si>
  <si>
    <t>FL2024_1587</t>
  </si>
  <si>
    <t>Кот Анна Анатоліївна</t>
  </si>
  <si>
    <t>FL2024_1588</t>
  </si>
  <si>
    <t>Заброварна Оксана Віталіївна</t>
  </si>
  <si>
    <t>FL2024_1589</t>
  </si>
  <si>
    <t>Бондаренко Людмила Миколаївна</t>
  </si>
  <si>
    <t>FL2024_1590</t>
  </si>
  <si>
    <t>Бублясь Мирослава Володимирівна</t>
  </si>
  <si>
    <t>FL2024_1591</t>
  </si>
  <si>
    <t>Рузанова Ольга Петрівна</t>
  </si>
  <si>
    <t>FL2024_1592</t>
  </si>
  <si>
    <t>КІПІОРО Інна Миколаївна</t>
  </si>
  <si>
    <t>FL2024_1593</t>
  </si>
  <si>
    <t>Бойчук Ніна Петрівна</t>
  </si>
  <si>
    <t>FL2024_1594</t>
  </si>
  <si>
    <t>Стецюк Валентина Гермогенівна</t>
  </si>
  <si>
    <t>FL2024_1595</t>
  </si>
  <si>
    <t>Погребна Тетяна Віталіївна</t>
  </si>
  <si>
    <t>FL2024_1596</t>
  </si>
  <si>
    <t>Кустрьо Данута Богданівна</t>
  </si>
  <si>
    <t>FL2024_1597</t>
  </si>
  <si>
    <t>Іщенко Людмила Володимирівна</t>
  </si>
  <si>
    <t>FL2024_1598</t>
  </si>
  <si>
    <t>Паславська Вікторія Степанівна</t>
  </si>
  <si>
    <t>FL2024_1599</t>
  </si>
  <si>
    <t>Куксова Аліна Вікторівна</t>
  </si>
  <si>
    <t>FL2024_1600</t>
  </si>
  <si>
    <t>Лозинська Оксана Теодорівна</t>
  </si>
  <si>
    <t>FL2024_1601</t>
  </si>
  <si>
    <t>Грибанова Світлана Анатоліївна</t>
  </si>
  <si>
    <t>FL2024_1602</t>
  </si>
  <si>
    <t>Майданюк Оксана Володимирівна</t>
  </si>
  <si>
    <t>FL2024_1603</t>
  </si>
  <si>
    <t>Тюміна Владислава Олександрівна</t>
  </si>
  <si>
    <t>FL2024_1604</t>
  </si>
  <si>
    <t>Селезень Лілія Сергіївна</t>
  </si>
  <si>
    <t>FL2024_1605</t>
  </si>
  <si>
    <t>Григоренко Людмила Василівна</t>
  </si>
  <si>
    <t>FL2024_1606</t>
  </si>
  <si>
    <t>Геєнко Михайло Миколайович</t>
  </si>
  <si>
    <t>FL2024_1607</t>
  </si>
  <si>
    <t>Зінюк Тетяна Євгенівна</t>
  </si>
  <si>
    <t>FL2024_1608</t>
  </si>
  <si>
    <t>Легенчук Оксана Анатоліївна</t>
  </si>
  <si>
    <t>FL2024_1609</t>
  </si>
  <si>
    <t>Кудін Оксана Олегівна</t>
  </si>
  <si>
    <t>FL2024_1610</t>
  </si>
  <si>
    <t>Колодка Світлана Вікторівна</t>
  </si>
  <si>
    <t>FL2024_1611</t>
  </si>
  <si>
    <t>Галдун Олена Олексіївна</t>
  </si>
  <si>
    <t>FL2024_1612</t>
  </si>
  <si>
    <t>Скрипка Олена Леонідівна</t>
  </si>
  <si>
    <t>FL2024_1613</t>
  </si>
  <si>
    <t>Цьома Наталія Сергіївна</t>
  </si>
  <si>
    <t>FL2024_1614</t>
  </si>
  <si>
    <t>Аврахова Вікторія Анатоліївна</t>
  </si>
  <si>
    <t>FL2024_1615</t>
  </si>
  <si>
    <t>Ткачова-Хемій Тетяна Олександрівна</t>
  </si>
  <si>
    <t>FL2024_1616</t>
  </si>
  <si>
    <t>Матюк Людмила Іванівна</t>
  </si>
  <si>
    <t>FL2024_1617</t>
  </si>
  <si>
    <t>Гунченко Марія</t>
  </si>
  <si>
    <t>FL2024_1618</t>
  </si>
  <si>
    <t>Мініч Ярина Павлівна</t>
  </si>
  <si>
    <t>FL2024_1619</t>
  </si>
  <si>
    <t>Сєдих Світлана Олександрівна</t>
  </si>
  <si>
    <t>FL2024_1620</t>
  </si>
  <si>
    <t>Мось Михайло Іванович</t>
  </si>
  <si>
    <t>FL2024_1621</t>
  </si>
  <si>
    <t>Нестерчук Ольга Віталіївна</t>
  </si>
  <si>
    <t>FL2024_1622</t>
  </si>
  <si>
    <t>Мартиненко Інна Костянтинівна</t>
  </si>
  <si>
    <t>FL2024_1623</t>
  </si>
  <si>
    <t>Бацюкова Світлана Юріївна</t>
  </si>
  <si>
    <t>FL2024_1624</t>
  </si>
  <si>
    <t>Головко Марина Миколаївна</t>
  </si>
  <si>
    <t>FL2024_1625</t>
  </si>
  <si>
    <t>Латишенко Людмила Анатоліївна</t>
  </si>
  <si>
    <t>FL2024_1626</t>
  </si>
  <si>
    <t>Водянка Віра Романівна</t>
  </si>
  <si>
    <t>FL2024_1627</t>
  </si>
  <si>
    <t>Бутовська Анна Спартаківна</t>
  </si>
  <si>
    <t>FL2024_1628</t>
  </si>
  <si>
    <t>Різник Юлія Сергіївна</t>
  </si>
  <si>
    <t>FL2024_1629</t>
  </si>
  <si>
    <t>Герасименко Оксана Миколаївна</t>
  </si>
  <si>
    <t>FL2024_1630</t>
  </si>
  <si>
    <t>Жалій Тамара Віталіївна</t>
  </si>
  <si>
    <t>FL2024_1631</t>
  </si>
  <si>
    <t>Грещук Тетяна Миколаївна</t>
  </si>
  <si>
    <t>FL2024_1632</t>
  </si>
  <si>
    <t>Дмитрієва Тетяна Львівна</t>
  </si>
  <si>
    <t>FL2024_1633</t>
  </si>
  <si>
    <t>Головка Людмила Миколаївна</t>
  </si>
  <si>
    <t>FL2024_1634</t>
  </si>
  <si>
    <t>Бескоровайна Катерина Вячеславівна</t>
  </si>
  <si>
    <t>FL2024_1635</t>
  </si>
  <si>
    <t>Терехова Катерина Григорівна</t>
  </si>
  <si>
    <t>FL2024_1636</t>
  </si>
  <si>
    <t>Терещук Вікторія Миколаївна</t>
  </si>
  <si>
    <t>FL2024_1637</t>
  </si>
  <si>
    <t>Бондаренко Свiтлана Миколаīвна</t>
  </si>
  <si>
    <t>FL2024_1638</t>
  </si>
  <si>
    <t>Фещук Роман Володимирович</t>
  </si>
  <si>
    <t>FL2024_1639</t>
  </si>
  <si>
    <t>Духовникова Лариса Юріївна</t>
  </si>
  <si>
    <t>FL2024_1640</t>
  </si>
  <si>
    <t>Кісільова Тетяна Олександрівна</t>
  </si>
  <si>
    <t>FL2024_1641</t>
  </si>
  <si>
    <t>Хорошун Аліна Олександрівна</t>
  </si>
  <si>
    <t>FL2024_1642</t>
  </si>
  <si>
    <t>Богославська Ольга Миколаївна</t>
  </si>
  <si>
    <t>FL2024_1643</t>
  </si>
  <si>
    <t>Тверітнова Тетяна</t>
  </si>
  <si>
    <t>FL2024_1644</t>
  </si>
  <si>
    <t>Петрова Наталія Анатоліївна</t>
  </si>
  <si>
    <t>FL2024_1645</t>
  </si>
  <si>
    <t>Тимошик Михайло Морозенкович</t>
  </si>
  <si>
    <t>FL2024_1646</t>
  </si>
  <si>
    <t>Горбач Наталія Юріївна</t>
  </si>
  <si>
    <t>FL2024_1647</t>
  </si>
  <si>
    <t>Мандалак Сніжана Сергіївна</t>
  </si>
  <si>
    <t>FL2024_1648</t>
  </si>
  <si>
    <t>Ковальова Олена Миколаївна</t>
  </si>
  <si>
    <t>FL2024_1649</t>
  </si>
  <si>
    <t>Присяжнюк Ірина Миколаївна</t>
  </si>
  <si>
    <t>FL2024_1650</t>
  </si>
  <si>
    <t>Тютюнник Анастасія Юріївна</t>
  </si>
  <si>
    <t>FL2024_1651</t>
  </si>
  <si>
    <t>Бевз Олена Анатоліївна</t>
  </si>
  <si>
    <t>Номер сертифікату</t>
  </si>
  <si>
    <t>№ з/п</t>
  </si>
  <si>
    <t>Самойлова Оксана Леонідівна</t>
  </si>
  <si>
    <t>Безкоровайна Олена Вікторівна</t>
  </si>
  <si>
    <t>FL2024_1689</t>
  </si>
  <si>
    <t>Приходько Алла Борисівна</t>
  </si>
  <si>
    <t>FL2024_1688</t>
  </si>
  <si>
    <t>Міжерицький Владислав Андрійович</t>
  </si>
  <si>
    <t>FL2024_1687</t>
  </si>
  <si>
    <t>Душенко Оксана Ярославівна</t>
  </si>
  <si>
    <t>FL2024_1686</t>
  </si>
  <si>
    <t>Дерещук Аліна Василівна</t>
  </si>
  <si>
    <t>FL2024_1685</t>
  </si>
  <si>
    <t>Маркова Валентина Володимирівна</t>
  </si>
  <si>
    <t>FL2024_1684</t>
  </si>
  <si>
    <t>Терентьєва Марія Олегівна</t>
  </si>
  <si>
    <t>FL2024_1683</t>
  </si>
  <si>
    <t>Трачук Артем</t>
  </si>
  <si>
    <t>FL2024_1682</t>
  </si>
  <si>
    <t>Лозинський Маркіян Ігорович</t>
  </si>
  <si>
    <t>FL2024_1681</t>
  </si>
  <si>
    <t>Тахтарова Ірина Сергіївна</t>
  </si>
  <si>
    <t>FL2024_1680</t>
  </si>
  <si>
    <t>Бойко Тетяна Петрівна</t>
  </si>
  <si>
    <t>FL2024_1679</t>
  </si>
  <si>
    <t>Зуєва Світлана Миколаївна</t>
  </si>
  <si>
    <t>FL2024_1678</t>
  </si>
  <si>
    <t>Туліка Людмила Михайлівна</t>
  </si>
  <si>
    <t>FL2024_1677</t>
  </si>
  <si>
    <t>Ковальова Галина Вячеславівна</t>
  </si>
  <si>
    <t>FL2024_1676</t>
  </si>
  <si>
    <t>Мосолова Наталя Миколаївна</t>
  </si>
  <si>
    <t>FL2024_1675</t>
  </si>
  <si>
    <t>Гарасим Людмила Георгіївна</t>
  </si>
  <si>
    <t>FL2024_1674</t>
  </si>
  <si>
    <t>Майний Євген Олександрович</t>
  </si>
  <si>
    <t>FL2024_1673</t>
  </si>
  <si>
    <t>Антоненко Наталія Валеріївна</t>
  </si>
  <si>
    <t>FL2024_1672</t>
  </si>
  <si>
    <t>Подкалюк Оксана Дмитрівна</t>
  </si>
  <si>
    <t>FL2024_1671</t>
  </si>
  <si>
    <t>Ляпкало Євгенія Геннадіївна</t>
  </si>
  <si>
    <t>FL2024_1670</t>
  </si>
  <si>
    <t>Кадуцькова Ліана Олександрівна</t>
  </si>
  <si>
    <t>FL2024_1669</t>
  </si>
  <si>
    <t>Кузьменко Оксана Олександрівна</t>
  </si>
  <si>
    <t>FL2024_1668</t>
  </si>
  <si>
    <t>Яловенко Ольга Анатоліївна</t>
  </si>
  <si>
    <t>FL2024_1667</t>
  </si>
  <si>
    <t>Славгородська Леся Анатоліївна</t>
  </si>
  <si>
    <t>FL2024_1666</t>
  </si>
  <si>
    <t>Йоник-Марченко Іванна Михайлівна</t>
  </si>
  <si>
    <t>FL2024_1665</t>
  </si>
  <si>
    <t>Серафимова Наталія Сергіївна</t>
  </si>
  <si>
    <t>FL2024_1664</t>
  </si>
  <si>
    <t>Беденко Світлана Миколаївна</t>
  </si>
  <si>
    <t>FL2024_1663</t>
  </si>
  <si>
    <t>FL2024_1662</t>
  </si>
  <si>
    <t>Гальчик Оксана Олександрівна</t>
  </si>
  <si>
    <t>FL2024_1661</t>
  </si>
  <si>
    <t>Окомашенко Наталя Юріївна</t>
  </si>
  <si>
    <t>FL2024_1660</t>
  </si>
  <si>
    <t>Руско Ольга Іванівна</t>
  </si>
  <si>
    <t>FL2024_1659</t>
  </si>
  <si>
    <t>Лупол Людмила Анатоліївна</t>
  </si>
  <si>
    <t>FL2024_1658</t>
  </si>
  <si>
    <t>Пашко Наталія Павлівна</t>
  </si>
  <si>
    <t>FL2024_1657</t>
  </si>
  <si>
    <t>Остапчук Юрій Андрійович</t>
  </si>
  <si>
    <t>FL2024_1656</t>
  </si>
  <si>
    <t>Батик Вікторія Дмитріївна</t>
  </si>
  <si>
    <t>FL2024_1655</t>
  </si>
  <si>
    <t>Бутко Ольга Володимирівна</t>
  </si>
  <si>
    <t>FL2024_1654</t>
  </si>
  <si>
    <t>Маслова Ганна Романівна</t>
  </si>
  <si>
    <t>FL2024_1653</t>
  </si>
  <si>
    <t>Жайворонок Лідія Володимирівна</t>
  </si>
  <si>
    <t>FL2024_1652</t>
  </si>
  <si>
    <t>Єлісевич Віта Леонідівна</t>
  </si>
  <si>
    <t>FL2024_1690</t>
  </si>
  <si>
    <t>Лютенко Анастасія Григорівна</t>
  </si>
  <si>
    <t>FL2024_1691</t>
  </si>
  <si>
    <t>Кравчук Оксана Ярославівна</t>
  </si>
  <si>
    <t>FL2024_1692</t>
  </si>
  <si>
    <t>Бірець Наталія Сергіївна</t>
  </si>
  <si>
    <t>FL2024_1693</t>
  </si>
  <si>
    <t>Новікова Ганна Олександрівна</t>
  </si>
  <si>
    <t>FL2024_1694</t>
  </si>
  <si>
    <t>Копайгородська Тетяна Григорівна</t>
  </si>
  <si>
    <t>FL2024_1695</t>
  </si>
  <si>
    <t>Біла Ганна Федорівна</t>
  </si>
  <si>
    <t>FL2024_1696</t>
  </si>
  <si>
    <t>Бондаренко Юлія</t>
  </si>
  <si>
    <t>FL2024_1697</t>
  </si>
  <si>
    <t>Винник Богдан Романович</t>
  </si>
  <si>
    <t>FL2024_1698</t>
  </si>
  <si>
    <t>Другова Віра Теодорівна</t>
  </si>
  <si>
    <t>FL2024_1699</t>
  </si>
  <si>
    <t>Дубенко Тетяна Григорівна</t>
  </si>
  <si>
    <t>FL2024_1700</t>
  </si>
  <si>
    <t>Ілюк Руслана Дмитрівна</t>
  </si>
  <si>
    <t>FL2024_1701</t>
  </si>
  <si>
    <t>Придюк Оксана Миколаївна</t>
  </si>
  <si>
    <t>FL2024_1702</t>
  </si>
  <si>
    <t>Брус Любов Петрівна</t>
  </si>
  <si>
    <t>FL2024_1703</t>
  </si>
  <si>
    <t>Супрун Марина Олександрівна</t>
  </si>
  <si>
    <t>FL2024_1704</t>
  </si>
  <si>
    <t>Жук Наталя Миколаївна</t>
  </si>
  <si>
    <t>FL2024_1705</t>
  </si>
  <si>
    <t>Чернишева Вікторія ЛОгвинівна</t>
  </si>
  <si>
    <t>FL2024_1706</t>
  </si>
  <si>
    <t>Озарінська Тетяна Станіславівна</t>
  </si>
  <si>
    <t>FL2024_1707</t>
  </si>
  <si>
    <t>Герун Марія Іванівна</t>
  </si>
  <si>
    <t>FL2024_1708</t>
  </si>
  <si>
    <t>Бодня Ірина Василівна</t>
  </si>
  <si>
    <t>FL2024_1709</t>
  </si>
  <si>
    <t>Болдарєва Ольга Миколаївна</t>
  </si>
  <si>
    <t>FL2024_1710</t>
  </si>
  <si>
    <t>Шух Марія Василівна</t>
  </si>
  <si>
    <t>FL2024_1711</t>
  </si>
  <si>
    <t>Дорожон Марія Василівна</t>
  </si>
  <si>
    <t>FL2024_1712</t>
  </si>
  <si>
    <t>Якима Іра Романівна</t>
  </si>
  <si>
    <t>FL2024_1713</t>
  </si>
  <si>
    <t>Вострікова Світлана Олегівна</t>
  </si>
  <si>
    <t>FL2024_1714</t>
  </si>
  <si>
    <t>Філімоненко Катерина Олександрівна</t>
  </si>
  <si>
    <t>FL2024_1715</t>
  </si>
  <si>
    <t>Литвин Олена Володимирівна</t>
  </si>
  <si>
    <t>FL2024_1716</t>
  </si>
  <si>
    <t>Махова Юлія Валеріївна</t>
  </si>
  <si>
    <t>FL2024_1717</t>
  </si>
  <si>
    <t>Воронова Валентина Сергіївна</t>
  </si>
  <si>
    <t>FL2024_1718</t>
  </si>
  <si>
    <t>Ковальчук Оксана Володимирівна</t>
  </si>
  <si>
    <t>FL2024_1719</t>
  </si>
  <si>
    <t>Ізбаш Світлана Петрівна</t>
  </si>
  <si>
    <t>FL2024_1720</t>
  </si>
  <si>
    <t>Малишева Тетяна Василівна</t>
  </si>
  <si>
    <t>FL2024_1721</t>
  </si>
  <si>
    <t>Терно Сергій Олександрович</t>
  </si>
  <si>
    <t>FL2024_1722</t>
  </si>
  <si>
    <t>Плахотнюк Тетяна Юріївна</t>
  </si>
  <si>
    <t>FL2024_1723</t>
  </si>
  <si>
    <t>Матиєвич Лариса Олександрівна</t>
  </si>
  <si>
    <t>FL2024_1724</t>
  </si>
  <si>
    <t>Ткачук Марія Миколаївна</t>
  </si>
  <si>
    <t>FL2024_1725</t>
  </si>
  <si>
    <t>Андрейченко Аліна Юріївна</t>
  </si>
  <si>
    <t>FL2024_1726</t>
  </si>
  <si>
    <t>Ярова Євгенія Валентинівна</t>
  </si>
  <si>
    <t>FL2024_1727</t>
  </si>
  <si>
    <t>Гончаренко Дарія Олександрівна</t>
  </si>
  <si>
    <t>FL2024_1728</t>
  </si>
  <si>
    <t>Рідзель Оксана Миколаївна</t>
  </si>
  <si>
    <t>FL2024_1729</t>
  </si>
  <si>
    <t>Гавронська Наталія Миколаївна</t>
  </si>
  <si>
    <t>FL2024_1730</t>
  </si>
  <si>
    <t>Рижова Віра Василівна</t>
  </si>
  <si>
    <t>FL2024_1731</t>
  </si>
  <si>
    <t>Миронова Тетяна Миколаївна</t>
  </si>
  <si>
    <t>FL2024_1732</t>
  </si>
  <si>
    <t>Сумарокова Віта Олександрівна</t>
  </si>
  <si>
    <t>FL2024_1733</t>
  </si>
  <si>
    <t>Добуш Максим Павлович</t>
  </si>
  <si>
    <t>FL2024_1734</t>
  </si>
  <si>
    <t>Круглик Наталія Володимирівна</t>
  </si>
  <si>
    <t>FL2024_1735</t>
  </si>
  <si>
    <t>Кучіна Наталія Василівна</t>
  </si>
  <si>
    <t>FL2024_1736</t>
  </si>
  <si>
    <t>Добродумова Лариса</t>
  </si>
  <si>
    <t>FL2024_1737</t>
  </si>
  <si>
    <t>Соронович Олена Юріівна</t>
  </si>
  <si>
    <t>FL2024_1738</t>
  </si>
  <si>
    <t>Галицька Світлана Миколаївна</t>
  </si>
  <si>
    <t>FL2024_1739</t>
  </si>
  <si>
    <t>Остап'юк Галина Євгенівна</t>
  </si>
  <si>
    <t>FL2024_1740</t>
  </si>
  <si>
    <t>Батова Олена Миколаївна</t>
  </si>
  <si>
    <t>FL2024_1741</t>
  </si>
  <si>
    <t>Маринович Оксана Михайлівна</t>
  </si>
  <si>
    <t>Музнік Галина Миколаївна</t>
  </si>
  <si>
    <t>FL2024_1748</t>
  </si>
  <si>
    <t>Мартинюк Людмила Іванівна</t>
  </si>
  <si>
    <t>FL2024_1747</t>
  </si>
  <si>
    <t>Калошин Дмитро Дмитрович</t>
  </si>
  <si>
    <t>FL2024_1746</t>
  </si>
  <si>
    <t>Крамар Людмила Богданівна</t>
  </si>
  <si>
    <t>FL2024_1745</t>
  </si>
  <si>
    <t>Венедіктов Ярослав Володимирович</t>
  </si>
  <si>
    <t>FL2024_1744</t>
  </si>
  <si>
    <t>Качала Роксоляна Михайлина</t>
  </si>
  <si>
    <t>FL2024_1743</t>
  </si>
  <si>
    <t>Мельник Наталія Валентинівна</t>
  </si>
  <si>
    <t>FL2024_1742</t>
  </si>
  <si>
    <t>FL2024_1749</t>
  </si>
  <si>
    <t>Якутко Тетяна Сергіївна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</si>
</sst>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talan.bank.gov.ua/get-user-certificate/US_uJOITVLMYQ0PCW8I4" TargetMode="External"/><Relationship Id="rId21" Type="http://schemas.openxmlformats.org/officeDocument/2006/relationships/hyperlink" Target="https://talan.bank.gov.ua/get-user-certificate/US_uJ2vksWGRQU126SWn" TargetMode="External"/><Relationship Id="rId170" Type="http://schemas.openxmlformats.org/officeDocument/2006/relationships/hyperlink" Target="https://talan.bank.gov.ua/get-user-certificate/US_uJZvDdwB05cbW3VVH" TargetMode="External"/><Relationship Id="rId268" Type="http://schemas.openxmlformats.org/officeDocument/2006/relationships/hyperlink" Target="https://talan.bank.gov.ua/get-user-certificate/US_uJSafXvc5OveD3elk" TargetMode="External"/><Relationship Id="rId475" Type="http://schemas.openxmlformats.org/officeDocument/2006/relationships/hyperlink" Target="https://talan.bank.gov.ua/get-user-certificate/US_uJ9MScBcZoOwSk2gg" TargetMode="External"/><Relationship Id="rId682" Type="http://schemas.openxmlformats.org/officeDocument/2006/relationships/hyperlink" Target="https://talan.bank.gov.ua/get-user-certificate/US_uJqKUAG4BTC38z60v" TargetMode="External"/><Relationship Id="rId128" Type="http://schemas.openxmlformats.org/officeDocument/2006/relationships/hyperlink" Target="https://talan.bank.gov.ua/get-user-certificate/US_uJ4bjUCoMrzhEoVPk" TargetMode="External"/><Relationship Id="rId335" Type="http://schemas.openxmlformats.org/officeDocument/2006/relationships/hyperlink" Target="https://talan.bank.gov.ua/get-user-certificate/US_uJc1FYH2__YQaJB8a" TargetMode="External"/><Relationship Id="rId542" Type="http://schemas.openxmlformats.org/officeDocument/2006/relationships/hyperlink" Target="https://talan.bank.gov.ua/get-user-certificate/US_uJJCBq4vaL1fpdAqk" TargetMode="External"/><Relationship Id="rId987" Type="http://schemas.openxmlformats.org/officeDocument/2006/relationships/hyperlink" Target="https://talan.bank.gov.ua/get-user-certificate/US_uJ9OeApgdhGOBagyt" TargetMode="External"/><Relationship Id="rId1172" Type="http://schemas.openxmlformats.org/officeDocument/2006/relationships/hyperlink" Target="https://talan.bank.gov.ua/get-user-certificate/US_uJJUHbp5YKWK6j1CF" TargetMode="External"/><Relationship Id="rId402" Type="http://schemas.openxmlformats.org/officeDocument/2006/relationships/hyperlink" Target="https://talan.bank.gov.ua/get-user-certificate/US_uJ9T3oG2nQ-jl01tw" TargetMode="External"/><Relationship Id="rId847" Type="http://schemas.openxmlformats.org/officeDocument/2006/relationships/hyperlink" Target="https://talan.bank.gov.ua/get-user-certificate/US_uJnMqssvws3h3PFt0" TargetMode="External"/><Relationship Id="rId1032" Type="http://schemas.openxmlformats.org/officeDocument/2006/relationships/hyperlink" Target="https://talan.bank.gov.ua/get-user-certificate/US_uJiH1Zs6pVbO22xrS" TargetMode="External"/><Relationship Id="rId1477" Type="http://schemas.openxmlformats.org/officeDocument/2006/relationships/hyperlink" Target="https://talan.bank.gov.ua/get-user-certificate/US_uJ9ZG7qJRF-ZcSF-b" TargetMode="External"/><Relationship Id="rId1684" Type="http://schemas.openxmlformats.org/officeDocument/2006/relationships/hyperlink" Target="https://talan.bank.gov.ua/get-user-certificate/3OIATRTc4YAyaYQP2zwl" TargetMode="External"/><Relationship Id="rId707" Type="http://schemas.openxmlformats.org/officeDocument/2006/relationships/hyperlink" Target="https://talan.bank.gov.ua/get-user-certificate/US_uJx0AGHUm6a0xh_m9" TargetMode="External"/><Relationship Id="rId914" Type="http://schemas.openxmlformats.org/officeDocument/2006/relationships/hyperlink" Target="https://talan.bank.gov.ua/get-user-certificate/US_uJAbgz5k3vLXKm4Il" TargetMode="External"/><Relationship Id="rId1337" Type="http://schemas.openxmlformats.org/officeDocument/2006/relationships/hyperlink" Target="https://talan.bank.gov.ua/get-user-certificate/US_uJdmN0c9IFQQS6g-1" TargetMode="External"/><Relationship Id="rId1544" Type="http://schemas.openxmlformats.org/officeDocument/2006/relationships/hyperlink" Target="https://talan.bank.gov.ua/get-user-certificate/US_uJU8xfVJ-P51jjEhl" TargetMode="External"/><Relationship Id="rId43" Type="http://schemas.openxmlformats.org/officeDocument/2006/relationships/hyperlink" Target="https://talan.bank.gov.ua/get-user-certificate/US_uJFfLpbZtPKKf5gq2" TargetMode="External"/><Relationship Id="rId1404" Type="http://schemas.openxmlformats.org/officeDocument/2006/relationships/hyperlink" Target="https://talan.bank.gov.ua/get-user-certificate/US_uJZ_z8rX9rMg4Dv3b" TargetMode="External"/><Relationship Id="rId1611" Type="http://schemas.openxmlformats.org/officeDocument/2006/relationships/hyperlink" Target="https://talan.bank.gov.ua/get-user-certificate/US_uJiJ0WPNCNap83z8T" TargetMode="External"/><Relationship Id="rId192" Type="http://schemas.openxmlformats.org/officeDocument/2006/relationships/hyperlink" Target="https://talan.bank.gov.ua/get-user-certificate/US_uJmEX_MXOi-6kcJUc" TargetMode="External"/><Relationship Id="rId1709" Type="http://schemas.openxmlformats.org/officeDocument/2006/relationships/hyperlink" Target="https://talan.bank.gov.ua/get-user-certificate/gw25gAuzhUWLuTmraWjb" TargetMode="External"/><Relationship Id="rId497" Type="http://schemas.openxmlformats.org/officeDocument/2006/relationships/hyperlink" Target="https://talan.bank.gov.ua/get-user-certificate/US_uJtWsouXBelp-KvoW" TargetMode="External"/><Relationship Id="rId357" Type="http://schemas.openxmlformats.org/officeDocument/2006/relationships/hyperlink" Target="https://talan.bank.gov.ua/get-user-certificate/US_uJSZLgOpJgTQ9-73j" TargetMode="External"/><Relationship Id="rId1194" Type="http://schemas.openxmlformats.org/officeDocument/2006/relationships/hyperlink" Target="https://talan.bank.gov.ua/get-user-certificate/US_uJWxwg1qvqzO7T9Bp" TargetMode="External"/><Relationship Id="rId217" Type="http://schemas.openxmlformats.org/officeDocument/2006/relationships/hyperlink" Target="https://talan.bank.gov.ua/get-user-certificate/US_uJ-25Q5VWI0EaHJQo" TargetMode="External"/><Relationship Id="rId564" Type="http://schemas.openxmlformats.org/officeDocument/2006/relationships/hyperlink" Target="https://talan.bank.gov.ua/get-user-certificate/US_uJCuf5WHjYCfDvGBK" TargetMode="External"/><Relationship Id="rId771" Type="http://schemas.openxmlformats.org/officeDocument/2006/relationships/hyperlink" Target="https://talan.bank.gov.ua/get-user-certificate/US_uJ1TeRPGbZz-eHAvQ" TargetMode="External"/><Relationship Id="rId869" Type="http://schemas.openxmlformats.org/officeDocument/2006/relationships/hyperlink" Target="https://talan.bank.gov.ua/get-user-certificate/US_uJOEnz49KXPCtoXJw" TargetMode="External"/><Relationship Id="rId1499" Type="http://schemas.openxmlformats.org/officeDocument/2006/relationships/hyperlink" Target="https://talan.bank.gov.ua/get-user-certificate/US_uJkQpF8Cw96PovVP6" TargetMode="External"/><Relationship Id="rId424" Type="http://schemas.openxmlformats.org/officeDocument/2006/relationships/hyperlink" Target="https://talan.bank.gov.ua/get-user-certificate/US_uJfGnsH2snEK1R5jA" TargetMode="External"/><Relationship Id="rId631" Type="http://schemas.openxmlformats.org/officeDocument/2006/relationships/hyperlink" Target="https://talan.bank.gov.ua/get-user-certificate/US_uJrpVHz4eafaZQJ-j" TargetMode="External"/><Relationship Id="rId729" Type="http://schemas.openxmlformats.org/officeDocument/2006/relationships/hyperlink" Target="https://talan.bank.gov.ua/get-user-certificate/US_uJF1-rfQOBT3F_C0k" TargetMode="External"/><Relationship Id="rId1054" Type="http://schemas.openxmlformats.org/officeDocument/2006/relationships/hyperlink" Target="https://talan.bank.gov.ua/get-user-certificate/US_uJ42EmFxhBa0_w99M" TargetMode="External"/><Relationship Id="rId1261" Type="http://schemas.openxmlformats.org/officeDocument/2006/relationships/hyperlink" Target="https://talan.bank.gov.ua/get-user-certificate/US_uJlI4RTVKsXRZG6va" TargetMode="External"/><Relationship Id="rId1359" Type="http://schemas.openxmlformats.org/officeDocument/2006/relationships/hyperlink" Target="https://talan.bank.gov.ua/get-user-certificate/US_uJJZr6K6vVCnY9_wK" TargetMode="External"/><Relationship Id="rId936" Type="http://schemas.openxmlformats.org/officeDocument/2006/relationships/hyperlink" Target="https://talan.bank.gov.ua/get-user-certificate/US_uJWYt93B6Y7oizVQo" TargetMode="External"/><Relationship Id="rId1121" Type="http://schemas.openxmlformats.org/officeDocument/2006/relationships/hyperlink" Target="https://talan.bank.gov.ua/get-user-certificate/US_uJdoq7SVv_90oWW1U" TargetMode="External"/><Relationship Id="rId1219" Type="http://schemas.openxmlformats.org/officeDocument/2006/relationships/hyperlink" Target="https://talan.bank.gov.ua/get-user-certificate/US_uJdytEK5owgVvHyDC" TargetMode="External"/><Relationship Id="rId1566" Type="http://schemas.openxmlformats.org/officeDocument/2006/relationships/hyperlink" Target="https://talan.bank.gov.ua/get-user-certificate/US_uJUax51Gs9pYfeRy8" TargetMode="External"/><Relationship Id="rId65" Type="http://schemas.openxmlformats.org/officeDocument/2006/relationships/hyperlink" Target="https://talan.bank.gov.ua/get-user-certificate/US_uJEQnQtaA6hBdUGek" TargetMode="External"/><Relationship Id="rId1426" Type="http://schemas.openxmlformats.org/officeDocument/2006/relationships/hyperlink" Target="https://talan.bank.gov.ua/get-user-certificate/US_uJRRFjkkd9FvG2rLr" TargetMode="External"/><Relationship Id="rId1633" Type="http://schemas.openxmlformats.org/officeDocument/2006/relationships/hyperlink" Target="https://talan.bank.gov.ua/get-user-certificate/4hc4M1DiwfkbeWxx3VcR" TargetMode="External"/><Relationship Id="rId1700" Type="http://schemas.openxmlformats.org/officeDocument/2006/relationships/hyperlink" Target="https://talan.bank.gov.ua/get-user-certificate/gw25gJUFCX-aPpSty2QE" TargetMode="External"/><Relationship Id="rId281" Type="http://schemas.openxmlformats.org/officeDocument/2006/relationships/hyperlink" Target="https://talan.bank.gov.ua/get-user-certificate/US_uJBm5uMtf1pmJdjqV" TargetMode="External"/><Relationship Id="rId141" Type="http://schemas.openxmlformats.org/officeDocument/2006/relationships/hyperlink" Target="https://talan.bank.gov.ua/get-user-certificate/US_uJs5lGQ15RSad5NdJ" TargetMode="External"/><Relationship Id="rId379" Type="http://schemas.openxmlformats.org/officeDocument/2006/relationships/hyperlink" Target="https://talan.bank.gov.ua/get-user-certificate/US_uJC3x96FIvZ8cuF3b" TargetMode="External"/><Relationship Id="rId586" Type="http://schemas.openxmlformats.org/officeDocument/2006/relationships/hyperlink" Target="https://talan.bank.gov.ua/get-user-certificate/US_uJvt4c3d9slvRZ11S" TargetMode="External"/><Relationship Id="rId793" Type="http://schemas.openxmlformats.org/officeDocument/2006/relationships/hyperlink" Target="https://talan.bank.gov.ua/get-user-certificate/US_uJNwclRujP5ivBp5L" TargetMode="External"/><Relationship Id="rId7" Type="http://schemas.openxmlformats.org/officeDocument/2006/relationships/hyperlink" Target="https://talan.bank.gov.ua/get-user-certificate/US_uJgQxEE8naLu4DjJw" TargetMode="External"/><Relationship Id="rId239" Type="http://schemas.openxmlformats.org/officeDocument/2006/relationships/hyperlink" Target="https://talan.bank.gov.ua/get-user-certificate/US_uJ10LmSuJnhflv_st" TargetMode="External"/><Relationship Id="rId446" Type="http://schemas.openxmlformats.org/officeDocument/2006/relationships/hyperlink" Target="https://talan.bank.gov.ua/get-user-certificate/US_uJeXNeugKKcDdq0Rt" TargetMode="External"/><Relationship Id="rId653" Type="http://schemas.openxmlformats.org/officeDocument/2006/relationships/hyperlink" Target="https://talan.bank.gov.ua/get-user-certificate/US_uJ6PXUHoyrHAaPbhD" TargetMode="External"/><Relationship Id="rId1076" Type="http://schemas.openxmlformats.org/officeDocument/2006/relationships/hyperlink" Target="https://talan.bank.gov.ua/get-user-certificate/US_uJdNFURfYYkxTtIs9" TargetMode="External"/><Relationship Id="rId1283" Type="http://schemas.openxmlformats.org/officeDocument/2006/relationships/hyperlink" Target="https://talan.bank.gov.ua/get-user-certificate/US_uJi_l5ZkOFg65AW2W" TargetMode="External"/><Relationship Id="rId1490" Type="http://schemas.openxmlformats.org/officeDocument/2006/relationships/hyperlink" Target="https://talan.bank.gov.ua/get-user-certificate/US_uJ3soTkl1xUqj0kJA" TargetMode="External"/><Relationship Id="rId306" Type="http://schemas.openxmlformats.org/officeDocument/2006/relationships/hyperlink" Target="https://talan.bank.gov.ua/get-user-certificate/US_uJmXdzO6JP8Zp4c1w" TargetMode="External"/><Relationship Id="rId860" Type="http://schemas.openxmlformats.org/officeDocument/2006/relationships/hyperlink" Target="https://talan.bank.gov.ua/get-user-certificate/US_uJr2693VyYJKM57Sb" TargetMode="External"/><Relationship Id="rId958" Type="http://schemas.openxmlformats.org/officeDocument/2006/relationships/hyperlink" Target="https://talan.bank.gov.ua/get-user-certificate/US_uJEwgKkGo7C0TSfdL" TargetMode="External"/><Relationship Id="rId1143" Type="http://schemas.openxmlformats.org/officeDocument/2006/relationships/hyperlink" Target="https://talan.bank.gov.ua/get-user-certificate/US_uJBKndh8BZMfP4OX7" TargetMode="External"/><Relationship Id="rId1588" Type="http://schemas.openxmlformats.org/officeDocument/2006/relationships/hyperlink" Target="https://talan.bank.gov.ua/get-user-certificate/US_uJpW8J0bGCuova7SH" TargetMode="External"/><Relationship Id="rId87" Type="http://schemas.openxmlformats.org/officeDocument/2006/relationships/hyperlink" Target="https://talan.bank.gov.ua/get-user-certificate/US_uJtGDFtTgwlt9QNVR" TargetMode="External"/><Relationship Id="rId513" Type="http://schemas.openxmlformats.org/officeDocument/2006/relationships/hyperlink" Target="https://talan.bank.gov.ua/get-user-certificate/US_uJAMsNLcChWwsRShK" TargetMode="External"/><Relationship Id="rId720" Type="http://schemas.openxmlformats.org/officeDocument/2006/relationships/hyperlink" Target="https://talan.bank.gov.ua/get-user-certificate/US_uJ50939uDjKG66zL5" TargetMode="External"/><Relationship Id="rId818" Type="http://schemas.openxmlformats.org/officeDocument/2006/relationships/hyperlink" Target="https://talan.bank.gov.ua/get-user-certificate/US_uJV8VIss3SNUJ4WyX" TargetMode="External"/><Relationship Id="rId1350" Type="http://schemas.openxmlformats.org/officeDocument/2006/relationships/hyperlink" Target="https://talan.bank.gov.ua/get-user-certificate/US_uJ3NwHiZVUh8VuKnT" TargetMode="External"/><Relationship Id="rId1448" Type="http://schemas.openxmlformats.org/officeDocument/2006/relationships/hyperlink" Target="https://talan.bank.gov.ua/get-user-certificate/US_uJE-ZrS19OgiHowkl" TargetMode="External"/><Relationship Id="rId1655" Type="http://schemas.openxmlformats.org/officeDocument/2006/relationships/hyperlink" Target="https://talan.bank.gov.ua/get-user-certificate/3OIATQRiUqzT6iiHbrtl" TargetMode="External"/><Relationship Id="rId1003" Type="http://schemas.openxmlformats.org/officeDocument/2006/relationships/hyperlink" Target="https://talan.bank.gov.ua/get-user-certificate/US_uJCJ7T9ukWQW_N-sU" TargetMode="External"/><Relationship Id="rId1210" Type="http://schemas.openxmlformats.org/officeDocument/2006/relationships/hyperlink" Target="https://talan.bank.gov.ua/get-user-certificate/US_uJdWoiX1cDVKkFecl" TargetMode="External"/><Relationship Id="rId1308" Type="http://schemas.openxmlformats.org/officeDocument/2006/relationships/hyperlink" Target="https://talan.bank.gov.ua/get-user-certificate/US_uJxz91XxE6S7CXZBs" TargetMode="External"/><Relationship Id="rId1515" Type="http://schemas.openxmlformats.org/officeDocument/2006/relationships/hyperlink" Target="https://talan.bank.gov.ua/get-user-certificate/US_uJm-QcZkVaIOOE3mZ" TargetMode="External"/><Relationship Id="rId1722" Type="http://schemas.openxmlformats.org/officeDocument/2006/relationships/hyperlink" Target="https://talan.bank.gov.ua/get-user-certificate/hXdo8AQV27IMjSfEmETG" TargetMode="External"/><Relationship Id="rId14" Type="http://schemas.openxmlformats.org/officeDocument/2006/relationships/hyperlink" Target="https://talan.bank.gov.ua/get-user-certificate/US_uJRjpCjSrnU3vzHKA" TargetMode="External"/><Relationship Id="rId163" Type="http://schemas.openxmlformats.org/officeDocument/2006/relationships/hyperlink" Target="https://talan.bank.gov.ua/get-user-certificate/US_uJlopx3fWHvL46Boa" TargetMode="External"/><Relationship Id="rId370" Type="http://schemas.openxmlformats.org/officeDocument/2006/relationships/hyperlink" Target="https://talan.bank.gov.ua/get-user-certificate/US_uJWQto8vxXHjXBbAp" TargetMode="External"/><Relationship Id="rId230" Type="http://schemas.openxmlformats.org/officeDocument/2006/relationships/hyperlink" Target="https://talan.bank.gov.ua/get-user-certificate/US_uJr3knxtRyTOQjida" TargetMode="External"/><Relationship Id="rId468" Type="http://schemas.openxmlformats.org/officeDocument/2006/relationships/hyperlink" Target="https://talan.bank.gov.ua/get-user-certificate/US_uJnUiK8NMTg8eg_B2" TargetMode="External"/><Relationship Id="rId675" Type="http://schemas.openxmlformats.org/officeDocument/2006/relationships/hyperlink" Target="https://talan.bank.gov.ua/get-user-certificate/US_uJ1uzWdnNtrZY4bRW" TargetMode="External"/><Relationship Id="rId882" Type="http://schemas.openxmlformats.org/officeDocument/2006/relationships/hyperlink" Target="https://talan.bank.gov.ua/get-user-certificate/US_uJbDCVyplW9yvmbIF" TargetMode="External"/><Relationship Id="rId1098" Type="http://schemas.openxmlformats.org/officeDocument/2006/relationships/hyperlink" Target="https://talan.bank.gov.ua/get-user-certificate/US_uJx4GjJ0OoPrEOMlQ" TargetMode="External"/><Relationship Id="rId328" Type="http://schemas.openxmlformats.org/officeDocument/2006/relationships/hyperlink" Target="https://talan.bank.gov.ua/get-user-certificate/US_uJWEAjXq6hcPBGLIf" TargetMode="External"/><Relationship Id="rId535" Type="http://schemas.openxmlformats.org/officeDocument/2006/relationships/hyperlink" Target="https://talan.bank.gov.ua/get-user-certificate/US_uJ6NcuEh03B_JfB6a" TargetMode="External"/><Relationship Id="rId742" Type="http://schemas.openxmlformats.org/officeDocument/2006/relationships/hyperlink" Target="https://talan.bank.gov.ua/get-user-certificate/US_uJwIlgHg2cFqWYmOH" TargetMode="External"/><Relationship Id="rId1165" Type="http://schemas.openxmlformats.org/officeDocument/2006/relationships/hyperlink" Target="https://talan.bank.gov.ua/get-user-certificate/US_uJoMd4BuWoWuu02ya" TargetMode="External"/><Relationship Id="rId1372" Type="http://schemas.openxmlformats.org/officeDocument/2006/relationships/hyperlink" Target="https://talan.bank.gov.ua/get-user-certificate/US_uJVr41dOleXHzsg4l" TargetMode="External"/><Relationship Id="rId602" Type="http://schemas.openxmlformats.org/officeDocument/2006/relationships/hyperlink" Target="https://talan.bank.gov.ua/get-user-certificate/US_uJkxhthDkdhPLrlQg" TargetMode="External"/><Relationship Id="rId1025" Type="http://schemas.openxmlformats.org/officeDocument/2006/relationships/hyperlink" Target="https://talan.bank.gov.ua/get-user-certificate/US_uJIX3DV9MBzIuZOVS" TargetMode="External"/><Relationship Id="rId1232" Type="http://schemas.openxmlformats.org/officeDocument/2006/relationships/hyperlink" Target="https://talan.bank.gov.ua/get-user-certificate/US_uJFM8NDrMmR7i7hBB" TargetMode="External"/><Relationship Id="rId1677" Type="http://schemas.openxmlformats.org/officeDocument/2006/relationships/hyperlink" Target="https://talan.bank.gov.ua/get-user-certificate/3OIATAOriUaOcrJU38L6" TargetMode="External"/><Relationship Id="rId907" Type="http://schemas.openxmlformats.org/officeDocument/2006/relationships/hyperlink" Target="https://talan.bank.gov.ua/get-user-certificate/US_uJ6IxVfgSPodIm3Du" TargetMode="External"/><Relationship Id="rId1537" Type="http://schemas.openxmlformats.org/officeDocument/2006/relationships/hyperlink" Target="https://talan.bank.gov.ua/get-user-certificate/US_uJIiWMUrj8gVWY298" TargetMode="External"/><Relationship Id="rId1744" Type="http://schemas.openxmlformats.org/officeDocument/2006/relationships/hyperlink" Target="https://talan.bank.gov.ua/get-user-certificate/E3o17m-CiEDpi3zar81d" TargetMode="External"/><Relationship Id="rId36" Type="http://schemas.openxmlformats.org/officeDocument/2006/relationships/hyperlink" Target="https://talan.bank.gov.ua/get-user-certificate/US_uJ4z0CA4NhUDhlQrS" TargetMode="External"/><Relationship Id="rId1604" Type="http://schemas.openxmlformats.org/officeDocument/2006/relationships/hyperlink" Target="https://talan.bank.gov.ua/get-user-certificate/US_uJxQMxkvgn-TOKMBk" TargetMode="External"/><Relationship Id="rId185" Type="http://schemas.openxmlformats.org/officeDocument/2006/relationships/hyperlink" Target="https://talan.bank.gov.ua/get-user-certificate/US_uJ7nlyNSvFBDuf_JW" TargetMode="External"/><Relationship Id="rId392" Type="http://schemas.openxmlformats.org/officeDocument/2006/relationships/hyperlink" Target="https://talan.bank.gov.ua/get-user-certificate/US_uJjCs1m6XbsNb-ViP" TargetMode="External"/><Relationship Id="rId697" Type="http://schemas.openxmlformats.org/officeDocument/2006/relationships/hyperlink" Target="https://talan.bank.gov.ua/get-user-certificate/US_uJ1xZNvQNDCdgvgRk" TargetMode="External"/><Relationship Id="rId252" Type="http://schemas.openxmlformats.org/officeDocument/2006/relationships/hyperlink" Target="https://talan.bank.gov.ua/get-user-certificate/US_uJMvsNzeWc4GeZN3N" TargetMode="External"/><Relationship Id="rId1187" Type="http://schemas.openxmlformats.org/officeDocument/2006/relationships/hyperlink" Target="https://talan.bank.gov.ua/get-user-certificate/US_uJwSOGTUN3IpK27ch" TargetMode="External"/><Relationship Id="rId112" Type="http://schemas.openxmlformats.org/officeDocument/2006/relationships/hyperlink" Target="https://talan.bank.gov.ua/get-user-certificate/US_uJR6-hqeToqEi8-Zb" TargetMode="External"/><Relationship Id="rId557" Type="http://schemas.openxmlformats.org/officeDocument/2006/relationships/hyperlink" Target="https://talan.bank.gov.ua/get-user-certificate/US_uJhIZlErxqlRxzwLj" TargetMode="External"/><Relationship Id="rId764" Type="http://schemas.openxmlformats.org/officeDocument/2006/relationships/hyperlink" Target="https://talan.bank.gov.ua/get-user-certificate/US_uJd2OOvHardeSKsyo" TargetMode="External"/><Relationship Id="rId971" Type="http://schemas.openxmlformats.org/officeDocument/2006/relationships/hyperlink" Target="https://talan.bank.gov.ua/get-user-certificate/US_uJa41klC7SX5lmP4d" TargetMode="External"/><Relationship Id="rId1394" Type="http://schemas.openxmlformats.org/officeDocument/2006/relationships/hyperlink" Target="https://talan.bank.gov.ua/get-user-certificate/US_uJ6JQ82Ububew7ryk" TargetMode="External"/><Relationship Id="rId1699" Type="http://schemas.openxmlformats.org/officeDocument/2006/relationships/hyperlink" Target="https://talan.bank.gov.ua/get-user-certificate/gw25gHLrmPPbU3esrgb5" TargetMode="External"/><Relationship Id="rId417" Type="http://schemas.openxmlformats.org/officeDocument/2006/relationships/hyperlink" Target="https://talan.bank.gov.ua/get-user-certificate/US_uJDIHE7lmvIA8wfLY" TargetMode="External"/><Relationship Id="rId624" Type="http://schemas.openxmlformats.org/officeDocument/2006/relationships/hyperlink" Target="https://talan.bank.gov.ua/get-user-certificate/US_uJOulTU4IlrDny7xb" TargetMode="External"/><Relationship Id="rId831" Type="http://schemas.openxmlformats.org/officeDocument/2006/relationships/hyperlink" Target="https://talan.bank.gov.ua/get-user-certificate/US_uJ3lhEZ72I37cTgWP" TargetMode="External"/><Relationship Id="rId1047" Type="http://schemas.openxmlformats.org/officeDocument/2006/relationships/hyperlink" Target="https://talan.bank.gov.ua/get-user-certificate/US_uJAotRYuHgOFkC8J-" TargetMode="External"/><Relationship Id="rId1254" Type="http://schemas.openxmlformats.org/officeDocument/2006/relationships/hyperlink" Target="https://talan.bank.gov.ua/get-user-certificate/US_uJCZg9dEoVLl8HAjW" TargetMode="External"/><Relationship Id="rId1461" Type="http://schemas.openxmlformats.org/officeDocument/2006/relationships/hyperlink" Target="https://talan.bank.gov.ua/get-user-certificate/US_uJHPvGS_zIQPk1y51" TargetMode="External"/><Relationship Id="rId929" Type="http://schemas.openxmlformats.org/officeDocument/2006/relationships/hyperlink" Target="https://talan.bank.gov.ua/get-user-certificate/US_uJSO4Y5WWCDjibXoL" TargetMode="External"/><Relationship Id="rId1114" Type="http://schemas.openxmlformats.org/officeDocument/2006/relationships/hyperlink" Target="https://talan.bank.gov.ua/get-user-certificate/US_uJcLKDxtnTQYEVCyn" TargetMode="External"/><Relationship Id="rId1321" Type="http://schemas.openxmlformats.org/officeDocument/2006/relationships/hyperlink" Target="https://talan.bank.gov.ua/get-user-certificate/US_uJL_2RbZoO-uboSs3" TargetMode="External"/><Relationship Id="rId1559" Type="http://schemas.openxmlformats.org/officeDocument/2006/relationships/hyperlink" Target="https://talan.bank.gov.ua/get-user-certificate/US_uJM6BkHBVTnfY8Z5L" TargetMode="External"/><Relationship Id="rId58" Type="http://schemas.openxmlformats.org/officeDocument/2006/relationships/hyperlink" Target="https://talan.bank.gov.ua/get-user-certificate/US_uJ_-cUdr6bIVr7Nez" TargetMode="External"/><Relationship Id="rId1419" Type="http://schemas.openxmlformats.org/officeDocument/2006/relationships/hyperlink" Target="https://talan.bank.gov.ua/get-user-certificate/US_uJtVUM-mTWbIX8znq" TargetMode="External"/><Relationship Id="rId1626" Type="http://schemas.openxmlformats.org/officeDocument/2006/relationships/hyperlink" Target="https://talan.bank.gov.ua/get-user-certificate/4hc4MWfvLsxgIJtVTKSV" TargetMode="External"/><Relationship Id="rId274" Type="http://schemas.openxmlformats.org/officeDocument/2006/relationships/hyperlink" Target="https://talan.bank.gov.ua/get-user-certificate/US_uJVF2e0HQ7CN79NQ3" TargetMode="External"/><Relationship Id="rId481" Type="http://schemas.openxmlformats.org/officeDocument/2006/relationships/hyperlink" Target="https://talan.bank.gov.ua/get-user-certificate/US_uJP72HnQAQZ8IMCo4" TargetMode="External"/><Relationship Id="rId134" Type="http://schemas.openxmlformats.org/officeDocument/2006/relationships/hyperlink" Target="https://talan.bank.gov.ua/get-user-certificate/US_uJ4HlBU4g0KcTJwQL" TargetMode="External"/><Relationship Id="rId579" Type="http://schemas.openxmlformats.org/officeDocument/2006/relationships/hyperlink" Target="https://talan.bank.gov.ua/get-user-certificate/US_uJFIKLkg-yxBebxSA" TargetMode="External"/><Relationship Id="rId786" Type="http://schemas.openxmlformats.org/officeDocument/2006/relationships/hyperlink" Target="https://talan.bank.gov.ua/get-user-certificate/US_uJNcPqnBZti81BIxg" TargetMode="External"/><Relationship Id="rId993" Type="http://schemas.openxmlformats.org/officeDocument/2006/relationships/hyperlink" Target="https://talan.bank.gov.ua/get-user-certificate/US_uJ9iA8RasNo7HVJYc" TargetMode="External"/><Relationship Id="rId341" Type="http://schemas.openxmlformats.org/officeDocument/2006/relationships/hyperlink" Target="https://talan.bank.gov.ua/get-user-certificate/US_uJ1HgaWIMlyb4TrcS" TargetMode="External"/><Relationship Id="rId439" Type="http://schemas.openxmlformats.org/officeDocument/2006/relationships/hyperlink" Target="https://talan.bank.gov.ua/get-user-certificate/US_uJvVZG6jVpUDKIUBO" TargetMode="External"/><Relationship Id="rId646" Type="http://schemas.openxmlformats.org/officeDocument/2006/relationships/hyperlink" Target="https://talan.bank.gov.ua/get-user-certificate/US_uJGZH5mFqRTaQVSBD" TargetMode="External"/><Relationship Id="rId1069" Type="http://schemas.openxmlformats.org/officeDocument/2006/relationships/hyperlink" Target="https://talan.bank.gov.ua/get-user-certificate/US_uJM7CtZr9SzKJNtb1" TargetMode="External"/><Relationship Id="rId1276" Type="http://schemas.openxmlformats.org/officeDocument/2006/relationships/hyperlink" Target="https://talan.bank.gov.ua/get-user-certificate/US_uJrKpjBzvH3nB-5De" TargetMode="External"/><Relationship Id="rId1483" Type="http://schemas.openxmlformats.org/officeDocument/2006/relationships/hyperlink" Target="https://talan.bank.gov.ua/get-user-certificate/US_uJaUAq7cB-3cTfipc" TargetMode="External"/><Relationship Id="rId201" Type="http://schemas.openxmlformats.org/officeDocument/2006/relationships/hyperlink" Target="https://talan.bank.gov.ua/get-user-certificate/US_uJTB1tQTwCsOg2rOD" TargetMode="External"/><Relationship Id="rId506" Type="http://schemas.openxmlformats.org/officeDocument/2006/relationships/hyperlink" Target="https://talan.bank.gov.ua/get-user-certificate/US_uJqDMZ7vrNoQtKia-" TargetMode="External"/><Relationship Id="rId853" Type="http://schemas.openxmlformats.org/officeDocument/2006/relationships/hyperlink" Target="https://talan.bank.gov.ua/get-user-certificate/US_uJALfouAwXuFwYWvF" TargetMode="External"/><Relationship Id="rId1136" Type="http://schemas.openxmlformats.org/officeDocument/2006/relationships/hyperlink" Target="https://talan.bank.gov.ua/get-user-certificate/US_uJ1cT9xBVDc0_sQLk" TargetMode="External"/><Relationship Id="rId1690" Type="http://schemas.openxmlformats.org/officeDocument/2006/relationships/hyperlink" Target="https://talan.bank.gov.ua/get-user-certificate/gw25gKkLlj18YA3ehS03" TargetMode="External"/><Relationship Id="rId713" Type="http://schemas.openxmlformats.org/officeDocument/2006/relationships/hyperlink" Target="https://talan.bank.gov.ua/get-user-certificate/US_uJxdU8cWbSNiLWCbE" TargetMode="External"/><Relationship Id="rId920" Type="http://schemas.openxmlformats.org/officeDocument/2006/relationships/hyperlink" Target="https://talan.bank.gov.ua/get-user-certificate/US_uJ8vZ0ITQcKgWP8UK" TargetMode="External"/><Relationship Id="rId1343" Type="http://schemas.openxmlformats.org/officeDocument/2006/relationships/hyperlink" Target="https://talan.bank.gov.ua/get-user-certificate/US_uJCDgAXpGheF2AGW8" TargetMode="External"/><Relationship Id="rId1550" Type="http://schemas.openxmlformats.org/officeDocument/2006/relationships/hyperlink" Target="https://talan.bank.gov.ua/get-user-certificate/US_uJuLNIfPTi44CcnIL" TargetMode="External"/><Relationship Id="rId1648" Type="http://schemas.openxmlformats.org/officeDocument/2006/relationships/hyperlink" Target="https://talan.bank.gov.ua/get-user-certificate/4hc4MmsUaKIP_Y6x1LyE" TargetMode="External"/><Relationship Id="rId1203" Type="http://schemas.openxmlformats.org/officeDocument/2006/relationships/hyperlink" Target="https://talan.bank.gov.ua/get-user-certificate/US_uJepj3bZ17Shz-b4m" TargetMode="External"/><Relationship Id="rId1410" Type="http://schemas.openxmlformats.org/officeDocument/2006/relationships/hyperlink" Target="https://talan.bank.gov.ua/get-user-certificate/US_uJwUyX5EqMG-IkLz-" TargetMode="External"/><Relationship Id="rId1508" Type="http://schemas.openxmlformats.org/officeDocument/2006/relationships/hyperlink" Target="https://talan.bank.gov.ua/get-user-certificate/US_uJRN-OY7UskkM-6pF" TargetMode="External"/><Relationship Id="rId1715" Type="http://schemas.openxmlformats.org/officeDocument/2006/relationships/hyperlink" Target="https://talan.bank.gov.ua/get-user-certificate/hXdo8pvAyUw5NCwJC12P" TargetMode="External"/><Relationship Id="rId296" Type="http://schemas.openxmlformats.org/officeDocument/2006/relationships/hyperlink" Target="https://talan.bank.gov.ua/get-user-certificate/US_uJb0z8wdIm5m7NgqX" TargetMode="External"/><Relationship Id="rId156" Type="http://schemas.openxmlformats.org/officeDocument/2006/relationships/hyperlink" Target="https://talan.bank.gov.ua/get-user-certificate/US_uJIG-kamytcuRF_iK" TargetMode="External"/><Relationship Id="rId363" Type="http://schemas.openxmlformats.org/officeDocument/2006/relationships/hyperlink" Target="https://talan.bank.gov.ua/get-user-certificate/US_uJNo_wxYKn5lClipl" TargetMode="External"/><Relationship Id="rId570" Type="http://schemas.openxmlformats.org/officeDocument/2006/relationships/hyperlink" Target="https://talan.bank.gov.ua/get-user-certificate/US_uJ_poTCEyYv0LTtuq" TargetMode="External"/><Relationship Id="rId223" Type="http://schemas.openxmlformats.org/officeDocument/2006/relationships/hyperlink" Target="https://talan.bank.gov.ua/get-user-certificate/US_uJeCT8bibLsS15vYx" TargetMode="External"/><Relationship Id="rId430" Type="http://schemas.openxmlformats.org/officeDocument/2006/relationships/hyperlink" Target="https://talan.bank.gov.ua/get-user-certificate/US_uJCmeuH49Boj92E0X" TargetMode="External"/><Relationship Id="rId668" Type="http://schemas.openxmlformats.org/officeDocument/2006/relationships/hyperlink" Target="https://talan.bank.gov.ua/get-user-certificate/US_uJECvsbhjpCByg_EQ" TargetMode="External"/><Relationship Id="rId875" Type="http://schemas.openxmlformats.org/officeDocument/2006/relationships/hyperlink" Target="https://talan.bank.gov.ua/get-user-certificate/US_uJtsNiljey6uvl6Er" TargetMode="External"/><Relationship Id="rId1060" Type="http://schemas.openxmlformats.org/officeDocument/2006/relationships/hyperlink" Target="https://talan.bank.gov.ua/get-user-certificate/US_uJJhTGnxFy1eVcW9h" TargetMode="External"/><Relationship Id="rId1298" Type="http://schemas.openxmlformats.org/officeDocument/2006/relationships/hyperlink" Target="https://talan.bank.gov.ua/get-user-certificate/US_uJj-K3hrUJw5IYJet" TargetMode="External"/><Relationship Id="rId528" Type="http://schemas.openxmlformats.org/officeDocument/2006/relationships/hyperlink" Target="https://talan.bank.gov.ua/get-user-certificate/US_uJAPCLclAZnakpcmm" TargetMode="External"/><Relationship Id="rId735" Type="http://schemas.openxmlformats.org/officeDocument/2006/relationships/hyperlink" Target="https://talan.bank.gov.ua/get-user-certificate/US_uJEWeciUYS26sauwX" TargetMode="External"/><Relationship Id="rId942" Type="http://schemas.openxmlformats.org/officeDocument/2006/relationships/hyperlink" Target="https://talan.bank.gov.ua/get-user-certificate/US_uJ3nyFhcdpctGXa5r" TargetMode="External"/><Relationship Id="rId1158" Type="http://schemas.openxmlformats.org/officeDocument/2006/relationships/hyperlink" Target="https://talan.bank.gov.ua/get-user-certificate/US_uJ3RZhjnJtxF1sIT_" TargetMode="External"/><Relationship Id="rId1365" Type="http://schemas.openxmlformats.org/officeDocument/2006/relationships/hyperlink" Target="https://talan.bank.gov.ua/get-user-certificate/US_uJ1pEbJjTcpiHNJx9" TargetMode="External"/><Relationship Id="rId1572" Type="http://schemas.openxmlformats.org/officeDocument/2006/relationships/hyperlink" Target="https://talan.bank.gov.ua/get-user-certificate/US_uJe5LmMRpRqXLf5n-" TargetMode="External"/><Relationship Id="rId1018" Type="http://schemas.openxmlformats.org/officeDocument/2006/relationships/hyperlink" Target="https://talan.bank.gov.ua/get-user-certificate/US_uJUKoSrpgizqqTwxn" TargetMode="External"/><Relationship Id="rId1225" Type="http://schemas.openxmlformats.org/officeDocument/2006/relationships/hyperlink" Target="https://talan.bank.gov.ua/get-user-certificate/US_uJlvSlBfXcfX_zAfo" TargetMode="External"/><Relationship Id="rId1432" Type="http://schemas.openxmlformats.org/officeDocument/2006/relationships/hyperlink" Target="https://talan.bank.gov.ua/get-user-certificate/US_uJPQi7gbzT2QmbCue" TargetMode="External"/><Relationship Id="rId71" Type="http://schemas.openxmlformats.org/officeDocument/2006/relationships/hyperlink" Target="https://talan.bank.gov.ua/get-user-certificate/US_uJXxmC9Qrp3NIJ8fm" TargetMode="External"/><Relationship Id="rId802" Type="http://schemas.openxmlformats.org/officeDocument/2006/relationships/hyperlink" Target="https://talan.bank.gov.ua/get-user-certificate/US_uJiYEibTLZn6ahNMv" TargetMode="External"/><Relationship Id="rId1737" Type="http://schemas.openxmlformats.org/officeDocument/2006/relationships/hyperlink" Target="https://talan.bank.gov.ua/get-user-certificate/dWhW7Itl2cQP9wslUJgK" TargetMode="External"/><Relationship Id="rId29" Type="http://schemas.openxmlformats.org/officeDocument/2006/relationships/hyperlink" Target="https://talan.bank.gov.ua/get-user-certificate/US_uJjG-nmn_oZ8bYQjX" TargetMode="External"/><Relationship Id="rId178" Type="http://schemas.openxmlformats.org/officeDocument/2006/relationships/hyperlink" Target="https://talan.bank.gov.ua/get-user-certificate/US_uJeUF_zmXjC_KXWe9" TargetMode="External"/><Relationship Id="rId385" Type="http://schemas.openxmlformats.org/officeDocument/2006/relationships/hyperlink" Target="https://talan.bank.gov.ua/get-user-certificate/US_uJ9sLfJJtuCztroRU" TargetMode="External"/><Relationship Id="rId592" Type="http://schemas.openxmlformats.org/officeDocument/2006/relationships/hyperlink" Target="https://talan.bank.gov.ua/get-user-certificate/US_uJLLaZ2SDzbyINkY6" TargetMode="External"/><Relationship Id="rId245" Type="http://schemas.openxmlformats.org/officeDocument/2006/relationships/hyperlink" Target="https://talan.bank.gov.ua/get-user-certificate/US_uJOUOdR06uopxW57u" TargetMode="External"/><Relationship Id="rId452" Type="http://schemas.openxmlformats.org/officeDocument/2006/relationships/hyperlink" Target="https://talan.bank.gov.ua/get-user-certificate/US_uJcngWy8DOWwelmu2" TargetMode="External"/><Relationship Id="rId897" Type="http://schemas.openxmlformats.org/officeDocument/2006/relationships/hyperlink" Target="https://talan.bank.gov.ua/get-user-certificate/US_uJVpERNRPk2yP8BsR" TargetMode="External"/><Relationship Id="rId1082" Type="http://schemas.openxmlformats.org/officeDocument/2006/relationships/hyperlink" Target="https://talan.bank.gov.ua/get-user-certificate/US_uJ6E6ltXlec22iM9U" TargetMode="External"/><Relationship Id="rId105" Type="http://schemas.openxmlformats.org/officeDocument/2006/relationships/hyperlink" Target="https://talan.bank.gov.ua/get-user-certificate/US_uJgv1haqS_2Q16bfI" TargetMode="External"/><Relationship Id="rId312" Type="http://schemas.openxmlformats.org/officeDocument/2006/relationships/hyperlink" Target="https://talan.bank.gov.ua/get-user-certificate/US_uJxxOu42BvXQOduUt" TargetMode="External"/><Relationship Id="rId757" Type="http://schemas.openxmlformats.org/officeDocument/2006/relationships/hyperlink" Target="https://talan.bank.gov.ua/get-user-certificate/US_uJTJ4m_M5Us4_ugTm" TargetMode="External"/><Relationship Id="rId964" Type="http://schemas.openxmlformats.org/officeDocument/2006/relationships/hyperlink" Target="https://talan.bank.gov.ua/get-user-certificate/US_uJX4UJxTj--sTVCG8" TargetMode="External"/><Relationship Id="rId1387" Type="http://schemas.openxmlformats.org/officeDocument/2006/relationships/hyperlink" Target="https://talan.bank.gov.ua/get-user-certificate/US_uJj0cmdt8K78m5FFV" TargetMode="External"/><Relationship Id="rId1594" Type="http://schemas.openxmlformats.org/officeDocument/2006/relationships/hyperlink" Target="https://talan.bank.gov.ua/get-user-certificate/US_uJXZRZS3npFadFg37" TargetMode="External"/><Relationship Id="rId93" Type="http://schemas.openxmlformats.org/officeDocument/2006/relationships/hyperlink" Target="https://talan.bank.gov.ua/get-user-certificate/US_uJ15bwVvWjgni34a5" TargetMode="External"/><Relationship Id="rId617" Type="http://schemas.openxmlformats.org/officeDocument/2006/relationships/hyperlink" Target="https://talan.bank.gov.ua/get-user-certificate/US_uJHHJOo84e1Y4DlPx" TargetMode="External"/><Relationship Id="rId824" Type="http://schemas.openxmlformats.org/officeDocument/2006/relationships/hyperlink" Target="https://talan.bank.gov.ua/get-user-certificate/US_uJbNJt7W5z3KXCdTv" TargetMode="External"/><Relationship Id="rId1247" Type="http://schemas.openxmlformats.org/officeDocument/2006/relationships/hyperlink" Target="https://talan.bank.gov.ua/get-user-certificate/US_uJOp6sBTVD3GwtNgk" TargetMode="External"/><Relationship Id="rId1454" Type="http://schemas.openxmlformats.org/officeDocument/2006/relationships/hyperlink" Target="https://talan.bank.gov.ua/get-user-certificate/US_uJl22GwwW0dhkj44W" TargetMode="External"/><Relationship Id="rId1661" Type="http://schemas.openxmlformats.org/officeDocument/2006/relationships/hyperlink" Target="https://talan.bank.gov.ua/get-user-certificate/3OIAToT-JSKy4O1yO9OT" TargetMode="External"/><Relationship Id="rId1107" Type="http://schemas.openxmlformats.org/officeDocument/2006/relationships/hyperlink" Target="https://talan.bank.gov.ua/get-user-certificate/US_uJTHoW3_UKXMlZKYe" TargetMode="External"/><Relationship Id="rId1314" Type="http://schemas.openxmlformats.org/officeDocument/2006/relationships/hyperlink" Target="https://talan.bank.gov.ua/get-user-certificate/US_uJKRMwpHo5G4yccT7" TargetMode="External"/><Relationship Id="rId1521" Type="http://schemas.openxmlformats.org/officeDocument/2006/relationships/hyperlink" Target="https://talan.bank.gov.ua/get-user-certificate/US_uJLkZcfN7hbdSAPPT" TargetMode="External"/><Relationship Id="rId1619" Type="http://schemas.openxmlformats.org/officeDocument/2006/relationships/hyperlink" Target="https://talan.bank.gov.ua/get-user-certificate/4hc4Ms8edmVMrA7NSJUx" TargetMode="External"/><Relationship Id="rId20" Type="http://schemas.openxmlformats.org/officeDocument/2006/relationships/hyperlink" Target="https://talan.bank.gov.ua/get-user-certificate/US_uJ70I_EkwRRCpmWl7" TargetMode="External"/><Relationship Id="rId267" Type="http://schemas.openxmlformats.org/officeDocument/2006/relationships/hyperlink" Target="https://talan.bank.gov.ua/get-user-certificate/US_uJ9NlZlCsVWszoTR5" TargetMode="External"/><Relationship Id="rId474" Type="http://schemas.openxmlformats.org/officeDocument/2006/relationships/hyperlink" Target="https://talan.bank.gov.ua/get-user-certificate/US_uJj4qziNWANEs9X-j" TargetMode="External"/><Relationship Id="rId127" Type="http://schemas.openxmlformats.org/officeDocument/2006/relationships/hyperlink" Target="https://talan.bank.gov.ua/get-user-certificate/US_uJ_6pYFujrtUWef1t" TargetMode="External"/><Relationship Id="rId681" Type="http://schemas.openxmlformats.org/officeDocument/2006/relationships/hyperlink" Target="https://talan.bank.gov.ua/get-user-certificate/US_uJcRSAo7-xfhmHRbq" TargetMode="External"/><Relationship Id="rId779" Type="http://schemas.openxmlformats.org/officeDocument/2006/relationships/hyperlink" Target="https://talan.bank.gov.ua/get-user-certificate/US_uJRIJGTo9M4BJPzbl" TargetMode="External"/><Relationship Id="rId986" Type="http://schemas.openxmlformats.org/officeDocument/2006/relationships/hyperlink" Target="https://talan.bank.gov.ua/get-user-certificate/US_uJB4bOtsZU_mkUdM9" TargetMode="External"/><Relationship Id="rId334" Type="http://schemas.openxmlformats.org/officeDocument/2006/relationships/hyperlink" Target="https://talan.bank.gov.ua/get-user-certificate/US_uJJgFZZy6GopbM1B1" TargetMode="External"/><Relationship Id="rId541" Type="http://schemas.openxmlformats.org/officeDocument/2006/relationships/hyperlink" Target="https://talan.bank.gov.ua/get-user-certificate/US_uJe3yx34pyvIMoOUi" TargetMode="External"/><Relationship Id="rId639" Type="http://schemas.openxmlformats.org/officeDocument/2006/relationships/hyperlink" Target="https://talan.bank.gov.ua/get-user-certificate/US_uJ8H6BwowWL36r1fQ" TargetMode="External"/><Relationship Id="rId1171" Type="http://schemas.openxmlformats.org/officeDocument/2006/relationships/hyperlink" Target="https://talan.bank.gov.ua/get-user-certificate/US_uJmI2HfD1KTX8MVvO" TargetMode="External"/><Relationship Id="rId1269" Type="http://schemas.openxmlformats.org/officeDocument/2006/relationships/hyperlink" Target="https://talan.bank.gov.ua/get-user-certificate/US_uJtf9vJwRZL_3Vd_H" TargetMode="External"/><Relationship Id="rId1476" Type="http://schemas.openxmlformats.org/officeDocument/2006/relationships/hyperlink" Target="https://talan.bank.gov.ua/get-user-certificate/US_uJ4pdeEH3NS817jeq" TargetMode="External"/><Relationship Id="rId401" Type="http://schemas.openxmlformats.org/officeDocument/2006/relationships/hyperlink" Target="https://talan.bank.gov.ua/get-user-certificate/US_uJADBYS-JFjRmLsaf" TargetMode="External"/><Relationship Id="rId846" Type="http://schemas.openxmlformats.org/officeDocument/2006/relationships/hyperlink" Target="https://talan.bank.gov.ua/get-user-certificate/US_uJpjiwwLjyYDjLuoJ" TargetMode="External"/><Relationship Id="rId1031" Type="http://schemas.openxmlformats.org/officeDocument/2006/relationships/hyperlink" Target="https://talan.bank.gov.ua/get-user-certificate/US_uJqyCfpfqBqEOcYhB" TargetMode="External"/><Relationship Id="rId1129" Type="http://schemas.openxmlformats.org/officeDocument/2006/relationships/hyperlink" Target="https://talan.bank.gov.ua/get-user-certificate/US_uJgfS2jyj100M5jHJ" TargetMode="External"/><Relationship Id="rId1683" Type="http://schemas.openxmlformats.org/officeDocument/2006/relationships/hyperlink" Target="https://talan.bank.gov.ua/get-user-certificate/3OIAT1BU8jrdnFhC5DrL" TargetMode="External"/><Relationship Id="rId706" Type="http://schemas.openxmlformats.org/officeDocument/2006/relationships/hyperlink" Target="https://talan.bank.gov.ua/get-user-certificate/US_uJgLX89vBJDE-_o1k" TargetMode="External"/><Relationship Id="rId913" Type="http://schemas.openxmlformats.org/officeDocument/2006/relationships/hyperlink" Target="https://talan.bank.gov.ua/get-user-certificate/US_uJbOAqdZ1lDLJYa8I" TargetMode="External"/><Relationship Id="rId1336" Type="http://schemas.openxmlformats.org/officeDocument/2006/relationships/hyperlink" Target="https://talan.bank.gov.ua/get-user-certificate/US_uJ9Ato3zgxXDso4fX" TargetMode="External"/><Relationship Id="rId1543" Type="http://schemas.openxmlformats.org/officeDocument/2006/relationships/hyperlink" Target="https://talan.bank.gov.ua/get-user-certificate/US_uJ1p1RIIRp0edVIG-" TargetMode="External"/><Relationship Id="rId1750" Type="http://schemas.openxmlformats.org/officeDocument/2006/relationships/printerSettings" Target="../printerSettings/printerSettings1.bin"/><Relationship Id="rId42" Type="http://schemas.openxmlformats.org/officeDocument/2006/relationships/hyperlink" Target="https://talan.bank.gov.ua/get-user-certificate/US_uJzQvzitux4ohaJBj" TargetMode="External"/><Relationship Id="rId1403" Type="http://schemas.openxmlformats.org/officeDocument/2006/relationships/hyperlink" Target="https://talan.bank.gov.ua/get-user-certificate/US_uJyblq0eYSIJB8Ogu" TargetMode="External"/><Relationship Id="rId1610" Type="http://schemas.openxmlformats.org/officeDocument/2006/relationships/hyperlink" Target="https://talan.bank.gov.ua/get-user-certificate/US_uJPYYDVLowvQERvSn" TargetMode="External"/><Relationship Id="rId191" Type="http://schemas.openxmlformats.org/officeDocument/2006/relationships/hyperlink" Target="https://talan.bank.gov.ua/get-user-certificate/US_uJHCRFUIFPJkfQNhQ" TargetMode="External"/><Relationship Id="rId1708" Type="http://schemas.openxmlformats.org/officeDocument/2006/relationships/hyperlink" Target="https://talan.bank.gov.ua/get-user-certificate/gw25gfvN47amC8Jntx9T" TargetMode="External"/><Relationship Id="rId289" Type="http://schemas.openxmlformats.org/officeDocument/2006/relationships/hyperlink" Target="https://talan.bank.gov.ua/get-user-certificate/US_uJcaTTMVGanDvUVf3" TargetMode="External"/><Relationship Id="rId496" Type="http://schemas.openxmlformats.org/officeDocument/2006/relationships/hyperlink" Target="https://talan.bank.gov.ua/get-user-certificate/US_uJ6t7YKFlwFN5qHLR" TargetMode="External"/><Relationship Id="rId149" Type="http://schemas.openxmlformats.org/officeDocument/2006/relationships/hyperlink" Target="https://talan.bank.gov.ua/get-user-certificate/US_uJ_ShYlMiv9oW3SXk" TargetMode="External"/><Relationship Id="rId356" Type="http://schemas.openxmlformats.org/officeDocument/2006/relationships/hyperlink" Target="https://talan.bank.gov.ua/get-user-certificate/US_uJPIf4MKXQpvGVcXw" TargetMode="External"/><Relationship Id="rId563" Type="http://schemas.openxmlformats.org/officeDocument/2006/relationships/hyperlink" Target="https://talan.bank.gov.ua/get-user-certificate/US_uJE3gjyHizDuuYOie" TargetMode="External"/><Relationship Id="rId770" Type="http://schemas.openxmlformats.org/officeDocument/2006/relationships/hyperlink" Target="https://talan.bank.gov.ua/get-user-certificate/US_uJSgg6dB1WsdaH4rT" TargetMode="External"/><Relationship Id="rId1193" Type="http://schemas.openxmlformats.org/officeDocument/2006/relationships/hyperlink" Target="https://talan.bank.gov.ua/get-user-certificate/US_uJWWhQzE-CuR1v79j" TargetMode="External"/><Relationship Id="rId216" Type="http://schemas.openxmlformats.org/officeDocument/2006/relationships/hyperlink" Target="https://talan.bank.gov.ua/get-user-certificate/US_uJ4Orm8Vxta6244VN" TargetMode="External"/><Relationship Id="rId423" Type="http://schemas.openxmlformats.org/officeDocument/2006/relationships/hyperlink" Target="https://talan.bank.gov.ua/get-user-certificate/US_uJUyBTdPJfoBjeFLu" TargetMode="External"/><Relationship Id="rId868" Type="http://schemas.openxmlformats.org/officeDocument/2006/relationships/hyperlink" Target="https://talan.bank.gov.ua/get-user-certificate/US_uJ6jG1ekO5BpCoj6M" TargetMode="External"/><Relationship Id="rId1053" Type="http://schemas.openxmlformats.org/officeDocument/2006/relationships/hyperlink" Target="https://talan.bank.gov.ua/get-user-certificate/US_uJcOpdfduZQkDQC78" TargetMode="External"/><Relationship Id="rId1260" Type="http://schemas.openxmlformats.org/officeDocument/2006/relationships/hyperlink" Target="https://talan.bank.gov.ua/get-user-certificate/US_uJt9dMeOOUZqjZ9KQ" TargetMode="External"/><Relationship Id="rId1498" Type="http://schemas.openxmlformats.org/officeDocument/2006/relationships/hyperlink" Target="https://talan.bank.gov.ua/get-user-certificate/US_uJ2MddBZppCYKZFxd" TargetMode="External"/><Relationship Id="rId630" Type="http://schemas.openxmlformats.org/officeDocument/2006/relationships/hyperlink" Target="https://talan.bank.gov.ua/get-user-certificate/US_uJDg0ZtVslsNByFRi" TargetMode="External"/><Relationship Id="rId728" Type="http://schemas.openxmlformats.org/officeDocument/2006/relationships/hyperlink" Target="https://talan.bank.gov.ua/get-user-certificate/US_uJUKqB5HbCfcKleln" TargetMode="External"/><Relationship Id="rId935" Type="http://schemas.openxmlformats.org/officeDocument/2006/relationships/hyperlink" Target="https://talan.bank.gov.ua/get-user-certificate/US_uJRSdHbQWWkUDRpWX" TargetMode="External"/><Relationship Id="rId1358" Type="http://schemas.openxmlformats.org/officeDocument/2006/relationships/hyperlink" Target="https://talan.bank.gov.ua/get-user-certificate/US_uJoo6fgOOWbMEhZ0z" TargetMode="External"/><Relationship Id="rId1565" Type="http://schemas.openxmlformats.org/officeDocument/2006/relationships/hyperlink" Target="https://talan.bank.gov.ua/get-user-certificate/US_uJGxgn3iUzti-obkh" TargetMode="External"/><Relationship Id="rId64" Type="http://schemas.openxmlformats.org/officeDocument/2006/relationships/hyperlink" Target="https://talan.bank.gov.ua/get-user-certificate/US_uJbsRBr1yhPkBKNu3" TargetMode="External"/><Relationship Id="rId1120" Type="http://schemas.openxmlformats.org/officeDocument/2006/relationships/hyperlink" Target="https://talan.bank.gov.ua/get-user-certificate/US_uJP8cSuoE2H-9elW3" TargetMode="External"/><Relationship Id="rId1218" Type="http://schemas.openxmlformats.org/officeDocument/2006/relationships/hyperlink" Target="https://talan.bank.gov.ua/get-user-certificate/US_uJAEV932pQhQLKk8U" TargetMode="External"/><Relationship Id="rId1425" Type="http://schemas.openxmlformats.org/officeDocument/2006/relationships/hyperlink" Target="https://talan.bank.gov.ua/get-user-certificate/US_uJRwH67pQVfjdg9Tj" TargetMode="External"/><Relationship Id="rId1632" Type="http://schemas.openxmlformats.org/officeDocument/2006/relationships/hyperlink" Target="https://talan.bank.gov.ua/get-user-certificate/4hc4MKFf8mfWNeYcj90M" TargetMode="External"/><Relationship Id="rId280" Type="http://schemas.openxmlformats.org/officeDocument/2006/relationships/hyperlink" Target="https://talan.bank.gov.ua/get-user-certificate/US_uJBj1ShtRio-FdJ57" TargetMode="External"/><Relationship Id="rId140" Type="http://schemas.openxmlformats.org/officeDocument/2006/relationships/hyperlink" Target="https://talan.bank.gov.ua/get-user-certificate/US_uJMt_2BRJ80_dYc5b" TargetMode="External"/><Relationship Id="rId378" Type="http://schemas.openxmlformats.org/officeDocument/2006/relationships/hyperlink" Target="https://talan.bank.gov.ua/get-user-certificate/US_uJtKJif34K60oudGy" TargetMode="External"/><Relationship Id="rId585" Type="http://schemas.openxmlformats.org/officeDocument/2006/relationships/hyperlink" Target="https://talan.bank.gov.ua/get-user-certificate/US_uJMxilqiMl6i2aRjT" TargetMode="External"/><Relationship Id="rId792" Type="http://schemas.openxmlformats.org/officeDocument/2006/relationships/hyperlink" Target="https://talan.bank.gov.ua/get-user-certificate/US_uJGELY_umMSkBToP5" TargetMode="External"/><Relationship Id="rId6" Type="http://schemas.openxmlformats.org/officeDocument/2006/relationships/hyperlink" Target="https://talan.bank.gov.ua/get-user-certificate/US_uJj-jrCA8Bj4dXLsD" TargetMode="External"/><Relationship Id="rId238" Type="http://schemas.openxmlformats.org/officeDocument/2006/relationships/hyperlink" Target="https://talan.bank.gov.ua/get-user-certificate/US_uJxregvzQxBFvt6-H" TargetMode="External"/><Relationship Id="rId445" Type="http://schemas.openxmlformats.org/officeDocument/2006/relationships/hyperlink" Target="https://talan.bank.gov.ua/get-user-certificate/US_uJJ0bXmkOOKLf9xN0" TargetMode="External"/><Relationship Id="rId652" Type="http://schemas.openxmlformats.org/officeDocument/2006/relationships/hyperlink" Target="https://talan.bank.gov.ua/get-user-certificate/US_uJdneex420c4rp9TU" TargetMode="External"/><Relationship Id="rId1075" Type="http://schemas.openxmlformats.org/officeDocument/2006/relationships/hyperlink" Target="https://talan.bank.gov.ua/get-user-certificate/US_uJ1fMjvfUYW2gEJsI" TargetMode="External"/><Relationship Id="rId1282" Type="http://schemas.openxmlformats.org/officeDocument/2006/relationships/hyperlink" Target="https://talan.bank.gov.ua/get-user-certificate/US_uJ1W9_DsN9r7AZS1g" TargetMode="External"/><Relationship Id="rId305" Type="http://schemas.openxmlformats.org/officeDocument/2006/relationships/hyperlink" Target="https://talan.bank.gov.ua/get-user-certificate/US_uJVt27N07zSCf0df9" TargetMode="External"/><Relationship Id="rId512" Type="http://schemas.openxmlformats.org/officeDocument/2006/relationships/hyperlink" Target="https://talan.bank.gov.ua/get-user-certificate/US_uJY78GkmaIoT9HcMs" TargetMode="External"/><Relationship Id="rId957" Type="http://schemas.openxmlformats.org/officeDocument/2006/relationships/hyperlink" Target="https://talan.bank.gov.ua/get-user-certificate/US_uJF3zSJPU45hR9abA" TargetMode="External"/><Relationship Id="rId1142" Type="http://schemas.openxmlformats.org/officeDocument/2006/relationships/hyperlink" Target="https://talan.bank.gov.ua/get-user-certificate/US_uJvW2DP8tduoOo61J" TargetMode="External"/><Relationship Id="rId1587" Type="http://schemas.openxmlformats.org/officeDocument/2006/relationships/hyperlink" Target="https://talan.bank.gov.ua/get-user-certificate/US_uJHWRVDEIBgOjQWzR" TargetMode="External"/><Relationship Id="rId86" Type="http://schemas.openxmlformats.org/officeDocument/2006/relationships/hyperlink" Target="https://talan.bank.gov.ua/get-user-certificate/US_uJSkP6NF3h3HlXk3j" TargetMode="External"/><Relationship Id="rId817" Type="http://schemas.openxmlformats.org/officeDocument/2006/relationships/hyperlink" Target="https://talan.bank.gov.ua/get-user-certificate/US_uJU-tYZa5dZvvxXU0" TargetMode="External"/><Relationship Id="rId1002" Type="http://schemas.openxmlformats.org/officeDocument/2006/relationships/hyperlink" Target="https://talan.bank.gov.ua/get-user-certificate/US_uJAAF9qyB6Iw7nSKT" TargetMode="External"/><Relationship Id="rId1447" Type="http://schemas.openxmlformats.org/officeDocument/2006/relationships/hyperlink" Target="https://talan.bank.gov.ua/get-user-certificate/US_uJ5wseuSyklXu17SS" TargetMode="External"/><Relationship Id="rId1654" Type="http://schemas.openxmlformats.org/officeDocument/2006/relationships/hyperlink" Target="https://talan.bank.gov.ua/get-user-certificate/3OIAT4V1_Wp-U6qsnP2F" TargetMode="External"/><Relationship Id="rId1307" Type="http://schemas.openxmlformats.org/officeDocument/2006/relationships/hyperlink" Target="https://talan.bank.gov.ua/get-user-certificate/US_uJoZIOkqWB6UQ14Sh" TargetMode="External"/><Relationship Id="rId1514" Type="http://schemas.openxmlformats.org/officeDocument/2006/relationships/hyperlink" Target="https://talan.bank.gov.ua/get-user-certificate/US_uJLPB8SNPs_ofYoLh" TargetMode="External"/><Relationship Id="rId1721" Type="http://schemas.openxmlformats.org/officeDocument/2006/relationships/hyperlink" Target="https://talan.bank.gov.ua/get-user-certificate/hXdo8VbzZ2zYvBd0klXW" TargetMode="External"/><Relationship Id="rId13" Type="http://schemas.openxmlformats.org/officeDocument/2006/relationships/hyperlink" Target="https://talan.bank.gov.ua/get-user-certificate/US_uJ8xaSU4bPF22ijY8" TargetMode="External"/><Relationship Id="rId162" Type="http://schemas.openxmlformats.org/officeDocument/2006/relationships/hyperlink" Target="https://talan.bank.gov.ua/get-user-certificate/US_uJ_FcFwM_sRKwV5u7" TargetMode="External"/><Relationship Id="rId467" Type="http://schemas.openxmlformats.org/officeDocument/2006/relationships/hyperlink" Target="https://talan.bank.gov.ua/get-user-certificate/US_uJBSbMIy8uRczYwmE" TargetMode="External"/><Relationship Id="rId1097" Type="http://schemas.openxmlformats.org/officeDocument/2006/relationships/hyperlink" Target="https://talan.bank.gov.ua/get-user-certificate/US_uJCud6XooCzE5Eazu" TargetMode="External"/><Relationship Id="rId674" Type="http://schemas.openxmlformats.org/officeDocument/2006/relationships/hyperlink" Target="https://talan.bank.gov.ua/get-user-certificate/US_uJX4B_a4mV5lx6vAl" TargetMode="External"/><Relationship Id="rId881" Type="http://schemas.openxmlformats.org/officeDocument/2006/relationships/hyperlink" Target="https://talan.bank.gov.ua/get-user-certificate/US_uJc3yKFFJr97_0NtZ" TargetMode="External"/><Relationship Id="rId979" Type="http://schemas.openxmlformats.org/officeDocument/2006/relationships/hyperlink" Target="https://talan.bank.gov.ua/get-user-certificate/US_uJz5BnaBQmnpa6k4D" TargetMode="External"/><Relationship Id="rId327" Type="http://schemas.openxmlformats.org/officeDocument/2006/relationships/hyperlink" Target="https://talan.bank.gov.ua/get-user-certificate/US_uJ9VdOZcMwD-GqNlY" TargetMode="External"/><Relationship Id="rId534" Type="http://schemas.openxmlformats.org/officeDocument/2006/relationships/hyperlink" Target="https://talan.bank.gov.ua/get-user-certificate/US_uJCCVET_vj2tNVI4x" TargetMode="External"/><Relationship Id="rId741" Type="http://schemas.openxmlformats.org/officeDocument/2006/relationships/hyperlink" Target="https://talan.bank.gov.ua/get-user-certificate/US_uJ1M6DaXx0z2-Hz3g" TargetMode="External"/><Relationship Id="rId839" Type="http://schemas.openxmlformats.org/officeDocument/2006/relationships/hyperlink" Target="https://talan.bank.gov.ua/get-user-certificate/US_uJ3Wq3Y-gqpoQEEF5" TargetMode="External"/><Relationship Id="rId1164" Type="http://schemas.openxmlformats.org/officeDocument/2006/relationships/hyperlink" Target="https://talan.bank.gov.ua/get-user-certificate/US_uJgEcCHct7_td4GPL" TargetMode="External"/><Relationship Id="rId1371" Type="http://schemas.openxmlformats.org/officeDocument/2006/relationships/hyperlink" Target="https://talan.bank.gov.ua/get-user-certificate/US_uJp5MxQ2jF5gHuHx5" TargetMode="External"/><Relationship Id="rId1469" Type="http://schemas.openxmlformats.org/officeDocument/2006/relationships/hyperlink" Target="https://talan.bank.gov.ua/get-user-certificate/US_uJmkuE7RZYLxoK2Ql" TargetMode="External"/><Relationship Id="rId601" Type="http://schemas.openxmlformats.org/officeDocument/2006/relationships/hyperlink" Target="https://talan.bank.gov.ua/get-user-certificate/US_uJ9slkZB24B_2jt3N" TargetMode="External"/><Relationship Id="rId1024" Type="http://schemas.openxmlformats.org/officeDocument/2006/relationships/hyperlink" Target="https://talan.bank.gov.ua/get-user-certificate/US_uJtYV1k2ne6umm4Ac" TargetMode="External"/><Relationship Id="rId1231" Type="http://schemas.openxmlformats.org/officeDocument/2006/relationships/hyperlink" Target="https://talan.bank.gov.ua/get-user-certificate/US_uJmc7k_NVh2o7Uqpz" TargetMode="External"/><Relationship Id="rId1676" Type="http://schemas.openxmlformats.org/officeDocument/2006/relationships/hyperlink" Target="https://talan.bank.gov.ua/get-user-certificate/3OIATT_D98UtbdMGLKc6" TargetMode="External"/><Relationship Id="rId906" Type="http://schemas.openxmlformats.org/officeDocument/2006/relationships/hyperlink" Target="https://talan.bank.gov.ua/get-user-certificate/US_uJjiegzatli1fabLp" TargetMode="External"/><Relationship Id="rId1329" Type="http://schemas.openxmlformats.org/officeDocument/2006/relationships/hyperlink" Target="https://talan.bank.gov.ua/get-user-certificate/US_uJTB4BKw0kSGXPdAL" TargetMode="External"/><Relationship Id="rId1536" Type="http://schemas.openxmlformats.org/officeDocument/2006/relationships/hyperlink" Target="https://talan.bank.gov.ua/get-user-certificate/US_uJ07eM4MOt0Yq9mfK" TargetMode="External"/><Relationship Id="rId1743" Type="http://schemas.openxmlformats.org/officeDocument/2006/relationships/hyperlink" Target="https://talan.bank.gov.ua/get-user-certificate/E3o17QUcCjjSlmxVxuff" TargetMode="External"/><Relationship Id="rId35" Type="http://schemas.openxmlformats.org/officeDocument/2006/relationships/hyperlink" Target="https://talan.bank.gov.ua/get-user-certificate/US_uJeSUVKtBJKyYM0Ol" TargetMode="External"/><Relationship Id="rId1603" Type="http://schemas.openxmlformats.org/officeDocument/2006/relationships/hyperlink" Target="https://talan.bank.gov.ua/get-user-certificate/US_uJqB8Tr-ZqGx_ChEa" TargetMode="External"/><Relationship Id="rId184" Type="http://schemas.openxmlformats.org/officeDocument/2006/relationships/hyperlink" Target="https://talan.bank.gov.ua/get-user-certificate/US_uJfVM7MDVur65fWdl" TargetMode="External"/><Relationship Id="rId391" Type="http://schemas.openxmlformats.org/officeDocument/2006/relationships/hyperlink" Target="https://talan.bank.gov.ua/get-user-certificate/US_uJbl9Wd1NchMaj7v0" TargetMode="External"/><Relationship Id="rId251" Type="http://schemas.openxmlformats.org/officeDocument/2006/relationships/hyperlink" Target="https://talan.bank.gov.ua/get-user-certificate/US_uJH60ktK9wTXX0WOo" TargetMode="External"/><Relationship Id="rId489" Type="http://schemas.openxmlformats.org/officeDocument/2006/relationships/hyperlink" Target="https://talan.bank.gov.ua/get-user-certificate/US_uJmdgREPEIfrjm2ve" TargetMode="External"/><Relationship Id="rId696" Type="http://schemas.openxmlformats.org/officeDocument/2006/relationships/hyperlink" Target="https://talan.bank.gov.ua/get-user-certificate/US_uJIYu4h-YvpUQSUXy" TargetMode="External"/><Relationship Id="rId349" Type="http://schemas.openxmlformats.org/officeDocument/2006/relationships/hyperlink" Target="https://talan.bank.gov.ua/get-user-certificate/US_uJ81Hybi2rZHk2X8z" TargetMode="External"/><Relationship Id="rId556" Type="http://schemas.openxmlformats.org/officeDocument/2006/relationships/hyperlink" Target="https://talan.bank.gov.ua/get-user-certificate/US_uJD5zh4aMKTOtGlyq" TargetMode="External"/><Relationship Id="rId763" Type="http://schemas.openxmlformats.org/officeDocument/2006/relationships/hyperlink" Target="https://talan.bank.gov.ua/get-user-certificate/US_uJqwoQj8iPbvrz-eR" TargetMode="External"/><Relationship Id="rId1186" Type="http://schemas.openxmlformats.org/officeDocument/2006/relationships/hyperlink" Target="https://talan.bank.gov.ua/get-user-certificate/US_uJ0ybb4y8cTpOIlzn" TargetMode="External"/><Relationship Id="rId1393" Type="http://schemas.openxmlformats.org/officeDocument/2006/relationships/hyperlink" Target="https://talan.bank.gov.ua/get-user-certificate/US_uJ6lCQoI3uL0ylmdw" TargetMode="External"/><Relationship Id="rId111" Type="http://schemas.openxmlformats.org/officeDocument/2006/relationships/hyperlink" Target="https://talan.bank.gov.ua/get-user-certificate/US_uJE7VjD4_TsjWmKWS" TargetMode="External"/><Relationship Id="rId209" Type="http://schemas.openxmlformats.org/officeDocument/2006/relationships/hyperlink" Target="https://talan.bank.gov.ua/get-user-certificate/US_uJYzT2gIgauGJTe4g" TargetMode="External"/><Relationship Id="rId416" Type="http://schemas.openxmlformats.org/officeDocument/2006/relationships/hyperlink" Target="https://talan.bank.gov.ua/get-user-certificate/US_uJa7KtWYyKWYgJzSC" TargetMode="External"/><Relationship Id="rId970" Type="http://schemas.openxmlformats.org/officeDocument/2006/relationships/hyperlink" Target="https://talan.bank.gov.ua/get-user-certificate/US_uJX0dvbqckAWRmctq" TargetMode="External"/><Relationship Id="rId1046" Type="http://schemas.openxmlformats.org/officeDocument/2006/relationships/hyperlink" Target="https://talan.bank.gov.ua/get-user-certificate/US_uJqyLyfhKn7rup1ZX" TargetMode="External"/><Relationship Id="rId1253" Type="http://schemas.openxmlformats.org/officeDocument/2006/relationships/hyperlink" Target="https://talan.bank.gov.ua/get-user-certificate/US_uJWWEKoVnfa_Ep2CX" TargetMode="External"/><Relationship Id="rId1698" Type="http://schemas.openxmlformats.org/officeDocument/2006/relationships/hyperlink" Target="https://talan.bank.gov.ua/get-user-certificate/gw25gls7evEuUs9U18NK" TargetMode="External"/><Relationship Id="rId623" Type="http://schemas.openxmlformats.org/officeDocument/2006/relationships/hyperlink" Target="https://talan.bank.gov.ua/get-user-certificate/US_uJhvVtlZSeSLju4eM" TargetMode="External"/><Relationship Id="rId830" Type="http://schemas.openxmlformats.org/officeDocument/2006/relationships/hyperlink" Target="https://talan.bank.gov.ua/get-user-certificate/US_uJoeN8CYR_8GqDbMi" TargetMode="External"/><Relationship Id="rId928" Type="http://schemas.openxmlformats.org/officeDocument/2006/relationships/hyperlink" Target="https://talan.bank.gov.ua/get-user-certificate/US_uJjM_GIzCE4FLwkRx" TargetMode="External"/><Relationship Id="rId1460" Type="http://schemas.openxmlformats.org/officeDocument/2006/relationships/hyperlink" Target="https://talan.bank.gov.ua/get-user-certificate/US_uJt_Mzrb2S9VmyuiG" TargetMode="External"/><Relationship Id="rId1558" Type="http://schemas.openxmlformats.org/officeDocument/2006/relationships/hyperlink" Target="https://talan.bank.gov.ua/get-user-certificate/US_uJSOmNz1ALwMDph3Q" TargetMode="External"/><Relationship Id="rId57" Type="http://schemas.openxmlformats.org/officeDocument/2006/relationships/hyperlink" Target="https://talan.bank.gov.ua/get-user-certificate/US_uJI036wUJHvCYT6H-" TargetMode="External"/><Relationship Id="rId1113" Type="http://schemas.openxmlformats.org/officeDocument/2006/relationships/hyperlink" Target="https://talan.bank.gov.ua/get-user-certificate/US_uJcWgKQwM_fjaqTZQ" TargetMode="External"/><Relationship Id="rId1320" Type="http://schemas.openxmlformats.org/officeDocument/2006/relationships/hyperlink" Target="https://talan.bank.gov.ua/get-user-certificate/US_uJ1ir14KJDU6aDGd9" TargetMode="External"/><Relationship Id="rId1418" Type="http://schemas.openxmlformats.org/officeDocument/2006/relationships/hyperlink" Target="https://talan.bank.gov.ua/get-user-certificate/US_uJzo_NIUAFH-vch1S" TargetMode="External"/><Relationship Id="rId1625" Type="http://schemas.openxmlformats.org/officeDocument/2006/relationships/hyperlink" Target="https://talan.bank.gov.ua/get-user-certificate/4hc4MjG5FYqE2-LG8f5-" TargetMode="External"/><Relationship Id="rId273" Type="http://schemas.openxmlformats.org/officeDocument/2006/relationships/hyperlink" Target="https://talan.bank.gov.ua/get-user-certificate/US_uJTJx6KAcryYtINgx" TargetMode="External"/><Relationship Id="rId480" Type="http://schemas.openxmlformats.org/officeDocument/2006/relationships/hyperlink" Target="https://talan.bank.gov.ua/get-user-certificate/US_uJSKiJ29dZuNYYW-4" TargetMode="External"/><Relationship Id="rId133" Type="http://schemas.openxmlformats.org/officeDocument/2006/relationships/hyperlink" Target="https://talan.bank.gov.ua/get-user-certificate/US_uJjtoeOWgeBrM3co8" TargetMode="External"/><Relationship Id="rId340" Type="http://schemas.openxmlformats.org/officeDocument/2006/relationships/hyperlink" Target="https://talan.bank.gov.ua/get-user-certificate/US_uJse569kt40UfOZUd" TargetMode="External"/><Relationship Id="rId578" Type="http://schemas.openxmlformats.org/officeDocument/2006/relationships/hyperlink" Target="https://talan.bank.gov.ua/get-user-certificate/US_uJC3G5tDxfmMdOJW-" TargetMode="External"/><Relationship Id="rId785" Type="http://schemas.openxmlformats.org/officeDocument/2006/relationships/hyperlink" Target="https://talan.bank.gov.ua/get-user-certificate/US_uJrXN6rWoZhbRNo7O" TargetMode="External"/><Relationship Id="rId992" Type="http://schemas.openxmlformats.org/officeDocument/2006/relationships/hyperlink" Target="https://talan.bank.gov.ua/get-user-certificate/US_uJ2sXKBzx5yOCeq98" TargetMode="External"/><Relationship Id="rId200" Type="http://schemas.openxmlformats.org/officeDocument/2006/relationships/hyperlink" Target="https://talan.bank.gov.ua/get-user-certificate/US_uJvpbVqX620JnxWdu" TargetMode="External"/><Relationship Id="rId438" Type="http://schemas.openxmlformats.org/officeDocument/2006/relationships/hyperlink" Target="https://talan.bank.gov.ua/get-user-certificate/US_uJD8eu10VN21OHtxd" TargetMode="External"/><Relationship Id="rId645" Type="http://schemas.openxmlformats.org/officeDocument/2006/relationships/hyperlink" Target="https://talan.bank.gov.ua/get-user-certificate/US_uJO1aNe5xh3BMsFqY" TargetMode="External"/><Relationship Id="rId852" Type="http://schemas.openxmlformats.org/officeDocument/2006/relationships/hyperlink" Target="https://talan.bank.gov.ua/get-user-certificate/US_uJzof72vrcLlEoJG-" TargetMode="External"/><Relationship Id="rId1068" Type="http://schemas.openxmlformats.org/officeDocument/2006/relationships/hyperlink" Target="https://talan.bank.gov.ua/get-user-certificate/US_uJncqIAEq3_NpGJ0k" TargetMode="External"/><Relationship Id="rId1275" Type="http://schemas.openxmlformats.org/officeDocument/2006/relationships/hyperlink" Target="https://talan.bank.gov.ua/get-user-certificate/US_uJadj5m5614oEA-Jd" TargetMode="External"/><Relationship Id="rId1482" Type="http://schemas.openxmlformats.org/officeDocument/2006/relationships/hyperlink" Target="https://talan.bank.gov.ua/get-user-certificate/US_uJTSY0Posn_9VeaZn" TargetMode="External"/><Relationship Id="rId505" Type="http://schemas.openxmlformats.org/officeDocument/2006/relationships/hyperlink" Target="https://talan.bank.gov.ua/get-user-certificate/US_uJpUBDlh0ttjhCc9L" TargetMode="External"/><Relationship Id="rId712" Type="http://schemas.openxmlformats.org/officeDocument/2006/relationships/hyperlink" Target="https://talan.bank.gov.ua/get-user-certificate/US_uJG0bmMNcw_LLN3dk" TargetMode="External"/><Relationship Id="rId1135" Type="http://schemas.openxmlformats.org/officeDocument/2006/relationships/hyperlink" Target="https://talan.bank.gov.ua/get-user-certificate/US_uJq6bD8q9zoPaB2H3" TargetMode="External"/><Relationship Id="rId1342" Type="http://schemas.openxmlformats.org/officeDocument/2006/relationships/hyperlink" Target="https://talan.bank.gov.ua/get-user-certificate/US_uJZz1UyjyHhLlX4px" TargetMode="External"/><Relationship Id="rId79" Type="http://schemas.openxmlformats.org/officeDocument/2006/relationships/hyperlink" Target="https://talan.bank.gov.ua/get-user-certificate/US_uJ4p4y4p9wyz0WcoW" TargetMode="External"/><Relationship Id="rId1202" Type="http://schemas.openxmlformats.org/officeDocument/2006/relationships/hyperlink" Target="https://talan.bank.gov.ua/get-user-certificate/US_uJQV9FZMM_VJHNNF2" TargetMode="External"/><Relationship Id="rId1647" Type="http://schemas.openxmlformats.org/officeDocument/2006/relationships/hyperlink" Target="https://talan.bank.gov.ua/get-user-certificate/4hc4MhHS4rlj_zZZd1Xr" TargetMode="External"/><Relationship Id="rId1507" Type="http://schemas.openxmlformats.org/officeDocument/2006/relationships/hyperlink" Target="https://talan.bank.gov.ua/get-user-certificate/US_uJkqItV_0YcglP5jb" TargetMode="External"/><Relationship Id="rId1714" Type="http://schemas.openxmlformats.org/officeDocument/2006/relationships/hyperlink" Target="https://talan.bank.gov.ua/get-user-certificate/hXdo8enUQt7YHsBxlMac" TargetMode="External"/><Relationship Id="rId295" Type="http://schemas.openxmlformats.org/officeDocument/2006/relationships/hyperlink" Target="https://talan.bank.gov.ua/get-user-certificate/US_uJ_lN2xqqHdNoeCU5" TargetMode="External"/><Relationship Id="rId155" Type="http://schemas.openxmlformats.org/officeDocument/2006/relationships/hyperlink" Target="https://talan.bank.gov.ua/get-user-certificate/US_uJzJVZeZ9HcWNDibU" TargetMode="External"/><Relationship Id="rId362" Type="http://schemas.openxmlformats.org/officeDocument/2006/relationships/hyperlink" Target="https://talan.bank.gov.ua/get-user-certificate/US_uJmCxgKLOGdT1PAGp" TargetMode="External"/><Relationship Id="rId1297" Type="http://schemas.openxmlformats.org/officeDocument/2006/relationships/hyperlink" Target="https://talan.bank.gov.ua/get-user-certificate/US_uJaSXE-mXEioGJeO1" TargetMode="External"/><Relationship Id="rId222" Type="http://schemas.openxmlformats.org/officeDocument/2006/relationships/hyperlink" Target="https://talan.bank.gov.ua/get-user-certificate/US_uJQ_lUHcbRQnruqGR" TargetMode="External"/><Relationship Id="rId667" Type="http://schemas.openxmlformats.org/officeDocument/2006/relationships/hyperlink" Target="https://talan.bank.gov.ua/get-user-certificate/US_uJCjWQUrv3mSPq5t9" TargetMode="External"/><Relationship Id="rId874" Type="http://schemas.openxmlformats.org/officeDocument/2006/relationships/hyperlink" Target="https://talan.bank.gov.ua/get-user-certificate/US_uJlONdbWk3c0BVQzf" TargetMode="External"/><Relationship Id="rId527" Type="http://schemas.openxmlformats.org/officeDocument/2006/relationships/hyperlink" Target="https://talan.bank.gov.ua/get-user-certificate/US_uJRhzmCS2gCfaA33N" TargetMode="External"/><Relationship Id="rId734" Type="http://schemas.openxmlformats.org/officeDocument/2006/relationships/hyperlink" Target="https://talan.bank.gov.ua/get-user-certificate/US_uJIbwmyDJhFZ-_oWa" TargetMode="External"/><Relationship Id="rId941" Type="http://schemas.openxmlformats.org/officeDocument/2006/relationships/hyperlink" Target="https://talan.bank.gov.ua/get-user-certificate/US_uJkfehw9lto1SPdxX" TargetMode="External"/><Relationship Id="rId1157" Type="http://schemas.openxmlformats.org/officeDocument/2006/relationships/hyperlink" Target="https://talan.bank.gov.ua/get-user-certificate/US_uJBXgjaZhpKHehzgT" TargetMode="External"/><Relationship Id="rId1364" Type="http://schemas.openxmlformats.org/officeDocument/2006/relationships/hyperlink" Target="https://talan.bank.gov.ua/get-user-certificate/US_uJj-7sEXMc0iisapf" TargetMode="External"/><Relationship Id="rId1571" Type="http://schemas.openxmlformats.org/officeDocument/2006/relationships/hyperlink" Target="https://talan.bank.gov.ua/get-user-certificate/US_uJx3oZ1bqPGl6KtVI" TargetMode="External"/><Relationship Id="rId70" Type="http://schemas.openxmlformats.org/officeDocument/2006/relationships/hyperlink" Target="https://talan.bank.gov.ua/get-user-certificate/US_uJS-Wx1tiB1rNuXfW" TargetMode="External"/><Relationship Id="rId801" Type="http://schemas.openxmlformats.org/officeDocument/2006/relationships/hyperlink" Target="https://talan.bank.gov.ua/get-user-certificate/US_uJNBUXWsPNaxTMCPq" TargetMode="External"/><Relationship Id="rId1017" Type="http://schemas.openxmlformats.org/officeDocument/2006/relationships/hyperlink" Target="https://talan.bank.gov.ua/get-user-certificate/US_uJP6t9_G4rx9vRC3Y" TargetMode="External"/><Relationship Id="rId1224" Type="http://schemas.openxmlformats.org/officeDocument/2006/relationships/hyperlink" Target="https://talan.bank.gov.ua/get-user-certificate/US_uJr4NPCVY4pgidOjH" TargetMode="External"/><Relationship Id="rId1431" Type="http://schemas.openxmlformats.org/officeDocument/2006/relationships/hyperlink" Target="https://talan.bank.gov.ua/get-user-certificate/US_uJAl_tU9A8bzctYmp" TargetMode="External"/><Relationship Id="rId1669" Type="http://schemas.openxmlformats.org/officeDocument/2006/relationships/hyperlink" Target="https://talan.bank.gov.ua/get-user-certificate/3OIATMZ8LO--75mA9reA" TargetMode="External"/><Relationship Id="rId1529" Type="http://schemas.openxmlformats.org/officeDocument/2006/relationships/hyperlink" Target="https://talan.bank.gov.ua/get-user-certificate/US_uJU_LLgoGeGu8NfXi" TargetMode="External"/><Relationship Id="rId1736" Type="http://schemas.openxmlformats.org/officeDocument/2006/relationships/hyperlink" Target="https://talan.bank.gov.ua/get-user-certificate/dWhW7GEZJ3dRzcHQNc6x" TargetMode="External"/><Relationship Id="rId28" Type="http://schemas.openxmlformats.org/officeDocument/2006/relationships/hyperlink" Target="https://talan.bank.gov.ua/get-user-certificate/US_uJUbwpOJ9jmyCpZTD" TargetMode="External"/><Relationship Id="rId177" Type="http://schemas.openxmlformats.org/officeDocument/2006/relationships/hyperlink" Target="https://talan.bank.gov.ua/get-user-certificate/US_uJF6zqoEyCQ4i2JIZ" TargetMode="External"/><Relationship Id="rId384" Type="http://schemas.openxmlformats.org/officeDocument/2006/relationships/hyperlink" Target="https://talan.bank.gov.ua/get-user-certificate/US_uJ01tqey_rVIe2ooZ" TargetMode="External"/><Relationship Id="rId591" Type="http://schemas.openxmlformats.org/officeDocument/2006/relationships/hyperlink" Target="https://talan.bank.gov.ua/get-user-certificate/US_uJ0SJM-xU4g7vIKXt" TargetMode="External"/><Relationship Id="rId244" Type="http://schemas.openxmlformats.org/officeDocument/2006/relationships/hyperlink" Target="https://talan.bank.gov.ua/get-user-certificate/US_uJnGG-GKsD1r54xMp" TargetMode="External"/><Relationship Id="rId689" Type="http://schemas.openxmlformats.org/officeDocument/2006/relationships/hyperlink" Target="https://talan.bank.gov.ua/get-user-certificate/US_uJQ3CurRAlRoG38JH" TargetMode="External"/><Relationship Id="rId896" Type="http://schemas.openxmlformats.org/officeDocument/2006/relationships/hyperlink" Target="https://talan.bank.gov.ua/get-user-certificate/US_uJWXI6-Y4ajp0yaUM" TargetMode="External"/><Relationship Id="rId1081" Type="http://schemas.openxmlformats.org/officeDocument/2006/relationships/hyperlink" Target="https://talan.bank.gov.ua/get-user-certificate/US_uJOdcrQyluDeSLYtV" TargetMode="External"/><Relationship Id="rId451" Type="http://schemas.openxmlformats.org/officeDocument/2006/relationships/hyperlink" Target="https://talan.bank.gov.ua/get-user-certificate/US_uJrnvgLyEI0mq38Wd" TargetMode="External"/><Relationship Id="rId549" Type="http://schemas.openxmlformats.org/officeDocument/2006/relationships/hyperlink" Target="https://talan.bank.gov.ua/get-user-certificate/US_uJ_XNsRoeCXq-Xntd" TargetMode="External"/><Relationship Id="rId756" Type="http://schemas.openxmlformats.org/officeDocument/2006/relationships/hyperlink" Target="https://talan.bank.gov.ua/get-user-certificate/US_uJTevtsoKKhBzc7mv" TargetMode="External"/><Relationship Id="rId1179" Type="http://schemas.openxmlformats.org/officeDocument/2006/relationships/hyperlink" Target="https://talan.bank.gov.ua/get-user-certificate/US_uJieTgbgCp2Wrgl8m" TargetMode="External"/><Relationship Id="rId1386" Type="http://schemas.openxmlformats.org/officeDocument/2006/relationships/hyperlink" Target="https://talan.bank.gov.ua/get-user-certificate/US_uJXdntEhBNkWibroF" TargetMode="External"/><Relationship Id="rId1593" Type="http://schemas.openxmlformats.org/officeDocument/2006/relationships/hyperlink" Target="https://talan.bank.gov.ua/get-user-certificate/US_uJPHMLF70akN4nqMv" TargetMode="External"/><Relationship Id="rId104" Type="http://schemas.openxmlformats.org/officeDocument/2006/relationships/hyperlink" Target="https://talan.bank.gov.ua/get-user-certificate/US_uJIcQmNx_wvxwOls1" TargetMode="External"/><Relationship Id="rId311" Type="http://schemas.openxmlformats.org/officeDocument/2006/relationships/hyperlink" Target="https://talan.bank.gov.ua/get-user-certificate/US_uJyjGFvav5Ym4ITiD" TargetMode="External"/><Relationship Id="rId409" Type="http://schemas.openxmlformats.org/officeDocument/2006/relationships/hyperlink" Target="https://talan.bank.gov.ua/get-user-certificate/US_uJCE-YOLl2HfKIZfS" TargetMode="External"/><Relationship Id="rId963" Type="http://schemas.openxmlformats.org/officeDocument/2006/relationships/hyperlink" Target="https://talan.bank.gov.ua/get-user-certificate/US_uJ9Dwws3vUlOKwBgO" TargetMode="External"/><Relationship Id="rId1039" Type="http://schemas.openxmlformats.org/officeDocument/2006/relationships/hyperlink" Target="https://talan.bank.gov.ua/get-user-certificate/US_uJN1GJspH_uUmWFki" TargetMode="External"/><Relationship Id="rId1246" Type="http://schemas.openxmlformats.org/officeDocument/2006/relationships/hyperlink" Target="https://talan.bank.gov.ua/get-user-certificate/US_uJ7LZeQF0mKjuLNa3" TargetMode="External"/><Relationship Id="rId92" Type="http://schemas.openxmlformats.org/officeDocument/2006/relationships/hyperlink" Target="https://talan.bank.gov.ua/get-user-certificate/US_uJ4ciehpOop2VwjSw" TargetMode="External"/><Relationship Id="rId616" Type="http://schemas.openxmlformats.org/officeDocument/2006/relationships/hyperlink" Target="https://talan.bank.gov.ua/get-user-certificate/US_uJXK7dcNOs8-jdiCu" TargetMode="External"/><Relationship Id="rId823" Type="http://schemas.openxmlformats.org/officeDocument/2006/relationships/hyperlink" Target="https://talan.bank.gov.ua/get-user-certificate/US_uJ60S-P6j4C-N9f_8" TargetMode="External"/><Relationship Id="rId1453" Type="http://schemas.openxmlformats.org/officeDocument/2006/relationships/hyperlink" Target="https://talan.bank.gov.ua/get-user-certificate/US_uJc9hUZ0detEElz7l" TargetMode="External"/><Relationship Id="rId1660" Type="http://schemas.openxmlformats.org/officeDocument/2006/relationships/hyperlink" Target="https://talan.bank.gov.ua/get-user-certificate/3OIAT3WkTxRC7JGsF4pX" TargetMode="External"/><Relationship Id="rId1106" Type="http://schemas.openxmlformats.org/officeDocument/2006/relationships/hyperlink" Target="https://talan.bank.gov.ua/get-user-certificate/US_uJDlntDQ7GoXPyhi1" TargetMode="External"/><Relationship Id="rId1313" Type="http://schemas.openxmlformats.org/officeDocument/2006/relationships/hyperlink" Target="https://talan.bank.gov.ua/get-user-certificate/US_uJMjFwbcfWjeMo0N4" TargetMode="External"/><Relationship Id="rId1520" Type="http://schemas.openxmlformats.org/officeDocument/2006/relationships/hyperlink" Target="https://talan.bank.gov.ua/get-user-certificate/US_uJxkyCYO_6yT_1igg" TargetMode="External"/><Relationship Id="rId1618" Type="http://schemas.openxmlformats.org/officeDocument/2006/relationships/hyperlink" Target="https://talan.bank.gov.ua/get-user-certificate/4hc4MmmD7EFeRb8WRdir" TargetMode="External"/><Relationship Id="rId199" Type="http://schemas.openxmlformats.org/officeDocument/2006/relationships/hyperlink" Target="https://talan.bank.gov.ua/get-user-certificate/US_uJ6dd_Dz2RkUZpQ2i" TargetMode="External"/><Relationship Id="rId266" Type="http://schemas.openxmlformats.org/officeDocument/2006/relationships/hyperlink" Target="https://talan.bank.gov.ua/get-user-certificate/US_uJoCBlHlFvEdCbtjY" TargetMode="External"/><Relationship Id="rId473" Type="http://schemas.openxmlformats.org/officeDocument/2006/relationships/hyperlink" Target="https://talan.bank.gov.ua/get-user-certificate/US_uJz3WYDjeFqM4wx0w" TargetMode="External"/><Relationship Id="rId680" Type="http://schemas.openxmlformats.org/officeDocument/2006/relationships/hyperlink" Target="https://talan.bank.gov.ua/get-user-certificate/US_uJTq7vJHlQQSCDZF6" TargetMode="External"/><Relationship Id="rId126" Type="http://schemas.openxmlformats.org/officeDocument/2006/relationships/hyperlink" Target="https://talan.bank.gov.ua/get-user-certificate/US_uJPchYweJjPWeYN94" TargetMode="External"/><Relationship Id="rId333" Type="http://schemas.openxmlformats.org/officeDocument/2006/relationships/hyperlink" Target="https://talan.bank.gov.ua/get-user-certificate/US_uJcL9YAh7pWgRP8LF" TargetMode="External"/><Relationship Id="rId540" Type="http://schemas.openxmlformats.org/officeDocument/2006/relationships/hyperlink" Target="https://talan.bank.gov.ua/get-user-certificate/US_uJSLTD0tTzjBFjZ6C" TargetMode="External"/><Relationship Id="rId778" Type="http://schemas.openxmlformats.org/officeDocument/2006/relationships/hyperlink" Target="https://talan.bank.gov.ua/get-user-certificate/US_uJCUwj7vV0x-frctg" TargetMode="External"/><Relationship Id="rId985" Type="http://schemas.openxmlformats.org/officeDocument/2006/relationships/hyperlink" Target="https://talan.bank.gov.ua/get-user-certificate/US_uJXFKydr79mdsf5_j" TargetMode="External"/><Relationship Id="rId1170" Type="http://schemas.openxmlformats.org/officeDocument/2006/relationships/hyperlink" Target="https://talan.bank.gov.ua/get-user-certificate/US_uJkZ6sQs9Eb_5lNB6" TargetMode="External"/><Relationship Id="rId638" Type="http://schemas.openxmlformats.org/officeDocument/2006/relationships/hyperlink" Target="https://talan.bank.gov.ua/get-user-certificate/US_uJUhVJ1Sip0TLr9dx" TargetMode="External"/><Relationship Id="rId845" Type="http://schemas.openxmlformats.org/officeDocument/2006/relationships/hyperlink" Target="https://talan.bank.gov.ua/get-user-certificate/US_uJ9ooOdBhMHCIXsNp" TargetMode="External"/><Relationship Id="rId1030" Type="http://schemas.openxmlformats.org/officeDocument/2006/relationships/hyperlink" Target="https://talan.bank.gov.ua/get-user-certificate/US_uJB5NjMgha29ChGUa" TargetMode="External"/><Relationship Id="rId1268" Type="http://schemas.openxmlformats.org/officeDocument/2006/relationships/hyperlink" Target="https://talan.bank.gov.ua/get-user-certificate/US_uJJNC9YIsZ3AVzhfa" TargetMode="External"/><Relationship Id="rId1475" Type="http://schemas.openxmlformats.org/officeDocument/2006/relationships/hyperlink" Target="https://talan.bank.gov.ua/get-user-certificate/US_uJYnNKjOsvmIbncIt" TargetMode="External"/><Relationship Id="rId1682" Type="http://schemas.openxmlformats.org/officeDocument/2006/relationships/hyperlink" Target="https://talan.bank.gov.ua/get-user-certificate/3OIATKU7RESGdFgV-0d9" TargetMode="External"/><Relationship Id="rId400" Type="http://schemas.openxmlformats.org/officeDocument/2006/relationships/hyperlink" Target="https://talan.bank.gov.ua/get-user-certificate/US_uJFLyC5O3gsENqb0o" TargetMode="External"/><Relationship Id="rId705" Type="http://schemas.openxmlformats.org/officeDocument/2006/relationships/hyperlink" Target="https://talan.bank.gov.ua/get-user-certificate/US_uJizMFrOJ1Vzm-bQ6" TargetMode="External"/><Relationship Id="rId1128" Type="http://schemas.openxmlformats.org/officeDocument/2006/relationships/hyperlink" Target="https://talan.bank.gov.ua/get-user-certificate/US_uJEFbd7Y4tZRttRcv" TargetMode="External"/><Relationship Id="rId1335" Type="http://schemas.openxmlformats.org/officeDocument/2006/relationships/hyperlink" Target="https://talan.bank.gov.ua/get-user-certificate/US_uJT3DGf1HswE9ToBE" TargetMode="External"/><Relationship Id="rId1542" Type="http://schemas.openxmlformats.org/officeDocument/2006/relationships/hyperlink" Target="https://talan.bank.gov.ua/get-user-certificate/US_uJ92CDH5_csd-YvZe" TargetMode="External"/><Relationship Id="rId912" Type="http://schemas.openxmlformats.org/officeDocument/2006/relationships/hyperlink" Target="https://talan.bank.gov.ua/get-user-certificate/US_uJeh6SHKe0GMB0K81" TargetMode="External"/><Relationship Id="rId41" Type="http://schemas.openxmlformats.org/officeDocument/2006/relationships/hyperlink" Target="https://talan.bank.gov.ua/get-user-certificate/US_uJJCngSUabhOQMcz2" TargetMode="External"/><Relationship Id="rId1402" Type="http://schemas.openxmlformats.org/officeDocument/2006/relationships/hyperlink" Target="https://talan.bank.gov.ua/get-user-certificate/US_uJsYgt5ejCIgE4JUj" TargetMode="External"/><Relationship Id="rId1707" Type="http://schemas.openxmlformats.org/officeDocument/2006/relationships/hyperlink" Target="https://talan.bank.gov.ua/get-user-certificate/gw25gO_J-T27EUG0K2Ru" TargetMode="External"/><Relationship Id="rId190" Type="http://schemas.openxmlformats.org/officeDocument/2006/relationships/hyperlink" Target="https://talan.bank.gov.ua/get-user-certificate/US_uJmuwqwLgXr9kbsCU" TargetMode="External"/><Relationship Id="rId288" Type="http://schemas.openxmlformats.org/officeDocument/2006/relationships/hyperlink" Target="https://talan.bank.gov.ua/get-user-certificate/US_uJkAq6uFqIWqjQo3b" TargetMode="External"/><Relationship Id="rId495" Type="http://schemas.openxmlformats.org/officeDocument/2006/relationships/hyperlink" Target="https://talan.bank.gov.ua/get-user-certificate/US_uJQhCQs3mvGBVzkii" TargetMode="External"/><Relationship Id="rId148" Type="http://schemas.openxmlformats.org/officeDocument/2006/relationships/hyperlink" Target="https://talan.bank.gov.ua/get-user-certificate/US_uJ--cG62LG3lcdhH4" TargetMode="External"/><Relationship Id="rId355" Type="http://schemas.openxmlformats.org/officeDocument/2006/relationships/hyperlink" Target="https://talan.bank.gov.ua/get-user-certificate/US_uJKnvT_okfAVyniin" TargetMode="External"/><Relationship Id="rId562" Type="http://schemas.openxmlformats.org/officeDocument/2006/relationships/hyperlink" Target="https://talan.bank.gov.ua/get-user-certificate/US_uJ4RvPYEvB6p1DY1W" TargetMode="External"/><Relationship Id="rId1192" Type="http://schemas.openxmlformats.org/officeDocument/2006/relationships/hyperlink" Target="https://talan.bank.gov.ua/get-user-certificate/US_uJuxthlotBcdOwBHt" TargetMode="External"/><Relationship Id="rId215" Type="http://schemas.openxmlformats.org/officeDocument/2006/relationships/hyperlink" Target="https://talan.bank.gov.ua/get-user-certificate/US_uJyGZkXd0IbMFMoSZ" TargetMode="External"/><Relationship Id="rId422" Type="http://schemas.openxmlformats.org/officeDocument/2006/relationships/hyperlink" Target="https://talan.bank.gov.ua/get-user-certificate/US_uJpCTfcgBOjmZFVEm" TargetMode="External"/><Relationship Id="rId867" Type="http://schemas.openxmlformats.org/officeDocument/2006/relationships/hyperlink" Target="https://talan.bank.gov.ua/get-user-certificate/US_uJQ7Sw5K0cMXYwW5t" TargetMode="External"/><Relationship Id="rId1052" Type="http://schemas.openxmlformats.org/officeDocument/2006/relationships/hyperlink" Target="https://talan.bank.gov.ua/get-user-certificate/US_uJh67uZ5c4fVpmsSE" TargetMode="External"/><Relationship Id="rId1497" Type="http://schemas.openxmlformats.org/officeDocument/2006/relationships/hyperlink" Target="https://talan.bank.gov.ua/get-user-certificate/US_uJjTMw16mAXqh5mA1" TargetMode="External"/><Relationship Id="rId727" Type="http://schemas.openxmlformats.org/officeDocument/2006/relationships/hyperlink" Target="https://talan.bank.gov.ua/get-user-certificate/US_uJcwLBhi_1kgT7hPp" TargetMode="External"/><Relationship Id="rId934" Type="http://schemas.openxmlformats.org/officeDocument/2006/relationships/hyperlink" Target="https://talan.bank.gov.ua/get-user-certificate/US_uJM8-bbdmDQAexLEB" TargetMode="External"/><Relationship Id="rId1357" Type="http://schemas.openxmlformats.org/officeDocument/2006/relationships/hyperlink" Target="https://talan.bank.gov.ua/get-user-certificate/US_uJgU8D0ATsRXZiJMf" TargetMode="External"/><Relationship Id="rId1564" Type="http://schemas.openxmlformats.org/officeDocument/2006/relationships/hyperlink" Target="https://talan.bank.gov.ua/get-user-certificate/US_uJ1NLClDGt-ZEWO0i" TargetMode="External"/><Relationship Id="rId63" Type="http://schemas.openxmlformats.org/officeDocument/2006/relationships/hyperlink" Target="https://talan.bank.gov.ua/get-user-certificate/US_uJheOGIh6wFCs2DnB" TargetMode="External"/><Relationship Id="rId1217" Type="http://schemas.openxmlformats.org/officeDocument/2006/relationships/hyperlink" Target="https://talan.bank.gov.ua/get-user-certificate/US_uJsLOEts9i4XADpj9" TargetMode="External"/><Relationship Id="rId1424" Type="http://schemas.openxmlformats.org/officeDocument/2006/relationships/hyperlink" Target="https://talan.bank.gov.ua/get-user-certificate/US_uJbjHAVKdbSH_k_3I" TargetMode="External"/><Relationship Id="rId1631" Type="http://schemas.openxmlformats.org/officeDocument/2006/relationships/hyperlink" Target="https://talan.bank.gov.ua/get-user-certificate/4hc4M0OywfzzldsWMZyr" TargetMode="External"/><Relationship Id="rId1729" Type="http://schemas.openxmlformats.org/officeDocument/2006/relationships/hyperlink" Target="https://talan.bank.gov.ua/get-user-certificate/bctKzywnnT64TlUIQ1bF" TargetMode="External"/><Relationship Id="rId377" Type="http://schemas.openxmlformats.org/officeDocument/2006/relationships/hyperlink" Target="https://talan.bank.gov.ua/get-user-certificate/US_uJ6bdgtp4AElpCPGw" TargetMode="External"/><Relationship Id="rId584" Type="http://schemas.openxmlformats.org/officeDocument/2006/relationships/hyperlink" Target="https://talan.bank.gov.ua/get-user-certificate/US_uJhpQBNLEQPSJC60s" TargetMode="External"/><Relationship Id="rId5" Type="http://schemas.openxmlformats.org/officeDocument/2006/relationships/hyperlink" Target="https://talan.bank.gov.ua/get-user-certificate/US_uJDqTpdqeHTQRrtsv" TargetMode="External"/><Relationship Id="rId237" Type="http://schemas.openxmlformats.org/officeDocument/2006/relationships/hyperlink" Target="https://talan.bank.gov.ua/get-user-certificate/US_uJy5mFJSIFIsUHIER" TargetMode="External"/><Relationship Id="rId791" Type="http://schemas.openxmlformats.org/officeDocument/2006/relationships/hyperlink" Target="https://talan.bank.gov.ua/get-user-certificate/US_uJPjnEvzjRT5Iitgy" TargetMode="External"/><Relationship Id="rId889" Type="http://schemas.openxmlformats.org/officeDocument/2006/relationships/hyperlink" Target="https://talan.bank.gov.ua/get-user-certificate/US_uJHQxFKPYTX7QYA6D" TargetMode="External"/><Relationship Id="rId1074" Type="http://schemas.openxmlformats.org/officeDocument/2006/relationships/hyperlink" Target="https://talan.bank.gov.ua/get-user-certificate/US_uJwAO38rD8CiVhzUb" TargetMode="External"/><Relationship Id="rId444" Type="http://schemas.openxmlformats.org/officeDocument/2006/relationships/hyperlink" Target="https://talan.bank.gov.ua/get-user-certificate/US_uJl4zHZOTLYi5cpqY" TargetMode="External"/><Relationship Id="rId651" Type="http://schemas.openxmlformats.org/officeDocument/2006/relationships/hyperlink" Target="https://talan.bank.gov.ua/get-user-certificate/US_uJNajILUuwWcq_o-i" TargetMode="External"/><Relationship Id="rId749" Type="http://schemas.openxmlformats.org/officeDocument/2006/relationships/hyperlink" Target="https://talan.bank.gov.ua/get-user-certificate/US_uJn-uuoi4Z2492wwV" TargetMode="External"/><Relationship Id="rId1281" Type="http://schemas.openxmlformats.org/officeDocument/2006/relationships/hyperlink" Target="https://talan.bank.gov.ua/get-user-certificate/US_uJnFnkDhbAWCR3qfm" TargetMode="External"/><Relationship Id="rId1379" Type="http://schemas.openxmlformats.org/officeDocument/2006/relationships/hyperlink" Target="https://talan.bank.gov.ua/get-user-certificate/US_uJyM-K552Aw_KF1kK" TargetMode="External"/><Relationship Id="rId1586" Type="http://schemas.openxmlformats.org/officeDocument/2006/relationships/hyperlink" Target="https://talan.bank.gov.ua/get-user-certificate/US_uJA5oxecLshYLRgwc" TargetMode="External"/><Relationship Id="rId304" Type="http://schemas.openxmlformats.org/officeDocument/2006/relationships/hyperlink" Target="https://talan.bank.gov.ua/get-user-certificate/US_uJsgfHRHk2r7GD2Wq" TargetMode="External"/><Relationship Id="rId511" Type="http://schemas.openxmlformats.org/officeDocument/2006/relationships/hyperlink" Target="https://talan.bank.gov.ua/get-user-certificate/US_uJiIVHqwu7oYX33W6" TargetMode="External"/><Relationship Id="rId609" Type="http://schemas.openxmlformats.org/officeDocument/2006/relationships/hyperlink" Target="https://talan.bank.gov.ua/get-user-certificate/US_uJXa79CpjN1jABSw6" TargetMode="External"/><Relationship Id="rId956" Type="http://schemas.openxmlformats.org/officeDocument/2006/relationships/hyperlink" Target="https://talan.bank.gov.ua/get-user-certificate/US_uJu8ZrFOg1xCQ4d9T" TargetMode="External"/><Relationship Id="rId1141" Type="http://schemas.openxmlformats.org/officeDocument/2006/relationships/hyperlink" Target="https://talan.bank.gov.ua/get-user-certificate/US_uJ1_eb6IkD2dHKKPt" TargetMode="External"/><Relationship Id="rId1239" Type="http://schemas.openxmlformats.org/officeDocument/2006/relationships/hyperlink" Target="https://talan.bank.gov.ua/get-user-certificate/US_uJDXm-3SqHbj2yCXh" TargetMode="External"/><Relationship Id="rId85" Type="http://schemas.openxmlformats.org/officeDocument/2006/relationships/hyperlink" Target="https://talan.bank.gov.ua/get-user-certificate/US_uJ45A8kQHkjAKYdZB" TargetMode="External"/><Relationship Id="rId816" Type="http://schemas.openxmlformats.org/officeDocument/2006/relationships/hyperlink" Target="https://talan.bank.gov.ua/get-user-certificate/US_uJxUxbW9nlCvUMISQ" TargetMode="External"/><Relationship Id="rId1001" Type="http://schemas.openxmlformats.org/officeDocument/2006/relationships/hyperlink" Target="https://talan.bank.gov.ua/get-user-certificate/US_uJ61zeqeo_xr2RRFQ" TargetMode="External"/><Relationship Id="rId1446" Type="http://schemas.openxmlformats.org/officeDocument/2006/relationships/hyperlink" Target="https://talan.bank.gov.ua/get-user-certificate/US_uJ6Evje5dIBpHRWnQ" TargetMode="External"/><Relationship Id="rId1653" Type="http://schemas.openxmlformats.org/officeDocument/2006/relationships/hyperlink" Target="https://talan.bank.gov.ua/get-user-certificate/3OIATkHCu1NpIVkH1e-j" TargetMode="External"/><Relationship Id="rId1306" Type="http://schemas.openxmlformats.org/officeDocument/2006/relationships/hyperlink" Target="https://talan.bank.gov.ua/get-user-certificate/US_uJltEHCQg2tkoUbL_" TargetMode="External"/><Relationship Id="rId1513" Type="http://schemas.openxmlformats.org/officeDocument/2006/relationships/hyperlink" Target="https://talan.bank.gov.ua/get-user-certificate/US_uJjdI2RcsVLxP_1vT" TargetMode="External"/><Relationship Id="rId1720" Type="http://schemas.openxmlformats.org/officeDocument/2006/relationships/hyperlink" Target="https://talan.bank.gov.ua/get-user-certificate/hXdo8nmM1Yyb4npU5LUI" TargetMode="External"/><Relationship Id="rId12" Type="http://schemas.openxmlformats.org/officeDocument/2006/relationships/hyperlink" Target="https://talan.bank.gov.ua/get-user-certificate/US_uJja1NMee3hS7xsxK" TargetMode="External"/><Relationship Id="rId161" Type="http://schemas.openxmlformats.org/officeDocument/2006/relationships/hyperlink" Target="https://talan.bank.gov.ua/get-user-certificate/US_uJ52QBMBRMd3mwBK3" TargetMode="External"/><Relationship Id="rId399" Type="http://schemas.openxmlformats.org/officeDocument/2006/relationships/hyperlink" Target="https://talan.bank.gov.ua/get-user-certificate/US_uJXn4FO6vQn2h9rRM" TargetMode="External"/><Relationship Id="rId259" Type="http://schemas.openxmlformats.org/officeDocument/2006/relationships/hyperlink" Target="https://talan.bank.gov.ua/get-user-certificate/US_uJl0yyca6prHq0xo6" TargetMode="External"/><Relationship Id="rId466" Type="http://schemas.openxmlformats.org/officeDocument/2006/relationships/hyperlink" Target="https://talan.bank.gov.ua/get-user-certificate/US_uJ8Jr_y23N8_dHWXv" TargetMode="External"/><Relationship Id="rId673" Type="http://schemas.openxmlformats.org/officeDocument/2006/relationships/hyperlink" Target="https://talan.bank.gov.ua/get-user-certificate/US_uJKPM8ySAixmHGhVv" TargetMode="External"/><Relationship Id="rId880" Type="http://schemas.openxmlformats.org/officeDocument/2006/relationships/hyperlink" Target="https://talan.bank.gov.ua/get-user-certificate/US_uJUCzKT7sV4Y3s7pL" TargetMode="External"/><Relationship Id="rId1096" Type="http://schemas.openxmlformats.org/officeDocument/2006/relationships/hyperlink" Target="https://talan.bank.gov.ua/get-user-certificate/US_uJ98Ijh36f-kSxWYN" TargetMode="External"/><Relationship Id="rId119" Type="http://schemas.openxmlformats.org/officeDocument/2006/relationships/hyperlink" Target="https://talan.bank.gov.ua/get-user-certificate/US_uJc-ZCw0Y24shOkjf" TargetMode="External"/><Relationship Id="rId326" Type="http://schemas.openxmlformats.org/officeDocument/2006/relationships/hyperlink" Target="https://talan.bank.gov.ua/get-user-certificate/US_uJ2HVP8T03BlCzHjF" TargetMode="External"/><Relationship Id="rId533" Type="http://schemas.openxmlformats.org/officeDocument/2006/relationships/hyperlink" Target="https://talan.bank.gov.ua/get-user-certificate/US_uJh00GA8-xu8K861c" TargetMode="External"/><Relationship Id="rId978" Type="http://schemas.openxmlformats.org/officeDocument/2006/relationships/hyperlink" Target="https://talan.bank.gov.ua/get-user-certificate/US_uJK_0U2XKI6b-h2ci" TargetMode="External"/><Relationship Id="rId1163" Type="http://schemas.openxmlformats.org/officeDocument/2006/relationships/hyperlink" Target="https://talan.bank.gov.ua/get-user-certificate/US_uJJHqIuoiEHw_7efy" TargetMode="External"/><Relationship Id="rId1370" Type="http://schemas.openxmlformats.org/officeDocument/2006/relationships/hyperlink" Target="https://talan.bank.gov.ua/get-user-certificate/US_uJ5Q6gfvX4LYZbtLs" TargetMode="External"/><Relationship Id="rId740" Type="http://schemas.openxmlformats.org/officeDocument/2006/relationships/hyperlink" Target="https://talan.bank.gov.ua/get-user-certificate/US_uJIUh8e7YacXpShNN" TargetMode="External"/><Relationship Id="rId838" Type="http://schemas.openxmlformats.org/officeDocument/2006/relationships/hyperlink" Target="https://talan.bank.gov.ua/get-user-certificate/US_uJFAwVq8kZSDUQI9u" TargetMode="External"/><Relationship Id="rId1023" Type="http://schemas.openxmlformats.org/officeDocument/2006/relationships/hyperlink" Target="https://talan.bank.gov.ua/get-user-certificate/US_uJNQS3vBMuUcnvqSy" TargetMode="External"/><Relationship Id="rId1468" Type="http://schemas.openxmlformats.org/officeDocument/2006/relationships/hyperlink" Target="https://talan.bank.gov.ua/get-user-certificate/US_uJ8gxjFEk4BEX1YN1" TargetMode="External"/><Relationship Id="rId1675" Type="http://schemas.openxmlformats.org/officeDocument/2006/relationships/hyperlink" Target="https://talan.bank.gov.ua/get-user-certificate/3OIAT1PU2Ay4NnrDr4LZ" TargetMode="External"/><Relationship Id="rId600" Type="http://schemas.openxmlformats.org/officeDocument/2006/relationships/hyperlink" Target="https://talan.bank.gov.ua/get-user-certificate/US_uJKkkEk5omne6ayxd" TargetMode="External"/><Relationship Id="rId1230" Type="http://schemas.openxmlformats.org/officeDocument/2006/relationships/hyperlink" Target="https://talan.bank.gov.ua/get-user-certificate/US_uJ7hT0zr8U361Xa3h" TargetMode="External"/><Relationship Id="rId1328" Type="http://schemas.openxmlformats.org/officeDocument/2006/relationships/hyperlink" Target="https://talan.bank.gov.ua/get-user-certificate/US_uJn25IcaJGiJSPmMB" TargetMode="External"/><Relationship Id="rId1535" Type="http://schemas.openxmlformats.org/officeDocument/2006/relationships/hyperlink" Target="https://talan.bank.gov.ua/get-user-certificate/US_uJDI7hh0Svnxu5xCt" TargetMode="External"/><Relationship Id="rId905" Type="http://schemas.openxmlformats.org/officeDocument/2006/relationships/hyperlink" Target="https://talan.bank.gov.ua/get-user-certificate/US_uJ8eTceJoSplGvfq5" TargetMode="External"/><Relationship Id="rId1742" Type="http://schemas.openxmlformats.org/officeDocument/2006/relationships/hyperlink" Target="https://talan.bank.gov.ua/get-user-certificate/E3o17apuQknK9o58RHFW" TargetMode="External"/><Relationship Id="rId34" Type="http://schemas.openxmlformats.org/officeDocument/2006/relationships/hyperlink" Target="https://talan.bank.gov.ua/get-user-certificate/US_uJkMyItszK9OjcAH0" TargetMode="External"/><Relationship Id="rId1602" Type="http://schemas.openxmlformats.org/officeDocument/2006/relationships/hyperlink" Target="https://talan.bank.gov.ua/get-user-certificate/US_uJnqpDrEHKot4vPiD" TargetMode="External"/><Relationship Id="rId183" Type="http://schemas.openxmlformats.org/officeDocument/2006/relationships/hyperlink" Target="https://talan.bank.gov.ua/get-user-certificate/US_uJv_9PCByWxbmx7wD" TargetMode="External"/><Relationship Id="rId390" Type="http://schemas.openxmlformats.org/officeDocument/2006/relationships/hyperlink" Target="https://talan.bank.gov.ua/get-user-certificate/US_uJsnSgSn3grLZ9zx5" TargetMode="External"/><Relationship Id="rId250" Type="http://schemas.openxmlformats.org/officeDocument/2006/relationships/hyperlink" Target="https://talan.bank.gov.ua/get-user-certificate/US_uJ9mBruNmGjc-36_0" TargetMode="External"/><Relationship Id="rId488" Type="http://schemas.openxmlformats.org/officeDocument/2006/relationships/hyperlink" Target="https://talan.bank.gov.ua/get-user-certificate/US_uJsugSD20dsAZjmc_" TargetMode="External"/><Relationship Id="rId695" Type="http://schemas.openxmlformats.org/officeDocument/2006/relationships/hyperlink" Target="https://talan.bank.gov.ua/get-user-certificate/US_uJEI2bMd-sRhzuJLK" TargetMode="External"/><Relationship Id="rId110" Type="http://schemas.openxmlformats.org/officeDocument/2006/relationships/hyperlink" Target="https://talan.bank.gov.ua/get-user-certificate/US_uJz-2JFwPwxVaRDaE" TargetMode="External"/><Relationship Id="rId348" Type="http://schemas.openxmlformats.org/officeDocument/2006/relationships/hyperlink" Target="https://talan.bank.gov.ua/get-user-certificate/US_uJh9sDs5Up-QmYi4d" TargetMode="External"/><Relationship Id="rId555" Type="http://schemas.openxmlformats.org/officeDocument/2006/relationships/hyperlink" Target="https://talan.bank.gov.ua/get-user-certificate/US_uJQ-1une7rZzziv2s" TargetMode="External"/><Relationship Id="rId762" Type="http://schemas.openxmlformats.org/officeDocument/2006/relationships/hyperlink" Target="https://talan.bank.gov.ua/get-user-certificate/US_uJGxno8K80ttgW89U" TargetMode="External"/><Relationship Id="rId1185" Type="http://schemas.openxmlformats.org/officeDocument/2006/relationships/hyperlink" Target="https://talan.bank.gov.ua/get-user-certificate/US_uJBkkIhINZk3IKWZj" TargetMode="External"/><Relationship Id="rId1392" Type="http://schemas.openxmlformats.org/officeDocument/2006/relationships/hyperlink" Target="https://talan.bank.gov.ua/get-user-certificate/US_uJspQoeCRn_RHk0FP" TargetMode="External"/><Relationship Id="rId208" Type="http://schemas.openxmlformats.org/officeDocument/2006/relationships/hyperlink" Target="https://talan.bank.gov.ua/get-user-certificate/US_uJY65GfGhOP05EgwH" TargetMode="External"/><Relationship Id="rId415" Type="http://schemas.openxmlformats.org/officeDocument/2006/relationships/hyperlink" Target="https://talan.bank.gov.ua/get-user-certificate/US_uJBfugWQrOYRGi9rz" TargetMode="External"/><Relationship Id="rId622" Type="http://schemas.openxmlformats.org/officeDocument/2006/relationships/hyperlink" Target="https://talan.bank.gov.ua/get-user-certificate/US_uJE70tC5o04swvZ1r" TargetMode="External"/><Relationship Id="rId1045" Type="http://schemas.openxmlformats.org/officeDocument/2006/relationships/hyperlink" Target="https://talan.bank.gov.ua/get-user-certificate/US_uJjzOjQYQ2EILmxzS" TargetMode="External"/><Relationship Id="rId1252" Type="http://schemas.openxmlformats.org/officeDocument/2006/relationships/hyperlink" Target="https://talan.bank.gov.ua/get-user-certificate/US_uJ1nvUcVKFV1HWIva" TargetMode="External"/><Relationship Id="rId1697" Type="http://schemas.openxmlformats.org/officeDocument/2006/relationships/hyperlink" Target="https://talan.bank.gov.ua/get-user-certificate/gw25gCJDrTKTXQKDXWL6" TargetMode="External"/><Relationship Id="rId927" Type="http://schemas.openxmlformats.org/officeDocument/2006/relationships/hyperlink" Target="https://talan.bank.gov.ua/get-user-certificate/US_uJLdLahHHLELV1Pyb" TargetMode="External"/><Relationship Id="rId1112" Type="http://schemas.openxmlformats.org/officeDocument/2006/relationships/hyperlink" Target="https://talan.bank.gov.ua/get-user-certificate/US_uJag1dj2V5-T8MaI5" TargetMode="External"/><Relationship Id="rId1557" Type="http://schemas.openxmlformats.org/officeDocument/2006/relationships/hyperlink" Target="https://talan.bank.gov.ua/get-user-certificate/US_uJpZ0xxx11YnKPp_A" TargetMode="External"/><Relationship Id="rId56" Type="http://schemas.openxmlformats.org/officeDocument/2006/relationships/hyperlink" Target="https://talan.bank.gov.ua/get-user-certificate/US_uJpWbwIQkBFMachpi" TargetMode="External"/><Relationship Id="rId1417" Type="http://schemas.openxmlformats.org/officeDocument/2006/relationships/hyperlink" Target="https://talan.bank.gov.ua/get-user-certificate/US_uJEGaWfZb8VtdbdiY" TargetMode="External"/><Relationship Id="rId1624" Type="http://schemas.openxmlformats.org/officeDocument/2006/relationships/hyperlink" Target="https://talan.bank.gov.ua/get-user-certificate/4hc4MhlcrhDoKA2dWJgG" TargetMode="External"/><Relationship Id="rId272" Type="http://schemas.openxmlformats.org/officeDocument/2006/relationships/hyperlink" Target="https://talan.bank.gov.ua/get-user-certificate/US_uJP_xKg9w4Oo0K579" TargetMode="External"/><Relationship Id="rId577" Type="http://schemas.openxmlformats.org/officeDocument/2006/relationships/hyperlink" Target="https://talan.bank.gov.ua/get-user-certificate/US_uJDuvY2RzYF3eo3ov" TargetMode="External"/><Relationship Id="rId132" Type="http://schemas.openxmlformats.org/officeDocument/2006/relationships/hyperlink" Target="https://talan.bank.gov.ua/get-user-certificate/US_uJ5xH-l0MkgpoGA-W" TargetMode="External"/><Relationship Id="rId784" Type="http://schemas.openxmlformats.org/officeDocument/2006/relationships/hyperlink" Target="https://talan.bank.gov.ua/get-user-certificate/US_uJqXc4dA0bKXew6vH" TargetMode="External"/><Relationship Id="rId991" Type="http://schemas.openxmlformats.org/officeDocument/2006/relationships/hyperlink" Target="https://talan.bank.gov.ua/get-user-certificate/US_uJFnNp_WSnOMepvTv" TargetMode="External"/><Relationship Id="rId1067" Type="http://schemas.openxmlformats.org/officeDocument/2006/relationships/hyperlink" Target="https://talan.bank.gov.ua/get-user-certificate/US_uJA4tOaYhAaKNWEl_" TargetMode="External"/><Relationship Id="rId437" Type="http://schemas.openxmlformats.org/officeDocument/2006/relationships/hyperlink" Target="https://talan.bank.gov.ua/get-user-certificate/US_uJVMbsizu3D_o-M66" TargetMode="External"/><Relationship Id="rId644" Type="http://schemas.openxmlformats.org/officeDocument/2006/relationships/hyperlink" Target="https://talan.bank.gov.ua/get-user-certificate/US_uJeP40TLjr6sZhV2X" TargetMode="External"/><Relationship Id="rId851" Type="http://schemas.openxmlformats.org/officeDocument/2006/relationships/hyperlink" Target="https://talan.bank.gov.ua/get-user-certificate/US_uJn0dpdjU4XCKKHtA" TargetMode="External"/><Relationship Id="rId1274" Type="http://schemas.openxmlformats.org/officeDocument/2006/relationships/hyperlink" Target="https://talan.bank.gov.ua/get-user-certificate/US_uJLgrXDI1u7olr1FW" TargetMode="External"/><Relationship Id="rId1481" Type="http://schemas.openxmlformats.org/officeDocument/2006/relationships/hyperlink" Target="https://talan.bank.gov.ua/get-user-certificate/US_uJ1uzxbIbsgbyS9z9" TargetMode="External"/><Relationship Id="rId1579" Type="http://schemas.openxmlformats.org/officeDocument/2006/relationships/hyperlink" Target="https://talan.bank.gov.ua/get-user-certificate/US_uJldwaiPV7ddD2SGx" TargetMode="External"/><Relationship Id="rId504" Type="http://schemas.openxmlformats.org/officeDocument/2006/relationships/hyperlink" Target="https://talan.bank.gov.ua/get-user-certificate/US_uJNkJ84hLi59TmnY3" TargetMode="External"/><Relationship Id="rId711" Type="http://schemas.openxmlformats.org/officeDocument/2006/relationships/hyperlink" Target="https://talan.bank.gov.ua/get-user-certificate/US_uJxdwnXfhAMTsuHID" TargetMode="External"/><Relationship Id="rId949" Type="http://schemas.openxmlformats.org/officeDocument/2006/relationships/hyperlink" Target="https://talan.bank.gov.ua/get-user-certificate/US_uJEsamWrq3i10-XaU" TargetMode="External"/><Relationship Id="rId1134" Type="http://schemas.openxmlformats.org/officeDocument/2006/relationships/hyperlink" Target="https://talan.bank.gov.ua/get-user-certificate/US_uJEtdx7d-IhBl6Zgl" TargetMode="External"/><Relationship Id="rId1341" Type="http://schemas.openxmlformats.org/officeDocument/2006/relationships/hyperlink" Target="https://talan.bank.gov.ua/get-user-certificate/US_uJbrENmDWJBEpmnOU" TargetMode="External"/><Relationship Id="rId78" Type="http://schemas.openxmlformats.org/officeDocument/2006/relationships/hyperlink" Target="https://talan.bank.gov.ua/get-user-certificate/US_uJ1clk5RW_4f-5X9Y" TargetMode="External"/><Relationship Id="rId809" Type="http://schemas.openxmlformats.org/officeDocument/2006/relationships/hyperlink" Target="https://talan.bank.gov.ua/get-user-certificate/US_uJOSCb9Ppu96JF8Ro" TargetMode="External"/><Relationship Id="rId1201" Type="http://schemas.openxmlformats.org/officeDocument/2006/relationships/hyperlink" Target="https://talan.bank.gov.ua/get-user-certificate/US_uJWf-YGXIx4b0Ah85" TargetMode="External"/><Relationship Id="rId1439" Type="http://schemas.openxmlformats.org/officeDocument/2006/relationships/hyperlink" Target="https://talan.bank.gov.ua/get-user-certificate/US_uJcXsJ7W9jI262KwY" TargetMode="External"/><Relationship Id="rId1646" Type="http://schemas.openxmlformats.org/officeDocument/2006/relationships/hyperlink" Target="https://talan.bank.gov.ua/get-user-certificate/4hc4MADcUlHqwmxWmJ7G" TargetMode="External"/><Relationship Id="rId1506" Type="http://schemas.openxmlformats.org/officeDocument/2006/relationships/hyperlink" Target="https://talan.bank.gov.ua/get-user-certificate/US_uJSP2bk8hiBJa7ZJX" TargetMode="External"/><Relationship Id="rId1713" Type="http://schemas.openxmlformats.org/officeDocument/2006/relationships/hyperlink" Target="https://talan.bank.gov.ua/get-user-certificate/hXdo8gLZbl4oFl7qwR2-" TargetMode="External"/><Relationship Id="rId294" Type="http://schemas.openxmlformats.org/officeDocument/2006/relationships/hyperlink" Target="https://talan.bank.gov.ua/get-user-certificate/US_uJsINrG-mTPRGMGGJ" TargetMode="External"/><Relationship Id="rId154" Type="http://schemas.openxmlformats.org/officeDocument/2006/relationships/hyperlink" Target="https://talan.bank.gov.ua/get-user-certificate/US_uJzgfvs_jjlNCRmj2" TargetMode="External"/><Relationship Id="rId361" Type="http://schemas.openxmlformats.org/officeDocument/2006/relationships/hyperlink" Target="https://talan.bank.gov.ua/get-user-certificate/US_uJIiSYTuNmtG1OrR2" TargetMode="External"/><Relationship Id="rId599" Type="http://schemas.openxmlformats.org/officeDocument/2006/relationships/hyperlink" Target="https://talan.bank.gov.ua/get-user-certificate/US_uJuJZPsucEzf3K1_D" TargetMode="External"/><Relationship Id="rId459" Type="http://schemas.openxmlformats.org/officeDocument/2006/relationships/hyperlink" Target="https://talan.bank.gov.ua/get-user-certificate/US_uJ9mOD4_Bh4xOoK1v" TargetMode="External"/><Relationship Id="rId666" Type="http://schemas.openxmlformats.org/officeDocument/2006/relationships/hyperlink" Target="https://talan.bank.gov.ua/get-user-certificate/US_uJ-Azd2w5ip8IIxxT" TargetMode="External"/><Relationship Id="rId873" Type="http://schemas.openxmlformats.org/officeDocument/2006/relationships/hyperlink" Target="https://talan.bank.gov.ua/get-user-certificate/US_uJc5AKaBK7CA0pYTm" TargetMode="External"/><Relationship Id="rId1089" Type="http://schemas.openxmlformats.org/officeDocument/2006/relationships/hyperlink" Target="https://talan.bank.gov.ua/get-user-certificate/US_uJFuMYun_VCz5j6P-" TargetMode="External"/><Relationship Id="rId1296" Type="http://schemas.openxmlformats.org/officeDocument/2006/relationships/hyperlink" Target="https://talan.bank.gov.ua/get-user-certificate/US_uJOUBtLlvuf3Zh6MQ" TargetMode="External"/><Relationship Id="rId221" Type="http://schemas.openxmlformats.org/officeDocument/2006/relationships/hyperlink" Target="https://talan.bank.gov.ua/get-user-certificate/US_uJ3buaeEPWJF4dhOw" TargetMode="External"/><Relationship Id="rId319" Type="http://schemas.openxmlformats.org/officeDocument/2006/relationships/hyperlink" Target="https://talan.bank.gov.ua/get-user-certificate/US_uJyE0RtAchXWi_YrY" TargetMode="External"/><Relationship Id="rId526" Type="http://schemas.openxmlformats.org/officeDocument/2006/relationships/hyperlink" Target="https://talan.bank.gov.ua/get-user-certificate/US_uJYwppLObVfsBON29" TargetMode="External"/><Relationship Id="rId1156" Type="http://schemas.openxmlformats.org/officeDocument/2006/relationships/hyperlink" Target="https://talan.bank.gov.ua/get-user-certificate/US_uJhv4YlZywPrQDpYD" TargetMode="External"/><Relationship Id="rId1363" Type="http://schemas.openxmlformats.org/officeDocument/2006/relationships/hyperlink" Target="https://talan.bank.gov.ua/get-user-certificate/US_uJUslh4xrYj9iY6hF" TargetMode="External"/><Relationship Id="rId733" Type="http://schemas.openxmlformats.org/officeDocument/2006/relationships/hyperlink" Target="https://talan.bank.gov.ua/get-user-certificate/US_uJImPtliCbmujVeBN" TargetMode="External"/><Relationship Id="rId940" Type="http://schemas.openxmlformats.org/officeDocument/2006/relationships/hyperlink" Target="https://talan.bank.gov.ua/get-user-certificate/US_uJPpJw5SkT6waDBvF" TargetMode="External"/><Relationship Id="rId1016" Type="http://schemas.openxmlformats.org/officeDocument/2006/relationships/hyperlink" Target="https://talan.bank.gov.ua/get-user-certificate/US_uJO0MhWzeo8XeTj1W" TargetMode="External"/><Relationship Id="rId1570" Type="http://schemas.openxmlformats.org/officeDocument/2006/relationships/hyperlink" Target="https://talan.bank.gov.ua/get-user-certificate/US_uJ8MGVgM-FDf7mkPY" TargetMode="External"/><Relationship Id="rId1668" Type="http://schemas.openxmlformats.org/officeDocument/2006/relationships/hyperlink" Target="https://talan.bank.gov.ua/get-user-certificate/3OIATvgIk1PO6tWRmbBM" TargetMode="External"/><Relationship Id="rId800" Type="http://schemas.openxmlformats.org/officeDocument/2006/relationships/hyperlink" Target="https://talan.bank.gov.ua/get-user-certificate/US_uJjQ9EAWQ1J-mSHBQ" TargetMode="External"/><Relationship Id="rId1223" Type="http://schemas.openxmlformats.org/officeDocument/2006/relationships/hyperlink" Target="https://talan.bank.gov.ua/get-user-certificate/US_uJh5cIJkT6Kc09rCb" TargetMode="External"/><Relationship Id="rId1430" Type="http://schemas.openxmlformats.org/officeDocument/2006/relationships/hyperlink" Target="https://talan.bank.gov.ua/get-user-certificate/US_uJ4uVpwziicECs00Q" TargetMode="External"/><Relationship Id="rId1528" Type="http://schemas.openxmlformats.org/officeDocument/2006/relationships/hyperlink" Target="https://talan.bank.gov.ua/get-user-certificate/US_uJqu71VMxCYhnVDGh" TargetMode="External"/><Relationship Id="rId1735" Type="http://schemas.openxmlformats.org/officeDocument/2006/relationships/hyperlink" Target="https://talan.bank.gov.ua/get-user-certificate/eekBZVshkUX-2vP00sLh" TargetMode="External"/><Relationship Id="rId27" Type="http://schemas.openxmlformats.org/officeDocument/2006/relationships/hyperlink" Target="https://talan.bank.gov.ua/get-user-certificate/US_uJYyAwRFaq9Kq_-m3" TargetMode="External"/><Relationship Id="rId176" Type="http://schemas.openxmlformats.org/officeDocument/2006/relationships/hyperlink" Target="https://talan.bank.gov.ua/get-user-certificate/US_uJrAet52qzxHKPhFK" TargetMode="External"/><Relationship Id="rId383" Type="http://schemas.openxmlformats.org/officeDocument/2006/relationships/hyperlink" Target="https://talan.bank.gov.ua/get-user-certificate/US_uJRpyfn1Ot_ss6Ubf" TargetMode="External"/><Relationship Id="rId590" Type="http://schemas.openxmlformats.org/officeDocument/2006/relationships/hyperlink" Target="https://talan.bank.gov.ua/get-user-certificate/US_uJDqUTvdUZzJOvmy0" TargetMode="External"/><Relationship Id="rId243" Type="http://schemas.openxmlformats.org/officeDocument/2006/relationships/hyperlink" Target="https://talan.bank.gov.ua/get-user-certificate/US_uJzSkjGu4Wu_TFXlK" TargetMode="External"/><Relationship Id="rId450" Type="http://schemas.openxmlformats.org/officeDocument/2006/relationships/hyperlink" Target="https://talan.bank.gov.ua/get-user-certificate/US_uJG5UxBpETgzSXB6W" TargetMode="External"/><Relationship Id="rId688" Type="http://schemas.openxmlformats.org/officeDocument/2006/relationships/hyperlink" Target="https://talan.bank.gov.ua/get-user-certificate/US_uJiqh7xqgq2Lq0KuE" TargetMode="External"/><Relationship Id="rId895" Type="http://schemas.openxmlformats.org/officeDocument/2006/relationships/hyperlink" Target="https://talan.bank.gov.ua/get-user-certificate/US_uJfq47G9et2hwhVR6" TargetMode="External"/><Relationship Id="rId1080" Type="http://schemas.openxmlformats.org/officeDocument/2006/relationships/hyperlink" Target="https://talan.bank.gov.ua/get-user-certificate/US_uJhu1w7oEGD5A04to" TargetMode="External"/><Relationship Id="rId103" Type="http://schemas.openxmlformats.org/officeDocument/2006/relationships/hyperlink" Target="https://talan.bank.gov.ua/get-user-certificate/US_uJNCiDBVdpgtz-8eb" TargetMode="External"/><Relationship Id="rId310" Type="http://schemas.openxmlformats.org/officeDocument/2006/relationships/hyperlink" Target="https://talan.bank.gov.ua/get-user-certificate/US_uJ_kOnhJW74uVMh5q" TargetMode="External"/><Relationship Id="rId548" Type="http://schemas.openxmlformats.org/officeDocument/2006/relationships/hyperlink" Target="https://talan.bank.gov.ua/get-user-certificate/US_uJH1KGCd_4-Tgxl4U" TargetMode="External"/><Relationship Id="rId755" Type="http://schemas.openxmlformats.org/officeDocument/2006/relationships/hyperlink" Target="https://talan.bank.gov.ua/get-user-certificate/US_uJy3PdWIEhY_AKuGI" TargetMode="External"/><Relationship Id="rId962" Type="http://schemas.openxmlformats.org/officeDocument/2006/relationships/hyperlink" Target="https://talan.bank.gov.ua/get-user-certificate/US_uJ_AqhByuC1yX0gce" TargetMode="External"/><Relationship Id="rId1178" Type="http://schemas.openxmlformats.org/officeDocument/2006/relationships/hyperlink" Target="https://talan.bank.gov.ua/get-user-certificate/US_uJ6KCxRuU0NDcVimc" TargetMode="External"/><Relationship Id="rId1385" Type="http://schemas.openxmlformats.org/officeDocument/2006/relationships/hyperlink" Target="https://talan.bank.gov.ua/get-user-certificate/US_uJ6wP10sR7a_YjswY" TargetMode="External"/><Relationship Id="rId1592" Type="http://schemas.openxmlformats.org/officeDocument/2006/relationships/hyperlink" Target="https://talan.bank.gov.ua/get-user-certificate/US_uJaGmnmAcblmd_IkK" TargetMode="External"/><Relationship Id="rId91" Type="http://schemas.openxmlformats.org/officeDocument/2006/relationships/hyperlink" Target="https://talan.bank.gov.ua/get-user-certificate/US_uJlwoo26PepN7PFi8" TargetMode="External"/><Relationship Id="rId408" Type="http://schemas.openxmlformats.org/officeDocument/2006/relationships/hyperlink" Target="https://talan.bank.gov.ua/get-user-certificate/US_uJxn32XPYOveGhaXQ" TargetMode="External"/><Relationship Id="rId615" Type="http://schemas.openxmlformats.org/officeDocument/2006/relationships/hyperlink" Target="https://talan.bank.gov.ua/get-user-certificate/US_uJYT5H0YWEv2qs2wM" TargetMode="External"/><Relationship Id="rId822" Type="http://schemas.openxmlformats.org/officeDocument/2006/relationships/hyperlink" Target="https://talan.bank.gov.ua/get-user-certificate/US_uJfC1XG7o5DA8U8e3" TargetMode="External"/><Relationship Id="rId1038" Type="http://schemas.openxmlformats.org/officeDocument/2006/relationships/hyperlink" Target="https://talan.bank.gov.ua/get-user-certificate/US_uJxupmJgzVnw2O3O5" TargetMode="External"/><Relationship Id="rId1245" Type="http://schemas.openxmlformats.org/officeDocument/2006/relationships/hyperlink" Target="https://talan.bank.gov.ua/get-user-certificate/US_uJdnijjZJZrNA23BH" TargetMode="External"/><Relationship Id="rId1452" Type="http://schemas.openxmlformats.org/officeDocument/2006/relationships/hyperlink" Target="https://talan.bank.gov.ua/get-user-certificate/US_uJ_9allIn7hbbfJvu" TargetMode="External"/><Relationship Id="rId1105" Type="http://schemas.openxmlformats.org/officeDocument/2006/relationships/hyperlink" Target="https://talan.bank.gov.ua/get-user-certificate/US_uJgWwmezRe5Zd5959" TargetMode="External"/><Relationship Id="rId1312" Type="http://schemas.openxmlformats.org/officeDocument/2006/relationships/hyperlink" Target="https://talan.bank.gov.ua/get-user-certificate/US_uJGbZ5juZDs935POW" TargetMode="External"/><Relationship Id="rId49" Type="http://schemas.openxmlformats.org/officeDocument/2006/relationships/hyperlink" Target="https://talan.bank.gov.ua/get-user-certificate/US_uJ5D69CWbxZ06ftSw" TargetMode="External"/><Relationship Id="rId1617" Type="http://schemas.openxmlformats.org/officeDocument/2006/relationships/hyperlink" Target="https://talan.bank.gov.ua/get-user-certificate/4hc4Mh7M08wEpfxDJBF2" TargetMode="External"/><Relationship Id="rId198" Type="http://schemas.openxmlformats.org/officeDocument/2006/relationships/hyperlink" Target="https://talan.bank.gov.ua/get-user-certificate/US_uJY9fVCsZu_Tdr5Ib" TargetMode="External"/><Relationship Id="rId265" Type="http://schemas.openxmlformats.org/officeDocument/2006/relationships/hyperlink" Target="https://talan.bank.gov.ua/get-user-certificate/US_uJSUfZBKEOGqi9ZXD" TargetMode="External"/><Relationship Id="rId472" Type="http://schemas.openxmlformats.org/officeDocument/2006/relationships/hyperlink" Target="https://talan.bank.gov.ua/get-user-certificate/US_uJ4iykzpARyJtyAYI" TargetMode="External"/><Relationship Id="rId125" Type="http://schemas.openxmlformats.org/officeDocument/2006/relationships/hyperlink" Target="https://talan.bank.gov.ua/get-user-certificate/US_uJuksjUg6UPtDhPsm" TargetMode="External"/><Relationship Id="rId332" Type="http://schemas.openxmlformats.org/officeDocument/2006/relationships/hyperlink" Target="https://talan.bank.gov.ua/get-user-certificate/US_uJNF14Qi8sVvSCQur" TargetMode="External"/><Relationship Id="rId777" Type="http://schemas.openxmlformats.org/officeDocument/2006/relationships/hyperlink" Target="https://talan.bank.gov.ua/get-user-certificate/US_uJQPMNLhBmnlMQ00V" TargetMode="External"/><Relationship Id="rId984" Type="http://schemas.openxmlformats.org/officeDocument/2006/relationships/hyperlink" Target="https://talan.bank.gov.ua/get-user-certificate/US_uJEI0ZufY1yGQRxwL" TargetMode="External"/><Relationship Id="rId637" Type="http://schemas.openxmlformats.org/officeDocument/2006/relationships/hyperlink" Target="https://talan.bank.gov.ua/get-user-certificate/US_uJBkEA9DVozyvt8by" TargetMode="External"/><Relationship Id="rId844" Type="http://schemas.openxmlformats.org/officeDocument/2006/relationships/hyperlink" Target="https://talan.bank.gov.ua/get-user-certificate/US_uJ0CrKuG2TKa58w5I" TargetMode="External"/><Relationship Id="rId1267" Type="http://schemas.openxmlformats.org/officeDocument/2006/relationships/hyperlink" Target="https://talan.bank.gov.ua/get-user-certificate/US_uJP-pSln-Q1kjA9gb" TargetMode="External"/><Relationship Id="rId1474" Type="http://schemas.openxmlformats.org/officeDocument/2006/relationships/hyperlink" Target="https://talan.bank.gov.ua/get-user-certificate/US_uJY-w-0nrjr5Fmk0x" TargetMode="External"/><Relationship Id="rId1681" Type="http://schemas.openxmlformats.org/officeDocument/2006/relationships/hyperlink" Target="https://talan.bank.gov.ua/get-user-certificate/3OIATzGCEUZ6bMVw4be_" TargetMode="External"/><Relationship Id="rId704" Type="http://schemas.openxmlformats.org/officeDocument/2006/relationships/hyperlink" Target="https://talan.bank.gov.ua/get-user-certificate/US_uJ0py5V5mhnIE3N_q" TargetMode="External"/><Relationship Id="rId911" Type="http://schemas.openxmlformats.org/officeDocument/2006/relationships/hyperlink" Target="https://talan.bank.gov.ua/get-user-certificate/US_uJNvwxfT1Mjc3sdi0" TargetMode="External"/><Relationship Id="rId1127" Type="http://schemas.openxmlformats.org/officeDocument/2006/relationships/hyperlink" Target="https://talan.bank.gov.ua/get-user-certificate/US_uJPNsmtK7uOLzGIeX" TargetMode="External"/><Relationship Id="rId1334" Type="http://schemas.openxmlformats.org/officeDocument/2006/relationships/hyperlink" Target="https://talan.bank.gov.ua/get-user-certificate/US_uJBU4485n5mzno8fp" TargetMode="External"/><Relationship Id="rId1541" Type="http://schemas.openxmlformats.org/officeDocument/2006/relationships/hyperlink" Target="https://talan.bank.gov.ua/get-user-certificate/US_uJnKl4vgeKBgtsmRq" TargetMode="External"/><Relationship Id="rId40" Type="http://schemas.openxmlformats.org/officeDocument/2006/relationships/hyperlink" Target="https://talan.bank.gov.ua/get-user-certificate/US_uJoDv9SIE-mr2V3pc" TargetMode="External"/><Relationship Id="rId1401" Type="http://schemas.openxmlformats.org/officeDocument/2006/relationships/hyperlink" Target="https://talan.bank.gov.ua/get-user-certificate/US_uJwFoOi4JxsO0ClQc" TargetMode="External"/><Relationship Id="rId1639" Type="http://schemas.openxmlformats.org/officeDocument/2006/relationships/hyperlink" Target="https://talan.bank.gov.ua/get-user-certificate/4hc4MzscyvmQSvUi5xc-" TargetMode="External"/><Relationship Id="rId1706" Type="http://schemas.openxmlformats.org/officeDocument/2006/relationships/hyperlink" Target="https://talan.bank.gov.ua/get-user-certificate/gw25gsBJJyvc5-NVzN76" TargetMode="External"/><Relationship Id="rId287" Type="http://schemas.openxmlformats.org/officeDocument/2006/relationships/hyperlink" Target="https://talan.bank.gov.ua/get-user-certificate/US_uJxXih7Z4xgX9RM_V" TargetMode="External"/><Relationship Id="rId410" Type="http://schemas.openxmlformats.org/officeDocument/2006/relationships/hyperlink" Target="https://talan.bank.gov.ua/get-user-certificate/US_uJh30ZHLGuM4yULGa" TargetMode="External"/><Relationship Id="rId494" Type="http://schemas.openxmlformats.org/officeDocument/2006/relationships/hyperlink" Target="https://talan.bank.gov.ua/get-user-certificate/US_uJB_dkD2pvmatPGjT" TargetMode="External"/><Relationship Id="rId508" Type="http://schemas.openxmlformats.org/officeDocument/2006/relationships/hyperlink" Target="https://talan.bank.gov.ua/get-user-certificate/US_uJI4ncwzlPYrMW73l" TargetMode="External"/><Relationship Id="rId715" Type="http://schemas.openxmlformats.org/officeDocument/2006/relationships/hyperlink" Target="https://talan.bank.gov.ua/get-user-certificate/US_uJ4wQ7-DbTy4-tGj0" TargetMode="External"/><Relationship Id="rId922" Type="http://schemas.openxmlformats.org/officeDocument/2006/relationships/hyperlink" Target="https://talan.bank.gov.ua/get-user-certificate/US_uJsEPs3_DZvJHk1aq" TargetMode="External"/><Relationship Id="rId1138" Type="http://schemas.openxmlformats.org/officeDocument/2006/relationships/hyperlink" Target="https://talan.bank.gov.ua/get-user-certificate/US_uJOVGh-FIcwodabhx" TargetMode="External"/><Relationship Id="rId1345" Type="http://schemas.openxmlformats.org/officeDocument/2006/relationships/hyperlink" Target="https://talan.bank.gov.ua/get-user-certificate/US_uJyTTWNTzSp5nkz92" TargetMode="External"/><Relationship Id="rId1552" Type="http://schemas.openxmlformats.org/officeDocument/2006/relationships/hyperlink" Target="https://talan.bank.gov.ua/get-user-certificate/US_uJPw7YVNVfHRTXt-q" TargetMode="External"/><Relationship Id="rId147" Type="http://schemas.openxmlformats.org/officeDocument/2006/relationships/hyperlink" Target="https://talan.bank.gov.ua/get-user-certificate/US_uJowR5Dqgxk0TOm8V" TargetMode="External"/><Relationship Id="rId354" Type="http://schemas.openxmlformats.org/officeDocument/2006/relationships/hyperlink" Target="https://talan.bank.gov.ua/get-user-certificate/US_uJV8PCOIotDwhlI_X" TargetMode="External"/><Relationship Id="rId799" Type="http://schemas.openxmlformats.org/officeDocument/2006/relationships/hyperlink" Target="https://talan.bank.gov.ua/get-user-certificate/US_uJTZbLcPxUAb63GJn" TargetMode="External"/><Relationship Id="rId1191" Type="http://schemas.openxmlformats.org/officeDocument/2006/relationships/hyperlink" Target="https://talan.bank.gov.ua/get-user-certificate/US_uJECfJVKIKmX6JFhl" TargetMode="External"/><Relationship Id="rId1205" Type="http://schemas.openxmlformats.org/officeDocument/2006/relationships/hyperlink" Target="https://talan.bank.gov.ua/get-user-certificate/US_uJyUhLI6c6ujKwww9" TargetMode="External"/><Relationship Id="rId51" Type="http://schemas.openxmlformats.org/officeDocument/2006/relationships/hyperlink" Target="https://talan.bank.gov.ua/get-user-certificate/US_uJml6vLGgoAccGAd4" TargetMode="External"/><Relationship Id="rId561" Type="http://schemas.openxmlformats.org/officeDocument/2006/relationships/hyperlink" Target="https://talan.bank.gov.ua/get-user-certificate/US_uJGY7LEHvML_L2aOv" TargetMode="External"/><Relationship Id="rId659" Type="http://schemas.openxmlformats.org/officeDocument/2006/relationships/hyperlink" Target="https://talan.bank.gov.ua/get-user-certificate/US_uJ4gxesGUL39N48T6" TargetMode="External"/><Relationship Id="rId866" Type="http://schemas.openxmlformats.org/officeDocument/2006/relationships/hyperlink" Target="https://talan.bank.gov.ua/get-user-certificate/US_uJpFFc5IeGvlk_ufi" TargetMode="External"/><Relationship Id="rId1289" Type="http://schemas.openxmlformats.org/officeDocument/2006/relationships/hyperlink" Target="https://talan.bank.gov.ua/get-user-certificate/US_uJ8WgDuyj54iu60c2" TargetMode="External"/><Relationship Id="rId1412" Type="http://schemas.openxmlformats.org/officeDocument/2006/relationships/hyperlink" Target="https://talan.bank.gov.ua/get-user-certificate/US_uJpXl_dg-w05BTdQt" TargetMode="External"/><Relationship Id="rId1496" Type="http://schemas.openxmlformats.org/officeDocument/2006/relationships/hyperlink" Target="https://talan.bank.gov.ua/get-user-certificate/US_uJWDf91eb9N_8rnIB" TargetMode="External"/><Relationship Id="rId1717" Type="http://schemas.openxmlformats.org/officeDocument/2006/relationships/hyperlink" Target="https://talan.bank.gov.ua/get-user-certificate/hXdo8nNx0lzLLTaPaF6S" TargetMode="External"/><Relationship Id="rId214" Type="http://schemas.openxmlformats.org/officeDocument/2006/relationships/hyperlink" Target="https://talan.bank.gov.ua/get-user-certificate/US_uJz0OY4YLjRidAyxp" TargetMode="External"/><Relationship Id="rId298" Type="http://schemas.openxmlformats.org/officeDocument/2006/relationships/hyperlink" Target="https://talan.bank.gov.ua/get-user-certificate/US_uJrYeH5AgEA66XxSV" TargetMode="External"/><Relationship Id="rId421" Type="http://schemas.openxmlformats.org/officeDocument/2006/relationships/hyperlink" Target="https://talan.bank.gov.ua/get-user-certificate/US_uJOWP7NHQCz1rw3Oc" TargetMode="External"/><Relationship Id="rId519" Type="http://schemas.openxmlformats.org/officeDocument/2006/relationships/hyperlink" Target="https://talan.bank.gov.ua/get-user-certificate/US_uJtHYfPYN422RlEpy" TargetMode="External"/><Relationship Id="rId1051" Type="http://schemas.openxmlformats.org/officeDocument/2006/relationships/hyperlink" Target="https://talan.bank.gov.ua/get-user-certificate/US_uJukWHfl0aKYCklcU" TargetMode="External"/><Relationship Id="rId1149" Type="http://schemas.openxmlformats.org/officeDocument/2006/relationships/hyperlink" Target="https://talan.bank.gov.ua/get-user-certificate/US_uJ3OYtZC4B_47p9bq" TargetMode="External"/><Relationship Id="rId1356" Type="http://schemas.openxmlformats.org/officeDocument/2006/relationships/hyperlink" Target="https://talan.bank.gov.ua/get-user-certificate/US_uJfFxN8IhuvkPCZar" TargetMode="External"/><Relationship Id="rId158" Type="http://schemas.openxmlformats.org/officeDocument/2006/relationships/hyperlink" Target="https://talan.bank.gov.ua/get-user-certificate/US_uJpkLLKLDRjfPYq0L" TargetMode="External"/><Relationship Id="rId726" Type="http://schemas.openxmlformats.org/officeDocument/2006/relationships/hyperlink" Target="https://talan.bank.gov.ua/get-user-certificate/US_uJGmgqxGrmuvl5vQH" TargetMode="External"/><Relationship Id="rId933" Type="http://schemas.openxmlformats.org/officeDocument/2006/relationships/hyperlink" Target="https://talan.bank.gov.ua/get-user-certificate/US_uJ6lLnLMFiERpfuQl" TargetMode="External"/><Relationship Id="rId1009" Type="http://schemas.openxmlformats.org/officeDocument/2006/relationships/hyperlink" Target="https://talan.bank.gov.ua/get-user-certificate/US_uJifG1S3SrWDC0PSK" TargetMode="External"/><Relationship Id="rId1563" Type="http://schemas.openxmlformats.org/officeDocument/2006/relationships/hyperlink" Target="https://talan.bank.gov.ua/get-user-certificate/US_uJQ9KRb_E565wZtQm" TargetMode="External"/><Relationship Id="rId62" Type="http://schemas.openxmlformats.org/officeDocument/2006/relationships/hyperlink" Target="https://talan.bank.gov.ua/get-user-certificate/US_uJef1ayax9Di0hahl" TargetMode="External"/><Relationship Id="rId365" Type="http://schemas.openxmlformats.org/officeDocument/2006/relationships/hyperlink" Target="https://talan.bank.gov.ua/get-user-certificate/US_uJK8ItkE_A_EnLJCX" TargetMode="External"/><Relationship Id="rId572" Type="http://schemas.openxmlformats.org/officeDocument/2006/relationships/hyperlink" Target="https://talan.bank.gov.ua/get-user-certificate/US_uJ-iCz1CGdOlP-hD4" TargetMode="External"/><Relationship Id="rId1216" Type="http://schemas.openxmlformats.org/officeDocument/2006/relationships/hyperlink" Target="https://talan.bank.gov.ua/get-user-certificate/US_uJP_-y3i-f8l_BkOB" TargetMode="External"/><Relationship Id="rId1423" Type="http://schemas.openxmlformats.org/officeDocument/2006/relationships/hyperlink" Target="https://talan.bank.gov.ua/get-user-certificate/US_uJmdSZGMvf7MuQUcP" TargetMode="External"/><Relationship Id="rId1630" Type="http://schemas.openxmlformats.org/officeDocument/2006/relationships/hyperlink" Target="https://talan.bank.gov.ua/get-user-certificate/4hc4M5_xZkJ4iHXkHU7a" TargetMode="External"/><Relationship Id="rId225" Type="http://schemas.openxmlformats.org/officeDocument/2006/relationships/hyperlink" Target="https://talan.bank.gov.ua/get-user-certificate/US_uJyqNJvlvO4XFM3of" TargetMode="External"/><Relationship Id="rId432" Type="http://schemas.openxmlformats.org/officeDocument/2006/relationships/hyperlink" Target="https://talan.bank.gov.ua/get-user-certificate/US_uJXZWAIUmLdg8hHuR" TargetMode="External"/><Relationship Id="rId877" Type="http://schemas.openxmlformats.org/officeDocument/2006/relationships/hyperlink" Target="https://talan.bank.gov.ua/get-user-certificate/US_uJqHye4DIP0Y19M3O" TargetMode="External"/><Relationship Id="rId1062" Type="http://schemas.openxmlformats.org/officeDocument/2006/relationships/hyperlink" Target="https://talan.bank.gov.ua/get-user-certificate/US_uJQH6GbRykykARnY-" TargetMode="External"/><Relationship Id="rId1728" Type="http://schemas.openxmlformats.org/officeDocument/2006/relationships/hyperlink" Target="https://talan.bank.gov.ua/get-user-certificate/bctKzjiPbCwVTayTSux4" TargetMode="External"/><Relationship Id="rId737" Type="http://schemas.openxmlformats.org/officeDocument/2006/relationships/hyperlink" Target="https://talan.bank.gov.ua/get-user-certificate/US_uJPRJkacQXjGldhzH" TargetMode="External"/><Relationship Id="rId944" Type="http://schemas.openxmlformats.org/officeDocument/2006/relationships/hyperlink" Target="https://talan.bank.gov.ua/get-user-certificate/US_uJ7QaaFdkYbiwUuh7" TargetMode="External"/><Relationship Id="rId1367" Type="http://schemas.openxmlformats.org/officeDocument/2006/relationships/hyperlink" Target="https://talan.bank.gov.ua/get-user-certificate/US_uJ5v-s2O51GBdmv7a" TargetMode="External"/><Relationship Id="rId1574" Type="http://schemas.openxmlformats.org/officeDocument/2006/relationships/hyperlink" Target="https://talan.bank.gov.ua/get-user-certificate/US_uJxNjR1h1hLBEEYkw" TargetMode="External"/><Relationship Id="rId73" Type="http://schemas.openxmlformats.org/officeDocument/2006/relationships/hyperlink" Target="https://talan.bank.gov.ua/get-user-certificate/US_uJf60jX7B6swXJz4i" TargetMode="External"/><Relationship Id="rId169" Type="http://schemas.openxmlformats.org/officeDocument/2006/relationships/hyperlink" Target="https://talan.bank.gov.ua/get-user-certificate/US_uJV3mOPf4tIJi07-8" TargetMode="External"/><Relationship Id="rId376" Type="http://schemas.openxmlformats.org/officeDocument/2006/relationships/hyperlink" Target="https://talan.bank.gov.ua/get-user-certificate/US_uJ4_1cclGlNSCRxUR" TargetMode="External"/><Relationship Id="rId583" Type="http://schemas.openxmlformats.org/officeDocument/2006/relationships/hyperlink" Target="https://talan.bank.gov.ua/get-user-certificate/US_uJl1Embm2tMevlxNL" TargetMode="External"/><Relationship Id="rId790" Type="http://schemas.openxmlformats.org/officeDocument/2006/relationships/hyperlink" Target="https://talan.bank.gov.ua/get-user-certificate/US_uJgVHMHNPngMNBz-Q" TargetMode="External"/><Relationship Id="rId804" Type="http://schemas.openxmlformats.org/officeDocument/2006/relationships/hyperlink" Target="https://talan.bank.gov.ua/get-user-certificate/US_uJT0fc5S_Aec0mEZm" TargetMode="External"/><Relationship Id="rId1227" Type="http://schemas.openxmlformats.org/officeDocument/2006/relationships/hyperlink" Target="https://talan.bank.gov.ua/get-user-certificate/US_uJ73xtMImoMwUweT3" TargetMode="External"/><Relationship Id="rId1434" Type="http://schemas.openxmlformats.org/officeDocument/2006/relationships/hyperlink" Target="https://talan.bank.gov.ua/get-user-certificate/US_uJ9vyWuH54UB_Zimq" TargetMode="External"/><Relationship Id="rId1641" Type="http://schemas.openxmlformats.org/officeDocument/2006/relationships/hyperlink" Target="https://talan.bank.gov.ua/get-user-certificate/4hc4MLqiIKnrwHJ8tUsj" TargetMode="External"/><Relationship Id="rId4" Type="http://schemas.openxmlformats.org/officeDocument/2006/relationships/hyperlink" Target="https://talan.bank.gov.ua/get-user-certificate/US_uJb4ZUyzkF3wv5Fb5" TargetMode="External"/><Relationship Id="rId236" Type="http://schemas.openxmlformats.org/officeDocument/2006/relationships/hyperlink" Target="https://talan.bank.gov.ua/get-user-certificate/US_uJR1GImMTzjY-42g0" TargetMode="External"/><Relationship Id="rId443" Type="http://schemas.openxmlformats.org/officeDocument/2006/relationships/hyperlink" Target="https://talan.bank.gov.ua/get-user-certificate/US_uJYMa-SShKdZzrfKB" TargetMode="External"/><Relationship Id="rId650" Type="http://schemas.openxmlformats.org/officeDocument/2006/relationships/hyperlink" Target="https://talan.bank.gov.ua/get-user-certificate/US_uJdQ-3Ca8jOLfGnMy" TargetMode="External"/><Relationship Id="rId888" Type="http://schemas.openxmlformats.org/officeDocument/2006/relationships/hyperlink" Target="https://talan.bank.gov.ua/get-user-certificate/US_uJIA-VxpzcLz1J1UT" TargetMode="External"/><Relationship Id="rId1073" Type="http://schemas.openxmlformats.org/officeDocument/2006/relationships/hyperlink" Target="https://talan.bank.gov.ua/get-user-certificate/US_uJrcIrYQmF0qLzu6_" TargetMode="External"/><Relationship Id="rId1280" Type="http://schemas.openxmlformats.org/officeDocument/2006/relationships/hyperlink" Target="https://talan.bank.gov.ua/get-user-certificate/US_uJm_PWMU-gYcixO5f" TargetMode="External"/><Relationship Id="rId1501" Type="http://schemas.openxmlformats.org/officeDocument/2006/relationships/hyperlink" Target="https://talan.bank.gov.ua/get-user-certificate/US_uJbCDFzN4D2N5N_TW" TargetMode="External"/><Relationship Id="rId1739" Type="http://schemas.openxmlformats.org/officeDocument/2006/relationships/hyperlink" Target="https://talan.bank.gov.ua/get-user-certificate/1I8KKUC1cWUP9RLj4pEY" TargetMode="External"/><Relationship Id="rId303" Type="http://schemas.openxmlformats.org/officeDocument/2006/relationships/hyperlink" Target="https://talan.bank.gov.ua/get-user-certificate/US_uJAxhDtx2YZdg8Wrc" TargetMode="External"/><Relationship Id="rId748" Type="http://schemas.openxmlformats.org/officeDocument/2006/relationships/hyperlink" Target="https://talan.bank.gov.ua/get-user-certificate/US_uJUq8wloc3by9874D" TargetMode="External"/><Relationship Id="rId955" Type="http://schemas.openxmlformats.org/officeDocument/2006/relationships/hyperlink" Target="https://talan.bank.gov.ua/get-user-certificate/US_uJQDUTUhspMzBdz0b" TargetMode="External"/><Relationship Id="rId1140" Type="http://schemas.openxmlformats.org/officeDocument/2006/relationships/hyperlink" Target="https://talan.bank.gov.ua/get-user-certificate/US_uJ2Kov0m5uCjeqJl1" TargetMode="External"/><Relationship Id="rId1378" Type="http://schemas.openxmlformats.org/officeDocument/2006/relationships/hyperlink" Target="https://talan.bank.gov.ua/get-user-certificate/US_uJNI4X7-kyJ4mvP9c" TargetMode="External"/><Relationship Id="rId1585" Type="http://schemas.openxmlformats.org/officeDocument/2006/relationships/hyperlink" Target="https://talan.bank.gov.ua/get-user-certificate/US_uJHpLUjG3Ksol2Umo" TargetMode="External"/><Relationship Id="rId84" Type="http://schemas.openxmlformats.org/officeDocument/2006/relationships/hyperlink" Target="https://talan.bank.gov.ua/get-user-certificate/US_uJKNVlw0qjmk4qqjA" TargetMode="External"/><Relationship Id="rId387" Type="http://schemas.openxmlformats.org/officeDocument/2006/relationships/hyperlink" Target="https://talan.bank.gov.ua/get-user-certificate/US_uJThqny1pgo3i4nZh" TargetMode="External"/><Relationship Id="rId510" Type="http://schemas.openxmlformats.org/officeDocument/2006/relationships/hyperlink" Target="https://talan.bank.gov.ua/get-user-certificate/US_uJ7ZZo6JlShFiYg74" TargetMode="External"/><Relationship Id="rId594" Type="http://schemas.openxmlformats.org/officeDocument/2006/relationships/hyperlink" Target="https://talan.bank.gov.ua/get-user-certificate/US_uJvxa4TEzgxDmDHz2" TargetMode="External"/><Relationship Id="rId608" Type="http://schemas.openxmlformats.org/officeDocument/2006/relationships/hyperlink" Target="https://talan.bank.gov.ua/get-user-certificate/US_uJJgo4s6elMkjPUov" TargetMode="External"/><Relationship Id="rId815" Type="http://schemas.openxmlformats.org/officeDocument/2006/relationships/hyperlink" Target="https://talan.bank.gov.ua/get-user-certificate/US_uJObqKXqTJgjfqQsf" TargetMode="External"/><Relationship Id="rId1238" Type="http://schemas.openxmlformats.org/officeDocument/2006/relationships/hyperlink" Target="https://talan.bank.gov.ua/get-user-certificate/US_uJ56HXxfjKzA3V6Kp" TargetMode="External"/><Relationship Id="rId1445" Type="http://schemas.openxmlformats.org/officeDocument/2006/relationships/hyperlink" Target="https://talan.bank.gov.ua/get-user-certificate/US_uJMCz8Raxi0H-PcDN" TargetMode="External"/><Relationship Id="rId1652" Type="http://schemas.openxmlformats.org/officeDocument/2006/relationships/hyperlink" Target="https://talan.bank.gov.ua/get-user-certificate/3OIATbyBGAof2WGoIbo2" TargetMode="External"/><Relationship Id="rId247" Type="http://schemas.openxmlformats.org/officeDocument/2006/relationships/hyperlink" Target="https://talan.bank.gov.ua/get-user-certificate/US_uJlgBPbdCtfToBP90" TargetMode="External"/><Relationship Id="rId899" Type="http://schemas.openxmlformats.org/officeDocument/2006/relationships/hyperlink" Target="https://talan.bank.gov.ua/get-user-certificate/US_uJKEO5-gC82dA_mNu" TargetMode="External"/><Relationship Id="rId1000" Type="http://schemas.openxmlformats.org/officeDocument/2006/relationships/hyperlink" Target="https://talan.bank.gov.ua/get-user-certificate/US_uJaQz2PSgjoE1g86b" TargetMode="External"/><Relationship Id="rId1084" Type="http://schemas.openxmlformats.org/officeDocument/2006/relationships/hyperlink" Target="https://talan.bank.gov.ua/get-user-certificate/US_uJuFeVXzl1eUB4Zye" TargetMode="External"/><Relationship Id="rId1305" Type="http://schemas.openxmlformats.org/officeDocument/2006/relationships/hyperlink" Target="https://talan.bank.gov.ua/get-user-certificate/US_uJEf1zaBDPq1vaUst" TargetMode="External"/><Relationship Id="rId107" Type="http://schemas.openxmlformats.org/officeDocument/2006/relationships/hyperlink" Target="https://talan.bank.gov.ua/get-user-certificate/US_uJ_n_Zv_BBpMD5B2X" TargetMode="External"/><Relationship Id="rId454" Type="http://schemas.openxmlformats.org/officeDocument/2006/relationships/hyperlink" Target="https://talan.bank.gov.ua/get-user-certificate/US_uJ68nonsk72tCeGbM" TargetMode="External"/><Relationship Id="rId661" Type="http://schemas.openxmlformats.org/officeDocument/2006/relationships/hyperlink" Target="https://talan.bank.gov.ua/get-user-certificate/US_uJmR8sDXLO3tZeSZG" TargetMode="External"/><Relationship Id="rId759" Type="http://schemas.openxmlformats.org/officeDocument/2006/relationships/hyperlink" Target="https://talan.bank.gov.ua/get-user-certificate/US_uJmln0WBYRfsPKClb" TargetMode="External"/><Relationship Id="rId966" Type="http://schemas.openxmlformats.org/officeDocument/2006/relationships/hyperlink" Target="https://talan.bank.gov.ua/get-user-certificate/US_uJGLHM2XFkLjrMxRV" TargetMode="External"/><Relationship Id="rId1291" Type="http://schemas.openxmlformats.org/officeDocument/2006/relationships/hyperlink" Target="https://talan.bank.gov.ua/get-user-certificate/US_uJ-fYWFKtYl1HCaPE" TargetMode="External"/><Relationship Id="rId1389" Type="http://schemas.openxmlformats.org/officeDocument/2006/relationships/hyperlink" Target="https://talan.bank.gov.ua/get-user-certificate/US_uJPKaTpH72gmCxhrh" TargetMode="External"/><Relationship Id="rId1512" Type="http://schemas.openxmlformats.org/officeDocument/2006/relationships/hyperlink" Target="https://talan.bank.gov.ua/get-user-certificate/US_uJCSb16RD7E1Syvf4" TargetMode="External"/><Relationship Id="rId1596" Type="http://schemas.openxmlformats.org/officeDocument/2006/relationships/hyperlink" Target="https://talan.bank.gov.ua/get-user-certificate/US_uJZbg7zazMqigPrAn" TargetMode="External"/><Relationship Id="rId11" Type="http://schemas.openxmlformats.org/officeDocument/2006/relationships/hyperlink" Target="https://talan.bank.gov.ua/get-user-certificate/US_uJoYd4OfGeGIPlTs7" TargetMode="External"/><Relationship Id="rId314" Type="http://schemas.openxmlformats.org/officeDocument/2006/relationships/hyperlink" Target="https://talan.bank.gov.ua/get-user-certificate/US_uJ6GcWnUGkqAxGhEq" TargetMode="External"/><Relationship Id="rId398" Type="http://schemas.openxmlformats.org/officeDocument/2006/relationships/hyperlink" Target="https://talan.bank.gov.ua/get-user-certificate/US_uJr5_VliL-cY96REi" TargetMode="External"/><Relationship Id="rId521" Type="http://schemas.openxmlformats.org/officeDocument/2006/relationships/hyperlink" Target="https://talan.bank.gov.ua/get-user-certificate/US_uJ56SvpK8d7eGejMD" TargetMode="External"/><Relationship Id="rId619" Type="http://schemas.openxmlformats.org/officeDocument/2006/relationships/hyperlink" Target="https://talan.bank.gov.ua/get-user-certificate/US_uJAXvAgIm3WaOCrZs" TargetMode="External"/><Relationship Id="rId1151" Type="http://schemas.openxmlformats.org/officeDocument/2006/relationships/hyperlink" Target="https://talan.bank.gov.ua/get-user-certificate/US_uJQeKFTcNTaUzRl-i" TargetMode="External"/><Relationship Id="rId1249" Type="http://schemas.openxmlformats.org/officeDocument/2006/relationships/hyperlink" Target="https://talan.bank.gov.ua/get-user-certificate/US_uJD9dlU8bf1cRlT2Z" TargetMode="External"/><Relationship Id="rId95" Type="http://schemas.openxmlformats.org/officeDocument/2006/relationships/hyperlink" Target="https://talan.bank.gov.ua/get-user-certificate/US_uJbZP6cBs22jvOJB-" TargetMode="External"/><Relationship Id="rId160" Type="http://schemas.openxmlformats.org/officeDocument/2006/relationships/hyperlink" Target="https://talan.bank.gov.ua/get-user-certificate/US_uJFA9GwJcfecQJmFN" TargetMode="External"/><Relationship Id="rId826" Type="http://schemas.openxmlformats.org/officeDocument/2006/relationships/hyperlink" Target="https://talan.bank.gov.ua/get-user-certificate/US_uJ29k3_0t6GqYkePg" TargetMode="External"/><Relationship Id="rId1011" Type="http://schemas.openxmlformats.org/officeDocument/2006/relationships/hyperlink" Target="https://talan.bank.gov.ua/get-user-certificate/US_uJx31_uVhB4JUiBR9" TargetMode="External"/><Relationship Id="rId1109" Type="http://schemas.openxmlformats.org/officeDocument/2006/relationships/hyperlink" Target="https://talan.bank.gov.ua/get-user-certificate/US_uJMtvk5bs2YEqSxA1" TargetMode="External"/><Relationship Id="rId1456" Type="http://schemas.openxmlformats.org/officeDocument/2006/relationships/hyperlink" Target="https://talan.bank.gov.ua/get-user-certificate/US_uJeAwxWm-hwwHsCPO" TargetMode="External"/><Relationship Id="rId1663" Type="http://schemas.openxmlformats.org/officeDocument/2006/relationships/hyperlink" Target="https://talan.bank.gov.ua/get-user-certificate/3OIATdBhkL9e5yUai5pC" TargetMode="External"/><Relationship Id="rId258" Type="http://schemas.openxmlformats.org/officeDocument/2006/relationships/hyperlink" Target="https://talan.bank.gov.ua/get-user-certificate/US_uJDNLHE4j7EOFzk6P" TargetMode="External"/><Relationship Id="rId465" Type="http://schemas.openxmlformats.org/officeDocument/2006/relationships/hyperlink" Target="https://talan.bank.gov.ua/get-user-certificate/US_uJ93U_WjWX-FpdGzz" TargetMode="External"/><Relationship Id="rId672" Type="http://schemas.openxmlformats.org/officeDocument/2006/relationships/hyperlink" Target="https://talan.bank.gov.ua/get-user-certificate/US_uJEvhWMFJHXS1XT8f" TargetMode="External"/><Relationship Id="rId1095" Type="http://schemas.openxmlformats.org/officeDocument/2006/relationships/hyperlink" Target="https://talan.bank.gov.ua/get-user-certificate/US_uJUZd4BLBXJA2XJ7N" TargetMode="External"/><Relationship Id="rId1316" Type="http://schemas.openxmlformats.org/officeDocument/2006/relationships/hyperlink" Target="https://talan.bank.gov.ua/get-user-certificate/US_uJpSXXmgufbuGcXFz" TargetMode="External"/><Relationship Id="rId1523" Type="http://schemas.openxmlformats.org/officeDocument/2006/relationships/hyperlink" Target="https://talan.bank.gov.ua/get-user-certificate/US_uJf1IxFLfchMlyLML" TargetMode="External"/><Relationship Id="rId1730" Type="http://schemas.openxmlformats.org/officeDocument/2006/relationships/hyperlink" Target="https://talan.bank.gov.ua/get-user-certificate/bctKzRh-EW1CgDVGjvWh" TargetMode="External"/><Relationship Id="rId22" Type="http://schemas.openxmlformats.org/officeDocument/2006/relationships/hyperlink" Target="https://talan.bank.gov.ua/get-user-certificate/US_uJO7Cqkpd1cnUSDCU" TargetMode="External"/><Relationship Id="rId118" Type="http://schemas.openxmlformats.org/officeDocument/2006/relationships/hyperlink" Target="https://talan.bank.gov.ua/get-user-certificate/US_uJLotpU5TNCJ_ZIQc" TargetMode="External"/><Relationship Id="rId325" Type="http://schemas.openxmlformats.org/officeDocument/2006/relationships/hyperlink" Target="https://talan.bank.gov.ua/get-user-certificate/US_uJr5Pzcyb69zEV3x1" TargetMode="External"/><Relationship Id="rId532" Type="http://schemas.openxmlformats.org/officeDocument/2006/relationships/hyperlink" Target="https://talan.bank.gov.ua/get-user-certificate/US_uJHX8Go5JQCDm-MMB" TargetMode="External"/><Relationship Id="rId977" Type="http://schemas.openxmlformats.org/officeDocument/2006/relationships/hyperlink" Target="https://talan.bank.gov.ua/get-user-certificate/US_uJVIunCLedq7RGxPH" TargetMode="External"/><Relationship Id="rId1162" Type="http://schemas.openxmlformats.org/officeDocument/2006/relationships/hyperlink" Target="https://talan.bank.gov.ua/get-user-certificate/US_uJXtUGv6DAhCDpSId" TargetMode="External"/><Relationship Id="rId171" Type="http://schemas.openxmlformats.org/officeDocument/2006/relationships/hyperlink" Target="https://talan.bank.gov.ua/get-user-certificate/US_uJjV_d3GAB-WuPBk1" TargetMode="External"/><Relationship Id="rId837" Type="http://schemas.openxmlformats.org/officeDocument/2006/relationships/hyperlink" Target="https://talan.bank.gov.ua/get-user-certificate/US_uJ-Jp_REyYLDd_qUX" TargetMode="External"/><Relationship Id="rId1022" Type="http://schemas.openxmlformats.org/officeDocument/2006/relationships/hyperlink" Target="https://talan.bank.gov.ua/get-user-certificate/US_uJH8TawfnQnPZCbRe" TargetMode="External"/><Relationship Id="rId1467" Type="http://schemas.openxmlformats.org/officeDocument/2006/relationships/hyperlink" Target="https://talan.bank.gov.ua/get-user-certificate/US_uJbUBf176Rp4nfwTi" TargetMode="External"/><Relationship Id="rId1674" Type="http://schemas.openxmlformats.org/officeDocument/2006/relationships/hyperlink" Target="https://talan.bank.gov.ua/get-user-certificate/3OIATAaWsq4QlPKTJ4l3" TargetMode="External"/><Relationship Id="rId269" Type="http://schemas.openxmlformats.org/officeDocument/2006/relationships/hyperlink" Target="https://talan.bank.gov.ua/get-user-certificate/US_uJ-METYp8dnU5vGs2" TargetMode="External"/><Relationship Id="rId476" Type="http://schemas.openxmlformats.org/officeDocument/2006/relationships/hyperlink" Target="https://talan.bank.gov.ua/get-user-certificate/US_uJryfUrcXfXZ4wh8J" TargetMode="External"/><Relationship Id="rId683" Type="http://schemas.openxmlformats.org/officeDocument/2006/relationships/hyperlink" Target="https://talan.bank.gov.ua/get-user-certificate/US_uJwlxELNtCDdAaOix" TargetMode="External"/><Relationship Id="rId890" Type="http://schemas.openxmlformats.org/officeDocument/2006/relationships/hyperlink" Target="https://talan.bank.gov.ua/get-user-certificate/US_uJ8R26BXeJl_A-V5O" TargetMode="External"/><Relationship Id="rId904" Type="http://schemas.openxmlformats.org/officeDocument/2006/relationships/hyperlink" Target="https://talan.bank.gov.ua/get-user-certificate/US_uJFGQefEPvpIjnezM" TargetMode="External"/><Relationship Id="rId1327" Type="http://schemas.openxmlformats.org/officeDocument/2006/relationships/hyperlink" Target="https://talan.bank.gov.ua/get-user-certificate/US_uJOyDZy4QK0TRnWIw" TargetMode="External"/><Relationship Id="rId1534" Type="http://schemas.openxmlformats.org/officeDocument/2006/relationships/hyperlink" Target="https://talan.bank.gov.ua/get-user-certificate/US_uJW1LlaII-Oa9chrs" TargetMode="External"/><Relationship Id="rId1741" Type="http://schemas.openxmlformats.org/officeDocument/2006/relationships/hyperlink" Target="https://talan.bank.gov.ua/get-user-certificate/1I8KKvhtOZDH25sk-5fE" TargetMode="External"/><Relationship Id="rId33" Type="http://schemas.openxmlformats.org/officeDocument/2006/relationships/hyperlink" Target="https://talan.bank.gov.ua/get-user-certificate/US_uJZjiWpz1T5ztEoBP" TargetMode="External"/><Relationship Id="rId129" Type="http://schemas.openxmlformats.org/officeDocument/2006/relationships/hyperlink" Target="https://talan.bank.gov.ua/get-user-certificate/US_uJQUy8ac_e_kl1vZD" TargetMode="External"/><Relationship Id="rId336" Type="http://schemas.openxmlformats.org/officeDocument/2006/relationships/hyperlink" Target="https://talan.bank.gov.ua/get-user-certificate/US_uJVhhCQSs5On84wg4" TargetMode="External"/><Relationship Id="rId543" Type="http://schemas.openxmlformats.org/officeDocument/2006/relationships/hyperlink" Target="https://talan.bank.gov.ua/get-user-certificate/US_uJ-7BkOd_nsyNLUBN" TargetMode="External"/><Relationship Id="rId988" Type="http://schemas.openxmlformats.org/officeDocument/2006/relationships/hyperlink" Target="https://talan.bank.gov.ua/get-user-certificate/US_uJxmizWnAs4ZI0ZgE" TargetMode="External"/><Relationship Id="rId1173" Type="http://schemas.openxmlformats.org/officeDocument/2006/relationships/hyperlink" Target="https://talan.bank.gov.ua/get-user-certificate/US_uJmkECzAxwL7vG1GM" TargetMode="External"/><Relationship Id="rId1380" Type="http://schemas.openxmlformats.org/officeDocument/2006/relationships/hyperlink" Target="https://talan.bank.gov.ua/get-user-certificate/US_uJ-R1hjrJv5MpcEj8" TargetMode="External"/><Relationship Id="rId1601" Type="http://schemas.openxmlformats.org/officeDocument/2006/relationships/hyperlink" Target="https://talan.bank.gov.ua/get-user-certificate/US_uJyBKmTe6hpAmUoxR" TargetMode="External"/><Relationship Id="rId182" Type="http://schemas.openxmlformats.org/officeDocument/2006/relationships/hyperlink" Target="https://talan.bank.gov.ua/get-user-certificate/US_uJMI52akepGPFMATD" TargetMode="External"/><Relationship Id="rId403" Type="http://schemas.openxmlformats.org/officeDocument/2006/relationships/hyperlink" Target="https://talan.bank.gov.ua/get-user-certificate/US_uJwAGZYSFNDXa7gwg" TargetMode="External"/><Relationship Id="rId750" Type="http://schemas.openxmlformats.org/officeDocument/2006/relationships/hyperlink" Target="https://talan.bank.gov.ua/get-user-certificate/US_uJRDw6nbno1NbFiqT" TargetMode="External"/><Relationship Id="rId848" Type="http://schemas.openxmlformats.org/officeDocument/2006/relationships/hyperlink" Target="https://talan.bank.gov.ua/get-user-certificate/US_uJ9Io_ak6xmcPxYJY" TargetMode="External"/><Relationship Id="rId1033" Type="http://schemas.openxmlformats.org/officeDocument/2006/relationships/hyperlink" Target="https://talan.bank.gov.ua/get-user-certificate/US_uJG482jdtfkZOvEvJ" TargetMode="External"/><Relationship Id="rId1478" Type="http://schemas.openxmlformats.org/officeDocument/2006/relationships/hyperlink" Target="https://talan.bank.gov.ua/get-user-certificate/US_uJIVSBbHckBz4X2nt" TargetMode="External"/><Relationship Id="rId1685" Type="http://schemas.openxmlformats.org/officeDocument/2006/relationships/hyperlink" Target="https://talan.bank.gov.ua/get-user-certificate/3OIAT_-yK-Q2KclW_GVT" TargetMode="External"/><Relationship Id="rId487" Type="http://schemas.openxmlformats.org/officeDocument/2006/relationships/hyperlink" Target="https://talan.bank.gov.ua/get-user-certificate/US_uJFKUoOWoTBrTkeP-" TargetMode="External"/><Relationship Id="rId610" Type="http://schemas.openxmlformats.org/officeDocument/2006/relationships/hyperlink" Target="https://talan.bank.gov.ua/get-user-certificate/US_uJ0zTvNFPGaUsKa6U" TargetMode="External"/><Relationship Id="rId694" Type="http://schemas.openxmlformats.org/officeDocument/2006/relationships/hyperlink" Target="https://talan.bank.gov.ua/get-user-certificate/US_uJ4lUDGhoe5J76Tv6" TargetMode="External"/><Relationship Id="rId708" Type="http://schemas.openxmlformats.org/officeDocument/2006/relationships/hyperlink" Target="https://talan.bank.gov.ua/get-user-certificate/US_uJG6hOcRJ9TIaXOUE" TargetMode="External"/><Relationship Id="rId915" Type="http://schemas.openxmlformats.org/officeDocument/2006/relationships/hyperlink" Target="https://talan.bank.gov.ua/get-user-certificate/US_uJhe3wtNxM2lA1dY7" TargetMode="External"/><Relationship Id="rId1240" Type="http://schemas.openxmlformats.org/officeDocument/2006/relationships/hyperlink" Target="https://talan.bank.gov.ua/get-user-certificate/US_uJ-5ziC6r7RYQD_6U" TargetMode="External"/><Relationship Id="rId1338" Type="http://schemas.openxmlformats.org/officeDocument/2006/relationships/hyperlink" Target="https://talan.bank.gov.ua/get-user-certificate/US_uJ1Zt3T3hkfSI3wPN" TargetMode="External"/><Relationship Id="rId1545" Type="http://schemas.openxmlformats.org/officeDocument/2006/relationships/hyperlink" Target="https://talan.bank.gov.ua/get-user-certificate/US_uJ2wKPoYE6fsPx8Sx" TargetMode="External"/><Relationship Id="rId347" Type="http://schemas.openxmlformats.org/officeDocument/2006/relationships/hyperlink" Target="https://talan.bank.gov.ua/get-user-certificate/US_uJO96Gfq79ww7rqtR" TargetMode="External"/><Relationship Id="rId999" Type="http://schemas.openxmlformats.org/officeDocument/2006/relationships/hyperlink" Target="https://talan.bank.gov.ua/get-user-certificate/US_uJU-cXa5sDp1OtU0K" TargetMode="External"/><Relationship Id="rId1100" Type="http://schemas.openxmlformats.org/officeDocument/2006/relationships/hyperlink" Target="https://talan.bank.gov.ua/get-user-certificate/US_uJDmtQ9GCicQvxgOY" TargetMode="External"/><Relationship Id="rId1184" Type="http://schemas.openxmlformats.org/officeDocument/2006/relationships/hyperlink" Target="https://talan.bank.gov.ua/get-user-certificate/US_uJQRpMyvukUvqSMFX" TargetMode="External"/><Relationship Id="rId1405" Type="http://schemas.openxmlformats.org/officeDocument/2006/relationships/hyperlink" Target="https://talan.bank.gov.ua/get-user-certificate/US_uJ_OuVds-uyhSfeh4" TargetMode="External"/><Relationship Id="rId44" Type="http://schemas.openxmlformats.org/officeDocument/2006/relationships/hyperlink" Target="https://talan.bank.gov.ua/get-user-certificate/US_uJ-LZDMn9pYsR6xaF" TargetMode="External"/><Relationship Id="rId554" Type="http://schemas.openxmlformats.org/officeDocument/2006/relationships/hyperlink" Target="https://talan.bank.gov.ua/get-user-certificate/US_uJvFiwR42lGTOG-rR" TargetMode="External"/><Relationship Id="rId761" Type="http://schemas.openxmlformats.org/officeDocument/2006/relationships/hyperlink" Target="https://talan.bank.gov.ua/get-user-certificate/US_uJySg0m4ax2DiihJL" TargetMode="External"/><Relationship Id="rId859" Type="http://schemas.openxmlformats.org/officeDocument/2006/relationships/hyperlink" Target="https://talan.bank.gov.ua/get-user-certificate/US_uJY1hMp-G5YAXNj4K" TargetMode="External"/><Relationship Id="rId1391" Type="http://schemas.openxmlformats.org/officeDocument/2006/relationships/hyperlink" Target="https://talan.bank.gov.ua/get-user-certificate/US_uJZSATT53QR57CpcW" TargetMode="External"/><Relationship Id="rId1489" Type="http://schemas.openxmlformats.org/officeDocument/2006/relationships/hyperlink" Target="https://talan.bank.gov.ua/get-user-certificate/US_uJxpnbWoLk-kBRoz7" TargetMode="External"/><Relationship Id="rId1612" Type="http://schemas.openxmlformats.org/officeDocument/2006/relationships/hyperlink" Target="https://talan.bank.gov.ua/get-user-certificate/4hc4M1IfJqQ-05Hm6A-2" TargetMode="External"/><Relationship Id="rId1696" Type="http://schemas.openxmlformats.org/officeDocument/2006/relationships/hyperlink" Target="https://talan.bank.gov.ua/get-user-certificate/gw25gFt3I7_w-GiAtwtf" TargetMode="External"/><Relationship Id="rId193" Type="http://schemas.openxmlformats.org/officeDocument/2006/relationships/hyperlink" Target="https://talan.bank.gov.ua/get-user-certificate/US_uJRzg3oO-tD8Z23-R" TargetMode="External"/><Relationship Id="rId207" Type="http://schemas.openxmlformats.org/officeDocument/2006/relationships/hyperlink" Target="https://talan.bank.gov.ua/get-user-certificate/US_uJ36nuYvftaVI_jcy" TargetMode="External"/><Relationship Id="rId414" Type="http://schemas.openxmlformats.org/officeDocument/2006/relationships/hyperlink" Target="https://talan.bank.gov.ua/get-user-certificate/US_uJjzlYym8UlY3637Q" TargetMode="External"/><Relationship Id="rId498" Type="http://schemas.openxmlformats.org/officeDocument/2006/relationships/hyperlink" Target="https://talan.bank.gov.ua/get-user-certificate/US_uJGkuFqUxXgrhy_Tj" TargetMode="External"/><Relationship Id="rId621" Type="http://schemas.openxmlformats.org/officeDocument/2006/relationships/hyperlink" Target="https://talan.bank.gov.ua/get-user-certificate/US_uJ_IwAPdRUwmh39rY" TargetMode="External"/><Relationship Id="rId1044" Type="http://schemas.openxmlformats.org/officeDocument/2006/relationships/hyperlink" Target="https://talan.bank.gov.ua/get-user-certificate/US_uJaRLPexxUN0HI1fz" TargetMode="External"/><Relationship Id="rId1251" Type="http://schemas.openxmlformats.org/officeDocument/2006/relationships/hyperlink" Target="https://talan.bank.gov.ua/get-user-certificate/US_uJfgwISPtafnBoqqr" TargetMode="External"/><Relationship Id="rId1349" Type="http://schemas.openxmlformats.org/officeDocument/2006/relationships/hyperlink" Target="https://talan.bank.gov.ua/get-user-certificate/US_uJHebQ4vPcVhntOMV" TargetMode="External"/><Relationship Id="rId260" Type="http://schemas.openxmlformats.org/officeDocument/2006/relationships/hyperlink" Target="https://talan.bank.gov.ua/get-user-certificate/US_uJAFaipiI8k996AGv" TargetMode="External"/><Relationship Id="rId719" Type="http://schemas.openxmlformats.org/officeDocument/2006/relationships/hyperlink" Target="https://talan.bank.gov.ua/get-user-certificate/US_uJUY0GRvmsAreotKa" TargetMode="External"/><Relationship Id="rId926" Type="http://schemas.openxmlformats.org/officeDocument/2006/relationships/hyperlink" Target="https://talan.bank.gov.ua/get-user-certificate/US_uJ8RkdDt7GIZ-mHaf" TargetMode="External"/><Relationship Id="rId1111" Type="http://schemas.openxmlformats.org/officeDocument/2006/relationships/hyperlink" Target="https://talan.bank.gov.ua/get-user-certificate/US_uJBydwkNI3hZvsfe1" TargetMode="External"/><Relationship Id="rId1556" Type="http://schemas.openxmlformats.org/officeDocument/2006/relationships/hyperlink" Target="https://talan.bank.gov.ua/get-user-certificate/US_uJR7SXYoxJFGjrS2a" TargetMode="External"/><Relationship Id="rId55" Type="http://schemas.openxmlformats.org/officeDocument/2006/relationships/hyperlink" Target="https://talan.bank.gov.ua/get-user-certificate/US_uJFpEJSD7rpVMUVWx" TargetMode="External"/><Relationship Id="rId120" Type="http://schemas.openxmlformats.org/officeDocument/2006/relationships/hyperlink" Target="https://talan.bank.gov.ua/get-user-certificate/US_uJoUvzqmADzTNNicc" TargetMode="External"/><Relationship Id="rId358" Type="http://schemas.openxmlformats.org/officeDocument/2006/relationships/hyperlink" Target="https://talan.bank.gov.ua/get-user-certificate/US_uJV2s_3zD1NHp5WJc" TargetMode="External"/><Relationship Id="rId565" Type="http://schemas.openxmlformats.org/officeDocument/2006/relationships/hyperlink" Target="https://talan.bank.gov.ua/get-user-certificate/US_uJW9kTOCbzlfmIU5K" TargetMode="External"/><Relationship Id="rId772" Type="http://schemas.openxmlformats.org/officeDocument/2006/relationships/hyperlink" Target="https://talan.bank.gov.ua/get-user-certificate/US_uJghi5NQSnVoVvTAZ" TargetMode="External"/><Relationship Id="rId1195" Type="http://schemas.openxmlformats.org/officeDocument/2006/relationships/hyperlink" Target="https://talan.bank.gov.ua/get-user-certificate/US_uJHmGFiv19paQVBzG" TargetMode="External"/><Relationship Id="rId1209" Type="http://schemas.openxmlformats.org/officeDocument/2006/relationships/hyperlink" Target="https://talan.bank.gov.ua/get-user-certificate/US_uJy-YGgYBJKRsrZMq" TargetMode="External"/><Relationship Id="rId1416" Type="http://schemas.openxmlformats.org/officeDocument/2006/relationships/hyperlink" Target="https://talan.bank.gov.ua/get-user-certificate/US_uJfPDLyZGaGHj2YuV" TargetMode="External"/><Relationship Id="rId1623" Type="http://schemas.openxmlformats.org/officeDocument/2006/relationships/hyperlink" Target="https://talan.bank.gov.ua/get-user-certificate/4hc4Mjq9dUcd3Du1j6Xi" TargetMode="External"/><Relationship Id="rId218" Type="http://schemas.openxmlformats.org/officeDocument/2006/relationships/hyperlink" Target="https://talan.bank.gov.ua/get-user-certificate/US_uJFb-QRaTDiP2zpH6" TargetMode="External"/><Relationship Id="rId425" Type="http://schemas.openxmlformats.org/officeDocument/2006/relationships/hyperlink" Target="https://talan.bank.gov.ua/get-user-certificate/US_uJe06UfaEYYTL6mds" TargetMode="External"/><Relationship Id="rId632" Type="http://schemas.openxmlformats.org/officeDocument/2006/relationships/hyperlink" Target="https://talan.bank.gov.ua/get-user-certificate/US_uJBvQGJkRvaDYKh7o" TargetMode="External"/><Relationship Id="rId1055" Type="http://schemas.openxmlformats.org/officeDocument/2006/relationships/hyperlink" Target="https://talan.bank.gov.ua/get-user-certificate/US_uJsHQq0AeGZSKk_Rq" TargetMode="External"/><Relationship Id="rId1262" Type="http://schemas.openxmlformats.org/officeDocument/2006/relationships/hyperlink" Target="https://talan.bank.gov.ua/get-user-certificate/US_uJJhGHQuaV5bzgSEb" TargetMode="External"/><Relationship Id="rId271" Type="http://schemas.openxmlformats.org/officeDocument/2006/relationships/hyperlink" Target="https://talan.bank.gov.ua/get-user-certificate/US_uJbHHKOJ6T4s72khW" TargetMode="External"/><Relationship Id="rId937" Type="http://schemas.openxmlformats.org/officeDocument/2006/relationships/hyperlink" Target="https://talan.bank.gov.ua/get-user-certificate/US_uJbqrKdO23BgUQpq6" TargetMode="External"/><Relationship Id="rId1122" Type="http://schemas.openxmlformats.org/officeDocument/2006/relationships/hyperlink" Target="https://talan.bank.gov.ua/get-user-certificate/US_uJu2ZVzqCNlDan8in" TargetMode="External"/><Relationship Id="rId1567" Type="http://schemas.openxmlformats.org/officeDocument/2006/relationships/hyperlink" Target="https://talan.bank.gov.ua/get-user-certificate/US_uJg7h-TNjSqxyP4PN" TargetMode="External"/><Relationship Id="rId66" Type="http://schemas.openxmlformats.org/officeDocument/2006/relationships/hyperlink" Target="https://talan.bank.gov.ua/get-user-certificate/US_uJ-wj99OgiLgZQCXb" TargetMode="External"/><Relationship Id="rId131" Type="http://schemas.openxmlformats.org/officeDocument/2006/relationships/hyperlink" Target="https://talan.bank.gov.ua/get-user-certificate/US_uJMm-3kOrVN8hjyjS" TargetMode="External"/><Relationship Id="rId369" Type="http://schemas.openxmlformats.org/officeDocument/2006/relationships/hyperlink" Target="https://talan.bank.gov.ua/get-user-certificate/US_uJUn0Jw0626orO8Q_" TargetMode="External"/><Relationship Id="rId576" Type="http://schemas.openxmlformats.org/officeDocument/2006/relationships/hyperlink" Target="https://talan.bank.gov.ua/get-user-certificate/US_uJ-ZQU5yMSC19g5pL" TargetMode="External"/><Relationship Id="rId783" Type="http://schemas.openxmlformats.org/officeDocument/2006/relationships/hyperlink" Target="https://talan.bank.gov.ua/get-user-certificate/US_uJHXVSzRxSk7L4ZfL" TargetMode="External"/><Relationship Id="rId990" Type="http://schemas.openxmlformats.org/officeDocument/2006/relationships/hyperlink" Target="https://talan.bank.gov.ua/get-user-certificate/US_uJU3SzgjZQ-mbfwgF" TargetMode="External"/><Relationship Id="rId1427" Type="http://schemas.openxmlformats.org/officeDocument/2006/relationships/hyperlink" Target="https://talan.bank.gov.ua/get-user-certificate/US_uJpSysg0JTE_R7uDw" TargetMode="External"/><Relationship Id="rId1634" Type="http://schemas.openxmlformats.org/officeDocument/2006/relationships/hyperlink" Target="https://talan.bank.gov.ua/get-user-certificate/4hc4M80Ws1zIrpjl9gUb" TargetMode="External"/><Relationship Id="rId229" Type="http://schemas.openxmlformats.org/officeDocument/2006/relationships/hyperlink" Target="https://talan.bank.gov.ua/get-user-certificate/US_uJ3mIpobXhJlwTamw" TargetMode="External"/><Relationship Id="rId436" Type="http://schemas.openxmlformats.org/officeDocument/2006/relationships/hyperlink" Target="https://talan.bank.gov.ua/get-user-certificate/US_uJ5P06UPjcm8PoL03" TargetMode="External"/><Relationship Id="rId643" Type="http://schemas.openxmlformats.org/officeDocument/2006/relationships/hyperlink" Target="https://talan.bank.gov.ua/get-user-certificate/US_uJQFn3Ka9WZkyG2we" TargetMode="External"/><Relationship Id="rId1066" Type="http://schemas.openxmlformats.org/officeDocument/2006/relationships/hyperlink" Target="https://talan.bank.gov.ua/get-user-certificate/US_uJqb3wtrA8PgFbGfv" TargetMode="External"/><Relationship Id="rId1273" Type="http://schemas.openxmlformats.org/officeDocument/2006/relationships/hyperlink" Target="https://talan.bank.gov.ua/get-user-certificate/US_uJ2SmIFqmPacCHSKW" TargetMode="External"/><Relationship Id="rId1480" Type="http://schemas.openxmlformats.org/officeDocument/2006/relationships/hyperlink" Target="https://talan.bank.gov.ua/get-user-certificate/US_uJe1cz0hcXY-pNhKn" TargetMode="External"/><Relationship Id="rId850" Type="http://schemas.openxmlformats.org/officeDocument/2006/relationships/hyperlink" Target="https://talan.bank.gov.ua/get-user-certificate/US_uJarsmbOuRjLI410E" TargetMode="External"/><Relationship Id="rId948" Type="http://schemas.openxmlformats.org/officeDocument/2006/relationships/hyperlink" Target="https://talan.bank.gov.ua/get-user-certificate/US_uJCBi3rAjgF_ZrD_w" TargetMode="External"/><Relationship Id="rId1133" Type="http://schemas.openxmlformats.org/officeDocument/2006/relationships/hyperlink" Target="https://talan.bank.gov.ua/get-user-certificate/US_uJLEYf52H1_Q5xiJm" TargetMode="External"/><Relationship Id="rId1578" Type="http://schemas.openxmlformats.org/officeDocument/2006/relationships/hyperlink" Target="https://talan.bank.gov.ua/get-user-certificate/US_uJGw0ZtTup5EKXtjr" TargetMode="External"/><Relationship Id="rId1701" Type="http://schemas.openxmlformats.org/officeDocument/2006/relationships/hyperlink" Target="https://talan.bank.gov.ua/get-user-certificate/gw25g94i_R_cYkl8WUKH" TargetMode="External"/><Relationship Id="rId77" Type="http://schemas.openxmlformats.org/officeDocument/2006/relationships/hyperlink" Target="https://talan.bank.gov.ua/get-user-certificate/US_uJtSzHjEtmg561H-e" TargetMode="External"/><Relationship Id="rId282" Type="http://schemas.openxmlformats.org/officeDocument/2006/relationships/hyperlink" Target="https://talan.bank.gov.ua/get-user-certificate/US_uJ6P83UTW3tb_ktvg" TargetMode="External"/><Relationship Id="rId503" Type="http://schemas.openxmlformats.org/officeDocument/2006/relationships/hyperlink" Target="https://talan.bank.gov.ua/get-user-certificate/US_uJf9XXjArDt94XJNZ" TargetMode="External"/><Relationship Id="rId587" Type="http://schemas.openxmlformats.org/officeDocument/2006/relationships/hyperlink" Target="https://talan.bank.gov.ua/get-user-certificate/US_uJhZIFPlM7CSp5PS6" TargetMode="External"/><Relationship Id="rId710" Type="http://schemas.openxmlformats.org/officeDocument/2006/relationships/hyperlink" Target="https://talan.bank.gov.ua/get-user-certificate/US_uJQ5CUnCmf0FFGysy" TargetMode="External"/><Relationship Id="rId808" Type="http://schemas.openxmlformats.org/officeDocument/2006/relationships/hyperlink" Target="https://talan.bank.gov.ua/get-user-certificate/US_uJoeEXkRX8NA5VcyZ" TargetMode="External"/><Relationship Id="rId1340" Type="http://schemas.openxmlformats.org/officeDocument/2006/relationships/hyperlink" Target="https://talan.bank.gov.ua/get-user-certificate/US_uJsmli8KeAcsBCue5" TargetMode="External"/><Relationship Id="rId1438" Type="http://schemas.openxmlformats.org/officeDocument/2006/relationships/hyperlink" Target="https://talan.bank.gov.ua/get-user-certificate/US_uJE_UnOdLhX1xcDAL" TargetMode="External"/><Relationship Id="rId1645" Type="http://schemas.openxmlformats.org/officeDocument/2006/relationships/hyperlink" Target="https://talan.bank.gov.ua/get-user-certificate/4hc4MsN__76dBnz08xN_" TargetMode="External"/><Relationship Id="rId8" Type="http://schemas.openxmlformats.org/officeDocument/2006/relationships/hyperlink" Target="https://talan.bank.gov.ua/get-user-certificate/US_uJH0miG2L2CCcnrp6" TargetMode="External"/><Relationship Id="rId142" Type="http://schemas.openxmlformats.org/officeDocument/2006/relationships/hyperlink" Target="https://talan.bank.gov.ua/get-user-certificate/US_uJK3PjDGXJb6eP2ZS" TargetMode="External"/><Relationship Id="rId447" Type="http://schemas.openxmlformats.org/officeDocument/2006/relationships/hyperlink" Target="https://talan.bank.gov.ua/get-user-certificate/US_uJxCLSp_OsW_RHz5V" TargetMode="External"/><Relationship Id="rId794" Type="http://schemas.openxmlformats.org/officeDocument/2006/relationships/hyperlink" Target="https://talan.bank.gov.ua/get-user-certificate/US_uJlx44CLytEQ2TW5K" TargetMode="External"/><Relationship Id="rId1077" Type="http://schemas.openxmlformats.org/officeDocument/2006/relationships/hyperlink" Target="https://talan.bank.gov.ua/get-user-certificate/US_uJXgLJLosnE6mZ3HO" TargetMode="External"/><Relationship Id="rId1200" Type="http://schemas.openxmlformats.org/officeDocument/2006/relationships/hyperlink" Target="https://talan.bank.gov.ua/get-user-certificate/US_uJ1yyo5tg9g7JenAu" TargetMode="External"/><Relationship Id="rId654" Type="http://schemas.openxmlformats.org/officeDocument/2006/relationships/hyperlink" Target="https://talan.bank.gov.ua/get-user-certificate/US_uJpxK3H7G_b1DUjQi" TargetMode="External"/><Relationship Id="rId861" Type="http://schemas.openxmlformats.org/officeDocument/2006/relationships/hyperlink" Target="https://talan.bank.gov.ua/get-user-certificate/US_uJPn3dy_a7PdeRYML" TargetMode="External"/><Relationship Id="rId959" Type="http://schemas.openxmlformats.org/officeDocument/2006/relationships/hyperlink" Target="https://talan.bank.gov.ua/get-user-certificate/US_uJbLUfMPFN5wScaa9" TargetMode="External"/><Relationship Id="rId1284" Type="http://schemas.openxmlformats.org/officeDocument/2006/relationships/hyperlink" Target="https://talan.bank.gov.ua/get-user-certificate/US_uJHSQ_zPTfhw3i2dA" TargetMode="External"/><Relationship Id="rId1491" Type="http://schemas.openxmlformats.org/officeDocument/2006/relationships/hyperlink" Target="https://talan.bank.gov.ua/get-user-certificate/US_uJcRZV1e_DVx-Jqfe" TargetMode="External"/><Relationship Id="rId1505" Type="http://schemas.openxmlformats.org/officeDocument/2006/relationships/hyperlink" Target="https://talan.bank.gov.ua/get-user-certificate/US_uJDGm9nxkibMBzWmm" TargetMode="External"/><Relationship Id="rId1589" Type="http://schemas.openxmlformats.org/officeDocument/2006/relationships/hyperlink" Target="https://talan.bank.gov.ua/get-user-certificate/US_uJujDipvye-OEPx9_" TargetMode="External"/><Relationship Id="rId1712" Type="http://schemas.openxmlformats.org/officeDocument/2006/relationships/hyperlink" Target="https://talan.bank.gov.ua/get-user-certificate/hXdo8_Pr5XTkntxEGgEU" TargetMode="External"/><Relationship Id="rId293" Type="http://schemas.openxmlformats.org/officeDocument/2006/relationships/hyperlink" Target="https://talan.bank.gov.ua/get-user-certificate/US_uJzjblrpZamnBVPES" TargetMode="External"/><Relationship Id="rId307" Type="http://schemas.openxmlformats.org/officeDocument/2006/relationships/hyperlink" Target="https://talan.bank.gov.ua/get-user-certificate/US_uJGdUt4VrrnVaQaKB" TargetMode="External"/><Relationship Id="rId514" Type="http://schemas.openxmlformats.org/officeDocument/2006/relationships/hyperlink" Target="https://talan.bank.gov.ua/get-user-certificate/US_uJBSk28Am5S7XSKpj" TargetMode="External"/><Relationship Id="rId721" Type="http://schemas.openxmlformats.org/officeDocument/2006/relationships/hyperlink" Target="https://talan.bank.gov.ua/get-user-certificate/US_uJo8EhWmfnIkCTkQq" TargetMode="External"/><Relationship Id="rId1144" Type="http://schemas.openxmlformats.org/officeDocument/2006/relationships/hyperlink" Target="https://talan.bank.gov.ua/get-user-certificate/US_uJS9jf-clnC3ONUiT" TargetMode="External"/><Relationship Id="rId1351" Type="http://schemas.openxmlformats.org/officeDocument/2006/relationships/hyperlink" Target="https://talan.bank.gov.ua/get-user-certificate/US_uJLwe2rtxj8WB_2QW" TargetMode="External"/><Relationship Id="rId1449" Type="http://schemas.openxmlformats.org/officeDocument/2006/relationships/hyperlink" Target="https://talan.bank.gov.ua/get-user-certificate/US_uJX331SkiuabgYFcf" TargetMode="External"/><Relationship Id="rId88" Type="http://schemas.openxmlformats.org/officeDocument/2006/relationships/hyperlink" Target="https://talan.bank.gov.ua/get-user-certificate/US_uJOu0cz52SwvELsI_" TargetMode="External"/><Relationship Id="rId153" Type="http://schemas.openxmlformats.org/officeDocument/2006/relationships/hyperlink" Target="https://talan.bank.gov.ua/get-user-certificate/US_uJdVWd2VhV9ZJ7-s_" TargetMode="External"/><Relationship Id="rId360" Type="http://schemas.openxmlformats.org/officeDocument/2006/relationships/hyperlink" Target="https://talan.bank.gov.ua/get-user-certificate/US_uJ6HBzB7JhL5Hky6N" TargetMode="External"/><Relationship Id="rId598" Type="http://schemas.openxmlformats.org/officeDocument/2006/relationships/hyperlink" Target="https://talan.bank.gov.ua/get-user-certificate/US_uJsziz44SXvcn4Bg-" TargetMode="External"/><Relationship Id="rId819" Type="http://schemas.openxmlformats.org/officeDocument/2006/relationships/hyperlink" Target="https://talan.bank.gov.ua/get-user-certificate/US_uJJKo-LHfTT9aVIIu" TargetMode="External"/><Relationship Id="rId1004" Type="http://schemas.openxmlformats.org/officeDocument/2006/relationships/hyperlink" Target="https://talan.bank.gov.ua/get-user-certificate/US_uJ-zonnIQGoXjS6pg" TargetMode="External"/><Relationship Id="rId1211" Type="http://schemas.openxmlformats.org/officeDocument/2006/relationships/hyperlink" Target="https://talan.bank.gov.ua/get-user-certificate/US_uJR1Y6yEh0HxiT3f-" TargetMode="External"/><Relationship Id="rId1656" Type="http://schemas.openxmlformats.org/officeDocument/2006/relationships/hyperlink" Target="https://talan.bank.gov.ua/get-user-certificate/3OIATKMtwPgnQPgLjGWk" TargetMode="External"/><Relationship Id="rId220" Type="http://schemas.openxmlformats.org/officeDocument/2006/relationships/hyperlink" Target="https://talan.bank.gov.ua/get-user-certificate/US_uJw68X0HYDxJZWoG-" TargetMode="External"/><Relationship Id="rId458" Type="http://schemas.openxmlformats.org/officeDocument/2006/relationships/hyperlink" Target="https://talan.bank.gov.ua/get-user-certificate/US_uJG5C7jJEhg8RJFAf" TargetMode="External"/><Relationship Id="rId665" Type="http://schemas.openxmlformats.org/officeDocument/2006/relationships/hyperlink" Target="https://talan.bank.gov.ua/get-user-certificate/US_uJAhF8trt0g7P3cq1" TargetMode="External"/><Relationship Id="rId872" Type="http://schemas.openxmlformats.org/officeDocument/2006/relationships/hyperlink" Target="https://talan.bank.gov.ua/get-user-certificate/US_uJUhpZy5m0h2yNM76" TargetMode="External"/><Relationship Id="rId1088" Type="http://schemas.openxmlformats.org/officeDocument/2006/relationships/hyperlink" Target="https://talan.bank.gov.ua/get-user-certificate/US_uJR3ZuBvjQ_fMpuIg" TargetMode="External"/><Relationship Id="rId1295" Type="http://schemas.openxmlformats.org/officeDocument/2006/relationships/hyperlink" Target="https://talan.bank.gov.ua/get-user-certificate/US_uJEko1NVJZaPyXmjd" TargetMode="External"/><Relationship Id="rId1309" Type="http://schemas.openxmlformats.org/officeDocument/2006/relationships/hyperlink" Target="https://talan.bank.gov.ua/get-user-certificate/US_uJJoZNwMhiOwBY7OI" TargetMode="External"/><Relationship Id="rId1516" Type="http://schemas.openxmlformats.org/officeDocument/2006/relationships/hyperlink" Target="https://talan.bank.gov.ua/get-user-certificate/US_uJ3I1TshZVPV7i2gU" TargetMode="External"/><Relationship Id="rId1723" Type="http://schemas.openxmlformats.org/officeDocument/2006/relationships/hyperlink" Target="https://talan.bank.gov.ua/get-user-certificate/hXdo8y_EMFI7NGkRXkoP" TargetMode="External"/><Relationship Id="rId15" Type="http://schemas.openxmlformats.org/officeDocument/2006/relationships/hyperlink" Target="https://talan.bank.gov.ua/get-user-certificate/US_uJ9HcYu3R11WsZyoE" TargetMode="External"/><Relationship Id="rId318" Type="http://schemas.openxmlformats.org/officeDocument/2006/relationships/hyperlink" Target="https://talan.bank.gov.ua/get-user-certificate/US_uJjgghkE4rMXxoGw4" TargetMode="External"/><Relationship Id="rId525" Type="http://schemas.openxmlformats.org/officeDocument/2006/relationships/hyperlink" Target="https://talan.bank.gov.ua/get-user-certificate/US_uJI168-t3-c8lQ4ej" TargetMode="External"/><Relationship Id="rId732" Type="http://schemas.openxmlformats.org/officeDocument/2006/relationships/hyperlink" Target="https://talan.bank.gov.ua/get-user-certificate/US_uJ7Z3ZNtxnc7ZAl8X" TargetMode="External"/><Relationship Id="rId1155" Type="http://schemas.openxmlformats.org/officeDocument/2006/relationships/hyperlink" Target="https://talan.bank.gov.ua/get-user-certificate/US_uJiOEOnPSvLMDwgSo" TargetMode="External"/><Relationship Id="rId1362" Type="http://schemas.openxmlformats.org/officeDocument/2006/relationships/hyperlink" Target="https://talan.bank.gov.ua/get-user-certificate/US_uJDq69ZBqO0cyqvvB" TargetMode="External"/><Relationship Id="rId99" Type="http://schemas.openxmlformats.org/officeDocument/2006/relationships/hyperlink" Target="https://talan.bank.gov.ua/get-user-certificate/US_uJcuBtdHNsTIVlJAA" TargetMode="External"/><Relationship Id="rId164" Type="http://schemas.openxmlformats.org/officeDocument/2006/relationships/hyperlink" Target="https://talan.bank.gov.ua/get-user-certificate/US_uJlXex-savD5HgU_I" TargetMode="External"/><Relationship Id="rId371" Type="http://schemas.openxmlformats.org/officeDocument/2006/relationships/hyperlink" Target="https://talan.bank.gov.ua/get-user-certificate/US_uJtc2FbMNySySXCh_" TargetMode="External"/><Relationship Id="rId1015" Type="http://schemas.openxmlformats.org/officeDocument/2006/relationships/hyperlink" Target="https://talan.bank.gov.ua/get-user-certificate/US_uJbNZVPgAjViIQojK" TargetMode="External"/><Relationship Id="rId1222" Type="http://schemas.openxmlformats.org/officeDocument/2006/relationships/hyperlink" Target="https://talan.bank.gov.ua/get-user-certificate/US_uJNuK459dUGCAI3v9" TargetMode="External"/><Relationship Id="rId1667" Type="http://schemas.openxmlformats.org/officeDocument/2006/relationships/hyperlink" Target="https://talan.bank.gov.ua/get-user-certificate/3OIATZ3qzDG1f_UkC4dk" TargetMode="External"/><Relationship Id="rId469" Type="http://schemas.openxmlformats.org/officeDocument/2006/relationships/hyperlink" Target="https://talan.bank.gov.ua/get-user-certificate/US_uJbi77h-IFaGDNdJ5" TargetMode="External"/><Relationship Id="rId676" Type="http://schemas.openxmlformats.org/officeDocument/2006/relationships/hyperlink" Target="https://talan.bank.gov.ua/get-user-certificate/US_uJb_Rns8Vq2dvswn2" TargetMode="External"/><Relationship Id="rId883" Type="http://schemas.openxmlformats.org/officeDocument/2006/relationships/hyperlink" Target="https://talan.bank.gov.ua/get-user-certificate/US_uJ62lz3NYN0-mTKg2" TargetMode="External"/><Relationship Id="rId1099" Type="http://schemas.openxmlformats.org/officeDocument/2006/relationships/hyperlink" Target="https://talan.bank.gov.ua/get-user-certificate/US_uJSe6_WL1aCSN4WbN" TargetMode="External"/><Relationship Id="rId1527" Type="http://schemas.openxmlformats.org/officeDocument/2006/relationships/hyperlink" Target="https://talan.bank.gov.ua/get-user-certificate/US_uJqLmu6jghxuW4L5j" TargetMode="External"/><Relationship Id="rId1734" Type="http://schemas.openxmlformats.org/officeDocument/2006/relationships/hyperlink" Target="https://talan.bank.gov.ua/get-user-certificate/eekBZVYkTomsjYVCrh3R" TargetMode="External"/><Relationship Id="rId26" Type="http://schemas.openxmlformats.org/officeDocument/2006/relationships/hyperlink" Target="https://talan.bank.gov.ua/get-user-certificate/US_uJ2ih2q2FNrgl4PxW" TargetMode="External"/><Relationship Id="rId231" Type="http://schemas.openxmlformats.org/officeDocument/2006/relationships/hyperlink" Target="https://talan.bank.gov.ua/get-user-certificate/US_uJrclJpwszCMGJqA_" TargetMode="External"/><Relationship Id="rId329" Type="http://schemas.openxmlformats.org/officeDocument/2006/relationships/hyperlink" Target="https://talan.bank.gov.ua/get-user-certificate/US_uJjz1-eX9oArKYVUz" TargetMode="External"/><Relationship Id="rId536" Type="http://schemas.openxmlformats.org/officeDocument/2006/relationships/hyperlink" Target="https://talan.bank.gov.ua/get-user-certificate/US_uJJ2U6S7RmiUVmWBH" TargetMode="External"/><Relationship Id="rId1166" Type="http://schemas.openxmlformats.org/officeDocument/2006/relationships/hyperlink" Target="https://talan.bank.gov.ua/get-user-certificate/US_uJiFcl7JGTtUOuJD0" TargetMode="External"/><Relationship Id="rId1373" Type="http://schemas.openxmlformats.org/officeDocument/2006/relationships/hyperlink" Target="https://talan.bank.gov.ua/get-user-certificate/US_uJayEC_1qeNG_ZN0H" TargetMode="External"/><Relationship Id="rId175" Type="http://schemas.openxmlformats.org/officeDocument/2006/relationships/hyperlink" Target="https://talan.bank.gov.ua/get-user-certificate/US_uJYsGqQQh1HGLatPb" TargetMode="External"/><Relationship Id="rId743" Type="http://schemas.openxmlformats.org/officeDocument/2006/relationships/hyperlink" Target="https://talan.bank.gov.ua/get-user-certificate/US_uJN3oaMVY0BeFEJnx" TargetMode="External"/><Relationship Id="rId950" Type="http://schemas.openxmlformats.org/officeDocument/2006/relationships/hyperlink" Target="https://talan.bank.gov.ua/get-user-certificate/US_uJOHiU0yEEXo83WnR" TargetMode="External"/><Relationship Id="rId1026" Type="http://schemas.openxmlformats.org/officeDocument/2006/relationships/hyperlink" Target="https://talan.bank.gov.ua/get-user-certificate/US_uJ5D3osE0VMSZaqXR" TargetMode="External"/><Relationship Id="rId1580" Type="http://schemas.openxmlformats.org/officeDocument/2006/relationships/hyperlink" Target="https://talan.bank.gov.ua/get-user-certificate/US_uJcK84yOPQjmpxzOz" TargetMode="External"/><Relationship Id="rId1678" Type="http://schemas.openxmlformats.org/officeDocument/2006/relationships/hyperlink" Target="https://talan.bank.gov.ua/get-user-certificate/3OIAT3nJbAiRNhJu3N3O" TargetMode="External"/><Relationship Id="rId382" Type="http://schemas.openxmlformats.org/officeDocument/2006/relationships/hyperlink" Target="https://talan.bank.gov.ua/get-user-certificate/US_uJxwOteipSg5PLtq6" TargetMode="External"/><Relationship Id="rId603" Type="http://schemas.openxmlformats.org/officeDocument/2006/relationships/hyperlink" Target="https://talan.bank.gov.ua/get-user-certificate/US_uJn96j3smZ11k6LMs" TargetMode="External"/><Relationship Id="rId687" Type="http://schemas.openxmlformats.org/officeDocument/2006/relationships/hyperlink" Target="https://talan.bank.gov.ua/get-user-certificate/US_uJkQX_97xtqTxd166" TargetMode="External"/><Relationship Id="rId810" Type="http://schemas.openxmlformats.org/officeDocument/2006/relationships/hyperlink" Target="https://talan.bank.gov.ua/get-user-certificate/US_uJvI_SsHmJWdRvIgg" TargetMode="External"/><Relationship Id="rId908" Type="http://schemas.openxmlformats.org/officeDocument/2006/relationships/hyperlink" Target="https://talan.bank.gov.ua/get-user-certificate/US_uJ5Sd8GUklfDq82r6" TargetMode="External"/><Relationship Id="rId1233" Type="http://schemas.openxmlformats.org/officeDocument/2006/relationships/hyperlink" Target="https://talan.bank.gov.ua/get-user-certificate/US_uJJBcj08t4gPT686E" TargetMode="External"/><Relationship Id="rId1440" Type="http://schemas.openxmlformats.org/officeDocument/2006/relationships/hyperlink" Target="https://talan.bank.gov.ua/get-user-certificate/US_uJs94XnAjA1swSEH-" TargetMode="External"/><Relationship Id="rId1538" Type="http://schemas.openxmlformats.org/officeDocument/2006/relationships/hyperlink" Target="https://talan.bank.gov.ua/get-user-certificate/US_uJm9S-dXvWpQmfpac" TargetMode="External"/><Relationship Id="rId242" Type="http://schemas.openxmlformats.org/officeDocument/2006/relationships/hyperlink" Target="https://talan.bank.gov.ua/get-user-certificate/US_uJx8oyQLiukUSk91p" TargetMode="External"/><Relationship Id="rId894" Type="http://schemas.openxmlformats.org/officeDocument/2006/relationships/hyperlink" Target="https://talan.bank.gov.ua/get-user-certificate/US_uJOAruuSNerkIEkXg" TargetMode="External"/><Relationship Id="rId1177" Type="http://schemas.openxmlformats.org/officeDocument/2006/relationships/hyperlink" Target="https://talan.bank.gov.ua/get-user-certificate/US_uJ8B7R8dAkStKPAPD" TargetMode="External"/><Relationship Id="rId1300" Type="http://schemas.openxmlformats.org/officeDocument/2006/relationships/hyperlink" Target="https://talan.bank.gov.ua/get-user-certificate/US_uJ2XCXec-Zc-ugFPS" TargetMode="External"/><Relationship Id="rId1745" Type="http://schemas.openxmlformats.org/officeDocument/2006/relationships/hyperlink" Target="https://talan.bank.gov.ua/get-user-certificate/E3o17SqinCnEH2Se0SZk" TargetMode="External"/><Relationship Id="rId37" Type="http://schemas.openxmlformats.org/officeDocument/2006/relationships/hyperlink" Target="https://talan.bank.gov.ua/get-user-certificate/US_uJjHbONM9peBv9G7w" TargetMode="External"/><Relationship Id="rId102" Type="http://schemas.openxmlformats.org/officeDocument/2006/relationships/hyperlink" Target="https://talan.bank.gov.ua/get-user-certificate/US_uJjyfzdfao-3OY8el" TargetMode="External"/><Relationship Id="rId547" Type="http://schemas.openxmlformats.org/officeDocument/2006/relationships/hyperlink" Target="https://talan.bank.gov.ua/get-user-certificate/US_uJcDLPcYaJ0pNVe7R" TargetMode="External"/><Relationship Id="rId754" Type="http://schemas.openxmlformats.org/officeDocument/2006/relationships/hyperlink" Target="https://talan.bank.gov.ua/get-user-certificate/US_uJ9Yfs4n7aWvcUvSW" TargetMode="External"/><Relationship Id="rId961" Type="http://schemas.openxmlformats.org/officeDocument/2006/relationships/hyperlink" Target="https://talan.bank.gov.ua/get-user-certificate/US_uJm0lz5L-wFVOoFnk" TargetMode="External"/><Relationship Id="rId1384" Type="http://schemas.openxmlformats.org/officeDocument/2006/relationships/hyperlink" Target="https://talan.bank.gov.ua/get-user-certificate/US_uJhTAZC1wLRhFclzl" TargetMode="External"/><Relationship Id="rId1591" Type="http://schemas.openxmlformats.org/officeDocument/2006/relationships/hyperlink" Target="https://talan.bank.gov.ua/get-user-certificate/US_uJwdlh6RKAaQ9e8Fz" TargetMode="External"/><Relationship Id="rId1605" Type="http://schemas.openxmlformats.org/officeDocument/2006/relationships/hyperlink" Target="https://talan.bank.gov.ua/get-user-certificate/US_uJhNThFVTnpzd4jgJ" TargetMode="External"/><Relationship Id="rId1689" Type="http://schemas.openxmlformats.org/officeDocument/2006/relationships/hyperlink" Target="https://talan.bank.gov.ua/get-user-certificate/gw25gh_xr7EKyhz03wO2" TargetMode="External"/><Relationship Id="rId90" Type="http://schemas.openxmlformats.org/officeDocument/2006/relationships/hyperlink" Target="https://talan.bank.gov.ua/get-user-certificate/US_uJBz1jaXL0rAgcfD-" TargetMode="External"/><Relationship Id="rId186" Type="http://schemas.openxmlformats.org/officeDocument/2006/relationships/hyperlink" Target="https://talan.bank.gov.ua/get-user-certificate/US_uJUBXDB9_WDEud0w6" TargetMode="External"/><Relationship Id="rId393" Type="http://schemas.openxmlformats.org/officeDocument/2006/relationships/hyperlink" Target="https://talan.bank.gov.ua/get-user-certificate/US_uJVGIBiSP_IusMl6A" TargetMode="External"/><Relationship Id="rId407" Type="http://schemas.openxmlformats.org/officeDocument/2006/relationships/hyperlink" Target="https://talan.bank.gov.ua/get-user-certificate/US_uJwG1eWwdFxfukuQ2" TargetMode="External"/><Relationship Id="rId614" Type="http://schemas.openxmlformats.org/officeDocument/2006/relationships/hyperlink" Target="https://talan.bank.gov.ua/get-user-certificate/US_uJxxJ9dT1Hv-YPboW" TargetMode="External"/><Relationship Id="rId821" Type="http://schemas.openxmlformats.org/officeDocument/2006/relationships/hyperlink" Target="https://talan.bank.gov.ua/get-user-certificate/US_uJ153HCOn3PAl40BA" TargetMode="External"/><Relationship Id="rId1037" Type="http://schemas.openxmlformats.org/officeDocument/2006/relationships/hyperlink" Target="https://talan.bank.gov.ua/get-user-certificate/US_uJlfJoKsIxugSo66y" TargetMode="External"/><Relationship Id="rId1244" Type="http://schemas.openxmlformats.org/officeDocument/2006/relationships/hyperlink" Target="https://talan.bank.gov.ua/get-user-certificate/US_uJxLrILYulqHKhOyd" TargetMode="External"/><Relationship Id="rId1451" Type="http://schemas.openxmlformats.org/officeDocument/2006/relationships/hyperlink" Target="https://talan.bank.gov.ua/get-user-certificate/US_uJkjlL8HdBbUGgyza" TargetMode="External"/><Relationship Id="rId253" Type="http://schemas.openxmlformats.org/officeDocument/2006/relationships/hyperlink" Target="https://talan.bank.gov.ua/get-user-certificate/US_uJEroR6CnlIGw347U" TargetMode="External"/><Relationship Id="rId460" Type="http://schemas.openxmlformats.org/officeDocument/2006/relationships/hyperlink" Target="https://talan.bank.gov.ua/get-user-certificate/US_uJ1gZtNsuH9II10Pg" TargetMode="External"/><Relationship Id="rId698" Type="http://schemas.openxmlformats.org/officeDocument/2006/relationships/hyperlink" Target="https://talan.bank.gov.ua/get-user-certificate/US_uJA_CWKxCrMtKfUV0" TargetMode="External"/><Relationship Id="rId919" Type="http://schemas.openxmlformats.org/officeDocument/2006/relationships/hyperlink" Target="https://talan.bank.gov.ua/get-user-certificate/US_uJ0PiW0CmKc68lBpf" TargetMode="External"/><Relationship Id="rId1090" Type="http://schemas.openxmlformats.org/officeDocument/2006/relationships/hyperlink" Target="https://talan.bank.gov.ua/get-user-certificate/US_uJSSPFmqa27mbB0JI" TargetMode="External"/><Relationship Id="rId1104" Type="http://schemas.openxmlformats.org/officeDocument/2006/relationships/hyperlink" Target="https://talan.bank.gov.ua/get-user-certificate/US_uJjVp__lK_-qwf_0G" TargetMode="External"/><Relationship Id="rId1311" Type="http://schemas.openxmlformats.org/officeDocument/2006/relationships/hyperlink" Target="https://talan.bank.gov.ua/get-user-certificate/US_uJBSLDqmr7O3sWPyc" TargetMode="External"/><Relationship Id="rId1549" Type="http://schemas.openxmlformats.org/officeDocument/2006/relationships/hyperlink" Target="https://talan.bank.gov.ua/get-user-certificate/US_uJzyeYnhWwHttathv" TargetMode="External"/><Relationship Id="rId48" Type="http://schemas.openxmlformats.org/officeDocument/2006/relationships/hyperlink" Target="https://talan.bank.gov.ua/get-user-certificate/US_uJm--pFsKwWwUfp3O" TargetMode="External"/><Relationship Id="rId113" Type="http://schemas.openxmlformats.org/officeDocument/2006/relationships/hyperlink" Target="https://talan.bank.gov.ua/get-user-certificate/US_uJhEiFctVFVnsSSes" TargetMode="External"/><Relationship Id="rId320" Type="http://schemas.openxmlformats.org/officeDocument/2006/relationships/hyperlink" Target="https://talan.bank.gov.ua/get-user-certificate/US_uJSX4NNvivvXDthE9" TargetMode="External"/><Relationship Id="rId558" Type="http://schemas.openxmlformats.org/officeDocument/2006/relationships/hyperlink" Target="https://talan.bank.gov.ua/get-user-certificate/US_uJJetcK5YXzbXDWwX" TargetMode="External"/><Relationship Id="rId765" Type="http://schemas.openxmlformats.org/officeDocument/2006/relationships/hyperlink" Target="https://talan.bank.gov.ua/get-user-certificate/US_uJJTWXnBv52g6ULWx" TargetMode="External"/><Relationship Id="rId972" Type="http://schemas.openxmlformats.org/officeDocument/2006/relationships/hyperlink" Target="https://talan.bank.gov.ua/get-user-certificate/US_uJkRsmmZXPD4Fm_8v" TargetMode="External"/><Relationship Id="rId1188" Type="http://schemas.openxmlformats.org/officeDocument/2006/relationships/hyperlink" Target="https://talan.bank.gov.ua/get-user-certificate/US_uJCx9a4MWa5ZI2Edj" TargetMode="External"/><Relationship Id="rId1395" Type="http://schemas.openxmlformats.org/officeDocument/2006/relationships/hyperlink" Target="https://talan.bank.gov.ua/get-user-certificate/US_uJNrnT1OdgvYkCI4e" TargetMode="External"/><Relationship Id="rId1409" Type="http://schemas.openxmlformats.org/officeDocument/2006/relationships/hyperlink" Target="https://talan.bank.gov.ua/get-user-certificate/US_uJZbTyLOO9LSGcOCZ" TargetMode="External"/><Relationship Id="rId1616" Type="http://schemas.openxmlformats.org/officeDocument/2006/relationships/hyperlink" Target="https://talan.bank.gov.ua/get-user-certificate/4hc4MjgJy4Qh_T_Sr7ry" TargetMode="External"/><Relationship Id="rId197" Type="http://schemas.openxmlformats.org/officeDocument/2006/relationships/hyperlink" Target="https://talan.bank.gov.ua/get-user-certificate/US_uJjXoB4ycavLPcXlv" TargetMode="External"/><Relationship Id="rId418" Type="http://schemas.openxmlformats.org/officeDocument/2006/relationships/hyperlink" Target="https://talan.bank.gov.ua/get-user-certificate/US_uJRaArNYSwzwA5S7d" TargetMode="External"/><Relationship Id="rId625" Type="http://schemas.openxmlformats.org/officeDocument/2006/relationships/hyperlink" Target="https://talan.bank.gov.ua/get-user-certificate/US_uJpQjOvlk80tVuRK-" TargetMode="External"/><Relationship Id="rId832" Type="http://schemas.openxmlformats.org/officeDocument/2006/relationships/hyperlink" Target="https://talan.bank.gov.ua/get-user-certificate/US_uJhtpdmBG52bMANK0" TargetMode="External"/><Relationship Id="rId1048" Type="http://schemas.openxmlformats.org/officeDocument/2006/relationships/hyperlink" Target="https://talan.bank.gov.ua/get-user-certificate/US_uJYKdgV9Va-0-YnZC" TargetMode="External"/><Relationship Id="rId1255" Type="http://schemas.openxmlformats.org/officeDocument/2006/relationships/hyperlink" Target="https://talan.bank.gov.ua/get-user-certificate/US_uJVwS1buURzdf7yft" TargetMode="External"/><Relationship Id="rId1462" Type="http://schemas.openxmlformats.org/officeDocument/2006/relationships/hyperlink" Target="https://talan.bank.gov.ua/get-user-certificate/US_uJGZv52drSK1fjxmp" TargetMode="External"/><Relationship Id="rId264" Type="http://schemas.openxmlformats.org/officeDocument/2006/relationships/hyperlink" Target="https://talan.bank.gov.ua/get-user-certificate/US_uJQOKKqF_2D4njDi8" TargetMode="External"/><Relationship Id="rId471" Type="http://schemas.openxmlformats.org/officeDocument/2006/relationships/hyperlink" Target="https://talan.bank.gov.ua/get-user-certificate/US_uJ7lfosly15Q7pCNp" TargetMode="External"/><Relationship Id="rId1115" Type="http://schemas.openxmlformats.org/officeDocument/2006/relationships/hyperlink" Target="https://talan.bank.gov.ua/get-user-certificate/US_uJv2Fpz7n2_hwr0PI" TargetMode="External"/><Relationship Id="rId1322" Type="http://schemas.openxmlformats.org/officeDocument/2006/relationships/hyperlink" Target="https://talan.bank.gov.ua/get-user-certificate/US_uJyv3pbfw9SuGCD7L" TargetMode="External"/><Relationship Id="rId59" Type="http://schemas.openxmlformats.org/officeDocument/2006/relationships/hyperlink" Target="https://talan.bank.gov.ua/get-user-certificate/US_uJ3aNIWnLeulrdqj1" TargetMode="External"/><Relationship Id="rId124" Type="http://schemas.openxmlformats.org/officeDocument/2006/relationships/hyperlink" Target="https://talan.bank.gov.ua/get-user-certificate/US_uJwxHHbnb7AcFgDcT" TargetMode="External"/><Relationship Id="rId569" Type="http://schemas.openxmlformats.org/officeDocument/2006/relationships/hyperlink" Target="https://talan.bank.gov.ua/get-user-certificate/US_uJgIh9ojbHU-WJvug" TargetMode="External"/><Relationship Id="rId776" Type="http://schemas.openxmlformats.org/officeDocument/2006/relationships/hyperlink" Target="https://talan.bank.gov.ua/get-user-certificate/US_uJ1wKwvPcyxu5ucdU" TargetMode="External"/><Relationship Id="rId983" Type="http://schemas.openxmlformats.org/officeDocument/2006/relationships/hyperlink" Target="https://talan.bank.gov.ua/get-user-certificate/US_uJhpaVHl1aMRxIC37" TargetMode="External"/><Relationship Id="rId1199" Type="http://schemas.openxmlformats.org/officeDocument/2006/relationships/hyperlink" Target="https://talan.bank.gov.ua/get-user-certificate/US_uJogQjy1-_HZ2h0l_" TargetMode="External"/><Relationship Id="rId1627" Type="http://schemas.openxmlformats.org/officeDocument/2006/relationships/hyperlink" Target="https://talan.bank.gov.ua/get-user-certificate/4hc4MdR-1ZBrwtDe3lwN" TargetMode="External"/><Relationship Id="rId331" Type="http://schemas.openxmlformats.org/officeDocument/2006/relationships/hyperlink" Target="https://talan.bank.gov.ua/get-user-certificate/US_uJxkvTCs-ZxHV5-or" TargetMode="External"/><Relationship Id="rId429" Type="http://schemas.openxmlformats.org/officeDocument/2006/relationships/hyperlink" Target="https://talan.bank.gov.ua/get-user-certificate/US_uJsjAT1bg-_dvkB6d" TargetMode="External"/><Relationship Id="rId636" Type="http://schemas.openxmlformats.org/officeDocument/2006/relationships/hyperlink" Target="https://talan.bank.gov.ua/get-user-certificate/US_uJiT-YLBVqw28N7z0" TargetMode="External"/><Relationship Id="rId1059" Type="http://schemas.openxmlformats.org/officeDocument/2006/relationships/hyperlink" Target="https://talan.bank.gov.ua/get-user-certificate/US_uJbDK6Da7Bh2tvMJg" TargetMode="External"/><Relationship Id="rId1266" Type="http://schemas.openxmlformats.org/officeDocument/2006/relationships/hyperlink" Target="https://talan.bank.gov.ua/get-user-certificate/US_uJqqHP6r1UUKhSk0-" TargetMode="External"/><Relationship Id="rId1473" Type="http://schemas.openxmlformats.org/officeDocument/2006/relationships/hyperlink" Target="https://talan.bank.gov.ua/get-user-certificate/US_uJ5C88n9Baf6JyIET" TargetMode="External"/><Relationship Id="rId843" Type="http://schemas.openxmlformats.org/officeDocument/2006/relationships/hyperlink" Target="https://talan.bank.gov.ua/get-user-certificate/US_uJ-4ttTXH_79D86nd" TargetMode="External"/><Relationship Id="rId1126" Type="http://schemas.openxmlformats.org/officeDocument/2006/relationships/hyperlink" Target="https://talan.bank.gov.ua/get-user-certificate/US_uJzwpJlr6oDMZJMb0" TargetMode="External"/><Relationship Id="rId1680" Type="http://schemas.openxmlformats.org/officeDocument/2006/relationships/hyperlink" Target="https://talan.bank.gov.ua/get-user-certificate/3OIAT-uIQugnFaLNFmTU" TargetMode="External"/><Relationship Id="rId275" Type="http://schemas.openxmlformats.org/officeDocument/2006/relationships/hyperlink" Target="https://talan.bank.gov.ua/get-user-certificate/US_uJbBQ2owvZLTVqK5T" TargetMode="External"/><Relationship Id="rId482" Type="http://schemas.openxmlformats.org/officeDocument/2006/relationships/hyperlink" Target="https://talan.bank.gov.ua/get-user-certificate/US_uJYUuLgeKvQMcMi6Q" TargetMode="External"/><Relationship Id="rId703" Type="http://schemas.openxmlformats.org/officeDocument/2006/relationships/hyperlink" Target="https://talan.bank.gov.ua/get-user-certificate/US_uJiOiS2mu5KxizMLh" TargetMode="External"/><Relationship Id="rId910" Type="http://schemas.openxmlformats.org/officeDocument/2006/relationships/hyperlink" Target="https://talan.bank.gov.ua/get-user-certificate/US_uJoPVvv7hmkU6O9jh" TargetMode="External"/><Relationship Id="rId1333" Type="http://schemas.openxmlformats.org/officeDocument/2006/relationships/hyperlink" Target="https://talan.bank.gov.ua/get-user-certificate/US_uJqGa1so7Pzt6vUgc" TargetMode="External"/><Relationship Id="rId1540" Type="http://schemas.openxmlformats.org/officeDocument/2006/relationships/hyperlink" Target="https://talan.bank.gov.ua/get-user-certificate/US_uJVhnZTL6y6ct2WaC" TargetMode="External"/><Relationship Id="rId1638" Type="http://schemas.openxmlformats.org/officeDocument/2006/relationships/hyperlink" Target="https://talan.bank.gov.ua/get-user-certificate/4hc4M-5XW5LPwcepABfm" TargetMode="External"/><Relationship Id="rId135" Type="http://schemas.openxmlformats.org/officeDocument/2006/relationships/hyperlink" Target="https://talan.bank.gov.ua/get-user-certificate/US_uJJiGyP4Ji3NkNXAZ" TargetMode="External"/><Relationship Id="rId342" Type="http://schemas.openxmlformats.org/officeDocument/2006/relationships/hyperlink" Target="https://talan.bank.gov.ua/get-user-certificate/US_uJT-sfm9IJ_6NQc_j" TargetMode="External"/><Relationship Id="rId787" Type="http://schemas.openxmlformats.org/officeDocument/2006/relationships/hyperlink" Target="https://talan.bank.gov.ua/get-user-certificate/US_uJUSfnIgFThf6JVam" TargetMode="External"/><Relationship Id="rId994" Type="http://schemas.openxmlformats.org/officeDocument/2006/relationships/hyperlink" Target="https://talan.bank.gov.ua/get-user-certificate/US_uJDnwarTgXw9tV3ov" TargetMode="External"/><Relationship Id="rId1400" Type="http://schemas.openxmlformats.org/officeDocument/2006/relationships/hyperlink" Target="https://talan.bank.gov.ua/get-user-certificate/US_uJtJ1aHWKYZOGx5yT" TargetMode="External"/><Relationship Id="rId202" Type="http://schemas.openxmlformats.org/officeDocument/2006/relationships/hyperlink" Target="https://talan.bank.gov.ua/get-user-certificate/US_uJbanngpEygMMYPj5" TargetMode="External"/><Relationship Id="rId647" Type="http://schemas.openxmlformats.org/officeDocument/2006/relationships/hyperlink" Target="https://talan.bank.gov.ua/get-user-certificate/US_uJ7D2dpzon8QZxI6b" TargetMode="External"/><Relationship Id="rId854" Type="http://schemas.openxmlformats.org/officeDocument/2006/relationships/hyperlink" Target="https://talan.bank.gov.ua/get-user-certificate/US_uJ39-rJa-6nU6hDha" TargetMode="External"/><Relationship Id="rId1277" Type="http://schemas.openxmlformats.org/officeDocument/2006/relationships/hyperlink" Target="https://talan.bank.gov.ua/get-user-certificate/US_uJgUCs11DHRGEOytp" TargetMode="External"/><Relationship Id="rId1484" Type="http://schemas.openxmlformats.org/officeDocument/2006/relationships/hyperlink" Target="https://talan.bank.gov.ua/get-user-certificate/US_uJYvLvVTst4vEoa71" TargetMode="External"/><Relationship Id="rId1691" Type="http://schemas.openxmlformats.org/officeDocument/2006/relationships/hyperlink" Target="https://talan.bank.gov.ua/get-user-certificate/gw25gzmsl8TpO12CH1Y6" TargetMode="External"/><Relationship Id="rId1705" Type="http://schemas.openxmlformats.org/officeDocument/2006/relationships/hyperlink" Target="https://talan.bank.gov.ua/get-user-certificate/gw25gQdEPUwVFG5go8SD" TargetMode="External"/><Relationship Id="rId286" Type="http://schemas.openxmlformats.org/officeDocument/2006/relationships/hyperlink" Target="https://talan.bank.gov.ua/get-user-certificate/US_uJeZ9xI4-AgIVt_n1" TargetMode="External"/><Relationship Id="rId493" Type="http://schemas.openxmlformats.org/officeDocument/2006/relationships/hyperlink" Target="https://talan.bank.gov.ua/get-user-certificate/US_uJht7nSlB-Z6WKHpW" TargetMode="External"/><Relationship Id="rId507" Type="http://schemas.openxmlformats.org/officeDocument/2006/relationships/hyperlink" Target="https://talan.bank.gov.ua/get-user-certificate/US_uJC9tVh45Hge2suUf" TargetMode="External"/><Relationship Id="rId714" Type="http://schemas.openxmlformats.org/officeDocument/2006/relationships/hyperlink" Target="https://talan.bank.gov.ua/get-user-certificate/US_uJdlajRpQcJBbCPn3" TargetMode="External"/><Relationship Id="rId921" Type="http://schemas.openxmlformats.org/officeDocument/2006/relationships/hyperlink" Target="https://talan.bank.gov.ua/get-user-certificate/US_uJNgzibhFFsCDMLcw" TargetMode="External"/><Relationship Id="rId1137" Type="http://schemas.openxmlformats.org/officeDocument/2006/relationships/hyperlink" Target="https://talan.bank.gov.ua/get-user-certificate/US_uJ95eWKLrgIregMCg" TargetMode="External"/><Relationship Id="rId1344" Type="http://schemas.openxmlformats.org/officeDocument/2006/relationships/hyperlink" Target="https://talan.bank.gov.ua/get-user-certificate/US_uJ3X-56SQnHrD8Kna" TargetMode="External"/><Relationship Id="rId1551" Type="http://schemas.openxmlformats.org/officeDocument/2006/relationships/hyperlink" Target="https://talan.bank.gov.ua/get-user-certificate/US_uJwNic0VdM3VgaZ9y" TargetMode="External"/><Relationship Id="rId50" Type="http://schemas.openxmlformats.org/officeDocument/2006/relationships/hyperlink" Target="https://talan.bank.gov.ua/get-user-certificate/US_uJp9yC2-BSo_Ua37H" TargetMode="External"/><Relationship Id="rId146" Type="http://schemas.openxmlformats.org/officeDocument/2006/relationships/hyperlink" Target="https://talan.bank.gov.ua/get-user-certificate/US_uJ_eYjcZVyJdu7gfh" TargetMode="External"/><Relationship Id="rId353" Type="http://schemas.openxmlformats.org/officeDocument/2006/relationships/hyperlink" Target="https://talan.bank.gov.ua/get-user-certificate/US_uJ2xvX7xDn9fmbfv2" TargetMode="External"/><Relationship Id="rId560" Type="http://schemas.openxmlformats.org/officeDocument/2006/relationships/hyperlink" Target="https://talan.bank.gov.ua/get-user-certificate/US_uJNn25VsraaQ0Kxpr" TargetMode="External"/><Relationship Id="rId798" Type="http://schemas.openxmlformats.org/officeDocument/2006/relationships/hyperlink" Target="https://talan.bank.gov.ua/get-user-certificate/US_uJ1Wr0h1IzQiagQbh" TargetMode="External"/><Relationship Id="rId1190" Type="http://schemas.openxmlformats.org/officeDocument/2006/relationships/hyperlink" Target="https://talan.bank.gov.ua/get-user-certificate/US_uJB_PEFhSk8eIa_I_" TargetMode="External"/><Relationship Id="rId1204" Type="http://schemas.openxmlformats.org/officeDocument/2006/relationships/hyperlink" Target="https://talan.bank.gov.ua/get-user-certificate/US_uJ1QtRmNXR_d-3XE0" TargetMode="External"/><Relationship Id="rId1411" Type="http://schemas.openxmlformats.org/officeDocument/2006/relationships/hyperlink" Target="https://talan.bank.gov.ua/get-user-certificate/US_uJHydGELTBIWv4AaV" TargetMode="External"/><Relationship Id="rId1649" Type="http://schemas.openxmlformats.org/officeDocument/2006/relationships/hyperlink" Target="https://talan.bank.gov.ua/get-user-certificate/4hc4MhHB0SoJqtLIyWQ-" TargetMode="External"/><Relationship Id="rId213" Type="http://schemas.openxmlformats.org/officeDocument/2006/relationships/hyperlink" Target="https://talan.bank.gov.ua/get-user-certificate/US_uJQ3XKNbfKRn9n_zH" TargetMode="External"/><Relationship Id="rId420" Type="http://schemas.openxmlformats.org/officeDocument/2006/relationships/hyperlink" Target="https://talan.bank.gov.ua/get-user-certificate/US_uJ_CYKN1BQgvKFSPD" TargetMode="External"/><Relationship Id="rId658" Type="http://schemas.openxmlformats.org/officeDocument/2006/relationships/hyperlink" Target="https://talan.bank.gov.ua/get-user-certificate/US_uJtghD49-MyknXZIS" TargetMode="External"/><Relationship Id="rId865" Type="http://schemas.openxmlformats.org/officeDocument/2006/relationships/hyperlink" Target="https://talan.bank.gov.ua/get-user-certificate/US_uJ14tIBSi6n792Eiy" TargetMode="External"/><Relationship Id="rId1050" Type="http://schemas.openxmlformats.org/officeDocument/2006/relationships/hyperlink" Target="https://talan.bank.gov.ua/get-user-certificate/US_uJpB54XuRIEAhcIws" TargetMode="External"/><Relationship Id="rId1288" Type="http://schemas.openxmlformats.org/officeDocument/2006/relationships/hyperlink" Target="https://talan.bank.gov.ua/get-user-certificate/US_uJvM6hHsU7Q0m9cFZ" TargetMode="External"/><Relationship Id="rId1495" Type="http://schemas.openxmlformats.org/officeDocument/2006/relationships/hyperlink" Target="https://talan.bank.gov.ua/get-user-certificate/US_uJeEA3FvAanzhdZAU" TargetMode="External"/><Relationship Id="rId1509" Type="http://schemas.openxmlformats.org/officeDocument/2006/relationships/hyperlink" Target="https://talan.bank.gov.ua/get-user-certificate/US_uJ3jXin7Vj-5a0vRp" TargetMode="External"/><Relationship Id="rId1716" Type="http://schemas.openxmlformats.org/officeDocument/2006/relationships/hyperlink" Target="https://talan.bank.gov.ua/get-user-certificate/hXdo8hjz38cqJnrNuDdP" TargetMode="External"/><Relationship Id="rId297" Type="http://schemas.openxmlformats.org/officeDocument/2006/relationships/hyperlink" Target="https://talan.bank.gov.ua/get-user-certificate/US_uJpoqPbaDJyLt9Rbm" TargetMode="External"/><Relationship Id="rId518" Type="http://schemas.openxmlformats.org/officeDocument/2006/relationships/hyperlink" Target="https://talan.bank.gov.ua/get-user-certificate/US_uJGTPwoqtgi3ZYAA1" TargetMode="External"/><Relationship Id="rId725" Type="http://schemas.openxmlformats.org/officeDocument/2006/relationships/hyperlink" Target="https://talan.bank.gov.ua/get-user-certificate/US_uJTZlSg8b9eqC9sKh" TargetMode="External"/><Relationship Id="rId932" Type="http://schemas.openxmlformats.org/officeDocument/2006/relationships/hyperlink" Target="https://talan.bank.gov.ua/get-user-certificate/US_uJwrCCd-nSJGW5MC9" TargetMode="External"/><Relationship Id="rId1148" Type="http://schemas.openxmlformats.org/officeDocument/2006/relationships/hyperlink" Target="https://talan.bank.gov.ua/get-user-certificate/US_uJib8osFOG3iLJ-JN" TargetMode="External"/><Relationship Id="rId1355" Type="http://schemas.openxmlformats.org/officeDocument/2006/relationships/hyperlink" Target="https://talan.bank.gov.ua/get-user-certificate/US_uJo6D_Y7nBxnwYg9m" TargetMode="External"/><Relationship Id="rId1562" Type="http://schemas.openxmlformats.org/officeDocument/2006/relationships/hyperlink" Target="https://talan.bank.gov.ua/get-user-certificate/US_uJbZz6xsXisJ1opgC" TargetMode="External"/><Relationship Id="rId157" Type="http://schemas.openxmlformats.org/officeDocument/2006/relationships/hyperlink" Target="https://talan.bank.gov.ua/get-user-certificate/US_uJ6ivwn5UA36v0Anw" TargetMode="External"/><Relationship Id="rId364" Type="http://schemas.openxmlformats.org/officeDocument/2006/relationships/hyperlink" Target="https://talan.bank.gov.ua/get-user-certificate/US_uJ_PHCUtyAcHTG4Ty" TargetMode="External"/><Relationship Id="rId1008" Type="http://schemas.openxmlformats.org/officeDocument/2006/relationships/hyperlink" Target="https://talan.bank.gov.ua/get-user-certificate/US_uJDbZhGvYQTWnysQc" TargetMode="External"/><Relationship Id="rId1215" Type="http://schemas.openxmlformats.org/officeDocument/2006/relationships/hyperlink" Target="https://talan.bank.gov.ua/get-user-certificate/US_uJ-TLNrsjZCbYtk_2" TargetMode="External"/><Relationship Id="rId1422" Type="http://schemas.openxmlformats.org/officeDocument/2006/relationships/hyperlink" Target="https://talan.bank.gov.ua/get-user-certificate/US_uJEQ097uQpaeTGk5O" TargetMode="External"/><Relationship Id="rId61" Type="http://schemas.openxmlformats.org/officeDocument/2006/relationships/hyperlink" Target="https://talan.bank.gov.ua/get-user-certificate/US_uJKpp4amQnnDLHmGr" TargetMode="External"/><Relationship Id="rId571" Type="http://schemas.openxmlformats.org/officeDocument/2006/relationships/hyperlink" Target="https://talan.bank.gov.ua/get-user-certificate/US_uJycgOYr8KBLVmWtn" TargetMode="External"/><Relationship Id="rId669" Type="http://schemas.openxmlformats.org/officeDocument/2006/relationships/hyperlink" Target="https://talan.bank.gov.ua/get-user-certificate/US_uJ3MhD_Utf5PpfjEm" TargetMode="External"/><Relationship Id="rId876" Type="http://schemas.openxmlformats.org/officeDocument/2006/relationships/hyperlink" Target="https://talan.bank.gov.ua/get-user-certificate/US_uJLodYunJ6_dHB2fH" TargetMode="External"/><Relationship Id="rId1299" Type="http://schemas.openxmlformats.org/officeDocument/2006/relationships/hyperlink" Target="https://talan.bank.gov.ua/get-user-certificate/US_uJsL5nsAXWeYg3SyF" TargetMode="External"/><Relationship Id="rId1727" Type="http://schemas.openxmlformats.org/officeDocument/2006/relationships/hyperlink" Target="https://talan.bank.gov.ua/get-user-certificate/hXdo81pU1jIDQ6MxLqvw" TargetMode="External"/><Relationship Id="rId19" Type="http://schemas.openxmlformats.org/officeDocument/2006/relationships/hyperlink" Target="https://talan.bank.gov.ua/get-user-certificate/US_uJwAP9fBYvG9lOOZR" TargetMode="External"/><Relationship Id="rId224" Type="http://schemas.openxmlformats.org/officeDocument/2006/relationships/hyperlink" Target="https://talan.bank.gov.ua/get-user-certificate/US_uJepwpp2jwMPbmf6j" TargetMode="External"/><Relationship Id="rId431" Type="http://schemas.openxmlformats.org/officeDocument/2006/relationships/hyperlink" Target="https://talan.bank.gov.ua/get-user-certificate/US_uJ7xGfNrP0nmzQCUW" TargetMode="External"/><Relationship Id="rId529" Type="http://schemas.openxmlformats.org/officeDocument/2006/relationships/hyperlink" Target="https://talan.bank.gov.ua/get-user-certificate/US_uJJPxKgurpT_yY4SY" TargetMode="External"/><Relationship Id="rId736" Type="http://schemas.openxmlformats.org/officeDocument/2006/relationships/hyperlink" Target="https://talan.bank.gov.ua/get-user-certificate/US_uJPlNqAa5wm7sH9IX" TargetMode="External"/><Relationship Id="rId1061" Type="http://schemas.openxmlformats.org/officeDocument/2006/relationships/hyperlink" Target="https://talan.bank.gov.ua/get-user-certificate/US_uJuS_Y0S15BiBCI-C" TargetMode="External"/><Relationship Id="rId1159" Type="http://schemas.openxmlformats.org/officeDocument/2006/relationships/hyperlink" Target="https://talan.bank.gov.ua/get-user-certificate/US_uJ5QSVAMGRPmS6lzr" TargetMode="External"/><Relationship Id="rId1366" Type="http://schemas.openxmlformats.org/officeDocument/2006/relationships/hyperlink" Target="https://talan.bank.gov.ua/get-user-certificate/US_uJBMK3daPTMN2VRGz" TargetMode="External"/><Relationship Id="rId168" Type="http://schemas.openxmlformats.org/officeDocument/2006/relationships/hyperlink" Target="https://talan.bank.gov.ua/get-user-certificate/US_uJSuCE4BYQf60v2Ci" TargetMode="External"/><Relationship Id="rId943" Type="http://schemas.openxmlformats.org/officeDocument/2006/relationships/hyperlink" Target="https://talan.bank.gov.ua/get-user-certificate/US_uJS398ZV8wvXnolqs" TargetMode="External"/><Relationship Id="rId1019" Type="http://schemas.openxmlformats.org/officeDocument/2006/relationships/hyperlink" Target="https://talan.bank.gov.ua/get-user-certificate/US_uJ_QU-Eow60aZkhOi" TargetMode="External"/><Relationship Id="rId1573" Type="http://schemas.openxmlformats.org/officeDocument/2006/relationships/hyperlink" Target="https://talan.bank.gov.ua/get-user-certificate/US_uJtyO6vIOjzE10gKy" TargetMode="External"/><Relationship Id="rId72" Type="http://schemas.openxmlformats.org/officeDocument/2006/relationships/hyperlink" Target="https://talan.bank.gov.ua/get-user-certificate/US_uJrodMD8kcU8j6A4t" TargetMode="External"/><Relationship Id="rId375" Type="http://schemas.openxmlformats.org/officeDocument/2006/relationships/hyperlink" Target="https://talan.bank.gov.ua/get-user-certificate/US_uJCyIxgBaRj_JsEtR" TargetMode="External"/><Relationship Id="rId582" Type="http://schemas.openxmlformats.org/officeDocument/2006/relationships/hyperlink" Target="https://talan.bank.gov.ua/get-user-certificate/US_uJyeAB3hwIBmFiY-M" TargetMode="External"/><Relationship Id="rId803" Type="http://schemas.openxmlformats.org/officeDocument/2006/relationships/hyperlink" Target="https://talan.bank.gov.ua/get-user-certificate/US_uJhMb7vYMH9FchCyW" TargetMode="External"/><Relationship Id="rId1226" Type="http://schemas.openxmlformats.org/officeDocument/2006/relationships/hyperlink" Target="https://talan.bank.gov.ua/get-user-certificate/US_uJbZoYkq-zu9RjimS" TargetMode="External"/><Relationship Id="rId1433" Type="http://schemas.openxmlformats.org/officeDocument/2006/relationships/hyperlink" Target="https://talan.bank.gov.ua/get-user-certificate/US_uJZxLyrrtZkRHtQ_b" TargetMode="External"/><Relationship Id="rId1640" Type="http://schemas.openxmlformats.org/officeDocument/2006/relationships/hyperlink" Target="https://talan.bank.gov.ua/get-user-certificate/4hc4M4QikATT6rvDGr0s" TargetMode="External"/><Relationship Id="rId1738" Type="http://schemas.openxmlformats.org/officeDocument/2006/relationships/hyperlink" Target="https://talan.bank.gov.ua/get-user-certificate/dWhW7WCaevHdTJTa6pLh" TargetMode="External"/><Relationship Id="rId3" Type="http://schemas.openxmlformats.org/officeDocument/2006/relationships/hyperlink" Target="https://talan.bank.gov.ua/get-user-certificate/US_uJM8l3IfBrMEdoPqf" TargetMode="External"/><Relationship Id="rId235" Type="http://schemas.openxmlformats.org/officeDocument/2006/relationships/hyperlink" Target="https://talan.bank.gov.ua/get-user-certificate/US_uJjIdRxOJVtwtJz6t" TargetMode="External"/><Relationship Id="rId442" Type="http://schemas.openxmlformats.org/officeDocument/2006/relationships/hyperlink" Target="https://talan.bank.gov.ua/get-user-certificate/US_uJY_SgvwPfj3-3r-Z" TargetMode="External"/><Relationship Id="rId887" Type="http://schemas.openxmlformats.org/officeDocument/2006/relationships/hyperlink" Target="https://talan.bank.gov.ua/get-user-certificate/US_uJyysHD83lNfhdLOu" TargetMode="External"/><Relationship Id="rId1072" Type="http://schemas.openxmlformats.org/officeDocument/2006/relationships/hyperlink" Target="https://talan.bank.gov.ua/get-user-certificate/US_uJa_SecsT-my5vjUe" TargetMode="External"/><Relationship Id="rId1500" Type="http://schemas.openxmlformats.org/officeDocument/2006/relationships/hyperlink" Target="https://talan.bank.gov.ua/get-user-certificate/US_uJXAg5Mv9giZAMPYM" TargetMode="External"/><Relationship Id="rId302" Type="http://schemas.openxmlformats.org/officeDocument/2006/relationships/hyperlink" Target="https://talan.bank.gov.ua/get-user-certificate/US_uJG6dw6t9VuJc9X88" TargetMode="External"/><Relationship Id="rId747" Type="http://schemas.openxmlformats.org/officeDocument/2006/relationships/hyperlink" Target="https://talan.bank.gov.ua/get-user-certificate/US_uJE5_ZAgk2NYP-b8Y" TargetMode="External"/><Relationship Id="rId954" Type="http://schemas.openxmlformats.org/officeDocument/2006/relationships/hyperlink" Target="https://talan.bank.gov.ua/get-user-certificate/US_uJn0eLpz9hkoozl4a" TargetMode="External"/><Relationship Id="rId1377" Type="http://schemas.openxmlformats.org/officeDocument/2006/relationships/hyperlink" Target="https://talan.bank.gov.ua/get-user-certificate/US_uJkm6t0HPgjBezV-F" TargetMode="External"/><Relationship Id="rId1584" Type="http://schemas.openxmlformats.org/officeDocument/2006/relationships/hyperlink" Target="https://talan.bank.gov.ua/get-user-certificate/US_uJgHSU7L2gonjS0Un" TargetMode="External"/><Relationship Id="rId83" Type="http://schemas.openxmlformats.org/officeDocument/2006/relationships/hyperlink" Target="https://talan.bank.gov.ua/get-user-certificate/US_uJZ5pWSTXoHbKSEv_" TargetMode="External"/><Relationship Id="rId179" Type="http://schemas.openxmlformats.org/officeDocument/2006/relationships/hyperlink" Target="https://talan.bank.gov.ua/get-user-certificate/US_uJi9LLgSM5ThceMqT" TargetMode="External"/><Relationship Id="rId386" Type="http://schemas.openxmlformats.org/officeDocument/2006/relationships/hyperlink" Target="https://talan.bank.gov.ua/get-user-certificate/US_uJ2tGgvPnXdjG3Vr5" TargetMode="External"/><Relationship Id="rId593" Type="http://schemas.openxmlformats.org/officeDocument/2006/relationships/hyperlink" Target="https://talan.bank.gov.ua/get-user-certificate/US_uJOwwMHaaVg9T-uAK" TargetMode="External"/><Relationship Id="rId607" Type="http://schemas.openxmlformats.org/officeDocument/2006/relationships/hyperlink" Target="https://talan.bank.gov.ua/get-user-certificate/US_uJfMzipuM7lXUmrxp" TargetMode="External"/><Relationship Id="rId814" Type="http://schemas.openxmlformats.org/officeDocument/2006/relationships/hyperlink" Target="https://talan.bank.gov.ua/get-user-certificate/US_uJlebaSYP3qlURD1U" TargetMode="External"/><Relationship Id="rId1237" Type="http://schemas.openxmlformats.org/officeDocument/2006/relationships/hyperlink" Target="https://talan.bank.gov.ua/get-user-certificate/US_uJh8vf8dKQTEXw-z6" TargetMode="External"/><Relationship Id="rId1444" Type="http://schemas.openxmlformats.org/officeDocument/2006/relationships/hyperlink" Target="https://talan.bank.gov.ua/get-user-certificate/US_uJZIcHWC_ptMIDqmW" TargetMode="External"/><Relationship Id="rId1651" Type="http://schemas.openxmlformats.org/officeDocument/2006/relationships/hyperlink" Target="https://talan.bank.gov.ua/get-user-certificate/3OIAT0cc50v4pgsQlPfY" TargetMode="External"/><Relationship Id="rId246" Type="http://schemas.openxmlformats.org/officeDocument/2006/relationships/hyperlink" Target="https://talan.bank.gov.ua/get-user-certificate/US_uJYoa0cHWrY9WwiY8" TargetMode="External"/><Relationship Id="rId453" Type="http://schemas.openxmlformats.org/officeDocument/2006/relationships/hyperlink" Target="https://talan.bank.gov.ua/get-user-certificate/US_uJsSBlLgeaajJ4Yo9" TargetMode="External"/><Relationship Id="rId660" Type="http://schemas.openxmlformats.org/officeDocument/2006/relationships/hyperlink" Target="https://talan.bank.gov.ua/get-user-certificate/US_uJaSj2Sydv7YmgZtq" TargetMode="External"/><Relationship Id="rId898" Type="http://schemas.openxmlformats.org/officeDocument/2006/relationships/hyperlink" Target="https://talan.bank.gov.ua/get-user-certificate/US_uJE_SNz-6UHE7ZWet" TargetMode="External"/><Relationship Id="rId1083" Type="http://schemas.openxmlformats.org/officeDocument/2006/relationships/hyperlink" Target="https://talan.bank.gov.ua/get-user-certificate/US_uJSc3Gxpzd-DgRenB" TargetMode="External"/><Relationship Id="rId1290" Type="http://schemas.openxmlformats.org/officeDocument/2006/relationships/hyperlink" Target="https://talan.bank.gov.ua/get-user-certificate/US_uJFEq8BVUc7v9zBKy" TargetMode="External"/><Relationship Id="rId1304" Type="http://schemas.openxmlformats.org/officeDocument/2006/relationships/hyperlink" Target="https://talan.bank.gov.ua/get-user-certificate/US_uJrf0L3SBxLa34LLx" TargetMode="External"/><Relationship Id="rId1511" Type="http://schemas.openxmlformats.org/officeDocument/2006/relationships/hyperlink" Target="https://talan.bank.gov.ua/get-user-certificate/US_uJ1RnejDINVD6W9b0" TargetMode="External"/><Relationship Id="rId1749" Type="http://schemas.openxmlformats.org/officeDocument/2006/relationships/hyperlink" Target="https://talan.bank.gov.ua/get-user-certificate/LZUt7XiWQwZNjBBat2U2" TargetMode="External"/><Relationship Id="rId106" Type="http://schemas.openxmlformats.org/officeDocument/2006/relationships/hyperlink" Target="https://talan.bank.gov.ua/get-user-certificate/US_uJ30BHpxRrdCl0Ejr" TargetMode="External"/><Relationship Id="rId313" Type="http://schemas.openxmlformats.org/officeDocument/2006/relationships/hyperlink" Target="https://talan.bank.gov.ua/get-user-certificate/US_uJfg9ALz1NQmTUt6R" TargetMode="External"/><Relationship Id="rId758" Type="http://schemas.openxmlformats.org/officeDocument/2006/relationships/hyperlink" Target="https://talan.bank.gov.ua/get-user-certificate/US_uJ7-LQdggArSROtZx" TargetMode="External"/><Relationship Id="rId965" Type="http://schemas.openxmlformats.org/officeDocument/2006/relationships/hyperlink" Target="https://talan.bank.gov.ua/get-user-certificate/US_uJk9yTm-RJeiRP4hN" TargetMode="External"/><Relationship Id="rId1150" Type="http://schemas.openxmlformats.org/officeDocument/2006/relationships/hyperlink" Target="https://talan.bank.gov.ua/get-user-certificate/US_uJ9QA_rtXbPN1fGGB" TargetMode="External"/><Relationship Id="rId1388" Type="http://schemas.openxmlformats.org/officeDocument/2006/relationships/hyperlink" Target="https://talan.bank.gov.ua/get-user-certificate/US_uJRZ9kaQiP1afL3yC" TargetMode="External"/><Relationship Id="rId1595" Type="http://schemas.openxmlformats.org/officeDocument/2006/relationships/hyperlink" Target="https://talan.bank.gov.ua/get-user-certificate/US_uJGM3eMciSm7hTQ7f" TargetMode="External"/><Relationship Id="rId1609" Type="http://schemas.openxmlformats.org/officeDocument/2006/relationships/hyperlink" Target="https://talan.bank.gov.ua/get-user-certificate/US_uJsoddRyq-AJs6E9J" TargetMode="External"/><Relationship Id="rId10" Type="http://schemas.openxmlformats.org/officeDocument/2006/relationships/hyperlink" Target="https://talan.bank.gov.ua/get-user-certificate/US_uJP2xYTU3yrLlEMyq" TargetMode="External"/><Relationship Id="rId94" Type="http://schemas.openxmlformats.org/officeDocument/2006/relationships/hyperlink" Target="https://talan.bank.gov.ua/get-user-certificate/US_uJZRaroYb0snz4ent" TargetMode="External"/><Relationship Id="rId397" Type="http://schemas.openxmlformats.org/officeDocument/2006/relationships/hyperlink" Target="https://talan.bank.gov.ua/get-user-certificate/US_uJ53cbG2g1o7Zvx8-" TargetMode="External"/><Relationship Id="rId520" Type="http://schemas.openxmlformats.org/officeDocument/2006/relationships/hyperlink" Target="https://talan.bank.gov.ua/get-user-certificate/US_uJbEY8Eir_IzvTO83" TargetMode="External"/><Relationship Id="rId618" Type="http://schemas.openxmlformats.org/officeDocument/2006/relationships/hyperlink" Target="https://talan.bank.gov.ua/get-user-certificate/US_uJrLt72lM9U2lIqZF" TargetMode="External"/><Relationship Id="rId825" Type="http://schemas.openxmlformats.org/officeDocument/2006/relationships/hyperlink" Target="https://talan.bank.gov.ua/get-user-certificate/US_uJ1gAiIIyKiCcR26S" TargetMode="External"/><Relationship Id="rId1248" Type="http://schemas.openxmlformats.org/officeDocument/2006/relationships/hyperlink" Target="https://talan.bank.gov.ua/get-user-certificate/US_uJ2VgwG1FV4uRljH7" TargetMode="External"/><Relationship Id="rId1455" Type="http://schemas.openxmlformats.org/officeDocument/2006/relationships/hyperlink" Target="https://talan.bank.gov.ua/get-user-certificate/US_uJMjsLxSET3fiN4HD" TargetMode="External"/><Relationship Id="rId1662" Type="http://schemas.openxmlformats.org/officeDocument/2006/relationships/hyperlink" Target="https://talan.bank.gov.ua/get-user-certificate/3OIATFm7C5vCT0_Ih1Mx" TargetMode="External"/><Relationship Id="rId257" Type="http://schemas.openxmlformats.org/officeDocument/2006/relationships/hyperlink" Target="https://talan.bank.gov.ua/get-user-certificate/US_uJus2xuO3EKzagYKZ" TargetMode="External"/><Relationship Id="rId464" Type="http://schemas.openxmlformats.org/officeDocument/2006/relationships/hyperlink" Target="https://talan.bank.gov.ua/get-user-certificate/US_uJwN-14bwb1Ilkojq" TargetMode="External"/><Relationship Id="rId1010" Type="http://schemas.openxmlformats.org/officeDocument/2006/relationships/hyperlink" Target="https://talan.bank.gov.ua/get-user-certificate/US_uJx8Na6shEY2AjHUx" TargetMode="External"/><Relationship Id="rId1094" Type="http://schemas.openxmlformats.org/officeDocument/2006/relationships/hyperlink" Target="https://talan.bank.gov.ua/get-user-certificate/US_uJ2gwQCVsVVHtCTJS" TargetMode="External"/><Relationship Id="rId1108" Type="http://schemas.openxmlformats.org/officeDocument/2006/relationships/hyperlink" Target="https://talan.bank.gov.ua/get-user-certificate/US_uJuMnc7GQtv86r6Tb" TargetMode="External"/><Relationship Id="rId1315" Type="http://schemas.openxmlformats.org/officeDocument/2006/relationships/hyperlink" Target="https://talan.bank.gov.ua/get-user-certificate/US_uJDQRHTugZVaxHnDE" TargetMode="External"/><Relationship Id="rId117" Type="http://schemas.openxmlformats.org/officeDocument/2006/relationships/hyperlink" Target="https://talan.bank.gov.ua/get-user-certificate/US_uJCeBF9krTL8gJ5J2" TargetMode="External"/><Relationship Id="rId671" Type="http://schemas.openxmlformats.org/officeDocument/2006/relationships/hyperlink" Target="https://talan.bank.gov.ua/get-user-certificate/US_uJ3QYG7fjk3bAh4kg" TargetMode="External"/><Relationship Id="rId769" Type="http://schemas.openxmlformats.org/officeDocument/2006/relationships/hyperlink" Target="https://talan.bank.gov.ua/get-user-certificate/US_uJf1kjURYjG3Rsyy7" TargetMode="External"/><Relationship Id="rId976" Type="http://schemas.openxmlformats.org/officeDocument/2006/relationships/hyperlink" Target="https://talan.bank.gov.ua/get-user-certificate/US_uJv9HiiUPsFhvfXoP" TargetMode="External"/><Relationship Id="rId1399" Type="http://schemas.openxmlformats.org/officeDocument/2006/relationships/hyperlink" Target="https://talan.bank.gov.ua/get-user-certificate/US_uJgw_ittUAH43YbRf" TargetMode="External"/><Relationship Id="rId324" Type="http://schemas.openxmlformats.org/officeDocument/2006/relationships/hyperlink" Target="https://talan.bank.gov.ua/get-user-certificate/US_uJdCn3WvEPGyr793M" TargetMode="External"/><Relationship Id="rId531" Type="http://schemas.openxmlformats.org/officeDocument/2006/relationships/hyperlink" Target="https://talan.bank.gov.ua/get-user-certificate/US_uJMr-fXdG_x-2Lzb2" TargetMode="External"/><Relationship Id="rId629" Type="http://schemas.openxmlformats.org/officeDocument/2006/relationships/hyperlink" Target="https://talan.bank.gov.ua/get-user-certificate/US_uJlYqwwUPCiSnbpD6" TargetMode="External"/><Relationship Id="rId1161" Type="http://schemas.openxmlformats.org/officeDocument/2006/relationships/hyperlink" Target="https://talan.bank.gov.ua/get-user-certificate/US_uJZQpYIfsraEFdaHP" TargetMode="External"/><Relationship Id="rId1259" Type="http://schemas.openxmlformats.org/officeDocument/2006/relationships/hyperlink" Target="https://talan.bank.gov.ua/get-user-certificate/US_uJnEL6OTWnnxPDSJk" TargetMode="External"/><Relationship Id="rId1466" Type="http://schemas.openxmlformats.org/officeDocument/2006/relationships/hyperlink" Target="https://talan.bank.gov.ua/get-user-certificate/US_uJ5LJ1TKLbaDmHQ9F" TargetMode="External"/><Relationship Id="rId836" Type="http://schemas.openxmlformats.org/officeDocument/2006/relationships/hyperlink" Target="https://talan.bank.gov.ua/get-user-certificate/US_uJbMJm1p0xAAMwkU_" TargetMode="External"/><Relationship Id="rId1021" Type="http://schemas.openxmlformats.org/officeDocument/2006/relationships/hyperlink" Target="https://talan.bank.gov.ua/get-user-certificate/US_uJPAp7ERBHtYRq_BE" TargetMode="External"/><Relationship Id="rId1119" Type="http://schemas.openxmlformats.org/officeDocument/2006/relationships/hyperlink" Target="https://talan.bank.gov.ua/get-user-certificate/US_uJbsUkiT6Xf2_o__E" TargetMode="External"/><Relationship Id="rId1673" Type="http://schemas.openxmlformats.org/officeDocument/2006/relationships/hyperlink" Target="https://talan.bank.gov.ua/get-user-certificate/3OIATG2Gv5SKL7kWuJts" TargetMode="External"/><Relationship Id="rId903" Type="http://schemas.openxmlformats.org/officeDocument/2006/relationships/hyperlink" Target="https://talan.bank.gov.ua/get-user-certificate/US_uJPmSn4UYZMIo-LX7" TargetMode="External"/><Relationship Id="rId1326" Type="http://schemas.openxmlformats.org/officeDocument/2006/relationships/hyperlink" Target="https://talan.bank.gov.ua/get-user-certificate/US_uJbJUSCpAwcsiXcr8" TargetMode="External"/><Relationship Id="rId1533" Type="http://schemas.openxmlformats.org/officeDocument/2006/relationships/hyperlink" Target="https://talan.bank.gov.ua/get-user-certificate/US_uJ9HTu3IQn-Y7kltn" TargetMode="External"/><Relationship Id="rId1740" Type="http://schemas.openxmlformats.org/officeDocument/2006/relationships/hyperlink" Target="https://talan.bank.gov.ua/get-user-certificate/1I8KKFQeBffpDilAfh6b" TargetMode="External"/><Relationship Id="rId32" Type="http://schemas.openxmlformats.org/officeDocument/2006/relationships/hyperlink" Target="https://talan.bank.gov.ua/get-user-certificate/US_uJNuFw7E0CX2WIBl0" TargetMode="External"/><Relationship Id="rId1600" Type="http://schemas.openxmlformats.org/officeDocument/2006/relationships/hyperlink" Target="https://talan.bank.gov.ua/get-user-certificate/US_uJUNibv9pcJU1VnLN" TargetMode="External"/><Relationship Id="rId181" Type="http://schemas.openxmlformats.org/officeDocument/2006/relationships/hyperlink" Target="https://talan.bank.gov.ua/get-user-certificate/US_uJ0Bl6CnVRWUkjUMp" TargetMode="External"/><Relationship Id="rId279" Type="http://schemas.openxmlformats.org/officeDocument/2006/relationships/hyperlink" Target="https://talan.bank.gov.ua/get-user-certificate/US_uJKKU2FjL2NoOJZz0" TargetMode="External"/><Relationship Id="rId486" Type="http://schemas.openxmlformats.org/officeDocument/2006/relationships/hyperlink" Target="https://talan.bank.gov.ua/get-user-certificate/US_uJJxO8iJHlSuH1DTl" TargetMode="External"/><Relationship Id="rId693" Type="http://schemas.openxmlformats.org/officeDocument/2006/relationships/hyperlink" Target="https://talan.bank.gov.ua/get-user-certificate/US_uJvZQLB-RKNdSzfMY" TargetMode="External"/><Relationship Id="rId139" Type="http://schemas.openxmlformats.org/officeDocument/2006/relationships/hyperlink" Target="https://talan.bank.gov.ua/get-user-certificate/US_uJBH-j4tFJ3oo5z0N" TargetMode="External"/><Relationship Id="rId346" Type="http://schemas.openxmlformats.org/officeDocument/2006/relationships/hyperlink" Target="https://talan.bank.gov.ua/get-user-certificate/US_uJq4uy4YkXqSX4t7U" TargetMode="External"/><Relationship Id="rId553" Type="http://schemas.openxmlformats.org/officeDocument/2006/relationships/hyperlink" Target="https://talan.bank.gov.ua/get-user-certificate/US_uJzkVgptQH19WVgXn" TargetMode="External"/><Relationship Id="rId760" Type="http://schemas.openxmlformats.org/officeDocument/2006/relationships/hyperlink" Target="https://talan.bank.gov.ua/get-user-certificate/US_uJ-qvr_MrOSPDbEri" TargetMode="External"/><Relationship Id="rId998" Type="http://schemas.openxmlformats.org/officeDocument/2006/relationships/hyperlink" Target="https://talan.bank.gov.ua/get-user-certificate/US_uJBVT34n9XCZz3AL5" TargetMode="External"/><Relationship Id="rId1183" Type="http://schemas.openxmlformats.org/officeDocument/2006/relationships/hyperlink" Target="https://talan.bank.gov.ua/get-user-certificate/US_uJDfeHcNWdiIlOQu1" TargetMode="External"/><Relationship Id="rId1390" Type="http://schemas.openxmlformats.org/officeDocument/2006/relationships/hyperlink" Target="https://talan.bank.gov.ua/get-user-certificate/US_uJwsxSw9jw5axiJl9" TargetMode="External"/><Relationship Id="rId206" Type="http://schemas.openxmlformats.org/officeDocument/2006/relationships/hyperlink" Target="https://talan.bank.gov.ua/get-user-certificate/US_uJo8pLqaEBPu9JhBM" TargetMode="External"/><Relationship Id="rId413" Type="http://schemas.openxmlformats.org/officeDocument/2006/relationships/hyperlink" Target="https://talan.bank.gov.ua/get-user-certificate/US_uJXAB3QKa_roNEr6y" TargetMode="External"/><Relationship Id="rId858" Type="http://schemas.openxmlformats.org/officeDocument/2006/relationships/hyperlink" Target="https://talan.bank.gov.ua/get-user-certificate/US_uJOBL253zdtcKiMj4" TargetMode="External"/><Relationship Id="rId1043" Type="http://schemas.openxmlformats.org/officeDocument/2006/relationships/hyperlink" Target="https://talan.bank.gov.ua/get-user-certificate/US_uJCP4VqiXk3WmcOfS" TargetMode="External"/><Relationship Id="rId1488" Type="http://schemas.openxmlformats.org/officeDocument/2006/relationships/hyperlink" Target="https://talan.bank.gov.ua/get-user-certificate/US_uJ6UfqKJ6VPw6kroH" TargetMode="External"/><Relationship Id="rId1695" Type="http://schemas.openxmlformats.org/officeDocument/2006/relationships/hyperlink" Target="https://talan.bank.gov.ua/get-user-certificate/gw25gWLt3FU7zHzR109I" TargetMode="External"/><Relationship Id="rId620" Type="http://schemas.openxmlformats.org/officeDocument/2006/relationships/hyperlink" Target="https://talan.bank.gov.ua/get-user-certificate/US_uJ--D2kozzqa6Cctu" TargetMode="External"/><Relationship Id="rId718" Type="http://schemas.openxmlformats.org/officeDocument/2006/relationships/hyperlink" Target="https://talan.bank.gov.ua/get-user-certificate/US_uJlKudi7fnuf7Y21A" TargetMode="External"/><Relationship Id="rId925" Type="http://schemas.openxmlformats.org/officeDocument/2006/relationships/hyperlink" Target="https://talan.bank.gov.ua/get-user-certificate/US_uJbWDfgE4NMu2oMuP" TargetMode="External"/><Relationship Id="rId1250" Type="http://schemas.openxmlformats.org/officeDocument/2006/relationships/hyperlink" Target="https://talan.bank.gov.ua/get-user-certificate/US_uJwZRuKjUKW8zwGWN" TargetMode="External"/><Relationship Id="rId1348" Type="http://schemas.openxmlformats.org/officeDocument/2006/relationships/hyperlink" Target="https://talan.bank.gov.ua/get-user-certificate/US_uJtZySpifwoS3lMhj" TargetMode="External"/><Relationship Id="rId1555" Type="http://schemas.openxmlformats.org/officeDocument/2006/relationships/hyperlink" Target="https://talan.bank.gov.ua/get-user-certificate/US_uJdcYX1XLg-5OjDK4" TargetMode="External"/><Relationship Id="rId1110" Type="http://schemas.openxmlformats.org/officeDocument/2006/relationships/hyperlink" Target="https://talan.bank.gov.ua/get-user-certificate/US_uJmfd0OeW3Zphl5FD" TargetMode="External"/><Relationship Id="rId1208" Type="http://schemas.openxmlformats.org/officeDocument/2006/relationships/hyperlink" Target="https://talan.bank.gov.ua/get-user-certificate/US_uJOjwM-chdjtVklyo" TargetMode="External"/><Relationship Id="rId1415" Type="http://schemas.openxmlformats.org/officeDocument/2006/relationships/hyperlink" Target="https://talan.bank.gov.ua/get-user-certificate/US_uJc5Gx3mqNPsaVusC" TargetMode="External"/><Relationship Id="rId54" Type="http://schemas.openxmlformats.org/officeDocument/2006/relationships/hyperlink" Target="https://talan.bank.gov.ua/get-user-certificate/US_uJ_lOYoX_4mtd2OLQ" TargetMode="External"/><Relationship Id="rId1622" Type="http://schemas.openxmlformats.org/officeDocument/2006/relationships/hyperlink" Target="https://talan.bank.gov.ua/get-user-certificate/4hc4MQwjDVDlPPH-AYkW" TargetMode="External"/><Relationship Id="rId270" Type="http://schemas.openxmlformats.org/officeDocument/2006/relationships/hyperlink" Target="https://talan.bank.gov.ua/get-user-certificate/US_uJ-AcDLX5hoL_6n5W" TargetMode="External"/><Relationship Id="rId130" Type="http://schemas.openxmlformats.org/officeDocument/2006/relationships/hyperlink" Target="https://talan.bank.gov.ua/get-user-certificate/US_uJaYDquhuPClbj8yN" TargetMode="External"/><Relationship Id="rId368" Type="http://schemas.openxmlformats.org/officeDocument/2006/relationships/hyperlink" Target="https://talan.bank.gov.ua/get-user-certificate/US_uJdGRDZG1BJYnSFaq" TargetMode="External"/><Relationship Id="rId575" Type="http://schemas.openxmlformats.org/officeDocument/2006/relationships/hyperlink" Target="https://talan.bank.gov.ua/get-user-certificate/US_uJqHimIM5L1YD-BzL" TargetMode="External"/><Relationship Id="rId782" Type="http://schemas.openxmlformats.org/officeDocument/2006/relationships/hyperlink" Target="https://talan.bank.gov.ua/get-user-certificate/US_uJWvZ923BRQfDZ1ex" TargetMode="External"/><Relationship Id="rId228" Type="http://schemas.openxmlformats.org/officeDocument/2006/relationships/hyperlink" Target="https://talan.bank.gov.ua/get-user-certificate/US_uJW7GKOCNLEePgmaI" TargetMode="External"/><Relationship Id="rId435" Type="http://schemas.openxmlformats.org/officeDocument/2006/relationships/hyperlink" Target="https://talan.bank.gov.ua/get-user-certificate/US_uJcChlHFSsGJJy17w" TargetMode="External"/><Relationship Id="rId642" Type="http://schemas.openxmlformats.org/officeDocument/2006/relationships/hyperlink" Target="https://talan.bank.gov.ua/get-user-certificate/US_uJxh6ZzF-zb15B0Io" TargetMode="External"/><Relationship Id="rId1065" Type="http://schemas.openxmlformats.org/officeDocument/2006/relationships/hyperlink" Target="https://talan.bank.gov.ua/get-user-certificate/US_uJ52rDefHe5CQq9-s" TargetMode="External"/><Relationship Id="rId1272" Type="http://schemas.openxmlformats.org/officeDocument/2006/relationships/hyperlink" Target="https://talan.bank.gov.ua/get-user-certificate/US_uJbWVTXGszp7fTy2h" TargetMode="External"/><Relationship Id="rId502" Type="http://schemas.openxmlformats.org/officeDocument/2006/relationships/hyperlink" Target="https://talan.bank.gov.ua/get-user-certificate/US_uJ97-cmPkvJx4uH_O" TargetMode="External"/><Relationship Id="rId947" Type="http://schemas.openxmlformats.org/officeDocument/2006/relationships/hyperlink" Target="https://talan.bank.gov.ua/get-user-certificate/US_uJpAzAAtKPRYgHOl8" TargetMode="External"/><Relationship Id="rId1132" Type="http://schemas.openxmlformats.org/officeDocument/2006/relationships/hyperlink" Target="https://talan.bank.gov.ua/get-user-certificate/US_uJji7ICIgU-ITHEsR" TargetMode="External"/><Relationship Id="rId1577" Type="http://schemas.openxmlformats.org/officeDocument/2006/relationships/hyperlink" Target="https://talan.bank.gov.ua/get-user-certificate/US_uJhNBPJQNmV3HWJai" TargetMode="External"/><Relationship Id="rId76" Type="http://schemas.openxmlformats.org/officeDocument/2006/relationships/hyperlink" Target="https://talan.bank.gov.ua/get-user-certificate/US_uJueCOPf6SnUwpbtD" TargetMode="External"/><Relationship Id="rId807" Type="http://schemas.openxmlformats.org/officeDocument/2006/relationships/hyperlink" Target="https://talan.bank.gov.ua/get-user-certificate/US_uJRFxLRWguDck22KI" TargetMode="External"/><Relationship Id="rId1437" Type="http://schemas.openxmlformats.org/officeDocument/2006/relationships/hyperlink" Target="https://talan.bank.gov.ua/get-user-certificate/US_uJdhVwol7qaj69NxY" TargetMode="External"/><Relationship Id="rId1644" Type="http://schemas.openxmlformats.org/officeDocument/2006/relationships/hyperlink" Target="https://talan.bank.gov.ua/get-user-certificate/4hc4MFxYqC-W4EbmRDVo" TargetMode="External"/><Relationship Id="rId1504" Type="http://schemas.openxmlformats.org/officeDocument/2006/relationships/hyperlink" Target="https://talan.bank.gov.ua/get-user-certificate/US_uJJRvgOCRhfpzxsm1" TargetMode="External"/><Relationship Id="rId1711" Type="http://schemas.openxmlformats.org/officeDocument/2006/relationships/hyperlink" Target="https://talan.bank.gov.ua/get-user-certificate/hXdo8XJRzYOWc6YPrMZ-" TargetMode="External"/><Relationship Id="rId292" Type="http://schemas.openxmlformats.org/officeDocument/2006/relationships/hyperlink" Target="https://talan.bank.gov.ua/get-user-certificate/US_uJCAzupOoQi2Wgn7i" TargetMode="External"/><Relationship Id="rId597" Type="http://schemas.openxmlformats.org/officeDocument/2006/relationships/hyperlink" Target="https://talan.bank.gov.ua/get-user-certificate/US_uJYeoZFnO9OROlE5C" TargetMode="External"/><Relationship Id="rId152" Type="http://schemas.openxmlformats.org/officeDocument/2006/relationships/hyperlink" Target="https://talan.bank.gov.ua/get-user-certificate/US_uJ-gJhFzQE2dxInIH" TargetMode="External"/><Relationship Id="rId457" Type="http://schemas.openxmlformats.org/officeDocument/2006/relationships/hyperlink" Target="https://talan.bank.gov.ua/get-user-certificate/US_uJHdtN634H8XHYtXY" TargetMode="External"/><Relationship Id="rId1087" Type="http://schemas.openxmlformats.org/officeDocument/2006/relationships/hyperlink" Target="https://talan.bank.gov.ua/get-user-certificate/US_uJHztsC3Yj4CD7Bg5" TargetMode="External"/><Relationship Id="rId1294" Type="http://schemas.openxmlformats.org/officeDocument/2006/relationships/hyperlink" Target="https://talan.bank.gov.ua/get-user-certificate/US_uJG8hyFbJrjePMW5e" TargetMode="External"/><Relationship Id="rId664" Type="http://schemas.openxmlformats.org/officeDocument/2006/relationships/hyperlink" Target="https://talan.bank.gov.ua/get-user-certificate/US_uJu9joU1gpxkW6wWs" TargetMode="External"/><Relationship Id="rId871" Type="http://schemas.openxmlformats.org/officeDocument/2006/relationships/hyperlink" Target="https://talan.bank.gov.ua/get-user-certificate/US_uJoAp1hagWRRxEGPx" TargetMode="External"/><Relationship Id="rId969" Type="http://schemas.openxmlformats.org/officeDocument/2006/relationships/hyperlink" Target="https://talan.bank.gov.ua/get-user-certificate/US_uJLGvtNBMgrtUWMjO" TargetMode="External"/><Relationship Id="rId1599" Type="http://schemas.openxmlformats.org/officeDocument/2006/relationships/hyperlink" Target="https://talan.bank.gov.ua/get-user-certificate/US_uJ14a5FmyfpcN-zsV" TargetMode="External"/><Relationship Id="rId317" Type="http://schemas.openxmlformats.org/officeDocument/2006/relationships/hyperlink" Target="https://talan.bank.gov.ua/get-user-certificate/US_uJcBysnzCe_JMPCuy" TargetMode="External"/><Relationship Id="rId524" Type="http://schemas.openxmlformats.org/officeDocument/2006/relationships/hyperlink" Target="https://talan.bank.gov.ua/get-user-certificate/US_uJn4jCMYCjc9V4g1H" TargetMode="External"/><Relationship Id="rId731" Type="http://schemas.openxmlformats.org/officeDocument/2006/relationships/hyperlink" Target="https://talan.bank.gov.ua/get-user-certificate/US_uJwX-Iw1GWvIy3zAL" TargetMode="External"/><Relationship Id="rId1154" Type="http://schemas.openxmlformats.org/officeDocument/2006/relationships/hyperlink" Target="https://talan.bank.gov.ua/get-user-certificate/US_uJ9D16dGftTYJ78S-" TargetMode="External"/><Relationship Id="rId1361" Type="http://schemas.openxmlformats.org/officeDocument/2006/relationships/hyperlink" Target="https://talan.bank.gov.ua/get-user-certificate/US_uJwF-XBUVFvaYmCVw" TargetMode="External"/><Relationship Id="rId1459" Type="http://schemas.openxmlformats.org/officeDocument/2006/relationships/hyperlink" Target="https://talan.bank.gov.ua/get-user-certificate/US_uJcWwQSb_eEqVshYu" TargetMode="External"/><Relationship Id="rId98" Type="http://schemas.openxmlformats.org/officeDocument/2006/relationships/hyperlink" Target="https://talan.bank.gov.ua/get-user-certificate/US_uJ59vspxXwngX8GOP" TargetMode="External"/><Relationship Id="rId829" Type="http://schemas.openxmlformats.org/officeDocument/2006/relationships/hyperlink" Target="https://talan.bank.gov.ua/get-user-certificate/US_uJ5DtX5dttjXaIDVQ" TargetMode="External"/><Relationship Id="rId1014" Type="http://schemas.openxmlformats.org/officeDocument/2006/relationships/hyperlink" Target="https://talan.bank.gov.ua/get-user-certificate/US_uJUAPh61AY1_WMMYO" TargetMode="External"/><Relationship Id="rId1221" Type="http://schemas.openxmlformats.org/officeDocument/2006/relationships/hyperlink" Target="https://talan.bank.gov.ua/get-user-certificate/US_uJt1SSGkACAFd_O4z" TargetMode="External"/><Relationship Id="rId1666" Type="http://schemas.openxmlformats.org/officeDocument/2006/relationships/hyperlink" Target="https://talan.bank.gov.ua/get-user-certificate/3OIATtQlqLoZZQ7LumKW" TargetMode="External"/><Relationship Id="rId1319" Type="http://schemas.openxmlformats.org/officeDocument/2006/relationships/hyperlink" Target="https://talan.bank.gov.ua/get-user-certificate/US_uJRYM0wT-JYytaznD" TargetMode="External"/><Relationship Id="rId1526" Type="http://schemas.openxmlformats.org/officeDocument/2006/relationships/hyperlink" Target="https://talan.bank.gov.ua/get-user-certificate/US_uJgeryes-4GIdnQqp" TargetMode="External"/><Relationship Id="rId1733" Type="http://schemas.openxmlformats.org/officeDocument/2006/relationships/hyperlink" Target="https://talan.bank.gov.ua/get-user-certificate/bctKzayHQ-KScKFvvyHD" TargetMode="External"/><Relationship Id="rId25" Type="http://schemas.openxmlformats.org/officeDocument/2006/relationships/hyperlink" Target="https://talan.bank.gov.ua/get-user-certificate/US_uJIP2Cjsq4wF0FgrE" TargetMode="External"/><Relationship Id="rId174" Type="http://schemas.openxmlformats.org/officeDocument/2006/relationships/hyperlink" Target="https://talan.bank.gov.ua/get-user-certificate/US_uJVo_-PGBOgbuxD-Z" TargetMode="External"/><Relationship Id="rId381" Type="http://schemas.openxmlformats.org/officeDocument/2006/relationships/hyperlink" Target="https://talan.bank.gov.ua/get-user-certificate/US_uJufZ2Ytcf7ZflVxm" TargetMode="External"/><Relationship Id="rId241" Type="http://schemas.openxmlformats.org/officeDocument/2006/relationships/hyperlink" Target="https://talan.bank.gov.ua/get-user-certificate/US_uJHXcLXdV-8aij-tI" TargetMode="External"/><Relationship Id="rId479" Type="http://schemas.openxmlformats.org/officeDocument/2006/relationships/hyperlink" Target="https://talan.bank.gov.ua/get-user-certificate/US_uJQPM16bln_u4OAMs" TargetMode="External"/><Relationship Id="rId686" Type="http://schemas.openxmlformats.org/officeDocument/2006/relationships/hyperlink" Target="https://talan.bank.gov.ua/get-user-certificate/US_uJ5JACKnHsWuJaILp" TargetMode="External"/><Relationship Id="rId893" Type="http://schemas.openxmlformats.org/officeDocument/2006/relationships/hyperlink" Target="https://talan.bank.gov.ua/get-user-certificate/US_uJ18_PNmwuVkEHMB3" TargetMode="External"/><Relationship Id="rId339" Type="http://schemas.openxmlformats.org/officeDocument/2006/relationships/hyperlink" Target="https://talan.bank.gov.ua/get-user-certificate/US_uJyt92LKtCIkNeyFQ" TargetMode="External"/><Relationship Id="rId546" Type="http://schemas.openxmlformats.org/officeDocument/2006/relationships/hyperlink" Target="https://talan.bank.gov.ua/get-user-certificate/US_uJGU6Bu8taJ_qcWzy" TargetMode="External"/><Relationship Id="rId753" Type="http://schemas.openxmlformats.org/officeDocument/2006/relationships/hyperlink" Target="https://talan.bank.gov.ua/get-user-certificate/US_uJlUQZEQ0gk7O2GK3" TargetMode="External"/><Relationship Id="rId1176" Type="http://schemas.openxmlformats.org/officeDocument/2006/relationships/hyperlink" Target="https://talan.bank.gov.ua/get-user-certificate/US_uJu4XUi34RKMA_g7Z" TargetMode="External"/><Relationship Id="rId1383" Type="http://schemas.openxmlformats.org/officeDocument/2006/relationships/hyperlink" Target="https://talan.bank.gov.ua/get-user-certificate/US_uJl7HfW11GWJUNUxG" TargetMode="External"/><Relationship Id="rId101" Type="http://schemas.openxmlformats.org/officeDocument/2006/relationships/hyperlink" Target="https://talan.bank.gov.ua/get-user-certificate/US_uJDDwlWsd6oir_Sux" TargetMode="External"/><Relationship Id="rId406" Type="http://schemas.openxmlformats.org/officeDocument/2006/relationships/hyperlink" Target="https://talan.bank.gov.ua/get-user-certificate/US_uJWCzkV6YEy9v0qFY" TargetMode="External"/><Relationship Id="rId960" Type="http://schemas.openxmlformats.org/officeDocument/2006/relationships/hyperlink" Target="https://talan.bank.gov.ua/get-user-certificate/US_uJxw-HTBiEw5Ds7zi" TargetMode="External"/><Relationship Id="rId1036" Type="http://schemas.openxmlformats.org/officeDocument/2006/relationships/hyperlink" Target="https://talan.bank.gov.ua/get-user-certificate/US_uJ4Ov02153rm4wvjC" TargetMode="External"/><Relationship Id="rId1243" Type="http://schemas.openxmlformats.org/officeDocument/2006/relationships/hyperlink" Target="https://talan.bank.gov.ua/get-user-certificate/US_uJGl9weewv9Nbd-OD" TargetMode="External"/><Relationship Id="rId1590" Type="http://schemas.openxmlformats.org/officeDocument/2006/relationships/hyperlink" Target="https://talan.bank.gov.ua/get-user-certificate/US_uJtG19rc14grXB8yO" TargetMode="External"/><Relationship Id="rId1688" Type="http://schemas.openxmlformats.org/officeDocument/2006/relationships/hyperlink" Target="https://talan.bank.gov.ua/get-user-certificate/3OIATVikhpsf2hs6BekW" TargetMode="External"/><Relationship Id="rId613" Type="http://schemas.openxmlformats.org/officeDocument/2006/relationships/hyperlink" Target="https://talan.bank.gov.ua/get-user-certificate/US_uJ23cJrXyalgaZ2_n" TargetMode="External"/><Relationship Id="rId820" Type="http://schemas.openxmlformats.org/officeDocument/2006/relationships/hyperlink" Target="https://talan.bank.gov.ua/get-user-certificate/US_uJpY390DwOtVQt4WU" TargetMode="External"/><Relationship Id="rId918" Type="http://schemas.openxmlformats.org/officeDocument/2006/relationships/hyperlink" Target="https://talan.bank.gov.ua/get-user-certificate/US_uJQ-ySFoO2Mazi1bk" TargetMode="External"/><Relationship Id="rId1450" Type="http://schemas.openxmlformats.org/officeDocument/2006/relationships/hyperlink" Target="https://talan.bank.gov.ua/get-user-certificate/US_uJATBl040I-pvEOua" TargetMode="External"/><Relationship Id="rId1548" Type="http://schemas.openxmlformats.org/officeDocument/2006/relationships/hyperlink" Target="https://talan.bank.gov.ua/get-user-certificate/US_uJwffrfspilPzhf8I" TargetMode="External"/><Relationship Id="rId1103" Type="http://schemas.openxmlformats.org/officeDocument/2006/relationships/hyperlink" Target="https://talan.bank.gov.ua/get-user-certificate/US_uJSnQvAdwIMjPBre0" TargetMode="External"/><Relationship Id="rId1310" Type="http://schemas.openxmlformats.org/officeDocument/2006/relationships/hyperlink" Target="https://talan.bank.gov.ua/get-user-certificate/US_uJ6DN2sq6Ry7IagmE" TargetMode="External"/><Relationship Id="rId1408" Type="http://schemas.openxmlformats.org/officeDocument/2006/relationships/hyperlink" Target="https://talan.bank.gov.ua/get-user-certificate/US_uJFHF6qUzo4nuR2xC" TargetMode="External"/><Relationship Id="rId47" Type="http://schemas.openxmlformats.org/officeDocument/2006/relationships/hyperlink" Target="https://talan.bank.gov.ua/get-user-certificate/US_uJSA-reQwOLX0tn2U" TargetMode="External"/><Relationship Id="rId1615" Type="http://schemas.openxmlformats.org/officeDocument/2006/relationships/hyperlink" Target="https://talan.bank.gov.ua/get-user-certificate/4hc4MaxI0ccInVj_EHJF" TargetMode="External"/><Relationship Id="rId196" Type="http://schemas.openxmlformats.org/officeDocument/2006/relationships/hyperlink" Target="https://talan.bank.gov.ua/get-user-certificate/US_uJV86RbBbQVd0vgpk" TargetMode="External"/><Relationship Id="rId263" Type="http://schemas.openxmlformats.org/officeDocument/2006/relationships/hyperlink" Target="https://talan.bank.gov.ua/get-user-certificate/US_uJteVywLE-EKvQYOz" TargetMode="External"/><Relationship Id="rId470" Type="http://schemas.openxmlformats.org/officeDocument/2006/relationships/hyperlink" Target="https://talan.bank.gov.ua/get-user-certificate/US_uJSZxtKTVoBoy97k4" TargetMode="External"/><Relationship Id="rId123" Type="http://schemas.openxmlformats.org/officeDocument/2006/relationships/hyperlink" Target="https://talan.bank.gov.ua/get-user-certificate/US_uJs0e5-mNDcukaex-" TargetMode="External"/><Relationship Id="rId330" Type="http://schemas.openxmlformats.org/officeDocument/2006/relationships/hyperlink" Target="https://talan.bank.gov.ua/get-user-certificate/US_uJ0Np-eKYm0kwcsoP" TargetMode="External"/><Relationship Id="rId568" Type="http://schemas.openxmlformats.org/officeDocument/2006/relationships/hyperlink" Target="https://talan.bank.gov.ua/get-user-certificate/US_uJq329B-4iJ9Z_17i" TargetMode="External"/><Relationship Id="rId775" Type="http://schemas.openxmlformats.org/officeDocument/2006/relationships/hyperlink" Target="https://talan.bank.gov.ua/get-user-certificate/US_uJH9IYuFIq2Nx_Tcu" TargetMode="External"/><Relationship Id="rId982" Type="http://schemas.openxmlformats.org/officeDocument/2006/relationships/hyperlink" Target="https://talan.bank.gov.ua/get-user-certificate/US_uJPPOgDD_fBxwKYGX" TargetMode="External"/><Relationship Id="rId1198" Type="http://schemas.openxmlformats.org/officeDocument/2006/relationships/hyperlink" Target="https://talan.bank.gov.ua/get-user-certificate/US_uJ8vJJqSqx3p-cYu6" TargetMode="External"/><Relationship Id="rId428" Type="http://schemas.openxmlformats.org/officeDocument/2006/relationships/hyperlink" Target="https://talan.bank.gov.ua/get-user-certificate/US_uJ_tdkOQIifGsapYf" TargetMode="External"/><Relationship Id="rId635" Type="http://schemas.openxmlformats.org/officeDocument/2006/relationships/hyperlink" Target="https://talan.bank.gov.ua/get-user-certificate/US_uJvYGnQydlgFGnfZp" TargetMode="External"/><Relationship Id="rId842" Type="http://schemas.openxmlformats.org/officeDocument/2006/relationships/hyperlink" Target="https://talan.bank.gov.ua/get-user-certificate/US_uJIMrUG8sRBL9zJey" TargetMode="External"/><Relationship Id="rId1058" Type="http://schemas.openxmlformats.org/officeDocument/2006/relationships/hyperlink" Target="https://talan.bank.gov.ua/get-user-certificate/US_uJUL90lbjQo70ZK6i" TargetMode="External"/><Relationship Id="rId1265" Type="http://schemas.openxmlformats.org/officeDocument/2006/relationships/hyperlink" Target="https://talan.bank.gov.ua/get-user-certificate/US_uJKjYCCxXI0o_excL" TargetMode="External"/><Relationship Id="rId1472" Type="http://schemas.openxmlformats.org/officeDocument/2006/relationships/hyperlink" Target="https://talan.bank.gov.ua/get-user-certificate/US_uJYS0SOtvq_Kss8V7" TargetMode="External"/><Relationship Id="rId702" Type="http://schemas.openxmlformats.org/officeDocument/2006/relationships/hyperlink" Target="https://talan.bank.gov.ua/get-user-certificate/US_uJ98pBZiOjB_AMPOe" TargetMode="External"/><Relationship Id="rId1125" Type="http://schemas.openxmlformats.org/officeDocument/2006/relationships/hyperlink" Target="https://talan.bank.gov.ua/get-user-certificate/US_uJqui4cebxoJhNmjG" TargetMode="External"/><Relationship Id="rId1332" Type="http://schemas.openxmlformats.org/officeDocument/2006/relationships/hyperlink" Target="https://talan.bank.gov.ua/get-user-certificate/US_uJsu8lAu5kcD5oGKe" TargetMode="External"/><Relationship Id="rId69" Type="http://schemas.openxmlformats.org/officeDocument/2006/relationships/hyperlink" Target="https://talan.bank.gov.ua/get-user-certificate/US_uJ1C7MqMaiMCGZfMp" TargetMode="External"/><Relationship Id="rId1637" Type="http://schemas.openxmlformats.org/officeDocument/2006/relationships/hyperlink" Target="https://talan.bank.gov.ua/get-user-certificate/4hc4MoxzRvOtyvO5drmp" TargetMode="External"/><Relationship Id="rId1704" Type="http://schemas.openxmlformats.org/officeDocument/2006/relationships/hyperlink" Target="https://talan.bank.gov.ua/get-user-certificate/gw25gsWVwP6OPcQw93n8" TargetMode="External"/><Relationship Id="rId285" Type="http://schemas.openxmlformats.org/officeDocument/2006/relationships/hyperlink" Target="https://talan.bank.gov.ua/get-user-certificate/US_uJw_Sk9NM6k-FtzqV" TargetMode="External"/><Relationship Id="rId492" Type="http://schemas.openxmlformats.org/officeDocument/2006/relationships/hyperlink" Target="https://talan.bank.gov.ua/get-user-certificate/US_uJeHQOk4s3TTvEIyE" TargetMode="External"/><Relationship Id="rId797" Type="http://schemas.openxmlformats.org/officeDocument/2006/relationships/hyperlink" Target="https://talan.bank.gov.ua/get-user-certificate/US_uJkgj67gcafE7vCJ_" TargetMode="External"/><Relationship Id="rId145" Type="http://schemas.openxmlformats.org/officeDocument/2006/relationships/hyperlink" Target="https://talan.bank.gov.ua/get-user-certificate/US_uJwOBebOwfr5SMYas" TargetMode="External"/><Relationship Id="rId352" Type="http://schemas.openxmlformats.org/officeDocument/2006/relationships/hyperlink" Target="https://talan.bank.gov.ua/get-user-certificate/US_uJMyjf88fxDdbTCZ8" TargetMode="External"/><Relationship Id="rId1287" Type="http://schemas.openxmlformats.org/officeDocument/2006/relationships/hyperlink" Target="https://talan.bank.gov.ua/get-user-certificate/US_uJNbh7WKnOZicje2K" TargetMode="External"/><Relationship Id="rId212" Type="http://schemas.openxmlformats.org/officeDocument/2006/relationships/hyperlink" Target="https://talan.bank.gov.ua/get-user-certificate/US_uJnscSZpWUC9t0yv0" TargetMode="External"/><Relationship Id="rId657" Type="http://schemas.openxmlformats.org/officeDocument/2006/relationships/hyperlink" Target="https://talan.bank.gov.ua/get-user-certificate/US_uJLonY_Pj-w1BlD8u" TargetMode="External"/><Relationship Id="rId864" Type="http://schemas.openxmlformats.org/officeDocument/2006/relationships/hyperlink" Target="https://talan.bank.gov.ua/get-user-certificate/US_uJiSfl_XYH2JpHZk6" TargetMode="External"/><Relationship Id="rId1494" Type="http://schemas.openxmlformats.org/officeDocument/2006/relationships/hyperlink" Target="https://talan.bank.gov.ua/get-user-certificate/US_uJBUPK51A9NX7xTf5" TargetMode="External"/><Relationship Id="rId517" Type="http://schemas.openxmlformats.org/officeDocument/2006/relationships/hyperlink" Target="https://talan.bank.gov.ua/get-user-certificate/US_uJAC_8PLBThm-elvd" TargetMode="External"/><Relationship Id="rId724" Type="http://schemas.openxmlformats.org/officeDocument/2006/relationships/hyperlink" Target="https://talan.bank.gov.ua/get-user-certificate/US_uJJiXBtuA9cYoXnF2" TargetMode="External"/><Relationship Id="rId931" Type="http://schemas.openxmlformats.org/officeDocument/2006/relationships/hyperlink" Target="https://talan.bank.gov.ua/get-user-certificate/US_uJ_lHSE0nvMXHOfQ9" TargetMode="External"/><Relationship Id="rId1147" Type="http://schemas.openxmlformats.org/officeDocument/2006/relationships/hyperlink" Target="https://talan.bank.gov.ua/get-user-certificate/US_uJLjP6XZAkBmcJN8V" TargetMode="External"/><Relationship Id="rId1354" Type="http://schemas.openxmlformats.org/officeDocument/2006/relationships/hyperlink" Target="https://talan.bank.gov.ua/get-user-certificate/US_uJCkkiodXVcCCXNfC" TargetMode="External"/><Relationship Id="rId1561" Type="http://schemas.openxmlformats.org/officeDocument/2006/relationships/hyperlink" Target="https://talan.bank.gov.ua/get-user-certificate/US_uJulLg2fAw4j-8UlR" TargetMode="External"/><Relationship Id="rId60" Type="http://schemas.openxmlformats.org/officeDocument/2006/relationships/hyperlink" Target="https://talan.bank.gov.ua/get-user-certificate/US_uJsKPA71OIxLrVZ87" TargetMode="External"/><Relationship Id="rId1007" Type="http://schemas.openxmlformats.org/officeDocument/2006/relationships/hyperlink" Target="https://talan.bank.gov.ua/get-user-certificate/US_uJa_vz888C0lmZQad" TargetMode="External"/><Relationship Id="rId1214" Type="http://schemas.openxmlformats.org/officeDocument/2006/relationships/hyperlink" Target="https://talan.bank.gov.ua/get-user-certificate/US_uJ22VqMv1-r03LsXf" TargetMode="External"/><Relationship Id="rId1421" Type="http://schemas.openxmlformats.org/officeDocument/2006/relationships/hyperlink" Target="https://talan.bank.gov.ua/get-user-certificate/US_uJ38xgJB1X0iLkuYw" TargetMode="External"/><Relationship Id="rId1659" Type="http://schemas.openxmlformats.org/officeDocument/2006/relationships/hyperlink" Target="https://talan.bank.gov.ua/get-user-certificate/3OIAT_TZxdHJR5_yDjQN" TargetMode="External"/><Relationship Id="rId1519" Type="http://schemas.openxmlformats.org/officeDocument/2006/relationships/hyperlink" Target="https://talan.bank.gov.ua/get-user-certificate/US_uJ6MBd7qNTfouA5nV" TargetMode="External"/><Relationship Id="rId1726" Type="http://schemas.openxmlformats.org/officeDocument/2006/relationships/hyperlink" Target="https://talan.bank.gov.ua/get-user-certificate/hXdo8rFS_IHOZdr1YMuN" TargetMode="External"/><Relationship Id="rId18" Type="http://schemas.openxmlformats.org/officeDocument/2006/relationships/hyperlink" Target="https://talan.bank.gov.ua/get-user-certificate/US_uJ1rHRysJ8AAWLxai" TargetMode="External"/><Relationship Id="rId167" Type="http://schemas.openxmlformats.org/officeDocument/2006/relationships/hyperlink" Target="https://talan.bank.gov.ua/get-user-certificate/US_uJ2tEE25jY6ds4B1l" TargetMode="External"/><Relationship Id="rId374" Type="http://schemas.openxmlformats.org/officeDocument/2006/relationships/hyperlink" Target="https://talan.bank.gov.ua/get-user-certificate/US_uJnbVu4e7VXRObbMq" TargetMode="External"/><Relationship Id="rId581" Type="http://schemas.openxmlformats.org/officeDocument/2006/relationships/hyperlink" Target="https://talan.bank.gov.ua/get-user-certificate/US_uJlUdLRMtWOugbMUf" TargetMode="External"/><Relationship Id="rId234" Type="http://schemas.openxmlformats.org/officeDocument/2006/relationships/hyperlink" Target="https://talan.bank.gov.ua/get-user-certificate/US_uJvDB4IRMogxsZ6Y2" TargetMode="External"/><Relationship Id="rId679" Type="http://schemas.openxmlformats.org/officeDocument/2006/relationships/hyperlink" Target="https://talan.bank.gov.ua/get-user-certificate/US_uJUQ9F-zF7sLSA3YY" TargetMode="External"/><Relationship Id="rId886" Type="http://schemas.openxmlformats.org/officeDocument/2006/relationships/hyperlink" Target="https://talan.bank.gov.ua/get-user-certificate/US_uJPyX1ZaiOGiE65_z" TargetMode="External"/><Relationship Id="rId2" Type="http://schemas.openxmlformats.org/officeDocument/2006/relationships/hyperlink" Target="https://talan.bank.gov.ua/get-user-certificate/US_uJbqkDoLbKuI7XkxO" TargetMode="External"/><Relationship Id="rId441" Type="http://schemas.openxmlformats.org/officeDocument/2006/relationships/hyperlink" Target="https://talan.bank.gov.ua/get-user-certificate/US_uJ5W5v-a0sMWPXi82" TargetMode="External"/><Relationship Id="rId539" Type="http://schemas.openxmlformats.org/officeDocument/2006/relationships/hyperlink" Target="https://talan.bank.gov.ua/get-user-certificate/US_uJN7f4LI8L3FSm4fa" TargetMode="External"/><Relationship Id="rId746" Type="http://schemas.openxmlformats.org/officeDocument/2006/relationships/hyperlink" Target="https://talan.bank.gov.ua/get-user-certificate/US_uJIUOaouCRu5a2H5X" TargetMode="External"/><Relationship Id="rId1071" Type="http://schemas.openxmlformats.org/officeDocument/2006/relationships/hyperlink" Target="https://talan.bank.gov.ua/get-user-certificate/US_uJX7lLoHtV1MCgfE6" TargetMode="External"/><Relationship Id="rId1169" Type="http://schemas.openxmlformats.org/officeDocument/2006/relationships/hyperlink" Target="https://talan.bank.gov.ua/get-user-certificate/US_uJz-SLpZOdLmb5f13" TargetMode="External"/><Relationship Id="rId1376" Type="http://schemas.openxmlformats.org/officeDocument/2006/relationships/hyperlink" Target="https://talan.bank.gov.ua/get-user-certificate/US_uJB7l6q6JCBgkJVKg" TargetMode="External"/><Relationship Id="rId1583" Type="http://schemas.openxmlformats.org/officeDocument/2006/relationships/hyperlink" Target="https://talan.bank.gov.ua/get-user-certificate/US_uJ9LEzTB7i850PVkY" TargetMode="External"/><Relationship Id="rId301" Type="http://schemas.openxmlformats.org/officeDocument/2006/relationships/hyperlink" Target="https://talan.bank.gov.ua/get-user-certificate/US_uJLch_IYQ2BORsh6a" TargetMode="External"/><Relationship Id="rId953" Type="http://schemas.openxmlformats.org/officeDocument/2006/relationships/hyperlink" Target="https://talan.bank.gov.ua/get-user-certificate/US_uJIRtRWAucnTGOD1K" TargetMode="External"/><Relationship Id="rId1029" Type="http://schemas.openxmlformats.org/officeDocument/2006/relationships/hyperlink" Target="https://talan.bank.gov.ua/get-user-certificate/US_uJfenwnXB9heoFdKa" TargetMode="External"/><Relationship Id="rId1236" Type="http://schemas.openxmlformats.org/officeDocument/2006/relationships/hyperlink" Target="https://talan.bank.gov.ua/get-user-certificate/US_uJpWduQ8S4zGTlQYZ" TargetMode="External"/><Relationship Id="rId82" Type="http://schemas.openxmlformats.org/officeDocument/2006/relationships/hyperlink" Target="https://talan.bank.gov.ua/get-user-certificate/US_uJzvvLgP4RIHNzpr5" TargetMode="External"/><Relationship Id="rId606" Type="http://schemas.openxmlformats.org/officeDocument/2006/relationships/hyperlink" Target="https://talan.bank.gov.ua/get-user-certificate/US_uJxCsD-wd4UDKr4Mt" TargetMode="External"/><Relationship Id="rId813" Type="http://schemas.openxmlformats.org/officeDocument/2006/relationships/hyperlink" Target="https://talan.bank.gov.ua/get-user-certificate/US_uJbxxKbam_s3PHWCj" TargetMode="External"/><Relationship Id="rId1443" Type="http://schemas.openxmlformats.org/officeDocument/2006/relationships/hyperlink" Target="https://talan.bank.gov.ua/get-user-certificate/US_uJxGsUpB641sVIBdL" TargetMode="External"/><Relationship Id="rId1650" Type="http://schemas.openxmlformats.org/officeDocument/2006/relationships/hyperlink" Target="https://talan.bank.gov.ua/get-user-certificate/4hc4Moqn6oZTgBOiKQca" TargetMode="External"/><Relationship Id="rId1748" Type="http://schemas.openxmlformats.org/officeDocument/2006/relationships/hyperlink" Target="https://talan.bank.gov.ua/get-user-certificate/E3o17S0OPt7RgQD_qG-n" TargetMode="External"/><Relationship Id="rId1303" Type="http://schemas.openxmlformats.org/officeDocument/2006/relationships/hyperlink" Target="https://talan.bank.gov.ua/get-user-certificate/US_uJ2dtVZ4U0ZvsD96t" TargetMode="External"/><Relationship Id="rId1510" Type="http://schemas.openxmlformats.org/officeDocument/2006/relationships/hyperlink" Target="https://talan.bank.gov.ua/get-user-certificate/US_uJO7apTB8aoI6BHDv" TargetMode="External"/><Relationship Id="rId1608" Type="http://schemas.openxmlformats.org/officeDocument/2006/relationships/hyperlink" Target="https://talan.bank.gov.ua/get-user-certificate/US_uJirBU4sHsh_rPeKc" TargetMode="External"/><Relationship Id="rId189" Type="http://schemas.openxmlformats.org/officeDocument/2006/relationships/hyperlink" Target="https://talan.bank.gov.ua/get-user-certificate/US_uJp2J5zuHu9j3Krlf" TargetMode="External"/><Relationship Id="rId396" Type="http://schemas.openxmlformats.org/officeDocument/2006/relationships/hyperlink" Target="https://talan.bank.gov.ua/get-user-certificate/US_uJK06PGF1IOSn2yQS" TargetMode="External"/><Relationship Id="rId256" Type="http://schemas.openxmlformats.org/officeDocument/2006/relationships/hyperlink" Target="https://talan.bank.gov.ua/get-user-certificate/US_uJ0A6h-J1K1CT-Mf4" TargetMode="External"/><Relationship Id="rId463" Type="http://schemas.openxmlformats.org/officeDocument/2006/relationships/hyperlink" Target="https://talan.bank.gov.ua/get-user-certificate/US_uJFO34XfDcJol5289" TargetMode="External"/><Relationship Id="rId670" Type="http://schemas.openxmlformats.org/officeDocument/2006/relationships/hyperlink" Target="https://talan.bank.gov.ua/get-user-certificate/US_uJ2OzK9Yl2PVumCCb" TargetMode="External"/><Relationship Id="rId1093" Type="http://schemas.openxmlformats.org/officeDocument/2006/relationships/hyperlink" Target="https://talan.bank.gov.ua/get-user-certificate/US_uJ1Kmq_trj2iJaQeG" TargetMode="External"/><Relationship Id="rId116" Type="http://schemas.openxmlformats.org/officeDocument/2006/relationships/hyperlink" Target="https://talan.bank.gov.ua/get-user-certificate/US_uJ-p_WutKTXeGN12v" TargetMode="External"/><Relationship Id="rId323" Type="http://schemas.openxmlformats.org/officeDocument/2006/relationships/hyperlink" Target="https://talan.bank.gov.ua/get-user-certificate/US_uJKVX5vAjeEOsSDN9" TargetMode="External"/><Relationship Id="rId530" Type="http://schemas.openxmlformats.org/officeDocument/2006/relationships/hyperlink" Target="https://talan.bank.gov.ua/get-user-certificate/US_uJ-p4YJwsytexp5cC" TargetMode="External"/><Relationship Id="rId768" Type="http://schemas.openxmlformats.org/officeDocument/2006/relationships/hyperlink" Target="https://talan.bank.gov.ua/get-user-certificate/US_uJkPGiDPe1v7WuT7U" TargetMode="External"/><Relationship Id="rId975" Type="http://schemas.openxmlformats.org/officeDocument/2006/relationships/hyperlink" Target="https://talan.bank.gov.ua/get-user-certificate/US_uJqaqwKt3Cpar_Gxk" TargetMode="External"/><Relationship Id="rId1160" Type="http://schemas.openxmlformats.org/officeDocument/2006/relationships/hyperlink" Target="https://talan.bank.gov.ua/get-user-certificate/US_uJSEPWU9pXmTUYg-H" TargetMode="External"/><Relationship Id="rId1398" Type="http://schemas.openxmlformats.org/officeDocument/2006/relationships/hyperlink" Target="https://talan.bank.gov.ua/get-user-certificate/US_uJHWjlPK65xbmKvuV" TargetMode="External"/><Relationship Id="rId628" Type="http://schemas.openxmlformats.org/officeDocument/2006/relationships/hyperlink" Target="https://talan.bank.gov.ua/get-user-certificate/US_uJDGz1wmSRM2bb8wW" TargetMode="External"/><Relationship Id="rId835" Type="http://schemas.openxmlformats.org/officeDocument/2006/relationships/hyperlink" Target="https://talan.bank.gov.ua/get-user-certificate/US_uJVugzvezj4AFTC-N" TargetMode="External"/><Relationship Id="rId1258" Type="http://schemas.openxmlformats.org/officeDocument/2006/relationships/hyperlink" Target="https://talan.bank.gov.ua/get-user-certificate/US_uJdWALIs7vLjBQGfj" TargetMode="External"/><Relationship Id="rId1465" Type="http://schemas.openxmlformats.org/officeDocument/2006/relationships/hyperlink" Target="https://talan.bank.gov.ua/get-user-certificate/US_uJHgkvYjQ2dNnBTIo" TargetMode="External"/><Relationship Id="rId1672" Type="http://schemas.openxmlformats.org/officeDocument/2006/relationships/hyperlink" Target="https://talan.bank.gov.ua/get-user-certificate/3OIATeVXAPh5X1Cm_894" TargetMode="External"/><Relationship Id="rId1020" Type="http://schemas.openxmlformats.org/officeDocument/2006/relationships/hyperlink" Target="https://talan.bank.gov.ua/get-user-certificate/US_uJyB1LetP20ldB58P" TargetMode="External"/><Relationship Id="rId1118" Type="http://schemas.openxmlformats.org/officeDocument/2006/relationships/hyperlink" Target="https://talan.bank.gov.ua/get-user-certificate/US_uJBKP0LBzqkyPZ0nk" TargetMode="External"/><Relationship Id="rId1325" Type="http://schemas.openxmlformats.org/officeDocument/2006/relationships/hyperlink" Target="https://talan.bank.gov.ua/get-user-certificate/US_uJNu4f87OufPBJj7T" TargetMode="External"/><Relationship Id="rId1532" Type="http://schemas.openxmlformats.org/officeDocument/2006/relationships/hyperlink" Target="https://talan.bank.gov.ua/get-user-certificate/US_uJsxbRSxDPm_rpc52" TargetMode="External"/><Relationship Id="rId902" Type="http://schemas.openxmlformats.org/officeDocument/2006/relationships/hyperlink" Target="https://talan.bank.gov.ua/get-user-certificate/US_uJsBclmeTUNr8jWtL" TargetMode="External"/><Relationship Id="rId31" Type="http://schemas.openxmlformats.org/officeDocument/2006/relationships/hyperlink" Target="https://talan.bank.gov.ua/get-user-certificate/US_uJhjmwvN_T_9Iipdz" TargetMode="External"/><Relationship Id="rId180" Type="http://schemas.openxmlformats.org/officeDocument/2006/relationships/hyperlink" Target="https://talan.bank.gov.ua/get-user-certificate/US_uJKB2iXvujeMCbDGX" TargetMode="External"/><Relationship Id="rId278" Type="http://schemas.openxmlformats.org/officeDocument/2006/relationships/hyperlink" Target="https://talan.bank.gov.ua/get-user-certificate/US_uJvhg9k6uW5vEW3oR" TargetMode="External"/><Relationship Id="rId485" Type="http://schemas.openxmlformats.org/officeDocument/2006/relationships/hyperlink" Target="https://talan.bank.gov.ua/get-user-certificate/US_uJwUNvgW7pWHH1ZPL" TargetMode="External"/><Relationship Id="rId692" Type="http://schemas.openxmlformats.org/officeDocument/2006/relationships/hyperlink" Target="https://talan.bank.gov.ua/get-user-certificate/US_uJVLbg4XfEE6PLQ-5" TargetMode="External"/><Relationship Id="rId138" Type="http://schemas.openxmlformats.org/officeDocument/2006/relationships/hyperlink" Target="https://talan.bank.gov.ua/get-user-certificate/US_uJ0s-C7_x0FsNnqUp" TargetMode="External"/><Relationship Id="rId345" Type="http://schemas.openxmlformats.org/officeDocument/2006/relationships/hyperlink" Target="https://talan.bank.gov.ua/get-user-certificate/US_uJAA1WhUx_-lB_wDM" TargetMode="External"/><Relationship Id="rId552" Type="http://schemas.openxmlformats.org/officeDocument/2006/relationships/hyperlink" Target="https://talan.bank.gov.ua/get-user-certificate/US_uJERsism6dKx7k_M9" TargetMode="External"/><Relationship Id="rId997" Type="http://schemas.openxmlformats.org/officeDocument/2006/relationships/hyperlink" Target="https://talan.bank.gov.ua/get-user-certificate/US_uJFGvwlzdh0Y3Spg0" TargetMode="External"/><Relationship Id="rId1182" Type="http://schemas.openxmlformats.org/officeDocument/2006/relationships/hyperlink" Target="https://talan.bank.gov.ua/get-user-certificate/US_uJtAooEcCiF5s9nAO" TargetMode="External"/><Relationship Id="rId205" Type="http://schemas.openxmlformats.org/officeDocument/2006/relationships/hyperlink" Target="https://talan.bank.gov.ua/get-user-certificate/US_uJOAp5Q6tX8Lsdw7L" TargetMode="External"/><Relationship Id="rId412" Type="http://schemas.openxmlformats.org/officeDocument/2006/relationships/hyperlink" Target="https://talan.bank.gov.ua/get-user-certificate/US_uJlRX7v-S7Ps1ne60" TargetMode="External"/><Relationship Id="rId857" Type="http://schemas.openxmlformats.org/officeDocument/2006/relationships/hyperlink" Target="https://talan.bank.gov.ua/get-user-certificate/US_uJ4pfmSQno1doe8ml" TargetMode="External"/><Relationship Id="rId1042" Type="http://schemas.openxmlformats.org/officeDocument/2006/relationships/hyperlink" Target="https://talan.bank.gov.ua/get-user-certificate/US_uJOiI5x4is1fqbb-F" TargetMode="External"/><Relationship Id="rId1487" Type="http://schemas.openxmlformats.org/officeDocument/2006/relationships/hyperlink" Target="https://talan.bank.gov.ua/get-user-certificate/US_uJJuSm7K1RO9Xnh-S" TargetMode="External"/><Relationship Id="rId1694" Type="http://schemas.openxmlformats.org/officeDocument/2006/relationships/hyperlink" Target="https://talan.bank.gov.ua/get-user-certificate/gw25g-KhThA3s9-FNDGQ" TargetMode="External"/><Relationship Id="rId717" Type="http://schemas.openxmlformats.org/officeDocument/2006/relationships/hyperlink" Target="https://talan.bank.gov.ua/get-user-certificate/US_uJy52qHA0ulfzmHkY" TargetMode="External"/><Relationship Id="rId924" Type="http://schemas.openxmlformats.org/officeDocument/2006/relationships/hyperlink" Target="https://talan.bank.gov.ua/get-user-certificate/US_uJot5aK87iCtwMTgh" TargetMode="External"/><Relationship Id="rId1347" Type="http://schemas.openxmlformats.org/officeDocument/2006/relationships/hyperlink" Target="https://talan.bank.gov.ua/get-user-certificate/US_uJtYy6E8MlcRcYexo" TargetMode="External"/><Relationship Id="rId1554" Type="http://schemas.openxmlformats.org/officeDocument/2006/relationships/hyperlink" Target="https://talan.bank.gov.ua/get-user-certificate/US_uJh5_k2kUiWvTvyEL" TargetMode="External"/><Relationship Id="rId53" Type="http://schemas.openxmlformats.org/officeDocument/2006/relationships/hyperlink" Target="https://talan.bank.gov.ua/get-user-certificate/US_uJbbZZYP4A3Wi67uz" TargetMode="External"/><Relationship Id="rId1207" Type="http://schemas.openxmlformats.org/officeDocument/2006/relationships/hyperlink" Target="https://talan.bank.gov.ua/get-user-certificate/US_uJEdOO4mQqyNS3uix" TargetMode="External"/><Relationship Id="rId1414" Type="http://schemas.openxmlformats.org/officeDocument/2006/relationships/hyperlink" Target="https://talan.bank.gov.ua/get-user-certificate/US_uJXtb90zOF0DQAPEQ" TargetMode="External"/><Relationship Id="rId1621" Type="http://schemas.openxmlformats.org/officeDocument/2006/relationships/hyperlink" Target="https://talan.bank.gov.ua/get-user-certificate/4hc4MT4Y-ZE6CvpIeEZN" TargetMode="External"/><Relationship Id="rId1719" Type="http://schemas.openxmlformats.org/officeDocument/2006/relationships/hyperlink" Target="https://talan.bank.gov.ua/get-user-certificate/hXdo8TQ7UUAjQlQXYdfT" TargetMode="External"/><Relationship Id="rId367" Type="http://schemas.openxmlformats.org/officeDocument/2006/relationships/hyperlink" Target="https://talan.bank.gov.ua/get-user-certificate/US_uJgU6ySxFnfCHHkUL" TargetMode="External"/><Relationship Id="rId574" Type="http://schemas.openxmlformats.org/officeDocument/2006/relationships/hyperlink" Target="https://talan.bank.gov.ua/get-user-certificate/US_uJCmD2nWR_IC1ksc5" TargetMode="External"/><Relationship Id="rId227" Type="http://schemas.openxmlformats.org/officeDocument/2006/relationships/hyperlink" Target="https://talan.bank.gov.ua/get-user-certificate/US_uJY_cME2enMOvhS2V" TargetMode="External"/><Relationship Id="rId781" Type="http://schemas.openxmlformats.org/officeDocument/2006/relationships/hyperlink" Target="https://talan.bank.gov.ua/get-user-certificate/US_uJwv8gH0uKGBffDnZ" TargetMode="External"/><Relationship Id="rId879" Type="http://schemas.openxmlformats.org/officeDocument/2006/relationships/hyperlink" Target="https://talan.bank.gov.ua/get-user-certificate/US_uJvtk4wZEliIY17uu" TargetMode="External"/><Relationship Id="rId434" Type="http://schemas.openxmlformats.org/officeDocument/2006/relationships/hyperlink" Target="https://talan.bank.gov.ua/get-user-certificate/US_uJ8TBW3wFsbp1Ivob" TargetMode="External"/><Relationship Id="rId641" Type="http://schemas.openxmlformats.org/officeDocument/2006/relationships/hyperlink" Target="https://talan.bank.gov.ua/get-user-certificate/US_uJAHjROX7ggEdA6jw" TargetMode="External"/><Relationship Id="rId739" Type="http://schemas.openxmlformats.org/officeDocument/2006/relationships/hyperlink" Target="https://talan.bank.gov.ua/get-user-certificate/US_uJvxnqzxE4PV5Vkny" TargetMode="External"/><Relationship Id="rId1064" Type="http://schemas.openxmlformats.org/officeDocument/2006/relationships/hyperlink" Target="https://talan.bank.gov.ua/get-user-certificate/US_uJw9rT5Zusqp1Vc2J" TargetMode="External"/><Relationship Id="rId1271" Type="http://schemas.openxmlformats.org/officeDocument/2006/relationships/hyperlink" Target="https://talan.bank.gov.ua/get-user-certificate/US_uJjpbdfpk8-PyeCSD" TargetMode="External"/><Relationship Id="rId1369" Type="http://schemas.openxmlformats.org/officeDocument/2006/relationships/hyperlink" Target="https://talan.bank.gov.ua/get-user-certificate/US_uJOmRExTGYmz-GQ39" TargetMode="External"/><Relationship Id="rId1576" Type="http://schemas.openxmlformats.org/officeDocument/2006/relationships/hyperlink" Target="https://talan.bank.gov.ua/get-user-certificate/US_uJ9MoKdGZIOlIDO13" TargetMode="External"/><Relationship Id="rId501" Type="http://schemas.openxmlformats.org/officeDocument/2006/relationships/hyperlink" Target="https://talan.bank.gov.ua/get-user-certificate/US_uJrsIjHTPTXMFLjAJ" TargetMode="External"/><Relationship Id="rId946" Type="http://schemas.openxmlformats.org/officeDocument/2006/relationships/hyperlink" Target="https://talan.bank.gov.ua/get-user-certificate/US_uJZhT_X_5tIt93hYg" TargetMode="External"/><Relationship Id="rId1131" Type="http://schemas.openxmlformats.org/officeDocument/2006/relationships/hyperlink" Target="https://talan.bank.gov.ua/get-user-certificate/US_uJ8hfpbDCjx_hFQn2" TargetMode="External"/><Relationship Id="rId1229" Type="http://schemas.openxmlformats.org/officeDocument/2006/relationships/hyperlink" Target="https://talan.bank.gov.ua/get-user-certificate/US_uJbb-AJ3GrzsVv6Wd" TargetMode="External"/><Relationship Id="rId75" Type="http://schemas.openxmlformats.org/officeDocument/2006/relationships/hyperlink" Target="https://talan.bank.gov.ua/get-user-certificate/US_uJbhAMoxL58sh9AZs" TargetMode="External"/><Relationship Id="rId806" Type="http://schemas.openxmlformats.org/officeDocument/2006/relationships/hyperlink" Target="https://talan.bank.gov.ua/get-user-certificate/US_uJ85oXaGffcfd8C4J" TargetMode="External"/><Relationship Id="rId1436" Type="http://schemas.openxmlformats.org/officeDocument/2006/relationships/hyperlink" Target="https://talan.bank.gov.ua/get-user-certificate/US_uJEOrYqXzb4PwqCZX" TargetMode="External"/><Relationship Id="rId1643" Type="http://schemas.openxmlformats.org/officeDocument/2006/relationships/hyperlink" Target="https://talan.bank.gov.ua/get-user-certificate/4hc4MOhdpAeFVk2Kld63" TargetMode="External"/><Relationship Id="rId1503" Type="http://schemas.openxmlformats.org/officeDocument/2006/relationships/hyperlink" Target="https://talan.bank.gov.ua/get-user-certificate/US_uJKRg7PaxGT_FUE-l" TargetMode="External"/><Relationship Id="rId1710" Type="http://schemas.openxmlformats.org/officeDocument/2006/relationships/hyperlink" Target="https://talan.bank.gov.ua/get-user-certificate/hXdo8jxQnaYAltZY75kx" TargetMode="External"/><Relationship Id="rId291" Type="http://schemas.openxmlformats.org/officeDocument/2006/relationships/hyperlink" Target="https://talan.bank.gov.ua/get-user-certificate/US_uJtAxMOMQ59Mzf-46" TargetMode="External"/><Relationship Id="rId151" Type="http://schemas.openxmlformats.org/officeDocument/2006/relationships/hyperlink" Target="https://talan.bank.gov.ua/get-user-certificate/US_uJj1njkzOvhm7DDkq" TargetMode="External"/><Relationship Id="rId389" Type="http://schemas.openxmlformats.org/officeDocument/2006/relationships/hyperlink" Target="https://talan.bank.gov.ua/get-user-certificate/US_uJ1c-1IakKkyIaF7K" TargetMode="External"/><Relationship Id="rId596" Type="http://schemas.openxmlformats.org/officeDocument/2006/relationships/hyperlink" Target="https://talan.bank.gov.ua/get-user-certificate/US_uJ3go8sdFwnFENxU_" TargetMode="External"/><Relationship Id="rId249" Type="http://schemas.openxmlformats.org/officeDocument/2006/relationships/hyperlink" Target="https://talan.bank.gov.ua/get-user-certificate/US_uJEJBm8Q3tHVCfjUA" TargetMode="External"/><Relationship Id="rId456" Type="http://schemas.openxmlformats.org/officeDocument/2006/relationships/hyperlink" Target="https://talan.bank.gov.ua/get-user-certificate/US_uJbzjTC0vSawptw5S" TargetMode="External"/><Relationship Id="rId663" Type="http://schemas.openxmlformats.org/officeDocument/2006/relationships/hyperlink" Target="https://talan.bank.gov.ua/get-user-certificate/US_uJRqwQnKwz1b8ZhD4" TargetMode="External"/><Relationship Id="rId870" Type="http://schemas.openxmlformats.org/officeDocument/2006/relationships/hyperlink" Target="https://talan.bank.gov.ua/get-user-certificate/US_uJvOxSbzViCz1xJVL" TargetMode="External"/><Relationship Id="rId1086" Type="http://schemas.openxmlformats.org/officeDocument/2006/relationships/hyperlink" Target="https://talan.bank.gov.ua/get-user-certificate/US_uJhgkLAkx8hEcP1Lx" TargetMode="External"/><Relationship Id="rId1293" Type="http://schemas.openxmlformats.org/officeDocument/2006/relationships/hyperlink" Target="https://talan.bank.gov.ua/get-user-certificate/US_uJ2k5OdVZvMpxw6tv" TargetMode="External"/><Relationship Id="rId109" Type="http://schemas.openxmlformats.org/officeDocument/2006/relationships/hyperlink" Target="https://talan.bank.gov.ua/get-user-certificate/US_uJlMJClGQCMD_2Idj" TargetMode="External"/><Relationship Id="rId316" Type="http://schemas.openxmlformats.org/officeDocument/2006/relationships/hyperlink" Target="https://talan.bank.gov.ua/get-user-certificate/US_uJV4NjdnCJo2mSkgZ" TargetMode="External"/><Relationship Id="rId523" Type="http://schemas.openxmlformats.org/officeDocument/2006/relationships/hyperlink" Target="https://talan.bank.gov.ua/get-user-certificate/US_uJu7dd3-f1gxdCx8v" TargetMode="External"/><Relationship Id="rId968" Type="http://schemas.openxmlformats.org/officeDocument/2006/relationships/hyperlink" Target="https://talan.bank.gov.ua/get-user-certificate/US_uJfgOgFyAkIEX8Jw_" TargetMode="External"/><Relationship Id="rId1153" Type="http://schemas.openxmlformats.org/officeDocument/2006/relationships/hyperlink" Target="https://talan.bank.gov.ua/get-user-certificate/US_uJSquaD3qBRz5HQNQ" TargetMode="External"/><Relationship Id="rId1598" Type="http://schemas.openxmlformats.org/officeDocument/2006/relationships/hyperlink" Target="https://talan.bank.gov.ua/get-user-certificate/US_uJ-zy7mD8lNm57vKX" TargetMode="External"/><Relationship Id="rId97" Type="http://schemas.openxmlformats.org/officeDocument/2006/relationships/hyperlink" Target="https://talan.bank.gov.ua/get-user-certificate/US_uJlBCb8YiJaYgvTDw" TargetMode="External"/><Relationship Id="rId730" Type="http://schemas.openxmlformats.org/officeDocument/2006/relationships/hyperlink" Target="https://talan.bank.gov.ua/get-user-certificate/US_uJbhsOkLT4zKrl4dZ" TargetMode="External"/><Relationship Id="rId828" Type="http://schemas.openxmlformats.org/officeDocument/2006/relationships/hyperlink" Target="https://talan.bank.gov.ua/get-user-certificate/US_uJqIXJScUKthe2zUJ" TargetMode="External"/><Relationship Id="rId1013" Type="http://schemas.openxmlformats.org/officeDocument/2006/relationships/hyperlink" Target="https://talan.bank.gov.ua/get-user-certificate/US_uJUWOD_ZCeeaw5fcZ" TargetMode="External"/><Relationship Id="rId1360" Type="http://schemas.openxmlformats.org/officeDocument/2006/relationships/hyperlink" Target="https://talan.bank.gov.ua/get-user-certificate/US_uJUvtzxJ-GJoykqBJ" TargetMode="External"/><Relationship Id="rId1458" Type="http://schemas.openxmlformats.org/officeDocument/2006/relationships/hyperlink" Target="https://talan.bank.gov.ua/get-user-certificate/US_uJdTFnRDyPGHeWfpt" TargetMode="External"/><Relationship Id="rId1665" Type="http://schemas.openxmlformats.org/officeDocument/2006/relationships/hyperlink" Target="https://talan.bank.gov.ua/get-user-certificate/3OIATB3I_aKHMM7OiaLC" TargetMode="External"/><Relationship Id="rId1220" Type="http://schemas.openxmlformats.org/officeDocument/2006/relationships/hyperlink" Target="https://talan.bank.gov.ua/get-user-certificate/US_uJRpybEZyFHf07-LT" TargetMode="External"/><Relationship Id="rId1318" Type="http://schemas.openxmlformats.org/officeDocument/2006/relationships/hyperlink" Target="https://talan.bank.gov.ua/get-user-certificate/US_uJc-Ef9LEa-UqZ_ho" TargetMode="External"/><Relationship Id="rId1525" Type="http://schemas.openxmlformats.org/officeDocument/2006/relationships/hyperlink" Target="https://talan.bank.gov.ua/get-user-certificate/US_uJqHO60ffJPqeKusB" TargetMode="External"/><Relationship Id="rId1732" Type="http://schemas.openxmlformats.org/officeDocument/2006/relationships/hyperlink" Target="https://talan.bank.gov.ua/get-user-certificate/bctKzQv8la0fInWmPjkY" TargetMode="External"/><Relationship Id="rId24" Type="http://schemas.openxmlformats.org/officeDocument/2006/relationships/hyperlink" Target="https://talan.bank.gov.ua/get-user-certificate/US_uJOtviuNtHqnbU5TQ" TargetMode="External"/><Relationship Id="rId173" Type="http://schemas.openxmlformats.org/officeDocument/2006/relationships/hyperlink" Target="https://talan.bank.gov.ua/get-user-certificate/US_uJMAcqL7AeE9kHsUW" TargetMode="External"/><Relationship Id="rId380" Type="http://schemas.openxmlformats.org/officeDocument/2006/relationships/hyperlink" Target="https://talan.bank.gov.ua/get-user-certificate/US_uJbFFRt3GdNUo61-s" TargetMode="External"/><Relationship Id="rId240" Type="http://schemas.openxmlformats.org/officeDocument/2006/relationships/hyperlink" Target="https://talan.bank.gov.ua/get-user-certificate/US_uJartugzrB8Dy1Fhy" TargetMode="External"/><Relationship Id="rId478" Type="http://schemas.openxmlformats.org/officeDocument/2006/relationships/hyperlink" Target="https://talan.bank.gov.ua/get-user-certificate/US_uJDIdY7Dl84byGpnz" TargetMode="External"/><Relationship Id="rId685" Type="http://schemas.openxmlformats.org/officeDocument/2006/relationships/hyperlink" Target="https://talan.bank.gov.ua/get-user-certificate/US_uJ7K-8Mcb_liLCPGV" TargetMode="External"/><Relationship Id="rId892" Type="http://schemas.openxmlformats.org/officeDocument/2006/relationships/hyperlink" Target="https://talan.bank.gov.ua/get-user-certificate/US_uJ9LpcSwxwITJFpy3" TargetMode="External"/><Relationship Id="rId100" Type="http://schemas.openxmlformats.org/officeDocument/2006/relationships/hyperlink" Target="https://talan.bank.gov.ua/get-user-certificate/US_uJOxS9RXk6erMPlEu" TargetMode="External"/><Relationship Id="rId338" Type="http://schemas.openxmlformats.org/officeDocument/2006/relationships/hyperlink" Target="https://talan.bank.gov.ua/get-user-certificate/US_uJMlm7rXB4YdIa59t" TargetMode="External"/><Relationship Id="rId545" Type="http://schemas.openxmlformats.org/officeDocument/2006/relationships/hyperlink" Target="https://talan.bank.gov.ua/get-user-certificate/US_uJbjNeUa9KoGe-dy7" TargetMode="External"/><Relationship Id="rId752" Type="http://schemas.openxmlformats.org/officeDocument/2006/relationships/hyperlink" Target="https://talan.bank.gov.ua/get-user-certificate/US_uJiutNrUfNbtoMRV8" TargetMode="External"/><Relationship Id="rId1175" Type="http://schemas.openxmlformats.org/officeDocument/2006/relationships/hyperlink" Target="https://talan.bank.gov.ua/get-user-certificate/US_uJ8FqJWs6OTYm0XSZ" TargetMode="External"/><Relationship Id="rId1382" Type="http://schemas.openxmlformats.org/officeDocument/2006/relationships/hyperlink" Target="https://talan.bank.gov.ua/get-user-certificate/US_uJiId6HVcyP_Cc3t4" TargetMode="External"/><Relationship Id="rId405" Type="http://schemas.openxmlformats.org/officeDocument/2006/relationships/hyperlink" Target="https://talan.bank.gov.ua/get-user-certificate/US_uJAG0eG33wJtw3IOp" TargetMode="External"/><Relationship Id="rId612" Type="http://schemas.openxmlformats.org/officeDocument/2006/relationships/hyperlink" Target="https://talan.bank.gov.ua/get-user-certificate/US_uJQKN8aMiUKlUQDph" TargetMode="External"/><Relationship Id="rId1035" Type="http://schemas.openxmlformats.org/officeDocument/2006/relationships/hyperlink" Target="https://talan.bank.gov.ua/get-user-certificate/US_uJ22MEg3TSvk0lcF3" TargetMode="External"/><Relationship Id="rId1242" Type="http://schemas.openxmlformats.org/officeDocument/2006/relationships/hyperlink" Target="https://talan.bank.gov.ua/get-user-certificate/US_uJzY8qxomw2Ck6mNU" TargetMode="External"/><Relationship Id="rId1687" Type="http://schemas.openxmlformats.org/officeDocument/2006/relationships/hyperlink" Target="https://talan.bank.gov.ua/get-user-certificate/3OIATgXUOkE60PtZPYAZ" TargetMode="External"/><Relationship Id="rId917" Type="http://schemas.openxmlformats.org/officeDocument/2006/relationships/hyperlink" Target="https://talan.bank.gov.ua/get-user-certificate/US_uJWZtwIbj30kP34KJ" TargetMode="External"/><Relationship Id="rId1102" Type="http://schemas.openxmlformats.org/officeDocument/2006/relationships/hyperlink" Target="https://talan.bank.gov.ua/get-user-certificate/US_uJQ1v3ExBomvknzSa" TargetMode="External"/><Relationship Id="rId1547" Type="http://schemas.openxmlformats.org/officeDocument/2006/relationships/hyperlink" Target="https://talan.bank.gov.ua/get-user-certificate/US_uJ5FgYoRrVu1owMPG" TargetMode="External"/><Relationship Id="rId46" Type="http://schemas.openxmlformats.org/officeDocument/2006/relationships/hyperlink" Target="https://talan.bank.gov.ua/get-user-certificate/US_uJjW8yO7rmQP-Iczs" TargetMode="External"/><Relationship Id="rId1407" Type="http://schemas.openxmlformats.org/officeDocument/2006/relationships/hyperlink" Target="https://talan.bank.gov.ua/get-user-certificate/US_uJHwIT0iYqr2_UhmE" TargetMode="External"/><Relationship Id="rId1614" Type="http://schemas.openxmlformats.org/officeDocument/2006/relationships/hyperlink" Target="https://talan.bank.gov.ua/get-user-certificate/4hc4MFzhTR36duszF_26" TargetMode="External"/><Relationship Id="rId195" Type="http://schemas.openxmlformats.org/officeDocument/2006/relationships/hyperlink" Target="https://talan.bank.gov.ua/get-user-certificate/US_uJNEDeJ-EfQAyX7yC" TargetMode="External"/><Relationship Id="rId262" Type="http://schemas.openxmlformats.org/officeDocument/2006/relationships/hyperlink" Target="https://talan.bank.gov.ua/get-user-certificate/US_uJUO21dKk8cpZb6If" TargetMode="External"/><Relationship Id="rId567" Type="http://schemas.openxmlformats.org/officeDocument/2006/relationships/hyperlink" Target="https://talan.bank.gov.ua/get-user-certificate/US_uJWnFiAMkkRJqQkSm" TargetMode="External"/><Relationship Id="rId1197" Type="http://schemas.openxmlformats.org/officeDocument/2006/relationships/hyperlink" Target="https://talan.bank.gov.ua/get-user-certificate/US_uJJHl2nY6_KG1R1X6" TargetMode="External"/><Relationship Id="rId122" Type="http://schemas.openxmlformats.org/officeDocument/2006/relationships/hyperlink" Target="https://talan.bank.gov.ua/get-user-certificate/US_uJVEqr2FzEvjMYnME" TargetMode="External"/><Relationship Id="rId774" Type="http://schemas.openxmlformats.org/officeDocument/2006/relationships/hyperlink" Target="https://talan.bank.gov.ua/get-user-certificate/US_uJ1V1gb4Mh2MnI6dr" TargetMode="External"/><Relationship Id="rId981" Type="http://schemas.openxmlformats.org/officeDocument/2006/relationships/hyperlink" Target="https://talan.bank.gov.ua/get-user-certificate/US_uJJtmILLGxij9Mn71" TargetMode="External"/><Relationship Id="rId1057" Type="http://schemas.openxmlformats.org/officeDocument/2006/relationships/hyperlink" Target="https://talan.bank.gov.ua/get-user-certificate/US_uJ4B64qN3D1tJD8dL" TargetMode="External"/><Relationship Id="rId427" Type="http://schemas.openxmlformats.org/officeDocument/2006/relationships/hyperlink" Target="https://talan.bank.gov.ua/get-user-certificate/US_uJ6772obo0kMqwULh" TargetMode="External"/><Relationship Id="rId634" Type="http://schemas.openxmlformats.org/officeDocument/2006/relationships/hyperlink" Target="https://talan.bank.gov.ua/get-user-certificate/US_uJ3PErPP-wMMgeLbV" TargetMode="External"/><Relationship Id="rId841" Type="http://schemas.openxmlformats.org/officeDocument/2006/relationships/hyperlink" Target="https://talan.bank.gov.ua/get-user-certificate/US_uJVjl8n_ahHrQKD_L" TargetMode="External"/><Relationship Id="rId1264" Type="http://schemas.openxmlformats.org/officeDocument/2006/relationships/hyperlink" Target="https://talan.bank.gov.ua/get-user-certificate/US_uJE0qGZPCFK4J3sNQ" TargetMode="External"/><Relationship Id="rId1471" Type="http://schemas.openxmlformats.org/officeDocument/2006/relationships/hyperlink" Target="https://talan.bank.gov.ua/get-user-certificate/US_uJmNsZG96_jdGGRsO" TargetMode="External"/><Relationship Id="rId1569" Type="http://schemas.openxmlformats.org/officeDocument/2006/relationships/hyperlink" Target="https://talan.bank.gov.ua/get-user-certificate/US_uJjadJ4ZkkXk93GqY" TargetMode="External"/><Relationship Id="rId701" Type="http://schemas.openxmlformats.org/officeDocument/2006/relationships/hyperlink" Target="https://talan.bank.gov.ua/get-user-certificate/US_uJtxfYUZ9q4AmMPsg" TargetMode="External"/><Relationship Id="rId939" Type="http://schemas.openxmlformats.org/officeDocument/2006/relationships/hyperlink" Target="https://talan.bank.gov.ua/get-user-certificate/US_uJSsj6f1xMCqgw--E" TargetMode="External"/><Relationship Id="rId1124" Type="http://schemas.openxmlformats.org/officeDocument/2006/relationships/hyperlink" Target="https://talan.bank.gov.ua/get-user-certificate/US_uJ2iIAulzu_yYvDzr" TargetMode="External"/><Relationship Id="rId1331" Type="http://schemas.openxmlformats.org/officeDocument/2006/relationships/hyperlink" Target="https://talan.bank.gov.ua/get-user-certificate/US_uJAznj0mZFHUxb5x8" TargetMode="External"/><Relationship Id="rId68" Type="http://schemas.openxmlformats.org/officeDocument/2006/relationships/hyperlink" Target="https://talan.bank.gov.ua/get-user-certificate/US_uJXA7jjx8tOS2D-2z" TargetMode="External"/><Relationship Id="rId1429" Type="http://schemas.openxmlformats.org/officeDocument/2006/relationships/hyperlink" Target="https://talan.bank.gov.ua/get-user-certificate/US_uJARN6iBE-PWLlzw6" TargetMode="External"/><Relationship Id="rId1636" Type="http://schemas.openxmlformats.org/officeDocument/2006/relationships/hyperlink" Target="https://talan.bank.gov.ua/get-user-certificate/4hc4Ma3hsbh7BZdnozuQ" TargetMode="External"/><Relationship Id="rId1703" Type="http://schemas.openxmlformats.org/officeDocument/2006/relationships/hyperlink" Target="https://talan.bank.gov.ua/get-user-certificate/gw25gpOlDOydNLnXoi2h" TargetMode="External"/><Relationship Id="rId284" Type="http://schemas.openxmlformats.org/officeDocument/2006/relationships/hyperlink" Target="https://talan.bank.gov.ua/get-user-certificate/US_uJxbHravWO45v37-c" TargetMode="External"/><Relationship Id="rId491" Type="http://schemas.openxmlformats.org/officeDocument/2006/relationships/hyperlink" Target="https://talan.bank.gov.ua/get-user-certificate/US_uJIEIpr1OllKih5ih" TargetMode="External"/><Relationship Id="rId144" Type="http://schemas.openxmlformats.org/officeDocument/2006/relationships/hyperlink" Target="https://talan.bank.gov.ua/get-user-certificate/US_uJPOPZ7zWrk4w0MEd" TargetMode="External"/><Relationship Id="rId589" Type="http://schemas.openxmlformats.org/officeDocument/2006/relationships/hyperlink" Target="https://talan.bank.gov.ua/get-user-certificate/US_uJcMxSPoLFp3ScVJg" TargetMode="External"/><Relationship Id="rId796" Type="http://schemas.openxmlformats.org/officeDocument/2006/relationships/hyperlink" Target="https://talan.bank.gov.ua/get-user-certificate/US_uJnk_e49b_jJ3V0W8" TargetMode="External"/><Relationship Id="rId351" Type="http://schemas.openxmlformats.org/officeDocument/2006/relationships/hyperlink" Target="https://talan.bank.gov.ua/get-user-certificate/US_uJmhPoPUs-DDA8kcf" TargetMode="External"/><Relationship Id="rId449" Type="http://schemas.openxmlformats.org/officeDocument/2006/relationships/hyperlink" Target="https://talan.bank.gov.ua/get-user-certificate/US_uJag7S8kx44CjYOCC" TargetMode="External"/><Relationship Id="rId656" Type="http://schemas.openxmlformats.org/officeDocument/2006/relationships/hyperlink" Target="https://talan.bank.gov.ua/get-user-certificate/US_uJOBsqcZWrp0Mb3yB" TargetMode="External"/><Relationship Id="rId863" Type="http://schemas.openxmlformats.org/officeDocument/2006/relationships/hyperlink" Target="https://talan.bank.gov.ua/get-user-certificate/US_uJRJmTqA4NZp58gDG" TargetMode="External"/><Relationship Id="rId1079" Type="http://schemas.openxmlformats.org/officeDocument/2006/relationships/hyperlink" Target="https://talan.bank.gov.ua/get-user-certificate/US_uJbV0riQNsMpeXjy7" TargetMode="External"/><Relationship Id="rId1286" Type="http://schemas.openxmlformats.org/officeDocument/2006/relationships/hyperlink" Target="https://talan.bank.gov.ua/get-user-certificate/US_uJ9kXXcbHqPIdtag-" TargetMode="External"/><Relationship Id="rId1493" Type="http://schemas.openxmlformats.org/officeDocument/2006/relationships/hyperlink" Target="https://talan.bank.gov.ua/get-user-certificate/US_uJark6DSQznBZj95C" TargetMode="External"/><Relationship Id="rId211" Type="http://schemas.openxmlformats.org/officeDocument/2006/relationships/hyperlink" Target="https://talan.bank.gov.ua/get-user-certificate/US_uJ-BhpxU4X2voxp9B" TargetMode="External"/><Relationship Id="rId309" Type="http://schemas.openxmlformats.org/officeDocument/2006/relationships/hyperlink" Target="https://talan.bank.gov.ua/get-user-certificate/US_uJoWRWsfWOuqhXY4s" TargetMode="External"/><Relationship Id="rId516" Type="http://schemas.openxmlformats.org/officeDocument/2006/relationships/hyperlink" Target="https://talan.bank.gov.ua/get-user-certificate/US_uJWYbN7Nh3_p3YbyD" TargetMode="External"/><Relationship Id="rId1146" Type="http://schemas.openxmlformats.org/officeDocument/2006/relationships/hyperlink" Target="https://talan.bank.gov.ua/get-user-certificate/US_uJvWoiY64dhgmtI--" TargetMode="External"/><Relationship Id="rId723" Type="http://schemas.openxmlformats.org/officeDocument/2006/relationships/hyperlink" Target="https://talan.bank.gov.ua/get-user-certificate/US_uJW8zYaZKoQ4dzkv4" TargetMode="External"/><Relationship Id="rId930" Type="http://schemas.openxmlformats.org/officeDocument/2006/relationships/hyperlink" Target="https://talan.bank.gov.ua/get-user-certificate/US_uJtiJpZ5wQiV5y-5w" TargetMode="External"/><Relationship Id="rId1006" Type="http://schemas.openxmlformats.org/officeDocument/2006/relationships/hyperlink" Target="https://talan.bank.gov.ua/get-user-certificate/US_uJfEMnisTr2t4Nqah" TargetMode="External"/><Relationship Id="rId1353" Type="http://schemas.openxmlformats.org/officeDocument/2006/relationships/hyperlink" Target="https://talan.bank.gov.ua/get-user-certificate/US_uJMikMGj5I4dY3Rbs" TargetMode="External"/><Relationship Id="rId1560" Type="http://schemas.openxmlformats.org/officeDocument/2006/relationships/hyperlink" Target="https://talan.bank.gov.ua/get-user-certificate/US_uJLsZjtcC9A3HcSza" TargetMode="External"/><Relationship Id="rId1658" Type="http://schemas.openxmlformats.org/officeDocument/2006/relationships/hyperlink" Target="https://talan.bank.gov.ua/get-user-certificate/3OIATqhfYp4QosgDP69G" TargetMode="External"/><Relationship Id="rId1213" Type="http://schemas.openxmlformats.org/officeDocument/2006/relationships/hyperlink" Target="https://talan.bank.gov.ua/get-user-certificate/US_uJ6615OzzxlRVjuo8" TargetMode="External"/><Relationship Id="rId1420" Type="http://schemas.openxmlformats.org/officeDocument/2006/relationships/hyperlink" Target="https://talan.bank.gov.ua/get-user-certificate/US_uJLG9mFOtNB7KFy4j" TargetMode="External"/><Relationship Id="rId1518" Type="http://schemas.openxmlformats.org/officeDocument/2006/relationships/hyperlink" Target="https://talan.bank.gov.ua/get-user-certificate/US_uJXEMQzPLKxsrByAN" TargetMode="External"/><Relationship Id="rId1725" Type="http://schemas.openxmlformats.org/officeDocument/2006/relationships/hyperlink" Target="https://talan.bank.gov.ua/get-user-certificate/hXdo8TNRPoIus4XI4WQX" TargetMode="External"/><Relationship Id="rId17" Type="http://schemas.openxmlformats.org/officeDocument/2006/relationships/hyperlink" Target="https://talan.bank.gov.ua/get-user-certificate/US_uJw-lH9vhAAnq4Mgq" TargetMode="External"/><Relationship Id="rId166" Type="http://schemas.openxmlformats.org/officeDocument/2006/relationships/hyperlink" Target="https://talan.bank.gov.ua/get-user-certificate/US_uJHhLo1FrFy-AfEXB" TargetMode="External"/><Relationship Id="rId373" Type="http://schemas.openxmlformats.org/officeDocument/2006/relationships/hyperlink" Target="https://talan.bank.gov.ua/get-user-certificate/US_uJi2atNrSgId02nuw" TargetMode="External"/><Relationship Id="rId580" Type="http://schemas.openxmlformats.org/officeDocument/2006/relationships/hyperlink" Target="https://talan.bank.gov.ua/get-user-certificate/US_uJRASPGkvw_bZuQcQ" TargetMode="External"/><Relationship Id="rId1" Type="http://schemas.openxmlformats.org/officeDocument/2006/relationships/hyperlink" Target="https://talan.bank.gov.ua/get-user-certificate/US_uJRx7gQj3_WrYNKQp" TargetMode="External"/><Relationship Id="rId233" Type="http://schemas.openxmlformats.org/officeDocument/2006/relationships/hyperlink" Target="https://talan.bank.gov.ua/get-user-certificate/US_uJy1sVLaf-dApHkPs" TargetMode="External"/><Relationship Id="rId440" Type="http://schemas.openxmlformats.org/officeDocument/2006/relationships/hyperlink" Target="https://talan.bank.gov.ua/get-user-certificate/US_uJ0bKEGnk5MXTsFZl" TargetMode="External"/><Relationship Id="rId678" Type="http://schemas.openxmlformats.org/officeDocument/2006/relationships/hyperlink" Target="https://talan.bank.gov.ua/get-user-certificate/US_uJD_cLXdz_xkFQT8S" TargetMode="External"/><Relationship Id="rId885" Type="http://schemas.openxmlformats.org/officeDocument/2006/relationships/hyperlink" Target="https://talan.bank.gov.ua/get-user-certificate/US_uJ_M6fvNae9ZjoKPj" TargetMode="External"/><Relationship Id="rId1070" Type="http://schemas.openxmlformats.org/officeDocument/2006/relationships/hyperlink" Target="https://talan.bank.gov.ua/get-user-certificate/US_uJw_OlZBmZ8QgfZz4" TargetMode="External"/><Relationship Id="rId300" Type="http://schemas.openxmlformats.org/officeDocument/2006/relationships/hyperlink" Target="https://talan.bank.gov.ua/get-user-certificate/US_uJGFpo5A646aJjupu" TargetMode="External"/><Relationship Id="rId538" Type="http://schemas.openxmlformats.org/officeDocument/2006/relationships/hyperlink" Target="https://talan.bank.gov.ua/get-user-certificate/US_uJyWl0pY1BjndPn6P" TargetMode="External"/><Relationship Id="rId745" Type="http://schemas.openxmlformats.org/officeDocument/2006/relationships/hyperlink" Target="https://talan.bank.gov.ua/get-user-certificate/US_uJhw8AXfDjMZpOjZF" TargetMode="External"/><Relationship Id="rId952" Type="http://schemas.openxmlformats.org/officeDocument/2006/relationships/hyperlink" Target="https://talan.bank.gov.ua/get-user-certificate/US_uJ9ghVGuM2XGEkzRq" TargetMode="External"/><Relationship Id="rId1168" Type="http://schemas.openxmlformats.org/officeDocument/2006/relationships/hyperlink" Target="https://talan.bank.gov.ua/get-user-certificate/US_uJbk32nOmSLByWzJO" TargetMode="External"/><Relationship Id="rId1375" Type="http://schemas.openxmlformats.org/officeDocument/2006/relationships/hyperlink" Target="https://talan.bank.gov.ua/get-user-certificate/US_uJXzQjOqOBoQfHs0Y" TargetMode="External"/><Relationship Id="rId1582" Type="http://schemas.openxmlformats.org/officeDocument/2006/relationships/hyperlink" Target="https://talan.bank.gov.ua/get-user-certificate/US_uJHeTZTawoLabQvFp" TargetMode="External"/><Relationship Id="rId81" Type="http://schemas.openxmlformats.org/officeDocument/2006/relationships/hyperlink" Target="https://talan.bank.gov.ua/get-user-certificate/US_uJRJDybQYLGZv1ZjY" TargetMode="External"/><Relationship Id="rId605" Type="http://schemas.openxmlformats.org/officeDocument/2006/relationships/hyperlink" Target="https://talan.bank.gov.ua/get-user-certificate/US_uJfEaHycxZEJt2ssz" TargetMode="External"/><Relationship Id="rId812" Type="http://schemas.openxmlformats.org/officeDocument/2006/relationships/hyperlink" Target="https://talan.bank.gov.ua/get-user-certificate/US_uJQiV922NT5qUuoja" TargetMode="External"/><Relationship Id="rId1028" Type="http://schemas.openxmlformats.org/officeDocument/2006/relationships/hyperlink" Target="https://talan.bank.gov.ua/get-user-certificate/US_uJSb2BFvayKZ1w7Qu" TargetMode="External"/><Relationship Id="rId1235" Type="http://schemas.openxmlformats.org/officeDocument/2006/relationships/hyperlink" Target="https://talan.bank.gov.ua/get-user-certificate/US_uJtmbzjKHHfqBPAsa" TargetMode="External"/><Relationship Id="rId1442" Type="http://schemas.openxmlformats.org/officeDocument/2006/relationships/hyperlink" Target="https://talan.bank.gov.ua/get-user-certificate/US_uJ9Mvo1y0qMekzGtD" TargetMode="External"/><Relationship Id="rId1302" Type="http://schemas.openxmlformats.org/officeDocument/2006/relationships/hyperlink" Target="https://talan.bank.gov.ua/get-user-certificate/US_uJGe1hCntgCiJDrO3" TargetMode="External"/><Relationship Id="rId1747" Type="http://schemas.openxmlformats.org/officeDocument/2006/relationships/hyperlink" Target="https://talan.bank.gov.ua/get-user-certificate/E3o17NBK2tipZgcNna9V" TargetMode="External"/><Relationship Id="rId39" Type="http://schemas.openxmlformats.org/officeDocument/2006/relationships/hyperlink" Target="https://talan.bank.gov.ua/get-user-certificate/US_uJqvFQdiLk2eHZEzf" TargetMode="External"/><Relationship Id="rId1607" Type="http://schemas.openxmlformats.org/officeDocument/2006/relationships/hyperlink" Target="https://talan.bank.gov.ua/get-user-certificate/US_uJW8D3Xmb4Pz_leJv" TargetMode="External"/><Relationship Id="rId188" Type="http://schemas.openxmlformats.org/officeDocument/2006/relationships/hyperlink" Target="https://talan.bank.gov.ua/get-user-certificate/US_uJ2VJF0ilSMg_zCZN" TargetMode="External"/><Relationship Id="rId395" Type="http://schemas.openxmlformats.org/officeDocument/2006/relationships/hyperlink" Target="https://talan.bank.gov.ua/get-user-certificate/US_uJK51mNsi2rTeVmMP" TargetMode="External"/><Relationship Id="rId255" Type="http://schemas.openxmlformats.org/officeDocument/2006/relationships/hyperlink" Target="https://talan.bank.gov.ua/get-user-certificate/US_uJd9L3DIajA6AfUcr" TargetMode="External"/><Relationship Id="rId462" Type="http://schemas.openxmlformats.org/officeDocument/2006/relationships/hyperlink" Target="https://talan.bank.gov.ua/get-user-certificate/US_uJhtk2x3QROxm30pX" TargetMode="External"/><Relationship Id="rId1092" Type="http://schemas.openxmlformats.org/officeDocument/2006/relationships/hyperlink" Target="https://talan.bank.gov.ua/get-user-certificate/US_uJaQlx7ObDgGswP9p" TargetMode="External"/><Relationship Id="rId1397" Type="http://schemas.openxmlformats.org/officeDocument/2006/relationships/hyperlink" Target="https://talan.bank.gov.ua/get-user-certificate/US_uJdjIHmce0MmhY0ge" TargetMode="External"/><Relationship Id="rId115" Type="http://schemas.openxmlformats.org/officeDocument/2006/relationships/hyperlink" Target="https://talan.bank.gov.ua/get-user-certificate/US_uJDzECjxQ6-cUXDdM" TargetMode="External"/><Relationship Id="rId322" Type="http://schemas.openxmlformats.org/officeDocument/2006/relationships/hyperlink" Target="https://talan.bank.gov.ua/get-user-certificate/US_uJAWMj7Nx-sJxwCm9" TargetMode="External"/><Relationship Id="rId767" Type="http://schemas.openxmlformats.org/officeDocument/2006/relationships/hyperlink" Target="https://talan.bank.gov.ua/get-user-certificate/US_uJ3-9fGGOVrt--JCc" TargetMode="External"/><Relationship Id="rId974" Type="http://schemas.openxmlformats.org/officeDocument/2006/relationships/hyperlink" Target="https://talan.bank.gov.ua/get-user-certificate/US_uJhvGIN3bph3sA7tU" TargetMode="External"/><Relationship Id="rId627" Type="http://schemas.openxmlformats.org/officeDocument/2006/relationships/hyperlink" Target="https://talan.bank.gov.ua/get-user-certificate/US_uJWNpjoSbjoAdtKNx" TargetMode="External"/><Relationship Id="rId834" Type="http://schemas.openxmlformats.org/officeDocument/2006/relationships/hyperlink" Target="https://talan.bank.gov.ua/get-user-certificate/US_uJliNUTCe_OEuYQbc" TargetMode="External"/><Relationship Id="rId1257" Type="http://schemas.openxmlformats.org/officeDocument/2006/relationships/hyperlink" Target="https://talan.bank.gov.ua/get-user-certificate/US_uJacq5YGIwJ-yym-6" TargetMode="External"/><Relationship Id="rId1464" Type="http://schemas.openxmlformats.org/officeDocument/2006/relationships/hyperlink" Target="https://talan.bank.gov.ua/get-user-certificate/US_uJmlMBiywJc8CtBVd" TargetMode="External"/><Relationship Id="rId1671" Type="http://schemas.openxmlformats.org/officeDocument/2006/relationships/hyperlink" Target="https://talan.bank.gov.ua/get-user-certificate/3OIATiZ79dkRSm9wbjpw" TargetMode="External"/><Relationship Id="rId901" Type="http://schemas.openxmlformats.org/officeDocument/2006/relationships/hyperlink" Target="https://talan.bank.gov.ua/get-user-certificate/US_uJUuAJFzEXPvDo7Sz" TargetMode="External"/><Relationship Id="rId1117" Type="http://schemas.openxmlformats.org/officeDocument/2006/relationships/hyperlink" Target="https://talan.bank.gov.ua/get-user-certificate/US_uJRWIUJE_NKH7Y8f7" TargetMode="External"/><Relationship Id="rId1324" Type="http://schemas.openxmlformats.org/officeDocument/2006/relationships/hyperlink" Target="https://talan.bank.gov.ua/get-user-certificate/US_uJomwIfquh_aqll78" TargetMode="External"/><Relationship Id="rId1531" Type="http://schemas.openxmlformats.org/officeDocument/2006/relationships/hyperlink" Target="https://talan.bank.gov.ua/get-user-certificate/US_uJL_VjqwG7gJjevn2" TargetMode="External"/><Relationship Id="rId30" Type="http://schemas.openxmlformats.org/officeDocument/2006/relationships/hyperlink" Target="https://talan.bank.gov.ua/get-user-certificate/US_uJ4pC9G_75sP1JPhh" TargetMode="External"/><Relationship Id="rId1629" Type="http://schemas.openxmlformats.org/officeDocument/2006/relationships/hyperlink" Target="https://talan.bank.gov.ua/get-user-certificate/4hc4MxUkICa963NuzH7t" TargetMode="External"/><Relationship Id="rId277" Type="http://schemas.openxmlformats.org/officeDocument/2006/relationships/hyperlink" Target="https://talan.bank.gov.ua/get-user-certificate/US_uJJTMK60OS6zoja_M" TargetMode="External"/><Relationship Id="rId484" Type="http://schemas.openxmlformats.org/officeDocument/2006/relationships/hyperlink" Target="https://talan.bank.gov.ua/get-user-certificate/US_uJLY2R6PJRyO8hAZT" TargetMode="External"/><Relationship Id="rId137" Type="http://schemas.openxmlformats.org/officeDocument/2006/relationships/hyperlink" Target="https://talan.bank.gov.ua/get-user-certificate/US_uJJQ8vx3IqwtU1qgX" TargetMode="External"/><Relationship Id="rId344" Type="http://schemas.openxmlformats.org/officeDocument/2006/relationships/hyperlink" Target="https://talan.bank.gov.ua/get-user-certificate/US_uJG1Omd9oWiJs29jP" TargetMode="External"/><Relationship Id="rId691" Type="http://schemas.openxmlformats.org/officeDocument/2006/relationships/hyperlink" Target="https://talan.bank.gov.ua/get-user-certificate/US_uJMEYEYn8oPchlrgF" TargetMode="External"/><Relationship Id="rId789" Type="http://schemas.openxmlformats.org/officeDocument/2006/relationships/hyperlink" Target="https://talan.bank.gov.ua/get-user-certificate/US_uJU7VrsSSfVZcUhQV" TargetMode="External"/><Relationship Id="rId996" Type="http://schemas.openxmlformats.org/officeDocument/2006/relationships/hyperlink" Target="https://talan.bank.gov.ua/get-user-certificate/US_uJXT_1C5aop3sX3wB" TargetMode="External"/><Relationship Id="rId551" Type="http://schemas.openxmlformats.org/officeDocument/2006/relationships/hyperlink" Target="https://talan.bank.gov.ua/get-user-certificate/US_uJQzqogf90UfYPwlR" TargetMode="External"/><Relationship Id="rId649" Type="http://schemas.openxmlformats.org/officeDocument/2006/relationships/hyperlink" Target="https://talan.bank.gov.ua/get-user-certificate/US_uJuY8rnxbqsWrlv5Z" TargetMode="External"/><Relationship Id="rId856" Type="http://schemas.openxmlformats.org/officeDocument/2006/relationships/hyperlink" Target="https://talan.bank.gov.ua/get-user-certificate/US_uJQ0dWu7aD__SbXTi" TargetMode="External"/><Relationship Id="rId1181" Type="http://schemas.openxmlformats.org/officeDocument/2006/relationships/hyperlink" Target="https://talan.bank.gov.ua/get-user-certificate/US_uJoLaQNoNbg7O9ikF" TargetMode="External"/><Relationship Id="rId1279" Type="http://schemas.openxmlformats.org/officeDocument/2006/relationships/hyperlink" Target="https://talan.bank.gov.ua/get-user-certificate/US_uJ7QnuzrQxY_0psX4" TargetMode="External"/><Relationship Id="rId1486" Type="http://schemas.openxmlformats.org/officeDocument/2006/relationships/hyperlink" Target="https://talan.bank.gov.ua/get-user-certificate/US_uJkkdqa-r6xzd2R2e" TargetMode="External"/><Relationship Id="rId204" Type="http://schemas.openxmlformats.org/officeDocument/2006/relationships/hyperlink" Target="https://talan.bank.gov.ua/get-user-certificate/US_uJa6i_20iJBN0zzH7" TargetMode="External"/><Relationship Id="rId411" Type="http://schemas.openxmlformats.org/officeDocument/2006/relationships/hyperlink" Target="https://talan.bank.gov.ua/get-user-certificate/US_uJK_rhsZHBMO3cRnl" TargetMode="External"/><Relationship Id="rId509" Type="http://schemas.openxmlformats.org/officeDocument/2006/relationships/hyperlink" Target="https://talan.bank.gov.ua/get-user-certificate/US_uJMi04p5g0f7qoCAJ" TargetMode="External"/><Relationship Id="rId1041" Type="http://schemas.openxmlformats.org/officeDocument/2006/relationships/hyperlink" Target="https://talan.bank.gov.ua/get-user-certificate/US_uJIZv15hw_SKHfpW5" TargetMode="External"/><Relationship Id="rId1139" Type="http://schemas.openxmlformats.org/officeDocument/2006/relationships/hyperlink" Target="https://talan.bank.gov.ua/get-user-certificate/US_uJ8-JQ-P7QU6rb1Kj" TargetMode="External"/><Relationship Id="rId1346" Type="http://schemas.openxmlformats.org/officeDocument/2006/relationships/hyperlink" Target="https://talan.bank.gov.ua/get-user-certificate/US_uJFzyaLOnaq0HXoUm" TargetMode="External"/><Relationship Id="rId1693" Type="http://schemas.openxmlformats.org/officeDocument/2006/relationships/hyperlink" Target="https://talan.bank.gov.ua/get-user-certificate/gw25gN6CL_fLPHOJMN_Z" TargetMode="External"/><Relationship Id="rId716" Type="http://schemas.openxmlformats.org/officeDocument/2006/relationships/hyperlink" Target="https://talan.bank.gov.ua/get-user-certificate/US_uJSAmqVtobmVdVcIX" TargetMode="External"/><Relationship Id="rId923" Type="http://schemas.openxmlformats.org/officeDocument/2006/relationships/hyperlink" Target="https://talan.bank.gov.ua/get-user-certificate/US_uJWnw0l-jtygF0kgx" TargetMode="External"/><Relationship Id="rId1553" Type="http://schemas.openxmlformats.org/officeDocument/2006/relationships/hyperlink" Target="https://talan.bank.gov.ua/get-user-certificate/US_uJqBjQdaeBwPGd4AG" TargetMode="External"/><Relationship Id="rId52" Type="http://schemas.openxmlformats.org/officeDocument/2006/relationships/hyperlink" Target="https://talan.bank.gov.ua/get-user-certificate/US_uJci0k7Zt4x5W-U2I" TargetMode="External"/><Relationship Id="rId1206" Type="http://schemas.openxmlformats.org/officeDocument/2006/relationships/hyperlink" Target="https://talan.bank.gov.ua/get-user-certificate/US_uJhcHxYEynPqNerWc" TargetMode="External"/><Relationship Id="rId1413" Type="http://schemas.openxmlformats.org/officeDocument/2006/relationships/hyperlink" Target="https://talan.bank.gov.ua/get-user-certificate/US_uJWVG1LyDISluJXSv" TargetMode="External"/><Relationship Id="rId1620" Type="http://schemas.openxmlformats.org/officeDocument/2006/relationships/hyperlink" Target="https://talan.bank.gov.ua/get-user-certificate/4hc4Mv-RXOUxL14nuHti" TargetMode="External"/><Relationship Id="rId1718" Type="http://schemas.openxmlformats.org/officeDocument/2006/relationships/hyperlink" Target="https://talan.bank.gov.ua/get-user-certificate/hXdo8D_aYVcuMQ3MS_KZ" TargetMode="External"/><Relationship Id="rId299" Type="http://schemas.openxmlformats.org/officeDocument/2006/relationships/hyperlink" Target="https://talan.bank.gov.ua/get-user-certificate/US_uJDyd1YUSs9TFTSqF" TargetMode="External"/><Relationship Id="rId159" Type="http://schemas.openxmlformats.org/officeDocument/2006/relationships/hyperlink" Target="https://talan.bank.gov.ua/get-user-certificate/US_uJtI-GGmoUqbqb29e" TargetMode="External"/><Relationship Id="rId366" Type="http://schemas.openxmlformats.org/officeDocument/2006/relationships/hyperlink" Target="https://talan.bank.gov.ua/get-user-certificate/US_uJSg7jyI5MEZlCqv-" TargetMode="External"/><Relationship Id="rId573" Type="http://schemas.openxmlformats.org/officeDocument/2006/relationships/hyperlink" Target="https://talan.bank.gov.ua/get-user-certificate/US_uJzRELhTos_gauSk1" TargetMode="External"/><Relationship Id="rId780" Type="http://schemas.openxmlformats.org/officeDocument/2006/relationships/hyperlink" Target="https://talan.bank.gov.ua/get-user-certificate/US_uJ_erG_XZDJ3N3-Wl" TargetMode="External"/><Relationship Id="rId226" Type="http://schemas.openxmlformats.org/officeDocument/2006/relationships/hyperlink" Target="https://talan.bank.gov.ua/get-user-certificate/US_uJ_9bAqfxpCLmkQiG" TargetMode="External"/><Relationship Id="rId433" Type="http://schemas.openxmlformats.org/officeDocument/2006/relationships/hyperlink" Target="https://talan.bank.gov.ua/get-user-certificate/US_uJG6p56hudjytQKDg" TargetMode="External"/><Relationship Id="rId878" Type="http://schemas.openxmlformats.org/officeDocument/2006/relationships/hyperlink" Target="https://talan.bank.gov.ua/get-user-certificate/US_uJQoSeB_kwNjp5Ew7" TargetMode="External"/><Relationship Id="rId1063" Type="http://schemas.openxmlformats.org/officeDocument/2006/relationships/hyperlink" Target="https://talan.bank.gov.ua/get-user-certificate/US_uJ_sGRCx43SXcvE9c" TargetMode="External"/><Relationship Id="rId1270" Type="http://schemas.openxmlformats.org/officeDocument/2006/relationships/hyperlink" Target="https://talan.bank.gov.ua/get-user-certificate/US_uJfRPwzOqFAx5Xfum" TargetMode="External"/><Relationship Id="rId640" Type="http://schemas.openxmlformats.org/officeDocument/2006/relationships/hyperlink" Target="https://talan.bank.gov.ua/get-user-certificate/US_uJgJQjOMJz8NFwKbB" TargetMode="External"/><Relationship Id="rId738" Type="http://schemas.openxmlformats.org/officeDocument/2006/relationships/hyperlink" Target="https://talan.bank.gov.ua/get-user-certificate/US_uJndTMUsoTGS6vMIU" TargetMode="External"/><Relationship Id="rId945" Type="http://schemas.openxmlformats.org/officeDocument/2006/relationships/hyperlink" Target="https://talan.bank.gov.ua/get-user-certificate/US_uJ4HTmbSBEVZWArJa" TargetMode="External"/><Relationship Id="rId1368" Type="http://schemas.openxmlformats.org/officeDocument/2006/relationships/hyperlink" Target="https://talan.bank.gov.ua/get-user-certificate/US_uJbqcduLtTD4vI3rC" TargetMode="External"/><Relationship Id="rId1575" Type="http://schemas.openxmlformats.org/officeDocument/2006/relationships/hyperlink" Target="https://talan.bank.gov.ua/get-user-certificate/US_uJA-5BybAGSd4MJ8Y" TargetMode="External"/><Relationship Id="rId74" Type="http://schemas.openxmlformats.org/officeDocument/2006/relationships/hyperlink" Target="https://talan.bank.gov.ua/get-user-certificate/US_uJCarb-4dShIa2Wt9" TargetMode="External"/><Relationship Id="rId500" Type="http://schemas.openxmlformats.org/officeDocument/2006/relationships/hyperlink" Target="https://talan.bank.gov.ua/get-user-certificate/US_uJVC6d3zxny1BuM5I" TargetMode="External"/><Relationship Id="rId805" Type="http://schemas.openxmlformats.org/officeDocument/2006/relationships/hyperlink" Target="https://talan.bank.gov.ua/get-user-certificate/US_uJiNDb4EzXplZnnLL" TargetMode="External"/><Relationship Id="rId1130" Type="http://schemas.openxmlformats.org/officeDocument/2006/relationships/hyperlink" Target="https://talan.bank.gov.ua/get-user-certificate/US_uJ908TWIuGPXDzNkF" TargetMode="External"/><Relationship Id="rId1228" Type="http://schemas.openxmlformats.org/officeDocument/2006/relationships/hyperlink" Target="https://talan.bank.gov.ua/get-user-certificate/US_uJ52N4tUFPE-LuJjI" TargetMode="External"/><Relationship Id="rId1435" Type="http://schemas.openxmlformats.org/officeDocument/2006/relationships/hyperlink" Target="https://talan.bank.gov.ua/get-user-certificate/US_uJKEloi2IkBqIcxgg" TargetMode="External"/><Relationship Id="rId1642" Type="http://schemas.openxmlformats.org/officeDocument/2006/relationships/hyperlink" Target="https://talan.bank.gov.ua/get-user-certificate/4hc4MEi6q0TtzvvIytUP" TargetMode="External"/><Relationship Id="rId1502" Type="http://schemas.openxmlformats.org/officeDocument/2006/relationships/hyperlink" Target="https://talan.bank.gov.ua/get-user-certificate/US_uJ0VwVyuIiaLqWH5I" TargetMode="External"/><Relationship Id="rId290" Type="http://schemas.openxmlformats.org/officeDocument/2006/relationships/hyperlink" Target="https://talan.bank.gov.ua/get-user-certificate/US_uJ-1ceEIim-sx7IHx" TargetMode="External"/><Relationship Id="rId388" Type="http://schemas.openxmlformats.org/officeDocument/2006/relationships/hyperlink" Target="https://talan.bank.gov.ua/get-user-certificate/US_uJYO8xpDyb6Gsd-87" TargetMode="External"/><Relationship Id="rId150" Type="http://schemas.openxmlformats.org/officeDocument/2006/relationships/hyperlink" Target="https://talan.bank.gov.ua/get-user-certificate/US_uJYja2i-815s5iPEE" TargetMode="External"/><Relationship Id="rId595" Type="http://schemas.openxmlformats.org/officeDocument/2006/relationships/hyperlink" Target="https://talan.bank.gov.ua/get-user-certificate/US_uJGHOh8kKxKto0NAE" TargetMode="External"/><Relationship Id="rId248" Type="http://schemas.openxmlformats.org/officeDocument/2006/relationships/hyperlink" Target="https://talan.bank.gov.ua/get-user-certificate/US_uJjmb8HmZBG1j2nvd" TargetMode="External"/><Relationship Id="rId455" Type="http://schemas.openxmlformats.org/officeDocument/2006/relationships/hyperlink" Target="https://talan.bank.gov.ua/get-user-certificate/US_uJ4LVnN47IZw7sjfB" TargetMode="External"/><Relationship Id="rId662" Type="http://schemas.openxmlformats.org/officeDocument/2006/relationships/hyperlink" Target="https://talan.bank.gov.ua/get-user-certificate/US_uJg2toeneyEJU6x17" TargetMode="External"/><Relationship Id="rId1085" Type="http://schemas.openxmlformats.org/officeDocument/2006/relationships/hyperlink" Target="https://talan.bank.gov.ua/get-user-certificate/US_uJEX9IPD-HyNabwGa" TargetMode="External"/><Relationship Id="rId1292" Type="http://schemas.openxmlformats.org/officeDocument/2006/relationships/hyperlink" Target="https://talan.bank.gov.ua/get-user-certificate/US_uJUApzPtkxRSP_pqT" TargetMode="External"/><Relationship Id="rId108" Type="http://schemas.openxmlformats.org/officeDocument/2006/relationships/hyperlink" Target="https://talan.bank.gov.ua/get-user-certificate/US_uJBFq8tpznzvrGYzR" TargetMode="External"/><Relationship Id="rId315" Type="http://schemas.openxmlformats.org/officeDocument/2006/relationships/hyperlink" Target="https://talan.bank.gov.ua/get-user-certificate/US_uJPuJXBDckuyXXVLA" TargetMode="External"/><Relationship Id="rId522" Type="http://schemas.openxmlformats.org/officeDocument/2006/relationships/hyperlink" Target="https://talan.bank.gov.ua/get-user-certificate/US_uJBqm6GwqTXuheuAF" TargetMode="External"/><Relationship Id="rId967" Type="http://schemas.openxmlformats.org/officeDocument/2006/relationships/hyperlink" Target="https://talan.bank.gov.ua/get-user-certificate/US_uJnwtKav_94ZUqk6-" TargetMode="External"/><Relationship Id="rId1152" Type="http://schemas.openxmlformats.org/officeDocument/2006/relationships/hyperlink" Target="https://talan.bank.gov.ua/get-user-certificate/US_uJENOpv6_DAIdVM3J" TargetMode="External"/><Relationship Id="rId1597" Type="http://schemas.openxmlformats.org/officeDocument/2006/relationships/hyperlink" Target="https://talan.bank.gov.ua/get-user-certificate/US_uJPrRf8DKRqJiqfWA" TargetMode="External"/><Relationship Id="rId96" Type="http://schemas.openxmlformats.org/officeDocument/2006/relationships/hyperlink" Target="https://talan.bank.gov.ua/get-user-certificate/US_uJjdHes6XWfC0GMPh" TargetMode="External"/><Relationship Id="rId827" Type="http://schemas.openxmlformats.org/officeDocument/2006/relationships/hyperlink" Target="https://talan.bank.gov.ua/get-user-certificate/US_uJs1qcNdkpsymrnKa" TargetMode="External"/><Relationship Id="rId1012" Type="http://schemas.openxmlformats.org/officeDocument/2006/relationships/hyperlink" Target="https://talan.bank.gov.ua/get-user-certificate/US_uJeT9Ur58vIdEEATL" TargetMode="External"/><Relationship Id="rId1457" Type="http://schemas.openxmlformats.org/officeDocument/2006/relationships/hyperlink" Target="https://talan.bank.gov.ua/get-user-certificate/US_uJ9zXkmHGHW4SY6YS" TargetMode="External"/><Relationship Id="rId1664" Type="http://schemas.openxmlformats.org/officeDocument/2006/relationships/hyperlink" Target="https://talan.bank.gov.ua/get-user-certificate/3OIATSnw0FxW0X9vuNYW" TargetMode="External"/><Relationship Id="rId1317" Type="http://schemas.openxmlformats.org/officeDocument/2006/relationships/hyperlink" Target="https://talan.bank.gov.ua/get-user-certificate/US_uJn8KaS6keYpc98py" TargetMode="External"/><Relationship Id="rId1524" Type="http://schemas.openxmlformats.org/officeDocument/2006/relationships/hyperlink" Target="https://talan.bank.gov.ua/get-user-certificate/US_uJc_qA4h0RscEnJ-2" TargetMode="External"/><Relationship Id="rId1731" Type="http://schemas.openxmlformats.org/officeDocument/2006/relationships/hyperlink" Target="https://talan.bank.gov.ua/get-user-certificate/bctKzFPksbHs4_CZZT1O" TargetMode="External"/><Relationship Id="rId23" Type="http://schemas.openxmlformats.org/officeDocument/2006/relationships/hyperlink" Target="https://talan.bank.gov.ua/get-user-certificate/US_uJWc5o8MpL9lIiNKH" TargetMode="External"/><Relationship Id="rId172" Type="http://schemas.openxmlformats.org/officeDocument/2006/relationships/hyperlink" Target="https://talan.bank.gov.ua/get-user-certificate/US_uJV6fmXY2gmxxU0he" TargetMode="External"/><Relationship Id="rId477" Type="http://schemas.openxmlformats.org/officeDocument/2006/relationships/hyperlink" Target="https://talan.bank.gov.ua/get-user-certificate/US_uJOFJG_3VqtgwR3Tm" TargetMode="External"/><Relationship Id="rId684" Type="http://schemas.openxmlformats.org/officeDocument/2006/relationships/hyperlink" Target="https://talan.bank.gov.ua/get-user-certificate/US_uJQlA6y1LQWtH_jk5" TargetMode="External"/><Relationship Id="rId337" Type="http://schemas.openxmlformats.org/officeDocument/2006/relationships/hyperlink" Target="https://talan.bank.gov.ua/get-user-certificate/US_uJ9LEc43qvfLuntLJ" TargetMode="External"/><Relationship Id="rId891" Type="http://schemas.openxmlformats.org/officeDocument/2006/relationships/hyperlink" Target="https://talan.bank.gov.ua/get-user-certificate/US_uJ9THuDLOuRZipioS" TargetMode="External"/><Relationship Id="rId989" Type="http://schemas.openxmlformats.org/officeDocument/2006/relationships/hyperlink" Target="https://talan.bank.gov.ua/get-user-certificate/US_uJXN_BKCeXs0YOPTM" TargetMode="External"/><Relationship Id="rId544" Type="http://schemas.openxmlformats.org/officeDocument/2006/relationships/hyperlink" Target="https://talan.bank.gov.ua/get-user-certificate/US_uJeOjBZsn9erMkaOG" TargetMode="External"/><Relationship Id="rId751" Type="http://schemas.openxmlformats.org/officeDocument/2006/relationships/hyperlink" Target="https://talan.bank.gov.ua/get-user-certificate/US_uJNHGN4b5U6FwyYDr" TargetMode="External"/><Relationship Id="rId849" Type="http://schemas.openxmlformats.org/officeDocument/2006/relationships/hyperlink" Target="https://talan.bank.gov.ua/get-user-certificate/US_uJ1uknZjjhPQyymCn" TargetMode="External"/><Relationship Id="rId1174" Type="http://schemas.openxmlformats.org/officeDocument/2006/relationships/hyperlink" Target="https://talan.bank.gov.ua/get-user-certificate/US_uJt4GEbrfX3ACeY1C" TargetMode="External"/><Relationship Id="rId1381" Type="http://schemas.openxmlformats.org/officeDocument/2006/relationships/hyperlink" Target="https://talan.bank.gov.ua/get-user-certificate/US_uJuIcDt1gXhsVqBnK" TargetMode="External"/><Relationship Id="rId1479" Type="http://schemas.openxmlformats.org/officeDocument/2006/relationships/hyperlink" Target="https://talan.bank.gov.ua/get-user-certificate/US_uJ2LUPty315wzTcUL" TargetMode="External"/><Relationship Id="rId1686" Type="http://schemas.openxmlformats.org/officeDocument/2006/relationships/hyperlink" Target="https://talan.bank.gov.ua/get-user-certificate/3OIAT7WC7kQ-sbgOED3_" TargetMode="External"/><Relationship Id="rId404" Type="http://schemas.openxmlformats.org/officeDocument/2006/relationships/hyperlink" Target="https://talan.bank.gov.ua/get-user-certificate/US_uJkzFQvbORyYDGfN0" TargetMode="External"/><Relationship Id="rId611" Type="http://schemas.openxmlformats.org/officeDocument/2006/relationships/hyperlink" Target="https://talan.bank.gov.ua/get-user-certificate/US_uJG5cxhC3W_bhg52o" TargetMode="External"/><Relationship Id="rId1034" Type="http://schemas.openxmlformats.org/officeDocument/2006/relationships/hyperlink" Target="https://talan.bank.gov.ua/get-user-certificate/US_uJwBt2YGD8D80b48k" TargetMode="External"/><Relationship Id="rId1241" Type="http://schemas.openxmlformats.org/officeDocument/2006/relationships/hyperlink" Target="https://talan.bank.gov.ua/get-user-certificate/US_uJmkylImU6iFsDZxT" TargetMode="External"/><Relationship Id="rId1339" Type="http://schemas.openxmlformats.org/officeDocument/2006/relationships/hyperlink" Target="https://talan.bank.gov.ua/get-user-certificate/US_uJUHq4YU7SazUtBno" TargetMode="External"/><Relationship Id="rId709" Type="http://schemas.openxmlformats.org/officeDocument/2006/relationships/hyperlink" Target="https://talan.bank.gov.ua/get-user-certificate/US_uJWgJo-yhAekwoM2r" TargetMode="External"/><Relationship Id="rId916" Type="http://schemas.openxmlformats.org/officeDocument/2006/relationships/hyperlink" Target="https://talan.bank.gov.ua/get-user-certificate/US_uJzCE_4RHA1tkYnRP" TargetMode="External"/><Relationship Id="rId1101" Type="http://schemas.openxmlformats.org/officeDocument/2006/relationships/hyperlink" Target="https://talan.bank.gov.ua/get-user-certificate/US_uJC41pk-GMmMLD8Bl" TargetMode="External"/><Relationship Id="rId1546" Type="http://schemas.openxmlformats.org/officeDocument/2006/relationships/hyperlink" Target="https://talan.bank.gov.ua/get-user-certificate/US_uJlkcc-yMyEHAOf16" TargetMode="External"/><Relationship Id="rId45" Type="http://schemas.openxmlformats.org/officeDocument/2006/relationships/hyperlink" Target="https://talan.bank.gov.ua/get-user-certificate/US_uJFnLqhJ3oeYMcc--" TargetMode="External"/><Relationship Id="rId1406" Type="http://schemas.openxmlformats.org/officeDocument/2006/relationships/hyperlink" Target="https://talan.bank.gov.ua/get-user-certificate/US_uJent3TknUQDsby2X" TargetMode="External"/><Relationship Id="rId1613" Type="http://schemas.openxmlformats.org/officeDocument/2006/relationships/hyperlink" Target="https://talan.bank.gov.ua/get-user-certificate/4hc4MSNLB8wF24YMViws" TargetMode="External"/><Relationship Id="rId194" Type="http://schemas.openxmlformats.org/officeDocument/2006/relationships/hyperlink" Target="https://talan.bank.gov.ua/get-user-certificate/US_uJh_YEiYWFvrIwgwk" TargetMode="External"/><Relationship Id="rId261" Type="http://schemas.openxmlformats.org/officeDocument/2006/relationships/hyperlink" Target="https://talan.bank.gov.ua/get-user-certificate/US_uJIPo2LYpc53e1kVf" TargetMode="External"/><Relationship Id="rId499" Type="http://schemas.openxmlformats.org/officeDocument/2006/relationships/hyperlink" Target="https://talan.bank.gov.ua/get-user-certificate/US_uJXd6UtfqN2e_lpZ_" TargetMode="External"/><Relationship Id="rId359" Type="http://schemas.openxmlformats.org/officeDocument/2006/relationships/hyperlink" Target="https://talan.bank.gov.ua/get-user-certificate/US_uJJFYw14TAKyDzM5a" TargetMode="External"/><Relationship Id="rId566" Type="http://schemas.openxmlformats.org/officeDocument/2006/relationships/hyperlink" Target="https://talan.bank.gov.ua/get-user-certificate/US_uJUvIlqn89iS1gen7" TargetMode="External"/><Relationship Id="rId773" Type="http://schemas.openxmlformats.org/officeDocument/2006/relationships/hyperlink" Target="https://talan.bank.gov.ua/get-user-certificate/US_uJOokgszuLGM4uTtB" TargetMode="External"/><Relationship Id="rId1196" Type="http://schemas.openxmlformats.org/officeDocument/2006/relationships/hyperlink" Target="https://talan.bank.gov.ua/get-user-certificate/US_uJkV8sh8RlXbJsKWG" TargetMode="External"/><Relationship Id="rId121" Type="http://schemas.openxmlformats.org/officeDocument/2006/relationships/hyperlink" Target="https://talan.bank.gov.ua/get-user-certificate/US_uJriMHYLUANy-Plvj" TargetMode="External"/><Relationship Id="rId219" Type="http://schemas.openxmlformats.org/officeDocument/2006/relationships/hyperlink" Target="https://talan.bank.gov.ua/get-user-certificate/US_uJmShB7w33KAZsWNX" TargetMode="External"/><Relationship Id="rId426" Type="http://schemas.openxmlformats.org/officeDocument/2006/relationships/hyperlink" Target="https://talan.bank.gov.ua/get-user-certificate/US_uJZ8ixqjiyvGT4CHl" TargetMode="External"/><Relationship Id="rId633" Type="http://schemas.openxmlformats.org/officeDocument/2006/relationships/hyperlink" Target="https://talan.bank.gov.ua/get-user-certificate/US_uJdVdeUipV-MXZge1" TargetMode="External"/><Relationship Id="rId980" Type="http://schemas.openxmlformats.org/officeDocument/2006/relationships/hyperlink" Target="https://talan.bank.gov.ua/get-user-certificate/US_uJ4VofL1b1xtbLV5m" TargetMode="External"/><Relationship Id="rId1056" Type="http://schemas.openxmlformats.org/officeDocument/2006/relationships/hyperlink" Target="https://talan.bank.gov.ua/get-user-certificate/US_uJWJJgNLba8a1JnR5" TargetMode="External"/><Relationship Id="rId1263" Type="http://schemas.openxmlformats.org/officeDocument/2006/relationships/hyperlink" Target="https://talan.bank.gov.ua/get-user-certificate/US_uJOnRdHwEMycJjv3H" TargetMode="External"/><Relationship Id="rId840" Type="http://schemas.openxmlformats.org/officeDocument/2006/relationships/hyperlink" Target="https://talan.bank.gov.ua/get-user-certificate/US_uJJNSnmZB_yiumSSt" TargetMode="External"/><Relationship Id="rId938" Type="http://schemas.openxmlformats.org/officeDocument/2006/relationships/hyperlink" Target="https://talan.bank.gov.ua/get-user-certificate/US_uJRQTktAasJlOZq1Y" TargetMode="External"/><Relationship Id="rId1470" Type="http://schemas.openxmlformats.org/officeDocument/2006/relationships/hyperlink" Target="https://talan.bank.gov.ua/get-user-certificate/US_uJOfDIsz_vPhZXPyH" TargetMode="External"/><Relationship Id="rId1568" Type="http://schemas.openxmlformats.org/officeDocument/2006/relationships/hyperlink" Target="https://talan.bank.gov.ua/get-user-certificate/US_uJelytXWUmQN1_p5V" TargetMode="External"/><Relationship Id="rId67" Type="http://schemas.openxmlformats.org/officeDocument/2006/relationships/hyperlink" Target="https://talan.bank.gov.ua/get-user-certificate/US_uJMHcNsmU0_gizdWS" TargetMode="External"/><Relationship Id="rId700" Type="http://schemas.openxmlformats.org/officeDocument/2006/relationships/hyperlink" Target="https://talan.bank.gov.ua/get-user-certificate/US_uJo5a4ZKHqsPBjJhx" TargetMode="External"/><Relationship Id="rId1123" Type="http://schemas.openxmlformats.org/officeDocument/2006/relationships/hyperlink" Target="https://talan.bank.gov.ua/get-user-certificate/US_uJ4GXoBUcWEIQonlr" TargetMode="External"/><Relationship Id="rId1330" Type="http://schemas.openxmlformats.org/officeDocument/2006/relationships/hyperlink" Target="https://talan.bank.gov.ua/get-user-certificate/US_uJU1dzKywuq_orEMd" TargetMode="External"/><Relationship Id="rId1428" Type="http://schemas.openxmlformats.org/officeDocument/2006/relationships/hyperlink" Target="https://talan.bank.gov.ua/get-user-certificate/US_uJstbKuyNYMPWNwwK" TargetMode="External"/><Relationship Id="rId1635" Type="http://schemas.openxmlformats.org/officeDocument/2006/relationships/hyperlink" Target="https://talan.bank.gov.ua/get-user-certificate/4hc4MCDG0gEElkbmKdnu" TargetMode="External"/><Relationship Id="rId1702" Type="http://schemas.openxmlformats.org/officeDocument/2006/relationships/hyperlink" Target="https://talan.bank.gov.ua/get-user-certificate/gw25geijE_4q1meL51Cy" TargetMode="External"/><Relationship Id="rId283" Type="http://schemas.openxmlformats.org/officeDocument/2006/relationships/hyperlink" Target="https://talan.bank.gov.ua/get-user-certificate/US_uJk76MT43h910BG-L" TargetMode="External"/><Relationship Id="rId490" Type="http://schemas.openxmlformats.org/officeDocument/2006/relationships/hyperlink" Target="https://talan.bank.gov.ua/get-user-certificate/US_uJ_OhXafmXuS7rq8Z" TargetMode="External"/><Relationship Id="rId143" Type="http://schemas.openxmlformats.org/officeDocument/2006/relationships/hyperlink" Target="https://talan.bank.gov.ua/get-user-certificate/US_uJKu4hUHYAzC2YvqJ" TargetMode="External"/><Relationship Id="rId350" Type="http://schemas.openxmlformats.org/officeDocument/2006/relationships/hyperlink" Target="https://talan.bank.gov.ua/get-user-certificate/US_uJGD4K_vk1YzvcqXq" TargetMode="External"/><Relationship Id="rId588" Type="http://schemas.openxmlformats.org/officeDocument/2006/relationships/hyperlink" Target="https://talan.bank.gov.ua/get-user-certificate/US_uJaEC5TQdjidb0S-4" TargetMode="External"/><Relationship Id="rId795" Type="http://schemas.openxmlformats.org/officeDocument/2006/relationships/hyperlink" Target="https://talan.bank.gov.ua/get-user-certificate/US_uJe-kYgILAreUzzAJ" TargetMode="External"/><Relationship Id="rId9" Type="http://schemas.openxmlformats.org/officeDocument/2006/relationships/hyperlink" Target="https://talan.bank.gov.ua/get-user-certificate/US_uJCCwbgMxVp0ozOj3" TargetMode="External"/><Relationship Id="rId210" Type="http://schemas.openxmlformats.org/officeDocument/2006/relationships/hyperlink" Target="https://talan.bank.gov.ua/get-user-certificate/US_uJ69CRCC5cMYJZLa6" TargetMode="External"/><Relationship Id="rId448" Type="http://schemas.openxmlformats.org/officeDocument/2006/relationships/hyperlink" Target="https://talan.bank.gov.ua/get-user-certificate/US_uJALRHHz1bUA9q7CF" TargetMode="External"/><Relationship Id="rId655" Type="http://schemas.openxmlformats.org/officeDocument/2006/relationships/hyperlink" Target="https://talan.bank.gov.ua/get-user-certificate/US_uJpZhYD_WTRGI9EOq" TargetMode="External"/><Relationship Id="rId862" Type="http://schemas.openxmlformats.org/officeDocument/2006/relationships/hyperlink" Target="https://talan.bank.gov.ua/get-user-certificate/US_uJesLpW0JdvQ2rjYu" TargetMode="External"/><Relationship Id="rId1078" Type="http://schemas.openxmlformats.org/officeDocument/2006/relationships/hyperlink" Target="https://talan.bank.gov.ua/get-user-certificate/US_uJq5n4navz-lDTF6P" TargetMode="External"/><Relationship Id="rId1285" Type="http://schemas.openxmlformats.org/officeDocument/2006/relationships/hyperlink" Target="https://talan.bank.gov.ua/get-user-certificate/US_uJ1ZLXLO_aqxppl0-" TargetMode="External"/><Relationship Id="rId1492" Type="http://schemas.openxmlformats.org/officeDocument/2006/relationships/hyperlink" Target="https://talan.bank.gov.ua/get-user-certificate/US_uJ86XK6J4TwlYaABa" TargetMode="External"/><Relationship Id="rId308" Type="http://schemas.openxmlformats.org/officeDocument/2006/relationships/hyperlink" Target="https://talan.bank.gov.ua/get-user-certificate/US_uJfYv_TKEk4dfNiC2" TargetMode="External"/><Relationship Id="rId515" Type="http://schemas.openxmlformats.org/officeDocument/2006/relationships/hyperlink" Target="https://talan.bank.gov.ua/get-user-certificate/US_uJyvEVhJqewyJ_VIo" TargetMode="External"/><Relationship Id="rId722" Type="http://schemas.openxmlformats.org/officeDocument/2006/relationships/hyperlink" Target="https://talan.bank.gov.ua/get-user-certificate/US_uJmLXTQSZdAPeYPAe" TargetMode="External"/><Relationship Id="rId1145" Type="http://schemas.openxmlformats.org/officeDocument/2006/relationships/hyperlink" Target="https://talan.bank.gov.ua/get-user-certificate/US_uJ8Wtj-8dagYjT6uL" TargetMode="External"/><Relationship Id="rId1352" Type="http://schemas.openxmlformats.org/officeDocument/2006/relationships/hyperlink" Target="https://talan.bank.gov.ua/get-user-certificate/US_uJl07wklONb5zr_Pg" TargetMode="External"/><Relationship Id="rId89" Type="http://schemas.openxmlformats.org/officeDocument/2006/relationships/hyperlink" Target="https://talan.bank.gov.ua/get-user-certificate/US_uJtz58GGEhhKZS-c4" TargetMode="External"/><Relationship Id="rId1005" Type="http://schemas.openxmlformats.org/officeDocument/2006/relationships/hyperlink" Target="https://talan.bank.gov.ua/get-user-certificate/US_uJ7-BD-nCPVu-UdfC" TargetMode="External"/><Relationship Id="rId1212" Type="http://schemas.openxmlformats.org/officeDocument/2006/relationships/hyperlink" Target="https://talan.bank.gov.ua/get-user-certificate/US_uJwFcx8JH8X09-1Mw" TargetMode="External"/><Relationship Id="rId1657" Type="http://schemas.openxmlformats.org/officeDocument/2006/relationships/hyperlink" Target="https://talan.bank.gov.ua/get-user-certificate/3OIATq7KGyzVNnzkCM1G" TargetMode="External"/><Relationship Id="rId1517" Type="http://schemas.openxmlformats.org/officeDocument/2006/relationships/hyperlink" Target="https://talan.bank.gov.ua/get-user-certificate/US_uJBrIJoblceQhrg7E" TargetMode="External"/><Relationship Id="rId1724" Type="http://schemas.openxmlformats.org/officeDocument/2006/relationships/hyperlink" Target="https://talan.bank.gov.ua/get-user-certificate/hXdo8IaG096JviNPlQ1B" TargetMode="External"/><Relationship Id="rId16" Type="http://schemas.openxmlformats.org/officeDocument/2006/relationships/hyperlink" Target="https://talan.bank.gov.ua/get-user-certificate/US_uJw5968cQ2OQx8Mmf" TargetMode="External"/><Relationship Id="rId165" Type="http://schemas.openxmlformats.org/officeDocument/2006/relationships/hyperlink" Target="https://talan.bank.gov.ua/get-user-certificate/US_uJxt2H5IaeUTmADYB" TargetMode="External"/><Relationship Id="rId372" Type="http://schemas.openxmlformats.org/officeDocument/2006/relationships/hyperlink" Target="https://talan.bank.gov.ua/get-user-certificate/US_uJxEPlOYLpbaYc_cG" TargetMode="External"/><Relationship Id="rId677" Type="http://schemas.openxmlformats.org/officeDocument/2006/relationships/hyperlink" Target="https://talan.bank.gov.ua/get-user-certificate/US_uJxXAxbAAzrNJhH2n" TargetMode="External"/><Relationship Id="rId232" Type="http://schemas.openxmlformats.org/officeDocument/2006/relationships/hyperlink" Target="https://talan.bank.gov.ua/get-user-certificate/US_uJc1dGEp0JkDg7RAn" TargetMode="External"/><Relationship Id="rId884" Type="http://schemas.openxmlformats.org/officeDocument/2006/relationships/hyperlink" Target="https://talan.bank.gov.ua/get-user-certificate/US_uJsfQNaAGKZi5W4ao" TargetMode="External"/><Relationship Id="rId537" Type="http://schemas.openxmlformats.org/officeDocument/2006/relationships/hyperlink" Target="https://talan.bank.gov.ua/get-user-certificate/US_uJlkEnR9i5guHRfuR" TargetMode="External"/><Relationship Id="rId744" Type="http://schemas.openxmlformats.org/officeDocument/2006/relationships/hyperlink" Target="https://talan.bank.gov.ua/get-user-certificate/US_uJ6IRzCYY-1Prrt0H" TargetMode="External"/><Relationship Id="rId951" Type="http://schemas.openxmlformats.org/officeDocument/2006/relationships/hyperlink" Target="https://talan.bank.gov.ua/get-user-certificate/US_uJ-r4zYa8HRObugIp" TargetMode="External"/><Relationship Id="rId1167" Type="http://schemas.openxmlformats.org/officeDocument/2006/relationships/hyperlink" Target="https://talan.bank.gov.ua/get-user-certificate/US_uJ4CnT60QRViZrRfp" TargetMode="External"/><Relationship Id="rId1374" Type="http://schemas.openxmlformats.org/officeDocument/2006/relationships/hyperlink" Target="https://talan.bank.gov.ua/get-user-certificate/US_uJriJ5ePrUB9AB13O" TargetMode="External"/><Relationship Id="rId1581" Type="http://schemas.openxmlformats.org/officeDocument/2006/relationships/hyperlink" Target="https://talan.bank.gov.ua/get-user-certificate/US_uJFOC036X9oXwmifT" TargetMode="External"/><Relationship Id="rId1679" Type="http://schemas.openxmlformats.org/officeDocument/2006/relationships/hyperlink" Target="https://talan.bank.gov.ua/get-user-certificate/3OIATOg4E8SafWC-wVHr" TargetMode="External"/><Relationship Id="rId80" Type="http://schemas.openxmlformats.org/officeDocument/2006/relationships/hyperlink" Target="https://talan.bank.gov.ua/get-user-certificate/US_uJjOevZT1gVpmWzt2" TargetMode="External"/><Relationship Id="rId604" Type="http://schemas.openxmlformats.org/officeDocument/2006/relationships/hyperlink" Target="https://talan.bank.gov.ua/get-user-certificate/US_uJyhgXKp4b7w3GsGP" TargetMode="External"/><Relationship Id="rId811" Type="http://schemas.openxmlformats.org/officeDocument/2006/relationships/hyperlink" Target="https://talan.bank.gov.ua/get-user-certificate/US_uJD5PTdIQsfKFSmLI" TargetMode="External"/><Relationship Id="rId1027" Type="http://schemas.openxmlformats.org/officeDocument/2006/relationships/hyperlink" Target="https://talan.bank.gov.ua/get-user-certificate/US_uJKEbGq2grJHAHqIl" TargetMode="External"/><Relationship Id="rId1234" Type="http://schemas.openxmlformats.org/officeDocument/2006/relationships/hyperlink" Target="https://talan.bank.gov.ua/get-user-certificate/US_uJrG9_zYjRyTnl_1C" TargetMode="External"/><Relationship Id="rId1441" Type="http://schemas.openxmlformats.org/officeDocument/2006/relationships/hyperlink" Target="https://talan.bank.gov.ua/get-user-certificate/US_uJGXJ3QF1CBvfc4YI" TargetMode="External"/><Relationship Id="rId909" Type="http://schemas.openxmlformats.org/officeDocument/2006/relationships/hyperlink" Target="https://talan.bank.gov.ua/get-user-certificate/US_uJybhxo5MpVIWWreL" TargetMode="External"/><Relationship Id="rId1301" Type="http://schemas.openxmlformats.org/officeDocument/2006/relationships/hyperlink" Target="https://talan.bank.gov.ua/get-user-certificate/US_uJJylFwJSmPyILQHu" TargetMode="External"/><Relationship Id="rId1539" Type="http://schemas.openxmlformats.org/officeDocument/2006/relationships/hyperlink" Target="https://talan.bank.gov.ua/get-user-certificate/US_uJ7r5-UnrWfFUcFBo" TargetMode="External"/><Relationship Id="rId1746" Type="http://schemas.openxmlformats.org/officeDocument/2006/relationships/hyperlink" Target="https://talan.bank.gov.ua/get-user-certificate/E3o17YFfKfqRMlvDryaK" TargetMode="External"/><Relationship Id="rId38" Type="http://schemas.openxmlformats.org/officeDocument/2006/relationships/hyperlink" Target="https://talan.bank.gov.ua/get-user-certificate/US_uJliVUp6qd0AsnSqa" TargetMode="External"/><Relationship Id="rId1606" Type="http://schemas.openxmlformats.org/officeDocument/2006/relationships/hyperlink" Target="https://talan.bank.gov.ua/get-user-certificate/US_uJz_tJ5mjBRAYvv0R" TargetMode="External"/><Relationship Id="rId187" Type="http://schemas.openxmlformats.org/officeDocument/2006/relationships/hyperlink" Target="https://talan.bank.gov.ua/get-user-certificate/US_uJRZkuSPyQh3NqyKp" TargetMode="External"/><Relationship Id="rId394" Type="http://schemas.openxmlformats.org/officeDocument/2006/relationships/hyperlink" Target="https://talan.bank.gov.ua/get-user-certificate/US_uJlldN48uruAquiN1" TargetMode="External"/><Relationship Id="rId254" Type="http://schemas.openxmlformats.org/officeDocument/2006/relationships/hyperlink" Target="https://talan.bank.gov.ua/get-user-certificate/US_uJMDZE6uaytmTh9Uu" TargetMode="External"/><Relationship Id="rId699" Type="http://schemas.openxmlformats.org/officeDocument/2006/relationships/hyperlink" Target="https://talan.bank.gov.ua/get-user-certificate/US_uJX4MHTTlnvKSI58r" TargetMode="External"/><Relationship Id="rId1091" Type="http://schemas.openxmlformats.org/officeDocument/2006/relationships/hyperlink" Target="https://talan.bank.gov.ua/get-user-certificate/US_uJ2G7_C2PNk_Y29NV" TargetMode="External"/><Relationship Id="rId114" Type="http://schemas.openxmlformats.org/officeDocument/2006/relationships/hyperlink" Target="https://talan.bank.gov.ua/get-user-certificate/US_uJAK79_kC7enDJyIj" TargetMode="External"/><Relationship Id="rId461" Type="http://schemas.openxmlformats.org/officeDocument/2006/relationships/hyperlink" Target="https://talan.bank.gov.ua/get-user-certificate/US_uJgG7ppsKCDwHFE1k" TargetMode="External"/><Relationship Id="rId559" Type="http://schemas.openxmlformats.org/officeDocument/2006/relationships/hyperlink" Target="https://talan.bank.gov.ua/get-user-certificate/US_uJXEKP7LB9ET4bHJb" TargetMode="External"/><Relationship Id="rId766" Type="http://schemas.openxmlformats.org/officeDocument/2006/relationships/hyperlink" Target="https://talan.bank.gov.ua/get-user-certificate/US_uJ4krRjMXBrx2FC8o" TargetMode="External"/><Relationship Id="rId1189" Type="http://schemas.openxmlformats.org/officeDocument/2006/relationships/hyperlink" Target="https://talan.bank.gov.ua/get-user-certificate/US_uJKGtIYTMFlIwYTdZ" TargetMode="External"/><Relationship Id="rId1396" Type="http://schemas.openxmlformats.org/officeDocument/2006/relationships/hyperlink" Target="https://talan.bank.gov.ua/get-user-certificate/US_uJPa2Equ-4xuV-cMX" TargetMode="External"/><Relationship Id="rId321" Type="http://schemas.openxmlformats.org/officeDocument/2006/relationships/hyperlink" Target="https://talan.bank.gov.ua/get-user-certificate/US_uJCtTm2gNsnsfoity" TargetMode="External"/><Relationship Id="rId419" Type="http://schemas.openxmlformats.org/officeDocument/2006/relationships/hyperlink" Target="https://talan.bank.gov.ua/get-user-certificate/US_uJvG_LUZgodzOSHov" TargetMode="External"/><Relationship Id="rId626" Type="http://schemas.openxmlformats.org/officeDocument/2006/relationships/hyperlink" Target="https://talan.bank.gov.ua/get-user-certificate/US_uJEeMfp2fq9HCVNeB" TargetMode="External"/><Relationship Id="rId973" Type="http://schemas.openxmlformats.org/officeDocument/2006/relationships/hyperlink" Target="https://talan.bank.gov.ua/get-user-certificate/US_uJ8tfBhBx3ua74TWh" TargetMode="External"/><Relationship Id="rId1049" Type="http://schemas.openxmlformats.org/officeDocument/2006/relationships/hyperlink" Target="https://talan.bank.gov.ua/get-user-certificate/US_uJEtynExE6-hMLjAA" TargetMode="External"/><Relationship Id="rId1256" Type="http://schemas.openxmlformats.org/officeDocument/2006/relationships/hyperlink" Target="https://talan.bank.gov.ua/get-user-certificate/US_uJkZZnwk3LxhEF0CO" TargetMode="External"/><Relationship Id="rId833" Type="http://schemas.openxmlformats.org/officeDocument/2006/relationships/hyperlink" Target="https://talan.bank.gov.ua/get-user-certificate/US_uJScekLmDXEbX3x6F" TargetMode="External"/><Relationship Id="rId1116" Type="http://schemas.openxmlformats.org/officeDocument/2006/relationships/hyperlink" Target="https://talan.bank.gov.ua/get-user-certificate/US_uJCAWJuMiECI-yYr2" TargetMode="External"/><Relationship Id="rId1463" Type="http://schemas.openxmlformats.org/officeDocument/2006/relationships/hyperlink" Target="https://talan.bank.gov.ua/get-user-certificate/US_uJNUl-JC5NDHDGKL7" TargetMode="External"/><Relationship Id="rId1670" Type="http://schemas.openxmlformats.org/officeDocument/2006/relationships/hyperlink" Target="https://talan.bank.gov.ua/get-user-certificate/3OIATizgjgavamdwZJxC" TargetMode="External"/><Relationship Id="rId900" Type="http://schemas.openxmlformats.org/officeDocument/2006/relationships/hyperlink" Target="https://talan.bank.gov.ua/get-user-certificate/US_uJZBNnRZEVZXAIQ3b" TargetMode="External"/><Relationship Id="rId1323" Type="http://schemas.openxmlformats.org/officeDocument/2006/relationships/hyperlink" Target="https://talan.bank.gov.ua/get-user-certificate/US_uJ8CciXCjH5CgrD2t" TargetMode="External"/><Relationship Id="rId1530" Type="http://schemas.openxmlformats.org/officeDocument/2006/relationships/hyperlink" Target="https://talan.bank.gov.ua/get-user-certificate/US_uJTtYlQC95kIpqnI9" TargetMode="External"/><Relationship Id="rId1628" Type="http://schemas.openxmlformats.org/officeDocument/2006/relationships/hyperlink" Target="https://talan.bank.gov.ua/get-user-certificate/4hc4MPHJOKgr8GiRPTeg" TargetMode="External"/><Relationship Id="rId276" Type="http://schemas.openxmlformats.org/officeDocument/2006/relationships/hyperlink" Target="https://talan.bank.gov.ua/get-user-certificate/US_uJcVPPWMG7Pb_86EG" TargetMode="External"/><Relationship Id="rId483" Type="http://schemas.openxmlformats.org/officeDocument/2006/relationships/hyperlink" Target="https://talan.bank.gov.ua/get-user-certificate/US_uJlBgSZO4PI4Lbvlt" TargetMode="External"/><Relationship Id="rId690" Type="http://schemas.openxmlformats.org/officeDocument/2006/relationships/hyperlink" Target="https://talan.bank.gov.ua/get-user-certificate/US_uJnSYnVoJ6g7qh18Z" TargetMode="External"/><Relationship Id="rId136" Type="http://schemas.openxmlformats.org/officeDocument/2006/relationships/hyperlink" Target="https://talan.bank.gov.ua/get-user-certificate/US_uJd0_phMK70zMkBlM" TargetMode="External"/><Relationship Id="rId343" Type="http://schemas.openxmlformats.org/officeDocument/2006/relationships/hyperlink" Target="https://talan.bank.gov.ua/get-user-certificate/US_uJAt9VkiLigGQzcyk" TargetMode="External"/><Relationship Id="rId550" Type="http://schemas.openxmlformats.org/officeDocument/2006/relationships/hyperlink" Target="https://talan.bank.gov.ua/get-user-certificate/US_uJOTgVLbsE_5Wfezz" TargetMode="External"/><Relationship Id="rId788" Type="http://schemas.openxmlformats.org/officeDocument/2006/relationships/hyperlink" Target="https://talan.bank.gov.ua/get-user-certificate/US_uJXnNF0oSuNgMDlnj" TargetMode="External"/><Relationship Id="rId995" Type="http://schemas.openxmlformats.org/officeDocument/2006/relationships/hyperlink" Target="https://talan.bank.gov.ua/get-user-certificate/US_uJpcoul5nNcPRjm4F" TargetMode="External"/><Relationship Id="rId1180" Type="http://schemas.openxmlformats.org/officeDocument/2006/relationships/hyperlink" Target="https://talan.bank.gov.ua/get-user-certificate/US_uJQERg3TkkRd8zF5-" TargetMode="External"/><Relationship Id="rId203" Type="http://schemas.openxmlformats.org/officeDocument/2006/relationships/hyperlink" Target="https://talan.bank.gov.ua/get-user-certificate/US_uJKGAbRHiZxR1mYgR" TargetMode="External"/><Relationship Id="rId648" Type="http://schemas.openxmlformats.org/officeDocument/2006/relationships/hyperlink" Target="https://talan.bank.gov.ua/get-user-certificate/US_uJMfvEppPPtYtv7In" TargetMode="External"/><Relationship Id="rId855" Type="http://schemas.openxmlformats.org/officeDocument/2006/relationships/hyperlink" Target="https://talan.bank.gov.ua/get-user-certificate/US_uJTr5rRi0Uu9sDSXy" TargetMode="External"/><Relationship Id="rId1040" Type="http://schemas.openxmlformats.org/officeDocument/2006/relationships/hyperlink" Target="https://talan.bank.gov.ua/get-user-certificate/US_uJyyRSv6KxiOEyYZ4" TargetMode="External"/><Relationship Id="rId1278" Type="http://schemas.openxmlformats.org/officeDocument/2006/relationships/hyperlink" Target="https://talan.bank.gov.ua/get-user-certificate/US_uJNMTwn_IM3uBsG2d" TargetMode="External"/><Relationship Id="rId1485" Type="http://schemas.openxmlformats.org/officeDocument/2006/relationships/hyperlink" Target="https://talan.bank.gov.ua/get-user-certificate/US_uJKXFiui8U1d3IhnL" TargetMode="External"/><Relationship Id="rId1692" Type="http://schemas.openxmlformats.org/officeDocument/2006/relationships/hyperlink" Target="https://talan.bank.gov.ua/get-user-certificate/gw25gXfv-ByxYXRUHNq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0"/>
  <sheetViews>
    <sheetView tabSelected="1" workbookViewId="0">
      <selection activeCell="C1752" sqref="C1752"/>
    </sheetView>
  </sheetViews>
  <sheetFormatPr defaultRowHeight="14.4" x14ac:dyDescent="0.3"/>
  <cols>
    <col min="1" max="1" width="8.88671875" style="3"/>
    <col min="2" max="2" width="12.33203125" customWidth="1"/>
    <col min="3" max="3" width="34.33203125" customWidth="1"/>
    <col min="4" max="4" width="31.44140625" customWidth="1"/>
  </cols>
  <sheetData>
    <row r="1" spans="1:4" ht="28.8" x14ac:dyDescent="0.3">
      <c r="A1" s="2" t="s">
        <v>3303</v>
      </c>
      <c r="B1" s="1" t="s">
        <v>3302</v>
      </c>
      <c r="C1" s="2" t="s">
        <v>0</v>
      </c>
      <c r="D1" s="2" t="s">
        <v>1</v>
      </c>
    </row>
    <row r="2" spans="1:4" x14ac:dyDescent="0.3">
      <c r="A2" s="3">
        <v>1</v>
      </c>
      <c r="B2" t="s">
        <v>2</v>
      </c>
      <c r="C2" t="s">
        <v>3</v>
      </c>
      <c r="D2" t="str">
        <f>HYPERLINK("https://talan.bank.gov.ua/get-user-certificate/US_uJRx7gQj3_WrYNKQp","Завантажити сертифікат")</f>
        <v>Завантажити сертифікат</v>
      </c>
    </row>
    <row r="3" spans="1:4" x14ac:dyDescent="0.3">
      <c r="A3" s="3">
        <v>2</v>
      </c>
      <c r="B3" t="s">
        <v>4</v>
      </c>
      <c r="C3" t="s">
        <v>5</v>
      </c>
      <c r="D3" t="str">
        <f>HYPERLINK("https://talan.bank.gov.ua/get-user-certificate/US_uJbqkDoLbKuI7XkxO","Завантажити сертифікат")</f>
        <v>Завантажити сертифікат</v>
      </c>
    </row>
    <row r="4" spans="1:4" x14ac:dyDescent="0.3">
      <c r="A4" s="3">
        <v>3</v>
      </c>
      <c r="B4" t="s">
        <v>6</v>
      </c>
      <c r="C4" t="s">
        <v>7</v>
      </c>
      <c r="D4" t="str">
        <f>HYPERLINK("https://talan.bank.gov.ua/get-user-certificate/US_uJM8l3IfBrMEdoPqf","Завантажити сертифікат")</f>
        <v>Завантажити сертифікат</v>
      </c>
    </row>
    <row r="5" spans="1:4" x14ac:dyDescent="0.3">
      <c r="A5" s="3">
        <v>4</v>
      </c>
      <c r="B5" t="s">
        <v>8</v>
      </c>
      <c r="C5" t="s">
        <v>9</v>
      </c>
      <c r="D5" t="str">
        <f>HYPERLINK("https://talan.bank.gov.ua/get-user-certificate/US_uJb4ZUyzkF3wv5Fb5","Завантажити сертифікат")</f>
        <v>Завантажити сертифікат</v>
      </c>
    </row>
    <row r="6" spans="1:4" x14ac:dyDescent="0.3">
      <c r="A6" s="3">
        <v>5</v>
      </c>
      <c r="B6" t="s">
        <v>10</v>
      </c>
      <c r="C6" t="s">
        <v>11</v>
      </c>
      <c r="D6" t="str">
        <f>HYPERLINK("https://talan.bank.gov.ua/get-user-certificate/US_uJDqTpdqeHTQRrtsv","Завантажити сертифікат")</f>
        <v>Завантажити сертифікат</v>
      </c>
    </row>
    <row r="7" spans="1:4" x14ac:dyDescent="0.3">
      <c r="A7" s="3">
        <v>6</v>
      </c>
      <c r="B7" t="s">
        <v>12</v>
      </c>
      <c r="C7" t="s">
        <v>13</v>
      </c>
      <c r="D7" t="str">
        <f>HYPERLINK("https://talan.bank.gov.ua/get-user-certificate/US_uJj-jrCA8Bj4dXLsD","Завантажити сертифікат")</f>
        <v>Завантажити сертифікат</v>
      </c>
    </row>
    <row r="8" spans="1:4" x14ac:dyDescent="0.3">
      <c r="A8" s="3">
        <v>7</v>
      </c>
      <c r="B8" t="s">
        <v>14</v>
      </c>
      <c r="C8" t="s">
        <v>15</v>
      </c>
      <c r="D8" t="str">
        <f>HYPERLINK("https://talan.bank.gov.ua/get-user-certificate/US_uJgQxEE8naLu4DjJw","Завантажити сертифікат")</f>
        <v>Завантажити сертифікат</v>
      </c>
    </row>
    <row r="9" spans="1:4" x14ac:dyDescent="0.3">
      <c r="A9" s="3">
        <v>8</v>
      </c>
      <c r="B9" t="s">
        <v>16</v>
      </c>
      <c r="C9" t="s">
        <v>17</v>
      </c>
      <c r="D9" t="str">
        <f>HYPERLINK("https://talan.bank.gov.ua/get-user-certificate/US_uJH0miG2L2CCcnrp6","Завантажити сертифікат")</f>
        <v>Завантажити сертифікат</v>
      </c>
    </row>
    <row r="10" spans="1:4" x14ac:dyDescent="0.3">
      <c r="A10" s="3">
        <v>9</v>
      </c>
      <c r="B10" t="s">
        <v>18</v>
      </c>
      <c r="C10" t="s">
        <v>19</v>
      </c>
      <c r="D10" t="str">
        <f>HYPERLINK("https://talan.bank.gov.ua/get-user-certificate/US_uJCCwbgMxVp0ozOj3","Завантажити сертифікат")</f>
        <v>Завантажити сертифікат</v>
      </c>
    </row>
    <row r="11" spans="1:4" x14ac:dyDescent="0.3">
      <c r="A11" s="3">
        <v>10</v>
      </c>
      <c r="B11" t="s">
        <v>20</v>
      </c>
      <c r="C11" t="s">
        <v>21</v>
      </c>
      <c r="D11" t="str">
        <f>HYPERLINK("https://talan.bank.gov.ua/get-user-certificate/US_uJP2xYTU3yrLlEMyq","Завантажити сертифікат")</f>
        <v>Завантажити сертифікат</v>
      </c>
    </row>
    <row r="12" spans="1:4" x14ac:dyDescent="0.3">
      <c r="A12" s="3">
        <v>11</v>
      </c>
      <c r="B12" t="s">
        <v>22</v>
      </c>
      <c r="C12" t="s">
        <v>23</v>
      </c>
      <c r="D12" t="str">
        <f>HYPERLINK("https://talan.bank.gov.ua/get-user-certificate/US_uJoYd4OfGeGIPlTs7","Завантажити сертифікат")</f>
        <v>Завантажити сертифікат</v>
      </c>
    </row>
    <row r="13" spans="1:4" x14ac:dyDescent="0.3">
      <c r="A13" s="3">
        <v>12</v>
      </c>
      <c r="B13" t="s">
        <v>24</v>
      </c>
      <c r="C13" t="s">
        <v>3304</v>
      </c>
      <c r="D13" t="str">
        <f>HYPERLINK("https://talan.bank.gov.ua/get-user-certificate/3OIAT0cc50v4pgsQlPfY","Завантажити сертифікат")</f>
        <v>Завантажити сертифікат</v>
      </c>
    </row>
    <row r="14" spans="1:4" x14ac:dyDescent="0.3">
      <c r="A14" s="3">
        <v>13</v>
      </c>
      <c r="B14" t="s">
        <v>25</v>
      </c>
      <c r="C14" t="s">
        <v>26</v>
      </c>
      <c r="D14" t="str">
        <f>HYPERLINK("https://talan.bank.gov.ua/get-user-certificate/US_uJja1NMee3hS7xsxK","Завантажити сертифікат")</f>
        <v>Завантажити сертифікат</v>
      </c>
    </row>
    <row r="15" spans="1:4" x14ac:dyDescent="0.3">
      <c r="A15" s="3">
        <v>14</v>
      </c>
      <c r="B15" t="s">
        <v>27</v>
      </c>
      <c r="C15" t="s">
        <v>28</v>
      </c>
      <c r="D15" t="str">
        <f>HYPERLINK("https://talan.bank.gov.ua/get-user-certificate/US_uJ8xaSU4bPF22ijY8","Завантажити сертифікат")</f>
        <v>Завантажити сертифікат</v>
      </c>
    </row>
    <row r="16" spans="1:4" x14ac:dyDescent="0.3">
      <c r="A16" s="3">
        <v>15</v>
      </c>
      <c r="B16" t="s">
        <v>29</v>
      </c>
      <c r="C16" t="s">
        <v>30</v>
      </c>
      <c r="D16" t="str">
        <f>HYPERLINK("https://talan.bank.gov.ua/get-user-certificate/US_uJRjpCjSrnU3vzHKA","Завантажити сертифікат")</f>
        <v>Завантажити сертифікат</v>
      </c>
    </row>
    <row r="17" spans="1:4" x14ac:dyDescent="0.3">
      <c r="A17" s="3">
        <v>16</v>
      </c>
      <c r="B17" t="s">
        <v>31</v>
      </c>
      <c r="C17" t="s">
        <v>32</v>
      </c>
      <c r="D17" t="str">
        <f>HYPERLINK("https://talan.bank.gov.ua/get-user-certificate/US_uJ9HcYu3R11WsZyoE","Завантажити сертифікат")</f>
        <v>Завантажити сертифікат</v>
      </c>
    </row>
    <row r="18" spans="1:4" x14ac:dyDescent="0.3">
      <c r="A18" s="3">
        <v>17</v>
      </c>
      <c r="B18" t="s">
        <v>33</v>
      </c>
      <c r="C18" t="s">
        <v>34</v>
      </c>
      <c r="D18" t="str">
        <f>HYPERLINK("https://talan.bank.gov.ua/get-user-certificate/US_uJw5968cQ2OQx8Mmf","Завантажити сертифікат")</f>
        <v>Завантажити сертифікат</v>
      </c>
    </row>
    <row r="19" spans="1:4" x14ac:dyDescent="0.3">
      <c r="A19" s="3">
        <v>18</v>
      </c>
      <c r="B19" t="s">
        <v>35</v>
      </c>
      <c r="C19" t="s">
        <v>36</v>
      </c>
      <c r="D19" t="str">
        <f>HYPERLINK("https://talan.bank.gov.ua/get-user-certificate/US_uJw-lH9vhAAnq4Mgq","Завантажити сертифікат")</f>
        <v>Завантажити сертифікат</v>
      </c>
    </row>
    <row r="20" spans="1:4" x14ac:dyDescent="0.3">
      <c r="A20" s="3">
        <v>19</v>
      </c>
      <c r="B20" t="s">
        <v>37</v>
      </c>
      <c r="C20" t="s">
        <v>38</v>
      </c>
      <c r="D20" t="str">
        <f>HYPERLINK("https://talan.bank.gov.ua/get-user-certificate/US_uJ1rHRysJ8AAWLxai","Завантажити сертифікат")</f>
        <v>Завантажити сертифікат</v>
      </c>
    </row>
    <row r="21" spans="1:4" x14ac:dyDescent="0.3">
      <c r="A21" s="3">
        <v>20</v>
      </c>
      <c r="B21" t="s">
        <v>39</v>
      </c>
      <c r="C21" t="s">
        <v>40</v>
      </c>
      <c r="D21" t="str">
        <f>HYPERLINK("https://talan.bank.gov.ua/get-user-certificate/US_uJwAP9fBYvG9lOOZR","Завантажити сертифікат")</f>
        <v>Завантажити сертифікат</v>
      </c>
    </row>
    <row r="22" spans="1:4" x14ac:dyDescent="0.3">
      <c r="A22" s="3">
        <v>21</v>
      </c>
      <c r="B22" t="s">
        <v>41</v>
      </c>
      <c r="C22" t="s">
        <v>42</v>
      </c>
      <c r="D22" t="str">
        <f>HYPERLINK("https://talan.bank.gov.ua/get-user-certificate/US_uJ70I_EkwRRCpmWl7","Завантажити сертифікат")</f>
        <v>Завантажити сертифікат</v>
      </c>
    </row>
    <row r="23" spans="1:4" x14ac:dyDescent="0.3">
      <c r="A23" s="3">
        <v>22</v>
      </c>
      <c r="B23" t="s">
        <v>43</v>
      </c>
      <c r="C23" t="s">
        <v>44</v>
      </c>
      <c r="D23" t="str">
        <f>HYPERLINK("https://talan.bank.gov.ua/get-user-certificate/US_uJ2vksWGRQU126SWn","Завантажити сертифікат")</f>
        <v>Завантажити сертифікат</v>
      </c>
    </row>
    <row r="24" spans="1:4" x14ac:dyDescent="0.3">
      <c r="A24" s="3">
        <v>23</v>
      </c>
      <c r="B24" t="s">
        <v>45</v>
      </c>
      <c r="C24" t="s">
        <v>46</v>
      </c>
      <c r="D24" t="str">
        <f>HYPERLINK("https://talan.bank.gov.ua/get-user-certificate/US_uJO7Cqkpd1cnUSDCU","Завантажити сертифікат")</f>
        <v>Завантажити сертифікат</v>
      </c>
    </row>
    <row r="25" spans="1:4" x14ac:dyDescent="0.3">
      <c r="A25" s="3">
        <v>24</v>
      </c>
      <c r="B25" t="s">
        <v>47</v>
      </c>
      <c r="C25" t="s">
        <v>48</v>
      </c>
      <c r="D25" t="str">
        <f>HYPERLINK("https://talan.bank.gov.ua/get-user-certificate/US_uJWc5o8MpL9lIiNKH","Завантажити сертифікат")</f>
        <v>Завантажити сертифікат</v>
      </c>
    </row>
    <row r="26" spans="1:4" x14ac:dyDescent="0.3">
      <c r="A26" s="3">
        <v>25</v>
      </c>
      <c r="B26" t="s">
        <v>49</v>
      </c>
      <c r="C26" t="s">
        <v>50</v>
      </c>
      <c r="D26" t="str">
        <f>HYPERLINK("https://talan.bank.gov.ua/get-user-certificate/US_uJOtviuNtHqnbU5TQ","Завантажити сертифікат")</f>
        <v>Завантажити сертифікат</v>
      </c>
    </row>
    <row r="27" spans="1:4" x14ac:dyDescent="0.3">
      <c r="A27" s="3">
        <v>26</v>
      </c>
      <c r="B27" t="s">
        <v>51</v>
      </c>
      <c r="C27" t="s">
        <v>52</v>
      </c>
      <c r="D27" t="str">
        <f>HYPERLINK("https://talan.bank.gov.ua/get-user-certificate/US_uJIP2Cjsq4wF0FgrE","Завантажити сертифікат")</f>
        <v>Завантажити сертифікат</v>
      </c>
    </row>
    <row r="28" spans="1:4" x14ac:dyDescent="0.3">
      <c r="A28" s="3">
        <v>27</v>
      </c>
      <c r="B28" t="s">
        <v>53</v>
      </c>
      <c r="C28" t="s">
        <v>54</v>
      </c>
      <c r="D28" t="str">
        <f>HYPERLINK("https://talan.bank.gov.ua/get-user-certificate/US_uJ2ih2q2FNrgl4PxW","Завантажити сертифікат")</f>
        <v>Завантажити сертифікат</v>
      </c>
    </row>
    <row r="29" spans="1:4" x14ac:dyDescent="0.3">
      <c r="A29" s="3">
        <v>28</v>
      </c>
      <c r="B29" t="s">
        <v>55</v>
      </c>
      <c r="C29" t="s">
        <v>56</v>
      </c>
      <c r="D29" t="str">
        <f>HYPERLINK("https://talan.bank.gov.ua/get-user-certificate/US_uJYyAwRFaq9Kq_-m3","Завантажити сертифікат")</f>
        <v>Завантажити сертифікат</v>
      </c>
    </row>
    <row r="30" spans="1:4" x14ac:dyDescent="0.3">
      <c r="A30" s="3">
        <v>29</v>
      </c>
      <c r="B30" t="s">
        <v>57</v>
      </c>
      <c r="C30" t="s">
        <v>58</v>
      </c>
      <c r="D30" t="str">
        <f>HYPERLINK("https://talan.bank.gov.ua/get-user-certificate/US_uJUbwpOJ9jmyCpZTD","Завантажити сертифікат")</f>
        <v>Завантажити сертифікат</v>
      </c>
    </row>
    <row r="31" spans="1:4" x14ac:dyDescent="0.3">
      <c r="A31" s="3">
        <v>30</v>
      </c>
      <c r="B31" t="s">
        <v>59</v>
      </c>
      <c r="C31" t="s">
        <v>60</v>
      </c>
      <c r="D31" t="str">
        <f>HYPERLINK("https://talan.bank.gov.ua/get-user-certificate/US_uJjG-nmn_oZ8bYQjX","Завантажити сертифікат")</f>
        <v>Завантажити сертифікат</v>
      </c>
    </row>
    <row r="32" spans="1:4" x14ac:dyDescent="0.3">
      <c r="A32" s="3">
        <v>31</v>
      </c>
      <c r="B32" t="s">
        <v>61</v>
      </c>
      <c r="C32" t="s">
        <v>62</v>
      </c>
      <c r="D32" t="str">
        <f>HYPERLINK("https://talan.bank.gov.ua/get-user-certificate/US_uJ4pC9G_75sP1JPhh","Завантажити сертифікат")</f>
        <v>Завантажити сертифікат</v>
      </c>
    </row>
    <row r="33" spans="1:4" x14ac:dyDescent="0.3">
      <c r="A33" s="3">
        <v>32</v>
      </c>
      <c r="B33" t="s">
        <v>63</v>
      </c>
      <c r="C33" t="s">
        <v>64</v>
      </c>
      <c r="D33" t="str">
        <f>HYPERLINK("https://talan.bank.gov.ua/get-user-certificate/US_uJhjmwvN_T_9Iipdz","Завантажити сертифікат")</f>
        <v>Завантажити сертифікат</v>
      </c>
    </row>
    <row r="34" spans="1:4" x14ac:dyDescent="0.3">
      <c r="A34" s="3">
        <v>33</v>
      </c>
      <c r="B34" t="s">
        <v>65</v>
      </c>
      <c r="C34" t="s">
        <v>66</v>
      </c>
      <c r="D34" t="str">
        <f>HYPERLINK("https://talan.bank.gov.ua/get-user-certificate/US_uJNuFw7E0CX2WIBl0","Завантажити сертифікат")</f>
        <v>Завантажити сертифікат</v>
      </c>
    </row>
    <row r="35" spans="1:4" x14ac:dyDescent="0.3">
      <c r="A35" s="3">
        <v>34</v>
      </c>
      <c r="B35" t="s">
        <v>67</v>
      </c>
      <c r="C35" t="s">
        <v>68</v>
      </c>
      <c r="D35" t="str">
        <f>HYPERLINK("https://talan.bank.gov.ua/get-user-certificate/US_uJZjiWpz1T5ztEoBP","Завантажити сертифікат")</f>
        <v>Завантажити сертифікат</v>
      </c>
    </row>
    <row r="36" spans="1:4" x14ac:dyDescent="0.3">
      <c r="A36" s="3">
        <v>35</v>
      </c>
      <c r="B36" t="s">
        <v>69</v>
      </c>
      <c r="C36" t="s">
        <v>70</v>
      </c>
      <c r="D36" t="str">
        <f>HYPERLINK("https://talan.bank.gov.ua/get-user-certificate/US_uJkMyItszK9OjcAH0","Завантажити сертифікат")</f>
        <v>Завантажити сертифікат</v>
      </c>
    </row>
    <row r="37" spans="1:4" x14ac:dyDescent="0.3">
      <c r="A37" s="3">
        <v>36</v>
      </c>
      <c r="B37" t="s">
        <v>71</v>
      </c>
      <c r="C37" t="s">
        <v>72</v>
      </c>
      <c r="D37" t="str">
        <f>HYPERLINK("https://talan.bank.gov.ua/get-user-certificate/US_uJeSUVKtBJKyYM0Ol","Завантажити сертифікат")</f>
        <v>Завантажити сертифікат</v>
      </c>
    </row>
    <row r="38" spans="1:4" x14ac:dyDescent="0.3">
      <c r="A38" s="3">
        <v>37</v>
      </c>
      <c r="B38" t="s">
        <v>73</v>
      </c>
      <c r="C38" t="s">
        <v>74</v>
      </c>
      <c r="D38" t="str">
        <f>HYPERLINK("https://talan.bank.gov.ua/get-user-certificate/US_uJ4z0CA4NhUDhlQrS","Завантажити сертифікат")</f>
        <v>Завантажити сертифікат</v>
      </c>
    </row>
    <row r="39" spans="1:4" x14ac:dyDescent="0.3">
      <c r="A39" s="3">
        <v>38</v>
      </c>
      <c r="B39" t="s">
        <v>75</v>
      </c>
      <c r="C39" t="s">
        <v>76</v>
      </c>
      <c r="D39" t="str">
        <f>HYPERLINK("https://talan.bank.gov.ua/get-user-certificate/US_uJjHbONM9peBv9G7w","Завантажити сертифікат")</f>
        <v>Завантажити сертифікат</v>
      </c>
    </row>
    <row r="40" spans="1:4" x14ac:dyDescent="0.3">
      <c r="A40" s="3">
        <v>39</v>
      </c>
      <c r="B40" t="s">
        <v>77</v>
      </c>
      <c r="C40" t="s">
        <v>78</v>
      </c>
      <c r="D40" t="str">
        <f>HYPERLINK("https://talan.bank.gov.ua/get-user-certificate/US_uJliVUp6qd0AsnSqa","Завантажити сертифікат")</f>
        <v>Завантажити сертифікат</v>
      </c>
    </row>
    <row r="41" spans="1:4" x14ac:dyDescent="0.3">
      <c r="A41" s="3">
        <v>40</v>
      </c>
      <c r="B41" t="s">
        <v>79</v>
      </c>
      <c r="C41" t="s">
        <v>80</v>
      </c>
      <c r="D41" t="str">
        <f>HYPERLINK("https://talan.bank.gov.ua/get-user-certificate/US_uJqvFQdiLk2eHZEzf","Завантажити сертифікат")</f>
        <v>Завантажити сертифікат</v>
      </c>
    </row>
    <row r="42" spans="1:4" x14ac:dyDescent="0.3">
      <c r="A42" s="3">
        <v>41</v>
      </c>
      <c r="B42" t="s">
        <v>81</v>
      </c>
      <c r="C42" t="s">
        <v>82</v>
      </c>
      <c r="D42" t="str">
        <f>HYPERLINK("https://talan.bank.gov.ua/get-user-certificate/US_uJoDv9SIE-mr2V3pc","Завантажити сертифікат")</f>
        <v>Завантажити сертифікат</v>
      </c>
    </row>
    <row r="43" spans="1:4" x14ac:dyDescent="0.3">
      <c r="A43" s="3">
        <v>42</v>
      </c>
      <c r="B43" t="s">
        <v>83</v>
      </c>
      <c r="C43" t="s">
        <v>84</v>
      </c>
      <c r="D43" t="str">
        <f>HYPERLINK("https://talan.bank.gov.ua/get-user-certificate/US_uJJCngSUabhOQMcz2","Завантажити сертифікат")</f>
        <v>Завантажити сертифікат</v>
      </c>
    </row>
    <row r="44" spans="1:4" x14ac:dyDescent="0.3">
      <c r="A44" s="3">
        <v>43</v>
      </c>
      <c r="B44" t="s">
        <v>85</v>
      </c>
      <c r="C44" t="s">
        <v>86</v>
      </c>
      <c r="D44" t="str">
        <f>HYPERLINK("https://talan.bank.gov.ua/get-user-certificate/US_uJzQvzitux4ohaJBj","Завантажити сертифікат")</f>
        <v>Завантажити сертифікат</v>
      </c>
    </row>
    <row r="45" spans="1:4" x14ac:dyDescent="0.3">
      <c r="A45" s="3">
        <v>44</v>
      </c>
      <c r="B45" t="s">
        <v>87</v>
      </c>
      <c r="C45" t="s">
        <v>88</v>
      </c>
      <c r="D45" t="str">
        <f>HYPERLINK("https://talan.bank.gov.ua/get-user-certificate/US_uJFfLpbZtPKKf5gq2","Завантажити сертифікат")</f>
        <v>Завантажити сертифікат</v>
      </c>
    </row>
    <row r="46" spans="1:4" x14ac:dyDescent="0.3">
      <c r="A46" s="3">
        <v>45</v>
      </c>
      <c r="B46" t="s">
        <v>89</v>
      </c>
      <c r="C46" t="s">
        <v>90</v>
      </c>
      <c r="D46" t="str">
        <f>HYPERLINK("https://talan.bank.gov.ua/get-user-certificate/US_uJ-LZDMn9pYsR6xaF","Завантажити сертифікат")</f>
        <v>Завантажити сертифікат</v>
      </c>
    </row>
    <row r="47" spans="1:4" x14ac:dyDescent="0.3">
      <c r="A47" s="3">
        <v>46</v>
      </c>
      <c r="B47" t="s">
        <v>91</v>
      </c>
      <c r="C47" t="s">
        <v>92</v>
      </c>
      <c r="D47" t="str">
        <f>HYPERLINK("https://talan.bank.gov.ua/get-user-certificate/US_uJFnLqhJ3oeYMcc--","Завантажити сертифікат")</f>
        <v>Завантажити сертифікат</v>
      </c>
    </row>
    <row r="48" spans="1:4" x14ac:dyDescent="0.3">
      <c r="A48" s="3">
        <v>47</v>
      </c>
      <c r="B48" t="s">
        <v>93</v>
      </c>
      <c r="C48" t="s">
        <v>94</v>
      </c>
      <c r="D48" t="str">
        <f>HYPERLINK("https://talan.bank.gov.ua/get-user-certificate/US_uJjW8yO7rmQP-Iczs","Завантажити сертифікат")</f>
        <v>Завантажити сертифікат</v>
      </c>
    </row>
    <row r="49" spans="1:4" x14ac:dyDescent="0.3">
      <c r="A49" s="3">
        <v>48</v>
      </c>
      <c r="B49" t="s">
        <v>95</v>
      </c>
      <c r="C49" t="s">
        <v>96</v>
      </c>
      <c r="D49" t="str">
        <f>HYPERLINK("https://talan.bank.gov.ua/get-user-certificate/US_uJSA-reQwOLX0tn2U","Завантажити сертифікат")</f>
        <v>Завантажити сертифікат</v>
      </c>
    </row>
    <row r="50" spans="1:4" x14ac:dyDescent="0.3">
      <c r="A50" s="3">
        <v>49</v>
      </c>
      <c r="B50" t="s">
        <v>97</v>
      </c>
      <c r="C50" t="s">
        <v>98</v>
      </c>
      <c r="D50" t="str">
        <f>HYPERLINK("https://talan.bank.gov.ua/get-user-certificate/US_uJm--pFsKwWwUfp3O","Завантажити сертифікат")</f>
        <v>Завантажити сертифікат</v>
      </c>
    </row>
    <row r="51" spans="1:4" x14ac:dyDescent="0.3">
      <c r="A51" s="3">
        <v>50</v>
      </c>
      <c r="B51" t="s">
        <v>99</v>
      </c>
      <c r="C51" t="s">
        <v>100</v>
      </c>
      <c r="D51" t="str">
        <f>HYPERLINK("https://talan.bank.gov.ua/get-user-certificate/US_uJ5D69CWbxZ06ftSw","Завантажити сертифікат")</f>
        <v>Завантажити сертифікат</v>
      </c>
    </row>
    <row r="52" spans="1:4" x14ac:dyDescent="0.3">
      <c r="A52" s="3">
        <v>51</v>
      </c>
      <c r="B52" t="s">
        <v>101</v>
      </c>
      <c r="C52" t="s">
        <v>102</v>
      </c>
      <c r="D52" t="str">
        <f>HYPERLINK("https://talan.bank.gov.ua/get-user-certificate/US_uJp9yC2-BSo_Ua37H","Завантажити сертифікат")</f>
        <v>Завантажити сертифікат</v>
      </c>
    </row>
    <row r="53" spans="1:4" x14ac:dyDescent="0.3">
      <c r="A53" s="3">
        <v>52</v>
      </c>
      <c r="B53" t="s">
        <v>103</v>
      </c>
      <c r="C53" t="s">
        <v>104</v>
      </c>
      <c r="D53" t="str">
        <f>HYPERLINK("https://talan.bank.gov.ua/get-user-certificate/US_uJml6vLGgoAccGAd4","Завантажити сертифікат")</f>
        <v>Завантажити сертифікат</v>
      </c>
    </row>
    <row r="54" spans="1:4" x14ac:dyDescent="0.3">
      <c r="A54" s="3">
        <v>53</v>
      </c>
      <c r="B54" t="s">
        <v>105</v>
      </c>
      <c r="C54" t="s">
        <v>106</v>
      </c>
      <c r="D54" t="str">
        <f>HYPERLINK("https://talan.bank.gov.ua/get-user-certificate/US_uJci0k7Zt4x5W-U2I","Завантажити сертифікат")</f>
        <v>Завантажити сертифікат</v>
      </c>
    </row>
    <row r="55" spans="1:4" x14ac:dyDescent="0.3">
      <c r="A55" s="3">
        <v>54</v>
      </c>
      <c r="B55" t="s">
        <v>107</v>
      </c>
      <c r="C55" t="s">
        <v>108</v>
      </c>
      <c r="D55" t="str">
        <f>HYPERLINK("https://talan.bank.gov.ua/get-user-certificate/US_uJbbZZYP4A3Wi67uz","Завантажити сертифікат")</f>
        <v>Завантажити сертифікат</v>
      </c>
    </row>
    <row r="56" spans="1:4" x14ac:dyDescent="0.3">
      <c r="A56" s="3">
        <v>55</v>
      </c>
      <c r="B56" t="s">
        <v>109</v>
      </c>
      <c r="C56" t="s">
        <v>110</v>
      </c>
      <c r="D56" t="str">
        <f>HYPERLINK("https://talan.bank.gov.ua/get-user-certificate/US_uJ_lOYoX_4mtd2OLQ","Завантажити сертифікат")</f>
        <v>Завантажити сертифікат</v>
      </c>
    </row>
    <row r="57" spans="1:4" x14ac:dyDescent="0.3">
      <c r="A57" s="3">
        <v>56</v>
      </c>
      <c r="B57" t="s">
        <v>111</v>
      </c>
      <c r="C57" t="s">
        <v>112</v>
      </c>
      <c r="D57" t="str">
        <f>HYPERLINK("https://talan.bank.gov.ua/get-user-certificate/US_uJFpEJSD7rpVMUVWx","Завантажити сертифікат")</f>
        <v>Завантажити сертифікат</v>
      </c>
    </row>
    <row r="58" spans="1:4" x14ac:dyDescent="0.3">
      <c r="A58" s="3">
        <v>57</v>
      </c>
      <c r="B58" t="s">
        <v>113</v>
      </c>
      <c r="C58" t="s">
        <v>114</v>
      </c>
      <c r="D58" t="str">
        <f>HYPERLINK("https://talan.bank.gov.ua/get-user-certificate/US_uJpWbwIQkBFMachpi","Завантажити сертифікат")</f>
        <v>Завантажити сертифікат</v>
      </c>
    </row>
    <row r="59" spans="1:4" x14ac:dyDescent="0.3">
      <c r="A59" s="3">
        <v>58</v>
      </c>
      <c r="B59" t="s">
        <v>115</v>
      </c>
      <c r="C59" t="s">
        <v>116</v>
      </c>
      <c r="D59" t="str">
        <f>HYPERLINK("https://talan.bank.gov.ua/get-user-certificate/US_uJI036wUJHvCYT6H-","Завантажити сертифікат")</f>
        <v>Завантажити сертифікат</v>
      </c>
    </row>
    <row r="60" spans="1:4" x14ac:dyDescent="0.3">
      <c r="A60" s="3">
        <v>59</v>
      </c>
      <c r="B60" t="s">
        <v>117</v>
      </c>
      <c r="C60" t="s">
        <v>118</v>
      </c>
      <c r="D60" t="str">
        <f>HYPERLINK("https://talan.bank.gov.ua/get-user-certificate/US_uJ_-cUdr6bIVr7Nez","Завантажити сертифікат")</f>
        <v>Завантажити сертифікат</v>
      </c>
    </row>
    <row r="61" spans="1:4" x14ac:dyDescent="0.3">
      <c r="A61" s="3">
        <v>60</v>
      </c>
      <c r="B61" t="s">
        <v>119</v>
      </c>
      <c r="C61" t="s">
        <v>120</v>
      </c>
      <c r="D61" t="str">
        <f>HYPERLINK("https://talan.bank.gov.ua/get-user-certificate/US_uJ3aNIWnLeulrdqj1","Завантажити сертифікат")</f>
        <v>Завантажити сертифікат</v>
      </c>
    </row>
    <row r="62" spans="1:4" x14ac:dyDescent="0.3">
      <c r="A62" s="3">
        <v>61</v>
      </c>
      <c r="B62" t="s">
        <v>121</v>
      </c>
      <c r="C62" t="s">
        <v>122</v>
      </c>
      <c r="D62" t="str">
        <f>HYPERLINK("https://talan.bank.gov.ua/get-user-certificate/US_uJsKPA71OIxLrVZ87","Завантажити сертифікат")</f>
        <v>Завантажити сертифікат</v>
      </c>
    </row>
    <row r="63" spans="1:4" x14ac:dyDescent="0.3">
      <c r="A63" s="3">
        <v>62</v>
      </c>
      <c r="B63" t="s">
        <v>123</v>
      </c>
      <c r="C63" t="s">
        <v>124</v>
      </c>
      <c r="D63" t="str">
        <f>HYPERLINK("https://talan.bank.gov.ua/get-user-certificate/US_uJKpp4amQnnDLHmGr","Завантажити сертифікат")</f>
        <v>Завантажити сертифікат</v>
      </c>
    </row>
    <row r="64" spans="1:4" x14ac:dyDescent="0.3">
      <c r="A64" s="3">
        <v>63</v>
      </c>
      <c r="B64" t="s">
        <v>125</v>
      </c>
      <c r="C64" t="s">
        <v>126</v>
      </c>
      <c r="D64" t="str">
        <f>HYPERLINK("https://talan.bank.gov.ua/get-user-certificate/US_uJef1ayax9Di0hahl","Завантажити сертифікат")</f>
        <v>Завантажити сертифікат</v>
      </c>
    </row>
    <row r="65" spans="1:4" x14ac:dyDescent="0.3">
      <c r="A65" s="3">
        <v>64</v>
      </c>
      <c r="B65" t="s">
        <v>127</v>
      </c>
      <c r="C65" t="s">
        <v>128</v>
      </c>
      <c r="D65" t="str">
        <f>HYPERLINK("https://talan.bank.gov.ua/get-user-certificate/US_uJheOGIh6wFCs2DnB","Завантажити сертифікат")</f>
        <v>Завантажити сертифікат</v>
      </c>
    </row>
    <row r="66" spans="1:4" x14ac:dyDescent="0.3">
      <c r="A66" s="3">
        <v>65</v>
      </c>
      <c r="B66" t="s">
        <v>129</v>
      </c>
      <c r="C66" t="s">
        <v>130</v>
      </c>
      <c r="D66" t="str">
        <f>HYPERLINK("https://talan.bank.gov.ua/get-user-certificate/US_uJbsRBr1yhPkBKNu3","Завантажити сертифікат")</f>
        <v>Завантажити сертифікат</v>
      </c>
    </row>
    <row r="67" spans="1:4" x14ac:dyDescent="0.3">
      <c r="A67" s="3">
        <v>66</v>
      </c>
      <c r="B67" t="s">
        <v>131</v>
      </c>
      <c r="C67" t="s">
        <v>132</v>
      </c>
      <c r="D67" t="str">
        <f>HYPERLINK("https://talan.bank.gov.ua/get-user-certificate/US_uJEQnQtaA6hBdUGek","Завантажити сертифікат")</f>
        <v>Завантажити сертифікат</v>
      </c>
    </row>
    <row r="68" spans="1:4" x14ac:dyDescent="0.3">
      <c r="A68" s="3">
        <v>67</v>
      </c>
      <c r="B68" t="s">
        <v>133</v>
      </c>
      <c r="C68" t="s">
        <v>134</v>
      </c>
      <c r="D68" t="str">
        <f>HYPERLINK("https://talan.bank.gov.ua/get-user-certificate/US_uJ-wj99OgiLgZQCXb","Завантажити сертифікат")</f>
        <v>Завантажити сертифікат</v>
      </c>
    </row>
    <row r="69" spans="1:4" x14ac:dyDescent="0.3">
      <c r="A69" s="3">
        <v>68</v>
      </c>
      <c r="B69" t="s">
        <v>135</v>
      </c>
      <c r="C69" t="s">
        <v>136</v>
      </c>
      <c r="D69" t="str">
        <f>HYPERLINK("https://talan.bank.gov.ua/get-user-certificate/US_uJMHcNsmU0_gizdWS","Завантажити сертифікат")</f>
        <v>Завантажити сертифікат</v>
      </c>
    </row>
    <row r="70" spans="1:4" x14ac:dyDescent="0.3">
      <c r="A70" s="3">
        <v>69</v>
      </c>
      <c r="B70" t="s">
        <v>137</v>
      </c>
      <c r="C70" t="s">
        <v>138</v>
      </c>
      <c r="D70" t="str">
        <f>HYPERLINK("https://talan.bank.gov.ua/get-user-certificate/US_uJXA7jjx8tOS2D-2z","Завантажити сертифікат")</f>
        <v>Завантажити сертифікат</v>
      </c>
    </row>
    <row r="71" spans="1:4" x14ac:dyDescent="0.3">
      <c r="A71" s="3">
        <v>70</v>
      </c>
      <c r="B71" t="s">
        <v>139</v>
      </c>
      <c r="C71" t="s">
        <v>140</v>
      </c>
      <c r="D71" t="str">
        <f>HYPERLINK("https://talan.bank.gov.ua/get-user-certificate/US_uJ1C7MqMaiMCGZfMp","Завантажити сертифікат")</f>
        <v>Завантажити сертифікат</v>
      </c>
    </row>
    <row r="72" spans="1:4" x14ac:dyDescent="0.3">
      <c r="A72" s="3">
        <v>71</v>
      </c>
      <c r="B72" t="s">
        <v>141</v>
      </c>
      <c r="C72" t="s">
        <v>142</v>
      </c>
      <c r="D72" t="str">
        <f>HYPERLINK("https://talan.bank.gov.ua/get-user-certificate/US_uJS-Wx1tiB1rNuXfW","Завантажити сертифікат")</f>
        <v>Завантажити сертифікат</v>
      </c>
    </row>
    <row r="73" spans="1:4" x14ac:dyDescent="0.3">
      <c r="A73" s="3">
        <v>72</v>
      </c>
      <c r="B73" t="s">
        <v>143</v>
      </c>
      <c r="C73" t="s">
        <v>144</v>
      </c>
      <c r="D73" t="str">
        <f>HYPERLINK("https://talan.bank.gov.ua/get-user-certificate/US_uJXxmC9Qrp3NIJ8fm","Завантажити сертифікат")</f>
        <v>Завантажити сертифікат</v>
      </c>
    </row>
    <row r="74" spans="1:4" x14ac:dyDescent="0.3">
      <c r="A74" s="3">
        <v>73</v>
      </c>
      <c r="B74" t="s">
        <v>145</v>
      </c>
      <c r="C74" t="s">
        <v>146</v>
      </c>
      <c r="D74" t="str">
        <f>HYPERLINK("https://talan.bank.gov.ua/get-user-certificate/US_uJrodMD8kcU8j6A4t","Завантажити сертифікат")</f>
        <v>Завантажити сертифікат</v>
      </c>
    </row>
    <row r="75" spans="1:4" x14ac:dyDescent="0.3">
      <c r="A75" s="3">
        <v>74</v>
      </c>
      <c r="B75" t="s">
        <v>147</v>
      </c>
      <c r="C75" t="s">
        <v>148</v>
      </c>
      <c r="D75" t="str">
        <f>HYPERLINK("https://talan.bank.gov.ua/get-user-certificate/US_uJf60jX7B6swXJz4i","Завантажити сертифікат")</f>
        <v>Завантажити сертифікат</v>
      </c>
    </row>
    <row r="76" spans="1:4" x14ac:dyDescent="0.3">
      <c r="A76" s="3">
        <v>75</v>
      </c>
      <c r="B76" t="s">
        <v>149</v>
      </c>
      <c r="C76" t="s">
        <v>150</v>
      </c>
      <c r="D76" t="str">
        <f>HYPERLINK("https://talan.bank.gov.ua/get-user-certificate/US_uJCarb-4dShIa2Wt9","Завантажити сертифікат")</f>
        <v>Завантажити сертифікат</v>
      </c>
    </row>
    <row r="77" spans="1:4" x14ac:dyDescent="0.3">
      <c r="A77" s="3">
        <v>76</v>
      </c>
      <c r="B77" t="s">
        <v>151</v>
      </c>
      <c r="C77" t="s">
        <v>152</v>
      </c>
      <c r="D77" t="str">
        <f>HYPERLINK("https://talan.bank.gov.ua/get-user-certificate/US_uJbhAMoxL58sh9AZs","Завантажити сертифікат")</f>
        <v>Завантажити сертифікат</v>
      </c>
    </row>
    <row r="78" spans="1:4" x14ac:dyDescent="0.3">
      <c r="A78" s="3">
        <v>77</v>
      </c>
      <c r="B78" t="s">
        <v>153</v>
      </c>
      <c r="C78" t="s">
        <v>154</v>
      </c>
      <c r="D78" t="str">
        <f>HYPERLINK("https://talan.bank.gov.ua/get-user-certificate/US_uJueCOPf6SnUwpbtD","Завантажити сертифікат")</f>
        <v>Завантажити сертифікат</v>
      </c>
    </row>
    <row r="79" spans="1:4" x14ac:dyDescent="0.3">
      <c r="A79" s="3">
        <v>78</v>
      </c>
      <c r="B79" t="s">
        <v>155</v>
      </c>
      <c r="C79" t="s">
        <v>156</v>
      </c>
      <c r="D79" t="str">
        <f>HYPERLINK("https://talan.bank.gov.ua/get-user-certificate/US_uJtSzHjEtmg561H-e","Завантажити сертифікат")</f>
        <v>Завантажити сертифікат</v>
      </c>
    </row>
    <row r="80" spans="1:4" x14ac:dyDescent="0.3">
      <c r="A80" s="3">
        <v>79</v>
      </c>
      <c r="B80" t="s">
        <v>157</v>
      </c>
      <c r="C80" t="s">
        <v>158</v>
      </c>
      <c r="D80" t="str">
        <f>HYPERLINK("https://talan.bank.gov.ua/get-user-certificate/US_uJ1clk5RW_4f-5X9Y","Завантажити сертифікат")</f>
        <v>Завантажити сертифікат</v>
      </c>
    </row>
    <row r="81" spans="1:4" x14ac:dyDescent="0.3">
      <c r="A81" s="3">
        <v>80</v>
      </c>
      <c r="B81" t="s">
        <v>159</v>
      </c>
      <c r="C81" t="s">
        <v>160</v>
      </c>
      <c r="D81" t="str">
        <f>HYPERLINK("https://talan.bank.gov.ua/get-user-certificate/US_uJ4p4y4p9wyz0WcoW","Завантажити сертифікат")</f>
        <v>Завантажити сертифікат</v>
      </c>
    </row>
    <row r="82" spans="1:4" x14ac:dyDescent="0.3">
      <c r="A82" s="3">
        <v>81</v>
      </c>
      <c r="B82" t="s">
        <v>161</v>
      </c>
      <c r="C82" t="s">
        <v>162</v>
      </c>
      <c r="D82" t="str">
        <f>HYPERLINK("https://talan.bank.gov.ua/get-user-certificate/US_uJjOevZT1gVpmWzt2","Завантажити сертифікат")</f>
        <v>Завантажити сертифікат</v>
      </c>
    </row>
    <row r="83" spans="1:4" x14ac:dyDescent="0.3">
      <c r="A83" s="3">
        <v>82</v>
      </c>
      <c r="B83" t="s">
        <v>163</v>
      </c>
      <c r="C83" t="s">
        <v>164</v>
      </c>
      <c r="D83" t="str">
        <f>HYPERLINK("https://talan.bank.gov.ua/get-user-certificate/US_uJRJDybQYLGZv1ZjY","Завантажити сертифікат")</f>
        <v>Завантажити сертифікат</v>
      </c>
    </row>
    <row r="84" spans="1:4" x14ac:dyDescent="0.3">
      <c r="A84" s="3">
        <v>83</v>
      </c>
      <c r="B84" t="s">
        <v>165</v>
      </c>
      <c r="C84" t="s">
        <v>166</v>
      </c>
      <c r="D84" t="str">
        <f>HYPERLINK("https://talan.bank.gov.ua/get-user-certificate/US_uJzvvLgP4RIHNzpr5","Завантажити сертифікат")</f>
        <v>Завантажити сертифікат</v>
      </c>
    </row>
    <row r="85" spans="1:4" x14ac:dyDescent="0.3">
      <c r="A85" s="3">
        <v>84</v>
      </c>
      <c r="B85" t="s">
        <v>167</v>
      </c>
      <c r="C85" t="s">
        <v>168</v>
      </c>
      <c r="D85" t="str">
        <f>HYPERLINK("https://talan.bank.gov.ua/get-user-certificate/US_uJZ5pWSTXoHbKSEv_","Завантажити сертифікат")</f>
        <v>Завантажити сертифікат</v>
      </c>
    </row>
    <row r="86" spans="1:4" x14ac:dyDescent="0.3">
      <c r="A86" s="3">
        <v>85</v>
      </c>
      <c r="B86" t="s">
        <v>169</v>
      </c>
      <c r="C86" t="s">
        <v>170</v>
      </c>
      <c r="D86" t="str">
        <f>HYPERLINK("https://talan.bank.gov.ua/get-user-certificate/US_uJKNVlw0qjmk4qqjA","Завантажити сертифікат")</f>
        <v>Завантажити сертифікат</v>
      </c>
    </row>
    <row r="87" spans="1:4" x14ac:dyDescent="0.3">
      <c r="A87" s="3">
        <v>86</v>
      </c>
      <c r="B87" t="s">
        <v>171</v>
      </c>
      <c r="C87" t="s">
        <v>172</v>
      </c>
      <c r="D87" t="str">
        <f>HYPERLINK("https://talan.bank.gov.ua/get-user-certificate/US_uJ45A8kQHkjAKYdZB","Завантажити сертифікат")</f>
        <v>Завантажити сертифікат</v>
      </c>
    </row>
    <row r="88" spans="1:4" x14ac:dyDescent="0.3">
      <c r="A88" s="3">
        <v>87</v>
      </c>
      <c r="B88" t="s">
        <v>173</v>
      </c>
      <c r="C88" t="s">
        <v>174</v>
      </c>
      <c r="D88" t="str">
        <f>HYPERLINK("https://talan.bank.gov.ua/get-user-certificate/US_uJSkP6NF3h3HlXk3j","Завантажити сертифікат")</f>
        <v>Завантажити сертифікат</v>
      </c>
    </row>
    <row r="89" spans="1:4" x14ac:dyDescent="0.3">
      <c r="A89" s="3">
        <v>88</v>
      </c>
      <c r="B89" t="s">
        <v>175</v>
      </c>
      <c r="C89" t="s">
        <v>176</v>
      </c>
      <c r="D89" t="str">
        <f>HYPERLINK("https://talan.bank.gov.ua/get-user-certificate/US_uJtGDFtTgwlt9QNVR","Завантажити сертифікат")</f>
        <v>Завантажити сертифікат</v>
      </c>
    </row>
    <row r="90" spans="1:4" x14ac:dyDescent="0.3">
      <c r="A90" s="3">
        <v>89</v>
      </c>
      <c r="B90" t="s">
        <v>177</v>
      </c>
      <c r="C90" t="s">
        <v>178</v>
      </c>
      <c r="D90" t="str">
        <f>HYPERLINK("https://talan.bank.gov.ua/get-user-certificate/US_uJOu0cz52SwvELsI_","Завантажити сертифікат")</f>
        <v>Завантажити сертифікат</v>
      </c>
    </row>
    <row r="91" spans="1:4" x14ac:dyDescent="0.3">
      <c r="A91" s="3">
        <v>90</v>
      </c>
      <c r="B91" t="s">
        <v>179</v>
      </c>
      <c r="C91" t="s">
        <v>180</v>
      </c>
      <c r="D91" t="str">
        <f>HYPERLINK("https://talan.bank.gov.ua/get-user-certificate/US_uJtz58GGEhhKZS-c4","Завантажити сертифікат")</f>
        <v>Завантажити сертифікат</v>
      </c>
    </row>
    <row r="92" spans="1:4" x14ac:dyDescent="0.3">
      <c r="A92" s="3">
        <v>91</v>
      </c>
      <c r="B92" t="s">
        <v>181</v>
      </c>
      <c r="C92" t="s">
        <v>182</v>
      </c>
      <c r="D92" t="str">
        <f>HYPERLINK("https://talan.bank.gov.ua/get-user-certificate/US_uJBz1jaXL0rAgcfD-","Завантажити сертифікат")</f>
        <v>Завантажити сертифікат</v>
      </c>
    </row>
    <row r="93" spans="1:4" x14ac:dyDescent="0.3">
      <c r="A93" s="3">
        <v>92</v>
      </c>
      <c r="B93" t="s">
        <v>183</v>
      </c>
      <c r="C93" t="s">
        <v>184</v>
      </c>
      <c r="D93" t="str">
        <f>HYPERLINK("https://talan.bank.gov.ua/get-user-certificate/US_uJlwoo26PepN7PFi8","Завантажити сертифікат")</f>
        <v>Завантажити сертифікат</v>
      </c>
    </row>
    <row r="94" spans="1:4" x14ac:dyDescent="0.3">
      <c r="A94" s="3">
        <v>93</v>
      </c>
      <c r="B94" t="s">
        <v>185</v>
      </c>
      <c r="C94" t="s">
        <v>186</v>
      </c>
      <c r="D94" t="str">
        <f>HYPERLINK("https://talan.bank.gov.ua/get-user-certificate/US_uJ4ciehpOop2VwjSw","Завантажити сертифікат")</f>
        <v>Завантажити сертифікат</v>
      </c>
    </row>
    <row r="95" spans="1:4" x14ac:dyDescent="0.3">
      <c r="A95" s="3">
        <v>94</v>
      </c>
      <c r="B95" t="s">
        <v>187</v>
      </c>
      <c r="C95" t="s">
        <v>188</v>
      </c>
      <c r="D95" t="str">
        <f>HYPERLINK("https://talan.bank.gov.ua/get-user-certificate/US_uJ15bwVvWjgni34a5","Завантажити сертифікат")</f>
        <v>Завантажити сертифікат</v>
      </c>
    </row>
    <row r="96" spans="1:4" x14ac:dyDescent="0.3">
      <c r="A96" s="3">
        <v>95</v>
      </c>
      <c r="B96" t="s">
        <v>189</v>
      </c>
      <c r="C96" t="s">
        <v>190</v>
      </c>
      <c r="D96" t="str">
        <f>HYPERLINK("https://talan.bank.gov.ua/get-user-certificate/US_uJZRaroYb0snz4ent","Завантажити сертифікат")</f>
        <v>Завантажити сертифікат</v>
      </c>
    </row>
    <row r="97" spans="1:4" x14ac:dyDescent="0.3">
      <c r="A97" s="3">
        <v>96</v>
      </c>
      <c r="B97" t="s">
        <v>191</v>
      </c>
      <c r="C97" t="s">
        <v>192</v>
      </c>
      <c r="D97" t="str">
        <f>HYPERLINK("https://talan.bank.gov.ua/get-user-certificate/US_uJbZP6cBs22jvOJB-","Завантажити сертифікат")</f>
        <v>Завантажити сертифікат</v>
      </c>
    </row>
    <row r="98" spans="1:4" x14ac:dyDescent="0.3">
      <c r="A98" s="3">
        <v>97</v>
      </c>
      <c r="B98" t="s">
        <v>193</v>
      </c>
      <c r="C98" t="s">
        <v>194</v>
      </c>
      <c r="D98" t="str">
        <f>HYPERLINK("https://talan.bank.gov.ua/get-user-certificate/US_uJjdHes6XWfC0GMPh","Завантажити сертифікат")</f>
        <v>Завантажити сертифікат</v>
      </c>
    </row>
    <row r="99" spans="1:4" x14ac:dyDescent="0.3">
      <c r="A99" s="3">
        <v>98</v>
      </c>
      <c r="B99" t="s">
        <v>195</v>
      </c>
      <c r="C99" t="s">
        <v>196</v>
      </c>
      <c r="D99" t="str">
        <f>HYPERLINK("https://talan.bank.gov.ua/get-user-certificate/US_uJlBCb8YiJaYgvTDw","Завантажити сертифікат")</f>
        <v>Завантажити сертифікат</v>
      </c>
    </row>
    <row r="100" spans="1:4" x14ac:dyDescent="0.3">
      <c r="A100" s="3">
        <v>99</v>
      </c>
      <c r="B100" t="s">
        <v>197</v>
      </c>
      <c r="C100" t="s">
        <v>198</v>
      </c>
      <c r="D100" t="str">
        <f>HYPERLINK("https://talan.bank.gov.ua/get-user-certificate/US_uJ59vspxXwngX8GOP","Завантажити сертифікат")</f>
        <v>Завантажити сертифікат</v>
      </c>
    </row>
    <row r="101" spans="1:4" x14ac:dyDescent="0.3">
      <c r="A101" s="3">
        <v>100</v>
      </c>
      <c r="B101" t="s">
        <v>199</v>
      </c>
      <c r="C101" t="s">
        <v>200</v>
      </c>
      <c r="D101" t="str">
        <f>HYPERLINK("https://talan.bank.gov.ua/get-user-certificate/US_uJcuBtdHNsTIVlJAA","Завантажити сертифікат")</f>
        <v>Завантажити сертифікат</v>
      </c>
    </row>
    <row r="102" spans="1:4" x14ac:dyDescent="0.3">
      <c r="A102" s="3">
        <v>101</v>
      </c>
      <c r="B102" t="s">
        <v>201</v>
      </c>
      <c r="C102" t="s">
        <v>202</v>
      </c>
      <c r="D102" t="str">
        <f>HYPERLINK("https://talan.bank.gov.ua/get-user-certificate/US_uJOxS9RXk6erMPlEu","Завантажити сертифікат")</f>
        <v>Завантажити сертифікат</v>
      </c>
    </row>
    <row r="103" spans="1:4" x14ac:dyDescent="0.3">
      <c r="A103" s="3">
        <v>102</v>
      </c>
      <c r="B103" t="s">
        <v>203</v>
      </c>
      <c r="C103" t="s">
        <v>204</v>
      </c>
      <c r="D103" t="str">
        <f>HYPERLINK("https://talan.bank.gov.ua/get-user-certificate/US_uJDDwlWsd6oir_Sux","Завантажити сертифікат")</f>
        <v>Завантажити сертифікат</v>
      </c>
    </row>
    <row r="104" spans="1:4" x14ac:dyDescent="0.3">
      <c r="A104" s="3">
        <v>103</v>
      </c>
      <c r="B104" t="s">
        <v>205</v>
      </c>
      <c r="C104" t="s">
        <v>206</v>
      </c>
      <c r="D104" t="str">
        <f>HYPERLINK("https://talan.bank.gov.ua/get-user-certificate/US_uJjyfzdfao-3OY8el","Завантажити сертифікат")</f>
        <v>Завантажити сертифікат</v>
      </c>
    </row>
    <row r="105" spans="1:4" x14ac:dyDescent="0.3">
      <c r="A105" s="3">
        <v>104</v>
      </c>
      <c r="B105" t="s">
        <v>207</v>
      </c>
      <c r="C105" t="s">
        <v>208</v>
      </c>
      <c r="D105" t="str">
        <f>HYPERLINK("https://talan.bank.gov.ua/get-user-certificate/US_uJNCiDBVdpgtz-8eb","Завантажити сертифікат")</f>
        <v>Завантажити сертифікат</v>
      </c>
    </row>
    <row r="106" spans="1:4" x14ac:dyDescent="0.3">
      <c r="A106" s="3">
        <v>105</v>
      </c>
      <c r="B106" t="s">
        <v>209</v>
      </c>
      <c r="C106" t="s">
        <v>210</v>
      </c>
      <c r="D106" t="str">
        <f>HYPERLINK("https://talan.bank.gov.ua/get-user-certificate/US_uJIcQmNx_wvxwOls1","Завантажити сертифікат")</f>
        <v>Завантажити сертифікат</v>
      </c>
    </row>
    <row r="107" spans="1:4" x14ac:dyDescent="0.3">
      <c r="A107" s="3">
        <v>106</v>
      </c>
      <c r="B107" t="s">
        <v>211</v>
      </c>
      <c r="C107" t="s">
        <v>212</v>
      </c>
      <c r="D107" t="str">
        <f>HYPERLINK("https://talan.bank.gov.ua/get-user-certificate/US_uJgv1haqS_2Q16bfI","Завантажити сертифікат")</f>
        <v>Завантажити сертифікат</v>
      </c>
    </row>
    <row r="108" spans="1:4" x14ac:dyDescent="0.3">
      <c r="A108" s="3">
        <v>107</v>
      </c>
      <c r="B108" t="s">
        <v>213</v>
      </c>
      <c r="C108" t="s">
        <v>214</v>
      </c>
      <c r="D108" t="str">
        <f>HYPERLINK("https://talan.bank.gov.ua/get-user-certificate/US_uJ30BHpxRrdCl0Ejr","Завантажити сертифікат")</f>
        <v>Завантажити сертифікат</v>
      </c>
    </row>
    <row r="109" spans="1:4" x14ac:dyDescent="0.3">
      <c r="A109" s="3">
        <v>108</v>
      </c>
      <c r="B109" t="s">
        <v>215</v>
      </c>
      <c r="C109" t="s">
        <v>216</v>
      </c>
      <c r="D109" t="str">
        <f>HYPERLINK("https://talan.bank.gov.ua/get-user-certificate/US_uJ_n_Zv_BBpMD5B2X","Завантажити сертифікат")</f>
        <v>Завантажити сертифікат</v>
      </c>
    </row>
    <row r="110" spans="1:4" x14ac:dyDescent="0.3">
      <c r="A110" s="3">
        <v>109</v>
      </c>
      <c r="B110" t="s">
        <v>217</v>
      </c>
      <c r="C110" t="s">
        <v>218</v>
      </c>
      <c r="D110" t="str">
        <f>HYPERLINK("https://talan.bank.gov.ua/get-user-certificate/US_uJBFq8tpznzvrGYzR","Завантажити сертифікат")</f>
        <v>Завантажити сертифікат</v>
      </c>
    </row>
    <row r="111" spans="1:4" x14ac:dyDescent="0.3">
      <c r="A111" s="3">
        <v>110</v>
      </c>
      <c r="B111" t="s">
        <v>219</v>
      </c>
      <c r="C111" t="s">
        <v>220</v>
      </c>
      <c r="D111" t="str">
        <f>HYPERLINK("https://talan.bank.gov.ua/get-user-certificate/US_uJlMJClGQCMD_2Idj","Завантажити сертифікат")</f>
        <v>Завантажити сертифікат</v>
      </c>
    </row>
    <row r="112" spans="1:4" x14ac:dyDescent="0.3">
      <c r="A112" s="3">
        <v>111</v>
      </c>
      <c r="B112" t="s">
        <v>221</v>
      </c>
      <c r="C112" t="s">
        <v>222</v>
      </c>
      <c r="D112" t="str">
        <f>HYPERLINK("https://talan.bank.gov.ua/get-user-certificate/US_uJz-2JFwPwxVaRDaE","Завантажити сертифікат")</f>
        <v>Завантажити сертифікат</v>
      </c>
    </row>
    <row r="113" spans="1:4" x14ac:dyDescent="0.3">
      <c r="A113" s="3">
        <v>112</v>
      </c>
      <c r="B113" t="s">
        <v>223</v>
      </c>
      <c r="C113" t="s">
        <v>224</v>
      </c>
      <c r="D113" t="str">
        <f>HYPERLINK("https://talan.bank.gov.ua/get-user-certificate/US_uJE7VjD4_TsjWmKWS","Завантажити сертифікат")</f>
        <v>Завантажити сертифікат</v>
      </c>
    </row>
    <row r="114" spans="1:4" x14ac:dyDescent="0.3">
      <c r="A114" s="3">
        <v>113</v>
      </c>
      <c r="B114" t="s">
        <v>225</v>
      </c>
      <c r="C114" t="s">
        <v>226</v>
      </c>
      <c r="D114" t="str">
        <f>HYPERLINK("https://talan.bank.gov.ua/get-user-certificate/US_uJR6-hqeToqEi8-Zb","Завантажити сертифікат")</f>
        <v>Завантажити сертифікат</v>
      </c>
    </row>
    <row r="115" spans="1:4" x14ac:dyDescent="0.3">
      <c r="A115" s="3">
        <v>114</v>
      </c>
      <c r="B115" t="s">
        <v>227</v>
      </c>
      <c r="C115" t="s">
        <v>228</v>
      </c>
      <c r="D115" t="str">
        <f>HYPERLINK("https://talan.bank.gov.ua/get-user-certificate/US_uJhEiFctVFVnsSSes","Завантажити сертифікат")</f>
        <v>Завантажити сертифікат</v>
      </c>
    </row>
    <row r="116" spans="1:4" x14ac:dyDescent="0.3">
      <c r="A116" s="3">
        <v>115</v>
      </c>
      <c r="B116" t="s">
        <v>229</v>
      </c>
      <c r="C116" t="s">
        <v>230</v>
      </c>
      <c r="D116" t="str">
        <f>HYPERLINK("https://talan.bank.gov.ua/get-user-certificate/US_uJAK79_kC7enDJyIj","Завантажити сертифікат")</f>
        <v>Завантажити сертифікат</v>
      </c>
    </row>
    <row r="117" spans="1:4" x14ac:dyDescent="0.3">
      <c r="A117" s="3">
        <v>116</v>
      </c>
      <c r="B117" t="s">
        <v>231</v>
      </c>
      <c r="C117" t="s">
        <v>232</v>
      </c>
      <c r="D117" t="str">
        <f>HYPERLINK("https://talan.bank.gov.ua/get-user-certificate/US_uJDzECjxQ6-cUXDdM","Завантажити сертифікат")</f>
        <v>Завантажити сертифікат</v>
      </c>
    </row>
    <row r="118" spans="1:4" x14ac:dyDescent="0.3">
      <c r="A118" s="3">
        <v>117</v>
      </c>
      <c r="B118" t="s">
        <v>233</v>
      </c>
      <c r="C118" t="s">
        <v>234</v>
      </c>
      <c r="D118" t="str">
        <f>HYPERLINK("https://talan.bank.gov.ua/get-user-certificate/US_uJ-p_WutKTXeGN12v","Завантажити сертифікат")</f>
        <v>Завантажити сертифікат</v>
      </c>
    </row>
    <row r="119" spans="1:4" x14ac:dyDescent="0.3">
      <c r="A119" s="3">
        <v>118</v>
      </c>
      <c r="B119" t="s">
        <v>235</v>
      </c>
      <c r="C119" t="s">
        <v>236</v>
      </c>
      <c r="D119" t="str">
        <f>HYPERLINK("https://talan.bank.gov.ua/get-user-certificate/US_uJCeBF9krTL8gJ5J2","Завантажити сертифікат")</f>
        <v>Завантажити сертифікат</v>
      </c>
    </row>
    <row r="120" spans="1:4" x14ac:dyDescent="0.3">
      <c r="A120" s="3">
        <v>119</v>
      </c>
      <c r="B120" t="s">
        <v>237</v>
      </c>
      <c r="C120" t="s">
        <v>238</v>
      </c>
      <c r="D120" t="str">
        <f>HYPERLINK("https://talan.bank.gov.ua/get-user-certificate/US_uJLotpU5TNCJ_ZIQc","Завантажити сертифікат")</f>
        <v>Завантажити сертифікат</v>
      </c>
    </row>
    <row r="121" spans="1:4" x14ac:dyDescent="0.3">
      <c r="A121" s="3">
        <v>120</v>
      </c>
      <c r="B121" t="s">
        <v>239</v>
      </c>
      <c r="C121" t="s">
        <v>240</v>
      </c>
      <c r="D121" t="str">
        <f>HYPERLINK("https://talan.bank.gov.ua/get-user-certificate/US_uJc-ZCw0Y24shOkjf","Завантажити сертифікат")</f>
        <v>Завантажити сертифікат</v>
      </c>
    </row>
    <row r="122" spans="1:4" x14ac:dyDescent="0.3">
      <c r="A122" s="3">
        <v>121</v>
      </c>
      <c r="B122" t="s">
        <v>241</v>
      </c>
      <c r="C122" t="s">
        <v>242</v>
      </c>
      <c r="D122" t="str">
        <f>HYPERLINK("https://talan.bank.gov.ua/get-user-certificate/US_uJoUvzqmADzTNNicc","Завантажити сертифікат")</f>
        <v>Завантажити сертифікат</v>
      </c>
    </row>
    <row r="123" spans="1:4" x14ac:dyDescent="0.3">
      <c r="A123" s="3">
        <v>122</v>
      </c>
      <c r="B123" t="s">
        <v>243</v>
      </c>
      <c r="C123" t="s">
        <v>244</v>
      </c>
      <c r="D123" t="str">
        <f>HYPERLINK("https://talan.bank.gov.ua/get-user-certificate/US_uJriMHYLUANy-Plvj","Завантажити сертифікат")</f>
        <v>Завантажити сертифікат</v>
      </c>
    </row>
    <row r="124" spans="1:4" x14ac:dyDescent="0.3">
      <c r="A124" s="3">
        <v>123</v>
      </c>
      <c r="B124" t="s">
        <v>245</v>
      </c>
      <c r="C124" t="s">
        <v>246</v>
      </c>
      <c r="D124" t="str">
        <f>HYPERLINK("https://talan.bank.gov.ua/get-user-certificate/US_uJVEqr2FzEvjMYnME","Завантажити сертифікат")</f>
        <v>Завантажити сертифікат</v>
      </c>
    </row>
    <row r="125" spans="1:4" x14ac:dyDescent="0.3">
      <c r="A125" s="3">
        <v>124</v>
      </c>
      <c r="B125" t="s">
        <v>247</v>
      </c>
      <c r="C125" t="s">
        <v>248</v>
      </c>
      <c r="D125" t="str">
        <f>HYPERLINK("https://talan.bank.gov.ua/get-user-certificate/US_uJs0e5-mNDcukaex-","Завантажити сертифікат")</f>
        <v>Завантажити сертифікат</v>
      </c>
    </row>
    <row r="126" spans="1:4" x14ac:dyDescent="0.3">
      <c r="A126" s="3">
        <v>125</v>
      </c>
      <c r="B126" t="s">
        <v>249</v>
      </c>
      <c r="C126" t="s">
        <v>250</v>
      </c>
      <c r="D126" t="str">
        <f>HYPERLINK("https://talan.bank.gov.ua/get-user-certificate/US_uJwxHHbnb7AcFgDcT","Завантажити сертифікат")</f>
        <v>Завантажити сертифікат</v>
      </c>
    </row>
    <row r="127" spans="1:4" x14ac:dyDescent="0.3">
      <c r="A127" s="3">
        <v>126</v>
      </c>
      <c r="B127" t="s">
        <v>251</v>
      </c>
      <c r="C127" t="s">
        <v>252</v>
      </c>
      <c r="D127" t="str">
        <f>HYPERLINK("https://talan.bank.gov.ua/get-user-certificate/US_uJuksjUg6UPtDhPsm","Завантажити сертифікат")</f>
        <v>Завантажити сертифікат</v>
      </c>
    </row>
    <row r="128" spans="1:4" x14ac:dyDescent="0.3">
      <c r="A128" s="3">
        <v>127</v>
      </c>
      <c r="B128" t="s">
        <v>253</v>
      </c>
      <c r="C128" t="s">
        <v>254</v>
      </c>
      <c r="D128" t="str">
        <f>HYPERLINK("https://talan.bank.gov.ua/get-user-certificate/US_uJPchYweJjPWeYN94","Завантажити сертифікат")</f>
        <v>Завантажити сертифікат</v>
      </c>
    </row>
    <row r="129" spans="1:4" x14ac:dyDescent="0.3">
      <c r="A129" s="3">
        <v>128</v>
      </c>
      <c r="B129" t="s">
        <v>255</v>
      </c>
      <c r="C129" t="s">
        <v>256</v>
      </c>
      <c r="D129" t="str">
        <f>HYPERLINK("https://talan.bank.gov.ua/get-user-certificate/US_uJ_6pYFujrtUWef1t","Завантажити сертифікат")</f>
        <v>Завантажити сертифікат</v>
      </c>
    </row>
    <row r="130" spans="1:4" x14ac:dyDescent="0.3">
      <c r="A130" s="3">
        <v>129</v>
      </c>
      <c r="B130" t="s">
        <v>257</v>
      </c>
      <c r="C130" t="s">
        <v>258</v>
      </c>
      <c r="D130" t="str">
        <f>HYPERLINK("https://talan.bank.gov.ua/get-user-certificate/US_uJ4bjUCoMrzhEoVPk","Завантажити сертифікат")</f>
        <v>Завантажити сертифікат</v>
      </c>
    </row>
    <row r="131" spans="1:4" x14ac:dyDescent="0.3">
      <c r="A131" s="3">
        <v>130</v>
      </c>
      <c r="B131" t="s">
        <v>259</v>
      </c>
      <c r="C131" t="s">
        <v>260</v>
      </c>
      <c r="D131" t="str">
        <f>HYPERLINK("https://talan.bank.gov.ua/get-user-certificate/US_uJQUy8ac_e_kl1vZD","Завантажити сертифікат")</f>
        <v>Завантажити сертифікат</v>
      </c>
    </row>
    <row r="132" spans="1:4" x14ac:dyDescent="0.3">
      <c r="A132" s="3">
        <v>131</v>
      </c>
      <c r="B132" t="s">
        <v>261</v>
      </c>
      <c r="C132" t="s">
        <v>262</v>
      </c>
      <c r="D132" t="str">
        <f>HYPERLINK("https://talan.bank.gov.ua/get-user-certificate/US_uJaYDquhuPClbj8yN","Завантажити сертифікат")</f>
        <v>Завантажити сертифікат</v>
      </c>
    </row>
    <row r="133" spans="1:4" x14ac:dyDescent="0.3">
      <c r="A133" s="3">
        <v>132</v>
      </c>
      <c r="B133" t="s">
        <v>263</v>
      </c>
      <c r="C133" t="s">
        <v>264</v>
      </c>
      <c r="D133" t="str">
        <f>HYPERLINK("https://talan.bank.gov.ua/get-user-certificate/US_uJMm-3kOrVN8hjyjS","Завантажити сертифікат")</f>
        <v>Завантажити сертифікат</v>
      </c>
    </row>
    <row r="134" spans="1:4" x14ac:dyDescent="0.3">
      <c r="A134" s="3">
        <v>133</v>
      </c>
      <c r="B134" t="s">
        <v>265</v>
      </c>
      <c r="C134" t="s">
        <v>266</v>
      </c>
      <c r="D134" t="str">
        <f>HYPERLINK("https://talan.bank.gov.ua/get-user-certificate/US_uJ5xH-l0MkgpoGA-W","Завантажити сертифікат")</f>
        <v>Завантажити сертифікат</v>
      </c>
    </row>
    <row r="135" spans="1:4" x14ac:dyDescent="0.3">
      <c r="A135" s="3">
        <v>134</v>
      </c>
      <c r="B135" t="s">
        <v>267</v>
      </c>
      <c r="C135" t="s">
        <v>268</v>
      </c>
      <c r="D135" t="str">
        <f>HYPERLINK("https://talan.bank.gov.ua/get-user-certificate/US_uJjtoeOWgeBrM3co8","Завантажити сертифікат")</f>
        <v>Завантажити сертифікат</v>
      </c>
    </row>
    <row r="136" spans="1:4" x14ac:dyDescent="0.3">
      <c r="A136" s="3">
        <v>135</v>
      </c>
      <c r="B136" t="s">
        <v>269</v>
      </c>
      <c r="C136" t="s">
        <v>270</v>
      </c>
      <c r="D136" t="str">
        <f>HYPERLINK("https://talan.bank.gov.ua/get-user-certificate/US_uJ4HlBU4g0KcTJwQL","Завантажити сертифікат")</f>
        <v>Завантажити сертифікат</v>
      </c>
    </row>
    <row r="137" spans="1:4" x14ac:dyDescent="0.3">
      <c r="A137" s="3">
        <v>136</v>
      </c>
      <c r="B137" t="s">
        <v>271</v>
      </c>
      <c r="C137" t="s">
        <v>272</v>
      </c>
      <c r="D137" t="str">
        <f>HYPERLINK("https://talan.bank.gov.ua/get-user-certificate/US_uJJiGyP4Ji3NkNXAZ","Завантажити сертифікат")</f>
        <v>Завантажити сертифікат</v>
      </c>
    </row>
    <row r="138" spans="1:4" x14ac:dyDescent="0.3">
      <c r="A138" s="3">
        <v>137</v>
      </c>
      <c r="B138" t="s">
        <v>273</v>
      </c>
      <c r="C138" t="s">
        <v>274</v>
      </c>
      <c r="D138" t="str">
        <f>HYPERLINK("https://talan.bank.gov.ua/get-user-certificate/US_uJd0_phMK70zMkBlM","Завантажити сертифікат")</f>
        <v>Завантажити сертифікат</v>
      </c>
    </row>
    <row r="139" spans="1:4" x14ac:dyDescent="0.3">
      <c r="A139" s="3">
        <v>138</v>
      </c>
      <c r="B139" t="s">
        <v>275</v>
      </c>
      <c r="C139" t="s">
        <v>276</v>
      </c>
      <c r="D139" t="str">
        <f>HYPERLINK("https://talan.bank.gov.ua/get-user-certificate/US_uJJQ8vx3IqwtU1qgX","Завантажити сертифікат")</f>
        <v>Завантажити сертифікат</v>
      </c>
    </row>
    <row r="140" spans="1:4" x14ac:dyDescent="0.3">
      <c r="A140" s="3">
        <v>139</v>
      </c>
      <c r="B140" t="s">
        <v>277</v>
      </c>
      <c r="C140" t="s">
        <v>278</v>
      </c>
      <c r="D140" t="str">
        <f>HYPERLINK("https://talan.bank.gov.ua/get-user-certificate/US_uJ0s-C7_x0FsNnqUp","Завантажити сертифікат")</f>
        <v>Завантажити сертифікат</v>
      </c>
    </row>
    <row r="141" spans="1:4" x14ac:dyDescent="0.3">
      <c r="A141" s="3">
        <v>140</v>
      </c>
      <c r="B141" t="s">
        <v>279</v>
      </c>
      <c r="C141" t="s">
        <v>280</v>
      </c>
      <c r="D141" t="str">
        <f>HYPERLINK("https://talan.bank.gov.ua/get-user-certificate/US_uJBH-j4tFJ3oo5z0N","Завантажити сертифікат")</f>
        <v>Завантажити сертифікат</v>
      </c>
    </row>
    <row r="142" spans="1:4" x14ac:dyDescent="0.3">
      <c r="A142" s="3">
        <v>141</v>
      </c>
      <c r="B142" t="s">
        <v>281</v>
      </c>
      <c r="C142" t="s">
        <v>282</v>
      </c>
      <c r="D142" t="str">
        <f>HYPERLINK("https://talan.bank.gov.ua/get-user-certificate/US_uJMt_2BRJ80_dYc5b","Завантажити сертифікат")</f>
        <v>Завантажити сертифікат</v>
      </c>
    </row>
    <row r="143" spans="1:4" x14ac:dyDescent="0.3">
      <c r="A143" s="3">
        <v>142</v>
      </c>
      <c r="B143" t="s">
        <v>283</v>
      </c>
      <c r="C143" t="s">
        <v>284</v>
      </c>
      <c r="D143" t="str">
        <f>HYPERLINK("https://talan.bank.gov.ua/get-user-certificate/US_uJs5lGQ15RSad5NdJ","Завантажити сертифікат")</f>
        <v>Завантажити сертифікат</v>
      </c>
    </row>
    <row r="144" spans="1:4" x14ac:dyDescent="0.3">
      <c r="A144" s="3">
        <v>143</v>
      </c>
      <c r="B144" t="s">
        <v>285</v>
      </c>
      <c r="C144" t="s">
        <v>286</v>
      </c>
      <c r="D144" t="str">
        <f>HYPERLINK("https://talan.bank.gov.ua/get-user-certificate/US_uJK3PjDGXJb6eP2ZS","Завантажити сертифікат")</f>
        <v>Завантажити сертифікат</v>
      </c>
    </row>
    <row r="145" spans="1:4" x14ac:dyDescent="0.3">
      <c r="A145" s="3">
        <v>144</v>
      </c>
      <c r="B145" t="s">
        <v>287</v>
      </c>
      <c r="C145" t="s">
        <v>288</v>
      </c>
      <c r="D145" t="str">
        <f>HYPERLINK("https://talan.bank.gov.ua/get-user-certificate/US_uJKu4hUHYAzC2YvqJ","Завантажити сертифікат")</f>
        <v>Завантажити сертифікат</v>
      </c>
    </row>
    <row r="146" spans="1:4" x14ac:dyDescent="0.3">
      <c r="A146" s="3">
        <v>145</v>
      </c>
      <c r="B146" t="s">
        <v>289</v>
      </c>
      <c r="C146" t="s">
        <v>290</v>
      </c>
      <c r="D146" t="str">
        <f>HYPERLINK("https://talan.bank.gov.ua/get-user-certificate/US_uJPOPZ7zWrk4w0MEd","Завантажити сертифікат")</f>
        <v>Завантажити сертифікат</v>
      </c>
    </row>
    <row r="147" spans="1:4" x14ac:dyDescent="0.3">
      <c r="A147" s="3">
        <v>146</v>
      </c>
      <c r="B147" t="s">
        <v>291</v>
      </c>
      <c r="C147" t="s">
        <v>292</v>
      </c>
      <c r="D147" t="str">
        <f>HYPERLINK("https://talan.bank.gov.ua/get-user-certificate/US_uJwOBebOwfr5SMYas","Завантажити сертифікат")</f>
        <v>Завантажити сертифікат</v>
      </c>
    </row>
    <row r="148" spans="1:4" x14ac:dyDescent="0.3">
      <c r="A148" s="3">
        <v>147</v>
      </c>
      <c r="B148" t="s">
        <v>293</v>
      </c>
      <c r="C148" t="s">
        <v>294</v>
      </c>
      <c r="D148" t="str">
        <f>HYPERLINK("https://talan.bank.gov.ua/get-user-certificate/US_uJ_eYjcZVyJdu7gfh","Завантажити сертифікат")</f>
        <v>Завантажити сертифікат</v>
      </c>
    </row>
    <row r="149" spans="1:4" x14ac:dyDescent="0.3">
      <c r="A149" s="3">
        <v>148</v>
      </c>
      <c r="B149" t="s">
        <v>295</v>
      </c>
      <c r="C149" t="s">
        <v>296</v>
      </c>
      <c r="D149" t="str">
        <f>HYPERLINK("https://talan.bank.gov.ua/get-user-certificate/US_uJowR5Dqgxk0TOm8V","Завантажити сертифікат")</f>
        <v>Завантажити сертифікат</v>
      </c>
    </row>
    <row r="150" spans="1:4" x14ac:dyDescent="0.3">
      <c r="A150" s="3">
        <v>149</v>
      </c>
      <c r="B150" t="s">
        <v>297</v>
      </c>
      <c r="C150" t="s">
        <v>298</v>
      </c>
      <c r="D150" t="str">
        <f>HYPERLINK("https://talan.bank.gov.ua/get-user-certificate/US_uJ--cG62LG3lcdhH4","Завантажити сертифікат")</f>
        <v>Завантажити сертифікат</v>
      </c>
    </row>
    <row r="151" spans="1:4" x14ac:dyDescent="0.3">
      <c r="A151" s="3">
        <v>150</v>
      </c>
      <c r="B151" t="s">
        <v>299</v>
      </c>
      <c r="C151" t="s">
        <v>300</v>
      </c>
      <c r="D151" t="str">
        <f>HYPERLINK("https://talan.bank.gov.ua/get-user-certificate/US_uJ_ShYlMiv9oW3SXk","Завантажити сертифікат")</f>
        <v>Завантажити сертифікат</v>
      </c>
    </row>
    <row r="152" spans="1:4" x14ac:dyDescent="0.3">
      <c r="A152" s="3">
        <v>151</v>
      </c>
      <c r="B152" t="s">
        <v>301</v>
      </c>
      <c r="C152" t="s">
        <v>302</v>
      </c>
      <c r="D152" t="str">
        <f>HYPERLINK("https://talan.bank.gov.ua/get-user-certificate/US_uJYja2i-815s5iPEE","Завантажити сертифікат")</f>
        <v>Завантажити сертифікат</v>
      </c>
    </row>
    <row r="153" spans="1:4" x14ac:dyDescent="0.3">
      <c r="A153" s="3">
        <v>152</v>
      </c>
      <c r="B153" t="s">
        <v>303</v>
      </c>
      <c r="C153" t="s">
        <v>304</v>
      </c>
      <c r="D153" t="str">
        <f>HYPERLINK("https://talan.bank.gov.ua/get-user-certificate/US_uJj1njkzOvhm7DDkq","Завантажити сертифікат")</f>
        <v>Завантажити сертифікат</v>
      </c>
    </row>
    <row r="154" spans="1:4" x14ac:dyDescent="0.3">
      <c r="A154" s="3">
        <v>153</v>
      </c>
      <c r="B154" t="s">
        <v>305</v>
      </c>
      <c r="C154" t="s">
        <v>306</v>
      </c>
      <c r="D154" t="str">
        <f>HYPERLINK("https://talan.bank.gov.ua/get-user-certificate/US_uJ-gJhFzQE2dxInIH","Завантажити сертифікат")</f>
        <v>Завантажити сертифікат</v>
      </c>
    </row>
    <row r="155" spans="1:4" x14ac:dyDescent="0.3">
      <c r="A155" s="3">
        <v>154</v>
      </c>
      <c r="B155" t="s">
        <v>307</v>
      </c>
      <c r="C155" t="s">
        <v>308</v>
      </c>
      <c r="D155" t="str">
        <f>HYPERLINK("https://talan.bank.gov.ua/get-user-certificate/US_uJdVWd2VhV9ZJ7-s_","Завантажити сертифікат")</f>
        <v>Завантажити сертифікат</v>
      </c>
    </row>
    <row r="156" spans="1:4" x14ac:dyDescent="0.3">
      <c r="A156" s="3">
        <v>155</v>
      </c>
      <c r="B156" t="s">
        <v>309</v>
      </c>
      <c r="C156" t="s">
        <v>310</v>
      </c>
      <c r="D156" t="str">
        <f>HYPERLINK("https://talan.bank.gov.ua/get-user-certificate/US_uJzgfvs_jjlNCRmj2","Завантажити сертифікат")</f>
        <v>Завантажити сертифікат</v>
      </c>
    </row>
    <row r="157" spans="1:4" x14ac:dyDescent="0.3">
      <c r="A157" s="3">
        <v>156</v>
      </c>
      <c r="B157" t="s">
        <v>311</v>
      </c>
      <c r="C157" t="s">
        <v>312</v>
      </c>
      <c r="D157" t="str">
        <f>HYPERLINK("https://talan.bank.gov.ua/get-user-certificate/US_uJzJVZeZ9HcWNDibU","Завантажити сертифікат")</f>
        <v>Завантажити сертифікат</v>
      </c>
    </row>
    <row r="158" spans="1:4" x14ac:dyDescent="0.3">
      <c r="A158" s="3">
        <v>157</v>
      </c>
      <c r="B158" t="s">
        <v>313</v>
      </c>
      <c r="C158" t="s">
        <v>314</v>
      </c>
      <c r="D158" t="str">
        <f>HYPERLINK("https://talan.bank.gov.ua/get-user-certificate/US_uJIG-kamytcuRF_iK","Завантажити сертифікат")</f>
        <v>Завантажити сертифікат</v>
      </c>
    </row>
    <row r="159" spans="1:4" x14ac:dyDescent="0.3">
      <c r="A159" s="3">
        <v>158</v>
      </c>
      <c r="B159" t="s">
        <v>315</v>
      </c>
      <c r="C159" t="s">
        <v>316</v>
      </c>
      <c r="D159" t="str">
        <f>HYPERLINK("https://talan.bank.gov.ua/get-user-certificate/US_uJ6ivwn5UA36v0Anw","Завантажити сертифікат")</f>
        <v>Завантажити сертифікат</v>
      </c>
    </row>
    <row r="160" spans="1:4" x14ac:dyDescent="0.3">
      <c r="A160" s="3">
        <v>159</v>
      </c>
      <c r="B160" t="s">
        <v>317</v>
      </c>
      <c r="C160" t="s">
        <v>318</v>
      </c>
      <c r="D160" t="str">
        <f>HYPERLINK("https://talan.bank.gov.ua/get-user-certificate/US_uJpkLLKLDRjfPYq0L","Завантажити сертифікат")</f>
        <v>Завантажити сертифікат</v>
      </c>
    </row>
    <row r="161" spans="1:4" x14ac:dyDescent="0.3">
      <c r="A161" s="3">
        <v>160</v>
      </c>
      <c r="B161" t="s">
        <v>319</v>
      </c>
      <c r="C161" t="s">
        <v>320</v>
      </c>
      <c r="D161" t="str">
        <f>HYPERLINK("https://talan.bank.gov.ua/get-user-certificate/US_uJtI-GGmoUqbqb29e","Завантажити сертифікат")</f>
        <v>Завантажити сертифікат</v>
      </c>
    </row>
    <row r="162" spans="1:4" x14ac:dyDescent="0.3">
      <c r="A162" s="3">
        <v>161</v>
      </c>
      <c r="B162" t="s">
        <v>321</v>
      </c>
      <c r="C162" t="s">
        <v>322</v>
      </c>
      <c r="D162" t="str">
        <f>HYPERLINK("https://talan.bank.gov.ua/get-user-certificate/US_uJFA9GwJcfecQJmFN","Завантажити сертифікат")</f>
        <v>Завантажити сертифікат</v>
      </c>
    </row>
    <row r="163" spans="1:4" x14ac:dyDescent="0.3">
      <c r="A163" s="3">
        <v>162</v>
      </c>
      <c r="B163" t="s">
        <v>323</v>
      </c>
      <c r="C163" t="s">
        <v>324</v>
      </c>
      <c r="D163" t="str">
        <f>HYPERLINK("https://talan.bank.gov.ua/get-user-certificate/US_uJ52QBMBRMd3mwBK3","Завантажити сертифікат")</f>
        <v>Завантажити сертифікат</v>
      </c>
    </row>
    <row r="164" spans="1:4" x14ac:dyDescent="0.3">
      <c r="A164" s="3">
        <v>163</v>
      </c>
      <c r="B164" t="s">
        <v>325</v>
      </c>
      <c r="C164" t="s">
        <v>326</v>
      </c>
      <c r="D164" t="str">
        <f>HYPERLINK("https://talan.bank.gov.ua/get-user-certificate/US_uJ_FcFwM_sRKwV5u7","Завантажити сертифікат")</f>
        <v>Завантажити сертифікат</v>
      </c>
    </row>
    <row r="165" spans="1:4" x14ac:dyDescent="0.3">
      <c r="A165" s="3">
        <v>164</v>
      </c>
      <c r="B165" t="s">
        <v>327</v>
      </c>
      <c r="C165" t="s">
        <v>328</v>
      </c>
      <c r="D165" t="str">
        <f>HYPERLINK("https://talan.bank.gov.ua/get-user-certificate/US_uJlopx3fWHvL46Boa","Завантажити сертифікат")</f>
        <v>Завантажити сертифікат</v>
      </c>
    </row>
    <row r="166" spans="1:4" x14ac:dyDescent="0.3">
      <c r="A166" s="3">
        <v>165</v>
      </c>
      <c r="B166" t="s">
        <v>329</v>
      </c>
      <c r="C166" t="s">
        <v>330</v>
      </c>
      <c r="D166" t="str">
        <f>HYPERLINK("https://talan.bank.gov.ua/get-user-certificate/US_uJlXex-savD5HgU_I","Завантажити сертифікат")</f>
        <v>Завантажити сертифікат</v>
      </c>
    </row>
    <row r="167" spans="1:4" x14ac:dyDescent="0.3">
      <c r="A167" s="3">
        <v>166</v>
      </c>
      <c r="B167" t="s">
        <v>331</v>
      </c>
      <c r="C167" t="s">
        <v>332</v>
      </c>
      <c r="D167" t="str">
        <f>HYPERLINK("https://talan.bank.gov.ua/get-user-certificate/US_uJxt2H5IaeUTmADYB","Завантажити сертифікат")</f>
        <v>Завантажити сертифікат</v>
      </c>
    </row>
    <row r="168" spans="1:4" x14ac:dyDescent="0.3">
      <c r="A168" s="3">
        <v>167</v>
      </c>
      <c r="B168" t="s">
        <v>333</v>
      </c>
      <c r="C168" t="s">
        <v>334</v>
      </c>
      <c r="D168" t="str">
        <f>HYPERLINK("https://talan.bank.gov.ua/get-user-certificate/US_uJHhLo1FrFy-AfEXB","Завантажити сертифікат")</f>
        <v>Завантажити сертифікат</v>
      </c>
    </row>
    <row r="169" spans="1:4" x14ac:dyDescent="0.3">
      <c r="A169" s="3">
        <v>168</v>
      </c>
      <c r="B169" t="s">
        <v>335</v>
      </c>
      <c r="C169" t="s">
        <v>336</v>
      </c>
      <c r="D169" t="str">
        <f>HYPERLINK("https://talan.bank.gov.ua/get-user-certificate/US_uJ2tEE25jY6ds4B1l","Завантажити сертифікат")</f>
        <v>Завантажити сертифікат</v>
      </c>
    </row>
    <row r="170" spans="1:4" x14ac:dyDescent="0.3">
      <c r="A170" s="3">
        <v>169</v>
      </c>
      <c r="B170" t="s">
        <v>337</v>
      </c>
      <c r="C170" t="s">
        <v>338</v>
      </c>
      <c r="D170" t="str">
        <f>HYPERLINK("https://talan.bank.gov.ua/get-user-certificate/US_uJSuCE4BYQf60v2Ci","Завантажити сертифікат")</f>
        <v>Завантажити сертифікат</v>
      </c>
    </row>
    <row r="171" spans="1:4" x14ac:dyDescent="0.3">
      <c r="A171" s="3">
        <v>170</v>
      </c>
      <c r="B171" t="s">
        <v>339</v>
      </c>
      <c r="C171" t="s">
        <v>340</v>
      </c>
      <c r="D171" t="str">
        <f>HYPERLINK("https://talan.bank.gov.ua/get-user-certificate/US_uJV3mOPf4tIJi07-8","Завантажити сертифікат")</f>
        <v>Завантажити сертифікат</v>
      </c>
    </row>
    <row r="172" spans="1:4" x14ac:dyDescent="0.3">
      <c r="A172" s="3">
        <v>171</v>
      </c>
      <c r="B172" t="s">
        <v>341</v>
      </c>
      <c r="C172" t="s">
        <v>342</v>
      </c>
      <c r="D172" t="str">
        <f>HYPERLINK("https://talan.bank.gov.ua/get-user-certificate/US_uJZvDdwB05cbW3VVH","Завантажити сертифікат")</f>
        <v>Завантажити сертифікат</v>
      </c>
    </row>
    <row r="173" spans="1:4" x14ac:dyDescent="0.3">
      <c r="A173" s="3">
        <v>172</v>
      </c>
      <c r="B173" t="s">
        <v>343</v>
      </c>
      <c r="C173" t="s">
        <v>344</v>
      </c>
      <c r="D173" t="str">
        <f>HYPERLINK("https://talan.bank.gov.ua/get-user-certificate/US_uJjV_d3GAB-WuPBk1","Завантажити сертифікат")</f>
        <v>Завантажити сертифікат</v>
      </c>
    </row>
    <row r="174" spans="1:4" x14ac:dyDescent="0.3">
      <c r="A174" s="3">
        <v>173</v>
      </c>
      <c r="B174" t="s">
        <v>345</v>
      </c>
      <c r="C174" t="s">
        <v>346</v>
      </c>
      <c r="D174" t="str">
        <f>HYPERLINK("https://talan.bank.gov.ua/get-user-certificate/US_uJV6fmXY2gmxxU0he","Завантажити сертифікат")</f>
        <v>Завантажити сертифікат</v>
      </c>
    </row>
    <row r="175" spans="1:4" x14ac:dyDescent="0.3">
      <c r="A175" s="3">
        <v>174</v>
      </c>
      <c r="B175" t="s">
        <v>347</v>
      </c>
      <c r="C175" t="s">
        <v>348</v>
      </c>
      <c r="D175" t="str">
        <f>HYPERLINK("https://talan.bank.gov.ua/get-user-certificate/US_uJMAcqL7AeE9kHsUW","Завантажити сертифікат")</f>
        <v>Завантажити сертифікат</v>
      </c>
    </row>
    <row r="176" spans="1:4" x14ac:dyDescent="0.3">
      <c r="A176" s="3">
        <v>175</v>
      </c>
      <c r="B176" t="s">
        <v>349</v>
      </c>
      <c r="C176" t="s">
        <v>350</v>
      </c>
      <c r="D176" t="str">
        <f>HYPERLINK("https://talan.bank.gov.ua/get-user-certificate/US_uJVo_-PGBOgbuxD-Z","Завантажити сертифікат")</f>
        <v>Завантажити сертифікат</v>
      </c>
    </row>
    <row r="177" spans="1:4" x14ac:dyDescent="0.3">
      <c r="A177" s="3">
        <v>176</v>
      </c>
      <c r="B177" t="s">
        <v>351</v>
      </c>
      <c r="C177" t="s">
        <v>352</v>
      </c>
      <c r="D177" t="str">
        <f>HYPERLINK("https://talan.bank.gov.ua/get-user-certificate/US_uJYsGqQQh1HGLatPb","Завантажити сертифікат")</f>
        <v>Завантажити сертифікат</v>
      </c>
    </row>
    <row r="178" spans="1:4" x14ac:dyDescent="0.3">
      <c r="A178" s="3">
        <v>177</v>
      </c>
      <c r="B178" t="s">
        <v>353</v>
      </c>
      <c r="C178" t="s">
        <v>354</v>
      </c>
      <c r="D178" t="str">
        <f>HYPERLINK("https://talan.bank.gov.ua/get-user-certificate/US_uJrAet52qzxHKPhFK","Завантажити сертифікат")</f>
        <v>Завантажити сертифікат</v>
      </c>
    </row>
    <row r="179" spans="1:4" x14ac:dyDescent="0.3">
      <c r="A179" s="3">
        <v>178</v>
      </c>
      <c r="B179" t="s">
        <v>355</v>
      </c>
      <c r="C179" t="s">
        <v>356</v>
      </c>
      <c r="D179" t="str">
        <f>HYPERLINK("https://talan.bank.gov.ua/get-user-certificate/US_uJF6zqoEyCQ4i2JIZ","Завантажити сертифікат")</f>
        <v>Завантажити сертифікат</v>
      </c>
    </row>
    <row r="180" spans="1:4" x14ac:dyDescent="0.3">
      <c r="A180" s="3">
        <v>179</v>
      </c>
      <c r="B180" t="s">
        <v>357</v>
      </c>
      <c r="C180" t="s">
        <v>358</v>
      </c>
      <c r="D180" t="str">
        <f>HYPERLINK("https://talan.bank.gov.ua/get-user-certificate/US_uJeUF_zmXjC_KXWe9","Завантажити сертифікат")</f>
        <v>Завантажити сертифікат</v>
      </c>
    </row>
    <row r="181" spans="1:4" x14ac:dyDescent="0.3">
      <c r="A181" s="3">
        <v>180</v>
      </c>
      <c r="B181" t="s">
        <v>359</v>
      </c>
      <c r="C181" t="s">
        <v>360</v>
      </c>
      <c r="D181" t="str">
        <f>HYPERLINK("https://talan.bank.gov.ua/get-user-certificate/US_uJi9LLgSM5ThceMqT","Завантажити сертифікат")</f>
        <v>Завантажити сертифікат</v>
      </c>
    </row>
    <row r="182" spans="1:4" x14ac:dyDescent="0.3">
      <c r="A182" s="3">
        <v>181</v>
      </c>
      <c r="B182" t="s">
        <v>361</v>
      </c>
      <c r="C182" t="s">
        <v>362</v>
      </c>
      <c r="D182" t="str">
        <f>HYPERLINK("https://talan.bank.gov.ua/get-user-certificate/US_uJKB2iXvujeMCbDGX","Завантажити сертифікат")</f>
        <v>Завантажити сертифікат</v>
      </c>
    </row>
    <row r="183" spans="1:4" x14ac:dyDescent="0.3">
      <c r="A183" s="3">
        <v>182</v>
      </c>
      <c r="B183" t="s">
        <v>363</v>
      </c>
      <c r="C183" t="s">
        <v>364</v>
      </c>
      <c r="D183" t="str">
        <f>HYPERLINK("https://talan.bank.gov.ua/get-user-certificate/US_uJ0Bl6CnVRWUkjUMp","Завантажити сертифікат")</f>
        <v>Завантажити сертифікат</v>
      </c>
    </row>
    <row r="184" spans="1:4" x14ac:dyDescent="0.3">
      <c r="A184" s="3">
        <v>183</v>
      </c>
      <c r="B184" t="s">
        <v>365</v>
      </c>
      <c r="C184" t="s">
        <v>366</v>
      </c>
      <c r="D184" t="str">
        <f>HYPERLINK("https://talan.bank.gov.ua/get-user-certificate/US_uJMI52akepGPFMATD","Завантажити сертифікат")</f>
        <v>Завантажити сертифікат</v>
      </c>
    </row>
    <row r="185" spans="1:4" x14ac:dyDescent="0.3">
      <c r="A185" s="3">
        <v>184</v>
      </c>
      <c r="B185" t="s">
        <v>367</v>
      </c>
      <c r="C185" t="s">
        <v>368</v>
      </c>
      <c r="D185" t="str">
        <f>HYPERLINK("https://talan.bank.gov.ua/get-user-certificate/US_uJv_9PCByWxbmx7wD","Завантажити сертифікат")</f>
        <v>Завантажити сертифікат</v>
      </c>
    </row>
    <row r="186" spans="1:4" x14ac:dyDescent="0.3">
      <c r="A186" s="3">
        <v>185</v>
      </c>
      <c r="B186" t="s">
        <v>369</v>
      </c>
      <c r="C186" t="s">
        <v>370</v>
      </c>
      <c r="D186" t="str">
        <f>HYPERLINK("https://talan.bank.gov.ua/get-user-certificate/US_uJfVM7MDVur65fWdl","Завантажити сертифікат")</f>
        <v>Завантажити сертифікат</v>
      </c>
    </row>
    <row r="187" spans="1:4" x14ac:dyDescent="0.3">
      <c r="A187" s="3">
        <v>186</v>
      </c>
      <c r="B187" t="s">
        <v>371</v>
      </c>
      <c r="C187" t="s">
        <v>372</v>
      </c>
      <c r="D187" t="str">
        <f>HYPERLINK("https://talan.bank.gov.ua/get-user-certificate/US_uJ7nlyNSvFBDuf_JW","Завантажити сертифікат")</f>
        <v>Завантажити сертифікат</v>
      </c>
    </row>
    <row r="188" spans="1:4" x14ac:dyDescent="0.3">
      <c r="A188" s="3">
        <v>187</v>
      </c>
      <c r="B188" t="s">
        <v>373</v>
      </c>
      <c r="C188" t="s">
        <v>374</v>
      </c>
      <c r="D188" t="str">
        <f>HYPERLINK("https://talan.bank.gov.ua/get-user-certificate/US_uJUBXDB9_WDEud0w6","Завантажити сертифікат")</f>
        <v>Завантажити сертифікат</v>
      </c>
    </row>
    <row r="189" spans="1:4" x14ac:dyDescent="0.3">
      <c r="A189" s="3">
        <v>188</v>
      </c>
      <c r="B189" t="s">
        <v>375</v>
      </c>
      <c r="C189" t="s">
        <v>376</v>
      </c>
      <c r="D189" t="str">
        <f>HYPERLINK("https://talan.bank.gov.ua/get-user-certificate/US_uJRZkuSPyQh3NqyKp","Завантажити сертифікат")</f>
        <v>Завантажити сертифікат</v>
      </c>
    </row>
    <row r="190" spans="1:4" x14ac:dyDescent="0.3">
      <c r="A190" s="3">
        <v>189</v>
      </c>
      <c r="B190" t="s">
        <v>377</v>
      </c>
      <c r="C190" t="s">
        <v>378</v>
      </c>
      <c r="D190" t="str">
        <f>HYPERLINK("https://talan.bank.gov.ua/get-user-certificate/US_uJ2VJF0ilSMg_zCZN","Завантажити сертифікат")</f>
        <v>Завантажити сертифікат</v>
      </c>
    </row>
    <row r="191" spans="1:4" x14ac:dyDescent="0.3">
      <c r="A191" s="3">
        <v>190</v>
      </c>
      <c r="B191" t="s">
        <v>379</v>
      </c>
      <c r="C191" t="s">
        <v>380</v>
      </c>
      <c r="D191" t="str">
        <f>HYPERLINK("https://talan.bank.gov.ua/get-user-certificate/US_uJp2J5zuHu9j3Krlf","Завантажити сертифікат")</f>
        <v>Завантажити сертифікат</v>
      </c>
    </row>
    <row r="192" spans="1:4" x14ac:dyDescent="0.3">
      <c r="A192" s="3">
        <v>191</v>
      </c>
      <c r="B192" t="s">
        <v>381</v>
      </c>
      <c r="C192" t="s">
        <v>382</v>
      </c>
      <c r="D192" t="str">
        <f>HYPERLINK("https://talan.bank.gov.ua/get-user-certificate/US_uJmuwqwLgXr9kbsCU","Завантажити сертифікат")</f>
        <v>Завантажити сертифікат</v>
      </c>
    </row>
    <row r="193" spans="1:4" x14ac:dyDescent="0.3">
      <c r="A193" s="3">
        <v>192</v>
      </c>
      <c r="B193" t="s">
        <v>383</v>
      </c>
      <c r="C193" t="s">
        <v>384</v>
      </c>
      <c r="D193" t="str">
        <f>HYPERLINK("https://talan.bank.gov.ua/get-user-certificate/US_uJHCRFUIFPJkfQNhQ","Завантажити сертифікат")</f>
        <v>Завантажити сертифікат</v>
      </c>
    </row>
    <row r="194" spans="1:4" x14ac:dyDescent="0.3">
      <c r="A194" s="3">
        <v>193</v>
      </c>
      <c r="B194" t="s">
        <v>385</v>
      </c>
      <c r="C194" t="s">
        <v>386</v>
      </c>
      <c r="D194" t="str">
        <f>HYPERLINK("https://talan.bank.gov.ua/get-user-certificate/US_uJmEX_MXOi-6kcJUc","Завантажити сертифікат")</f>
        <v>Завантажити сертифікат</v>
      </c>
    </row>
    <row r="195" spans="1:4" x14ac:dyDescent="0.3">
      <c r="A195" s="3">
        <v>194</v>
      </c>
      <c r="B195" t="s">
        <v>387</v>
      </c>
      <c r="C195" t="s">
        <v>388</v>
      </c>
      <c r="D195" t="str">
        <f>HYPERLINK("https://talan.bank.gov.ua/get-user-certificate/US_uJRzg3oO-tD8Z23-R","Завантажити сертифікат")</f>
        <v>Завантажити сертифікат</v>
      </c>
    </row>
    <row r="196" spans="1:4" x14ac:dyDescent="0.3">
      <c r="A196" s="3">
        <v>195</v>
      </c>
      <c r="B196" t="s">
        <v>389</v>
      </c>
      <c r="C196" t="s">
        <v>390</v>
      </c>
      <c r="D196" t="str">
        <f>HYPERLINK("https://talan.bank.gov.ua/get-user-certificate/US_uJh_YEiYWFvrIwgwk","Завантажити сертифікат")</f>
        <v>Завантажити сертифікат</v>
      </c>
    </row>
    <row r="197" spans="1:4" x14ac:dyDescent="0.3">
      <c r="A197" s="3">
        <v>196</v>
      </c>
      <c r="B197" t="s">
        <v>391</v>
      </c>
      <c r="C197" t="s">
        <v>392</v>
      </c>
      <c r="D197" t="str">
        <f>HYPERLINK("https://talan.bank.gov.ua/get-user-certificate/US_uJNEDeJ-EfQAyX7yC","Завантажити сертифікат")</f>
        <v>Завантажити сертифікат</v>
      </c>
    </row>
    <row r="198" spans="1:4" x14ac:dyDescent="0.3">
      <c r="A198" s="3">
        <v>197</v>
      </c>
      <c r="B198" t="s">
        <v>393</v>
      </c>
      <c r="C198" t="s">
        <v>394</v>
      </c>
      <c r="D198" t="str">
        <f>HYPERLINK("https://talan.bank.gov.ua/get-user-certificate/US_uJV86RbBbQVd0vgpk","Завантажити сертифікат")</f>
        <v>Завантажити сертифікат</v>
      </c>
    </row>
    <row r="199" spans="1:4" x14ac:dyDescent="0.3">
      <c r="A199" s="3">
        <v>198</v>
      </c>
      <c r="B199" t="s">
        <v>395</v>
      </c>
      <c r="C199" t="s">
        <v>396</v>
      </c>
      <c r="D199" t="str">
        <f>HYPERLINK("https://talan.bank.gov.ua/get-user-certificate/US_uJjXoB4ycavLPcXlv","Завантажити сертифікат")</f>
        <v>Завантажити сертифікат</v>
      </c>
    </row>
    <row r="200" spans="1:4" x14ac:dyDescent="0.3">
      <c r="A200" s="3">
        <v>199</v>
      </c>
      <c r="B200" t="s">
        <v>397</v>
      </c>
      <c r="C200" t="s">
        <v>398</v>
      </c>
      <c r="D200" t="str">
        <f>HYPERLINK("https://talan.bank.gov.ua/get-user-certificate/US_uJY9fVCsZu_Tdr5Ib","Завантажити сертифікат")</f>
        <v>Завантажити сертифікат</v>
      </c>
    </row>
    <row r="201" spans="1:4" x14ac:dyDescent="0.3">
      <c r="A201" s="3">
        <v>200</v>
      </c>
      <c r="B201" t="s">
        <v>399</v>
      </c>
      <c r="C201" t="s">
        <v>400</v>
      </c>
      <c r="D201" t="str">
        <f>HYPERLINK("https://talan.bank.gov.ua/get-user-certificate/US_uJ6dd_Dz2RkUZpQ2i","Завантажити сертифікат")</f>
        <v>Завантажити сертифікат</v>
      </c>
    </row>
    <row r="202" spans="1:4" x14ac:dyDescent="0.3">
      <c r="A202" s="3">
        <v>201</v>
      </c>
      <c r="B202" t="s">
        <v>401</v>
      </c>
      <c r="C202" t="s">
        <v>402</v>
      </c>
      <c r="D202" t="str">
        <f>HYPERLINK("https://talan.bank.gov.ua/get-user-certificate/US_uJvpbVqX620JnxWdu","Завантажити сертифікат")</f>
        <v>Завантажити сертифікат</v>
      </c>
    </row>
    <row r="203" spans="1:4" x14ac:dyDescent="0.3">
      <c r="A203" s="3">
        <v>202</v>
      </c>
      <c r="B203" t="s">
        <v>403</v>
      </c>
      <c r="C203" t="s">
        <v>404</v>
      </c>
      <c r="D203" t="str">
        <f>HYPERLINK("https://talan.bank.gov.ua/get-user-certificate/US_uJTB1tQTwCsOg2rOD","Завантажити сертифікат")</f>
        <v>Завантажити сертифікат</v>
      </c>
    </row>
    <row r="204" spans="1:4" x14ac:dyDescent="0.3">
      <c r="A204" s="3">
        <v>203</v>
      </c>
      <c r="B204" t="s">
        <v>405</v>
      </c>
      <c r="C204" t="s">
        <v>406</v>
      </c>
      <c r="D204" t="str">
        <f>HYPERLINK("https://talan.bank.gov.ua/get-user-certificate/US_uJbanngpEygMMYPj5","Завантажити сертифікат")</f>
        <v>Завантажити сертифікат</v>
      </c>
    </row>
    <row r="205" spans="1:4" x14ac:dyDescent="0.3">
      <c r="A205" s="3">
        <v>204</v>
      </c>
      <c r="B205" t="s">
        <v>407</v>
      </c>
      <c r="C205" t="s">
        <v>408</v>
      </c>
      <c r="D205" t="str">
        <f>HYPERLINK("https://talan.bank.gov.ua/get-user-certificate/US_uJKGAbRHiZxR1mYgR","Завантажити сертифікат")</f>
        <v>Завантажити сертифікат</v>
      </c>
    </row>
    <row r="206" spans="1:4" x14ac:dyDescent="0.3">
      <c r="A206" s="3">
        <v>205</v>
      </c>
      <c r="B206" t="s">
        <v>409</v>
      </c>
      <c r="C206" t="s">
        <v>410</v>
      </c>
      <c r="D206" t="str">
        <f>HYPERLINK("https://talan.bank.gov.ua/get-user-certificate/US_uJa6i_20iJBN0zzH7","Завантажити сертифікат")</f>
        <v>Завантажити сертифікат</v>
      </c>
    </row>
    <row r="207" spans="1:4" x14ac:dyDescent="0.3">
      <c r="A207" s="3">
        <v>206</v>
      </c>
      <c r="B207" t="s">
        <v>411</v>
      </c>
      <c r="C207" t="s">
        <v>412</v>
      </c>
      <c r="D207" t="str">
        <f>HYPERLINK("https://talan.bank.gov.ua/get-user-certificate/US_uJOAp5Q6tX8Lsdw7L","Завантажити сертифікат")</f>
        <v>Завантажити сертифікат</v>
      </c>
    </row>
    <row r="208" spans="1:4" x14ac:dyDescent="0.3">
      <c r="A208" s="3">
        <v>207</v>
      </c>
      <c r="B208" t="s">
        <v>413</v>
      </c>
      <c r="C208" t="s">
        <v>414</v>
      </c>
      <c r="D208" t="str">
        <f>HYPERLINK("https://talan.bank.gov.ua/get-user-certificate/US_uJo8pLqaEBPu9JhBM","Завантажити сертифікат")</f>
        <v>Завантажити сертифікат</v>
      </c>
    </row>
    <row r="209" spans="1:4" x14ac:dyDescent="0.3">
      <c r="A209" s="3">
        <v>208</v>
      </c>
      <c r="B209" t="s">
        <v>415</v>
      </c>
      <c r="C209" t="s">
        <v>416</v>
      </c>
      <c r="D209" t="str">
        <f>HYPERLINK("https://talan.bank.gov.ua/get-user-certificate/US_uJ36nuYvftaVI_jcy","Завантажити сертифікат")</f>
        <v>Завантажити сертифікат</v>
      </c>
    </row>
    <row r="210" spans="1:4" x14ac:dyDescent="0.3">
      <c r="A210" s="3">
        <v>209</v>
      </c>
      <c r="B210" t="s">
        <v>417</v>
      </c>
      <c r="C210" t="s">
        <v>418</v>
      </c>
      <c r="D210" t="str">
        <f>HYPERLINK("https://talan.bank.gov.ua/get-user-certificate/US_uJY65GfGhOP05EgwH","Завантажити сертифікат")</f>
        <v>Завантажити сертифікат</v>
      </c>
    </row>
    <row r="211" spans="1:4" x14ac:dyDescent="0.3">
      <c r="A211" s="3">
        <v>210</v>
      </c>
      <c r="B211" t="s">
        <v>419</v>
      </c>
      <c r="C211" t="s">
        <v>420</v>
      </c>
      <c r="D211" t="str">
        <f>HYPERLINK("https://talan.bank.gov.ua/get-user-certificate/US_uJYzT2gIgauGJTe4g","Завантажити сертифікат")</f>
        <v>Завантажити сертифікат</v>
      </c>
    </row>
    <row r="212" spans="1:4" x14ac:dyDescent="0.3">
      <c r="A212" s="3">
        <v>211</v>
      </c>
      <c r="B212" t="s">
        <v>421</v>
      </c>
      <c r="C212" t="s">
        <v>422</v>
      </c>
      <c r="D212" t="str">
        <f>HYPERLINK("https://talan.bank.gov.ua/get-user-certificate/US_uJ69CRCC5cMYJZLa6","Завантажити сертифікат")</f>
        <v>Завантажити сертифікат</v>
      </c>
    </row>
    <row r="213" spans="1:4" x14ac:dyDescent="0.3">
      <c r="A213" s="3">
        <v>212</v>
      </c>
      <c r="B213" t="s">
        <v>423</v>
      </c>
      <c r="C213" t="s">
        <v>424</v>
      </c>
      <c r="D213" t="str">
        <f>HYPERLINK("https://talan.bank.gov.ua/get-user-certificate/US_uJ-BhpxU4X2voxp9B","Завантажити сертифікат")</f>
        <v>Завантажити сертифікат</v>
      </c>
    </row>
    <row r="214" spans="1:4" x14ac:dyDescent="0.3">
      <c r="A214" s="3">
        <v>213</v>
      </c>
      <c r="B214" t="s">
        <v>425</v>
      </c>
      <c r="C214" t="s">
        <v>426</v>
      </c>
      <c r="D214" t="str">
        <f>HYPERLINK("https://talan.bank.gov.ua/get-user-certificate/US_uJnscSZpWUC9t0yv0","Завантажити сертифікат")</f>
        <v>Завантажити сертифікат</v>
      </c>
    </row>
    <row r="215" spans="1:4" x14ac:dyDescent="0.3">
      <c r="A215" s="3">
        <v>214</v>
      </c>
      <c r="B215" t="s">
        <v>427</v>
      </c>
      <c r="C215" t="s">
        <v>428</v>
      </c>
      <c r="D215" t="str">
        <f>HYPERLINK("https://talan.bank.gov.ua/get-user-certificate/US_uJQ3XKNbfKRn9n_zH","Завантажити сертифікат")</f>
        <v>Завантажити сертифікат</v>
      </c>
    </row>
    <row r="216" spans="1:4" x14ac:dyDescent="0.3">
      <c r="A216" s="3">
        <v>215</v>
      </c>
      <c r="B216" t="s">
        <v>429</v>
      </c>
      <c r="C216" t="s">
        <v>430</v>
      </c>
      <c r="D216" t="str">
        <f>HYPERLINK("https://talan.bank.gov.ua/get-user-certificate/US_uJz0OY4YLjRidAyxp","Завантажити сертифікат")</f>
        <v>Завантажити сертифікат</v>
      </c>
    </row>
    <row r="217" spans="1:4" x14ac:dyDescent="0.3">
      <c r="A217" s="3">
        <v>216</v>
      </c>
      <c r="B217" t="s">
        <v>431</v>
      </c>
      <c r="C217" t="s">
        <v>432</v>
      </c>
      <c r="D217" t="str">
        <f>HYPERLINK("https://talan.bank.gov.ua/get-user-certificate/US_uJyGZkXd0IbMFMoSZ","Завантажити сертифікат")</f>
        <v>Завантажити сертифікат</v>
      </c>
    </row>
    <row r="218" spans="1:4" x14ac:dyDescent="0.3">
      <c r="A218" s="3">
        <v>217</v>
      </c>
      <c r="B218" t="s">
        <v>433</v>
      </c>
      <c r="C218" t="s">
        <v>434</v>
      </c>
      <c r="D218" t="str">
        <f>HYPERLINK("https://talan.bank.gov.ua/get-user-certificate/US_uJ4Orm8Vxta6244VN","Завантажити сертифікат")</f>
        <v>Завантажити сертифікат</v>
      </c>
    </row>
    <row r="219" spans="1:4" x14ac:dyDescent="0.3">
      <c r="A219" s="3">
        <v>218</v>
      </c>
      <c r="B219" t="s">
        <v>435</v>
      </c>
      <c r="C219" t="s">
        <v>436</v>
      </c>
      <c r="D219" t="str">
        <f>HYPERLINK("https://talan.bank.gov.ua/get-user-certificate/US_uJ-25Q5VWI0EaHJQo","Завантажити сертифікат")</f>
        <v>Завантажити сертифікат</v>
      </c>
    </row>
    <row r="220" spans="1:4" x14ac:dyDescent="0.3">
      <c r="A220" s="3">
        <v>219</v>
      </c>
      <c r="B220" t="s">
        <v>437</v>
      </c>
      <c r="C220" t="s">
        <v>438</v>
      </c>
      <c r="D220" t="str">
        <f>HYPERLINK("https://talan.bank.gov.ua/get-user-certificate/US_uJFb-QRaTDiP2zpH6","Завантажити сертифікат")</f>
        <v>Завантажити сертифікат</v>
      </c>
    </row>
    <row r="221" spans="1:4" x14ac:dyDescent="0.3">
      <c r="A221" s="3">
        <v>220</v>
      </c>
      <c r="B221" t="s">
        <v>439</v>
      </c>
      <c r="C221" t="s">
        <v>440</v>
      </c>
      <c r="D221" t="str">
        <f>HYPERLINK("https://talan.bank.gov.ua/get-user-certificate/US_uJmShB7w33KAZsWNX","Завантажити сертифікат")</f>
        <v>Завантажити сертифікат</v>
      </c>
    </row>
    <row r="222" spans="1:4" x14ac:dyDescent="0.3">
      <c r="A222" s="3">
        <v>221</v>
      </c>
      <c r="B222" t="s">
        <v>441</v>
      </c>
      <c r="C222" t="s">
        <v>442</v>
      </c>
      <c r="D222" t="str">
        <f>HYPERLINK("https://talan.bank.gov.ua/get-user-certificate/US_uJw68X0HYDxJZWoG-","Завантажити сертифікат")</f>
        <v>Завантажити сертифікат</v>
      </c>
    </row>
    <row r="223" spans="1:4" x14ac:dyDescent="0.3">
      <c r="A223" s="3">
        <v>222</v>
      </c>
      <c r="B223" t="s">
        <v>443</v>
      </c>
      <c r="C223" t="s">
        <v>444</v>
      </c>
      <c r="D223" t="str">
        <f>HYPERLINK("https://talan.bank.gov.ua/get-user-certificate/US_uJ3buaeEPWJF4dhOw","Завантажити сертифікат")</f>
        <v>Завантажити сертифікат</v>
      </c>
    </row>
    <row r="224" spans="1:4" x14ac:dyDescent="0.3">
      <c r="A224" s="3">
        <v>223</v>
      </c>
      <c r="B224" t="s">
        <v>445</v>
      </c>
      <c r="C224" t="s">
        <v>446</v>
      </c>
      <c r="D224" t="str">
        <f>HYPERLINK("https://talan.bank.gov.ua/get-user-certificate/US_uJQ_lUHcbRQnruqGR","Завантажити сертифікат")</f>
        <v>Завантажити сертифікат</v>
      </c>
    </row>
    <row r="225" spans="1:4" x14ac:dyDescent="0.3">
      <c r="A225" s="3">
        <v>224</v>
      </c>
      <c r="B225" t="s">
        <v>447</v>
      </c>
      <c r="C225" t="s">
        <v>448</v>
      </c>
      <c r="D225" t="str">
        <f>HYPERLINK("https://talan.bank.gov.ua/get-user-certificate/US_uJeCT8bibLsS15vYx","Завантажити сертифікат")</f>
        <v>Завантажити сертифікат</v>
      </c>
    </row>
    <row r="226" spans="1:4" x14ac:dyDescent="0.3">
      <c r="A226" s="3">
        <v>225</v>
      </c>
      <c r="B226" t="s">
        <v>449</v>
      </c>
      <c r="C226" t="s">
        <v>450</v>
      </c>
      <c r="D226" t="str">
        <f>HYPERLINK("https://talan.bank.gov.ua/get-user-certificate/US_uJepwpp2jwMPbmf6j","Завантажити сертифікат")</f>
        <v>Завантажити сертифікат</v>
      </c>
    </row>
    <row r="227" spans="1:4" x14ac:dyDescent="0.3">
      <c r="A227" s="3">
        <v>226</v>
      </c>
      <c r="B227" t="s">
        <v>451</v>
      </c>
      <c r="C227" t="s">
        <v>452</v>
      </c>
      <c r="D227" t="str">
        <f>HYPERLINK("https://talan.bank.gov.ua/get-user-certificate/US_uJyqNJvlvO4XFM3of","Завантажити сертифікат")</f>
        <v>Завантажити сертифікат</v>
      </c>
    </row>
    <row r="228" spans="1:4" x14ac:dyDescent="0.3">
      <c r="A228" s="3">
        <v>227</v>
      </c>
      <c r="B228" t="s">
        <v>453</v>
      </c>
      <c r="C228" t="s">
        <v>454</v>
      </c>
      <c r="D228" t="str">
        <f>HYPERLINK("https://talan.bank.gov.ua/get-user-certificate/US_uJ_9bAqfxpCLmkQiG","Завантажити сертифікат")</f>
        <v>Завантажити сертифікат</v>
      </c>
    </row>
    <row r="229" spans="1:4" x14ac:dyDescent="0.3">
      <c r="A229" s="3">
        <v>228</v>
      </c>
      <c r="B229" t="s">
        <v>455</v>
      </c>
      <c r="C229" t="s">
        <v>456</v>
      </c>
      <c r="D229" t="str">
        <f>HYPERLINK("https://talan.bank.gov.ua/get-user-certificate/US_uJY_cME2enMOvhS2V","Завантажити сертифікат")</f>
        <v>Завантажити сертифікат</v>
      </c>
    </row>
    <row r="230" spans="1:4" x14ac:dyDescent="0.3">
      <c r="A230" s="3">
        <v>229</v>
      </c>
      <c r="B230" t="s">
        <v>457</v>
      </c>
      <c r="C230" t="s">
        <v>458</v>
      </c>
      <c r="D230" t="str">
        <f>HYPERLINK("https://talan.bank.gov.ua/get-user-certificate/US_uJW7GKOCNLEePgmaI","Завантажити сертифікат")</f>
        <v>Завантажити сертифікат</v>
      </c>
    </row>
    <row r="231" spans="1:4" x14ac:dyDescent="0.3">
      <c r="A231" s="3">
        <v>230</v>
      </c>
      <c r="B231" t="s">
        <v>459</v>
      </c>
      <c r="C231" t="s">
        <v>460</v>
      </c>
      <c r="D231" t="str">
        <f>HYPERLINK("https://talan.bank.gov.ua/get-user-certificate/US_uJ3mIpobXhJlwTamw","Завантажити сертифікат")</f>
        <v>Завантажити сертифікат</v>
      </c>
    </row>
    <row r="232" spans="1:4" x14ac:dyDescent="0.3">
      <c r="A232" s="3">
        <v>231</v>
      </c>
      <c r="B232" t="s">
        <v>461</v>
      </c>
      <c r="C232" t="s">
        <v>462</v>
      </c>
      <c r="D232" t="str">
        <f>HYPERLINK("https://talan.bank.gov.ua/get-user-certificate/US_uJr3knxtRyTOQjida","Завантажити сертифікат")</f>
        <v>Завантажити сертифікат</v>
      </c>
    </row>
    <row r="233" spans="1:4" x14ac:dyDescent="0.3">
      <c r="A233" s="3">
        <v>232</v>
      </c>
      <c r="B233" t="s">
        <v>463</v>
      </c>
      <c r="C233" t="s">
        <v>464</v>
      </c>
      <c r="D233" t="str">
        <f>HYPERLINK("https://talan.bank.gov.ua/get-user-certificate/US_uJrclJpwszCMGJqA_","Завантажити сертифікат")</f>
        <v>Завантажити сертифікат</v>
      </c>
    </row>
    <row r="234" spans="1:4" x14ac:dyDescent="0.3">
      <c r="A234" s="3">
        <v>233</v>
      </c>
      <c r="B234" t="s">
        <v>465</v>
      </c>
      <c r="C234" t="s">
        <v>466</v>
      </c>
      <c r="D234" t="str">
        <f>HYPERLINK("https://talan.bank.gov.ua/get-user-certificate/US_uJc1dGEp0JkDg7RAn","Завантажити сертифікат")</f>
        <v>Завантажити сертифікат</v>
      </c>
    </row>
    <row r="235" spans="1:4" x14ac:dyDescent="0.3">
      <c r="A235" s="3">
        <v>234</v>
      </c>
      <c r="B235" t="s">
        <v>467</v>
      </c>
      <c r="C235" t="s">
        <v>468</v>
      </c>
      <c r="D235" t="str">
        <f>HYPERLINK("https://talan.bank.gov.ua/get-user-certificate/US_uJy1sVLaf-dApHkPs","Завантажити сертифікат")</f>
        <v>Завантажити сертифікат</v>
      </c>
    </row>
    <row r="236" spans="1:4" x14ac:dyDescent="0.3">
      <c r="A236" s="3">
        <v>235</v>
      </c>
      <c r="B236" t="s">
        <v>469</v>
      </c>
      <c r="C236" t="s">
        <v>470</v>
      </c>
      <c r="D236" t="str">
        <f>HYPERLINK("https://talan.bank.gov.ua/get-user-certificate/US_uJvDB4IRMogxsZ6Y2","Завантажити сертифікат")</f>
        <v>Завантажити сертифікат</v>
      </c>
    </row>
    <row r="237" spans="1:4" x14ac:dyDescent="0.3">
      <c r="A237" s="3">
        <v>236</v>
      </c>
      <c r="B237" t="s">
        <v>471</v>
      </c>
      <c r="C237" t="s">
        <v>472</v>
      </c>
      <c r="D237" t="str">
        <f>HYPERLINK("https://talan.bank.gov.ua/get-user-certificate/US_uJjIdRxOJVtwtJz6t","Завантажити сертифікат")</f>
        <v>Завантажити сертифікат</v>
      </c>
    </row>
    <row r="238" spans="1:4" x14ac:dyDescent="0.3">
      <c r="A238" s="3">
        <v>237</v>
      </c>
      <c r="B238" t="s">
        <v>473</v>
      </c>
      <c r="C238" t="s">
        <v>474</v>
      </c>
      <c r="D238" t="str">
        <f>HYPERLINK("https://talan.bank.gov.ua/get-user-certificate/US_uJR1GImMTzjY-42g0","Завантажити сертифікат")</f>
        <v>Завантажити сертифікат</v>
      </c>
    </row>
    <row r="239" spans="1:4" x14ac:dyDescent="0.3">
      <c r="A239" s="3">
        <v>238</v>
      </c>
      <c r="B239" t="s">
        <v>475</v>
      </c>
      <c r="C239" t="s">
        <v>476</v>
      </c>
      <c r="D239" t="str">
        <f>HYPERLINK("https://talan.bank.gov.ua/get-user-certificate/US_uJy5mFJSIFIsUHIER","Завантажити сертифікат")</f>
        <v>Завантажити сертифікат</v>
      </c>
    </row>
    <row r="240" spans="1:4" x14ac:dyDescent="0.3">
      <c r="A240" s="3">
        <v>239</v>
      </c>
      <c r="B240" t="s">
        <v>477</v>
      </c>
      <c r="C240" t="s">
        <v>478</v>
      </c>
      <c r="D240" t="str">
        <f>HYPERLINK("https://talan.bank.gov.ua/get-user-certificate/US_uJxregvzQxBFvt6-H","Завантажити сертифікат")</f>
        <v>Завантажити сертифікат</v>
      </c>
    </row>
    <row r="241" spans="1:4" x14ac:dyDescent="0.3">
      <c r="A241" s="3">
        <v>240</v>
      </c>
      <c r="B241" t="s">
        <v>479</v>
      </c>
      <c r="C241" t="s">
        <v>480</v>
      </c>
      <c r="D241" t="str">
        <f>HYPERLINK("https://talan.bank.gov.ua/get-user-certificate/US_uJ10LmSuJnhflv_st","Завантажити сертифікат")</f>
        <v>Завантажити сертифікат</v>
      </c>
    </row>
    <row r="242" spans="1:4" x14ac:dyDescent="0.3">
      <c r="A242" s="3">
        <v>241</v>
      </c>
      <c r="B242" t="s">
        <v>481</v>
      </c>
      <c r="C242" t="s">
        <v>482</v>
      </c>
      <c r="D242" t="str">
        <f>HYPERLINK("https://talan.bank.gov.ua/get-user-certificate/US_uJartugzrB8Dy1Fhy","Завантажити сертифікат")</f>
        <v>Завантажити сертифікат</v>
      </c>
    </row>
    <row r="243" spans="1:4" x14ac:dyDescent="0.3">
      <c r="A243" s="3">
        <v>242</v>
      </c>
      <c r="B243" t="s">
        <v>483</v>
      </c>
      <c r="C243" t="s">
        <v>484</v>
      </c>
      <c r="D243" t="str">
        <f>HYPERLINK("https://talan.bank.gov.ua/get-user-certificate/US_uJHXcLXdV-8aij-tI","Завантажити сертифікат")</f>
        <v>Завантажити сертифікат</v>
      </c>
    </row>
    <row r="244" spans="1:4" x14ac:dyDescent="0.3">
      <c r="A244" s="3">
        <v>243</v>
      </c>
      <c r="B244" t="s">
        <v>485</v>
      </c>
      <c r="C244" t="s">
        <v>486</v>
      </c>
      <c r="D244" t="str">
        <f>HYPERLINK("https://talan.bank.gov.ua/get-user-certificate/US_uJx8oyQLiukUSk91p","Завантажити сертифікат")</f>
        <v>Завантажити сертифікат</v>
      </c>
    </row>
    <row r="245" spans="1:4" x14ac:dyDescent="0.3">
      <c r="A245" s="3">
        <v>244</v>
      </c>
      <c r="B245" t="s">
        <v>487</v>
      </c>
      <c r="C245" t="s">
        <v>488</v>
      </c>
      <c r="D245" t="str">
        <f>HYPERLINK("https://talan.bank.gov.ua/get-user-certificate/US_uJzSkjGu4Wu_TFXlK","Завантажити сертифікат")</f>
        <v>Завантажити сертифікат</v>
      </c>
    </row>
    <row r="246" spans="1:4" x14ac:dyDescent="0.3">
      <c r="A246" s="3">
        <v>245</v>
      </c>
      <c r="B246" t="s">
        <v>489</v>
      </c>
      <c r="C246" t="s">
        <v>490</v>
      </c>
      <c r="D246" t="str">
        <f>HYPERLINK("https://talan.bank.gov.ua/get-user-certificate/US_uJnGG-GKsD1r54xMp","Завантажити сертифікат")</f>
        <v>Завантажити сертифікат</v>
      </c>
    </row>
    <row r="247" spans="1:4" x14ac:dyDescent="0.3">
      <c r="A247" s="3">
        <v>246</v>
      </c>
      <c r="B247" t="s">
        <v>491</v>
      </c>
      <c r="C247" t="s">
        <v>492</v>
      </c>
      <c r="D247" t="str">
        <f>HYPERLINK("https://talan.bank.gov.ua/get-user-certificate/US_uJOUOdR06uopxW57u","Завантажити сертифікат")</f>
        <v>Завантажити сертифікат</v>
      </c>
    </row>
    <row r="248" spans="1:4" x14ac:dyDescent="0.3">
      <c r="A248" s="3">
        <v>247</v>
      </c>
      <c r="B248" t="s">
        <v>493</v>
      </c>
      <c r="C248" t="s">
        <v>494</v>
      </c>
      <c r="D248" t="str">
        <f>HYPERLINK("https://talan.bank.gov.ua/get-user-certificate/US_uJYoa0cHWrY9WwiY8","Завантажити сертифікат")</f>
        <v>Завантажити сертифікат</v>
      </c>
    </row>
    <row r="249" spans="1:4" x14ac:dyDescent="0.3">
      <c r="A249" s="3">
        <v>248</v>
      </c>
      <c r="B249" t="s">
        <v>495</v>
      </c>
      <c r="C249" t="s">
        <v>496</v>
      </c>
      <c r="D249" t="str">
        <f>HYPERLINK("https://talan.bank.gov.ua/get-user-certificate/US_uJlgBPbdCtfToBP90","Завантажити сертифікат")</f>
        <v>Завантажити сертифікат</v>
      </c>
    </row>
    <row r="250" spans="1:4" x14ac:dyDescent="0.3">
      <c r="A250" s="3">
        <v>249</v>
      </c>
      <c r="B250" t="s">
        <v>497</v>
      </c>
      <c r="C250" t="s">
        <v>498</v>
      </c>
      <c r="D250" t="str">
        <f>HYPERLINK("https://talan.bank.gov.ua/get-user-certificate/US_uJjmb8HmZBG1j2nvd","Завантажити сертифікат")</f>
        <v>Завантажити сертифікат</v>
      </c>
    </row>
    <row r="251" spans="1:4" x14ac:dyDescent="0.3">
      <c r="A251" s="3">
        <v>250</v>
      </c>
      <c r="B251" t="s">
        <v>499</v>
      </c>
      <c r="C251" t="s">
        <v>500</v>
      </c>
      <c r="D251" t="str">
        <f>HYPERLINK("https://talan.bank.gov.ua/get-user-certificate/US_uJEJBm8Q3tHVCfjUA","Завантажити сертифікат")</f>
        <v>Завантажити сертифікат</v>
      </c>
    </row>
    <row r="252" spans="1:4" x14ac:dyDescent="0.3">
      <c r="A252" s="3">
        <v>251</v>
      </c>
      <c r="B252" t="s">
        <v>501</v>
      </c>
      <c r="C252" t="s">
        <v>502</v>
      </c>
      <c r="D252" t="str">
        <f>HYPERLINK("https://talan.bank.gov.ua/get-user-certificate/US_uJ9mBruNmGjc-36_0","Завантажити сертифікат")</f>
        <v>Завантажити сертифікат</v>
      </c>
    </row>
    <row r="253" spans="1:4" x14ac:dyDescent="0.3">
      <c r="A253" s="3">
        <v>252</v>
      </c>
      <c r="B253" t="s">
        <v>503</v>
      </c>
      <c r="C253" t="s">
        <v>504</v>
      </c>
      <c r="D253" t="str">
        <f>HYPERLINK("https://talan.bank.gov.ua/get-user-certificate/US_uJH60ktK9wTXX0WOo","Завантажити сертифікат")</f>
        <v>Завантажити сертифікат</v>
      </c>
    </row>
    <row r="254" spans="1:4" x14ac:dyDescent="0.3">
      <c r="A254" s="3">
        <v>253</v>
      </c>
      <c r="B254" t="s">
        <v>505</v>
      </c>
      <c r="C254" t="s">
        <v>506</v>
      </c>
      <c r="D254" t="str">
        <f>HYPERLINK("https://talan.bank.gov.ua/get-user-certificate/US_uJMvsNzeWc4GeZN3N","Завантажити сертифікат")</f>
        <v>Завантажити сертифікат</v>
      </c>
    </row>
    <row r="255" spans="1:4" x14ac:dyDescent="0.3">
      <c r="A255" s="3">
        <v>254</v>
      </c>
      <c r="B255" t="s">
        <v>507</v>
      </c>
      <c r="C255" t="s">
        <v>508</v>
      </c>
      <c r="D255" t="str">
        <f>HYPERLINK("https://talan.bank.gov.ua/get-user-certificate/US_uJEroR6CnlIGw347U","Завантажити сертифікат")</f>
        <v>Завантажити сертифікат</v>
      </c>
    </row>
    <row r="256" spans="1:4" x14ac:dyDescent="0.3">
      <c r="A256" s="3">
        <v>255</v>
      </c>
      <c r="B256" t="s">
        <v>509</v>
      </c>
      <c r="C256" t="s">
        <v>510</v>
      </c>
      <c r="D256" t="str">
        <f>HYPERLINK("https://talan.bank.gov.ua/get-user-certificate/US_uJMDZE6uaytmTh9Uu","Завантажити сертифікат")</f>
        <v>Завантажити сертифікат</v>
      </c>
    </row>
    <row r="257" spans="1:4" x14ac:dyDescent="0.3">
      <c r="A257" s="3">
        <v>256</v>
      </c>
      <c r="B257" t="s">
        <v>511</v>
      </c>
      <c r="C257" t="s">
        <v>512</v>
      </c>
      <c r="D257" t="str">
        <f>HYPERLINK("https://talan.bank.gov.ua/get-user-certificate/US_uJd9L3DIajA6AfUcr","Завантажити сертифікат")</f>
        <v>Завантажити сертифікат</v>
      </c>
    </row>
    <row r="258" spans="1:4" x14ac:dyDescent="0.3">
      <c r="A258" s="3">
        <v>257</v>
      </c>
      <c r="B258" t="s">
        <v>513</v>
      </c>
      <c r="C258" t="s">
        <v>514</v>
      </c>
      <c r="D258" t="str">
        <f>HYPERLINK("https://talan.bank.gov.ua/get-user-certificate/US_uJ0A6h-J1K1CT-Mf4","Завантажити сертифікат")</f>
        <v>Завантажити сертифікат</v>
      </c>
    </row>
    <row r="259" spans="1:4" x14ac:dyDescent="0.3">
      <c r="A259" s="3">
        <v>258</v>
      </c>
      <c r="B259" t="s">
        <v>515</v>
      </c>
      <c r="C259" t="s">
        <v>516</v>
      </c>
      <c r="D259" t="str">
        <f>HYPERLINK("https://talan.bank.gov.ua/get-user-certificate/US_uJus2xuO3EKzagYKZ","Завантажити сертифікат")</f>
        <v>Завантажити сертифікат</v>
      </c>
    </row>
    <row r="260" spans="1:4" x14ac:dyDescent="0.3">
      <c r="A260" s="3">
        <v>259</v>
      </c>
      <c r="B260" t="s">
        <v>517</v>
      </c>
      <c r="C260" t="s">
        <v>518</v>
      </c>
      <c r="D260" t="str">
        <f>HYPERLINK("https://talan.bank.gov.ua/get-user-certificate/US_uJDNLHE4j7EOFzk6P","Завантажити сертифікат")</f>
        <v>Завантажити сертифікат</v>
      </c>
    </row>
    <row r="261" spans="1:4" x14ac:dyDescent="0.3">
      <c r="A261" s="3">
        <v>260</v>
      </c>
      <c r="B261" t="s">
        <v>519</v>
      </c>
      <c r="C261" t="s">
        <v>520</v>
      </c>
      <c r="D261" t="str">
        <f>HYPERLINK("https://talan.bank.gov.ua/get-user-certificate/US_uJl0yyca6prHq0xo6","Завантажити сертифікат")</f>
        <v>Завантажити сертифікат</v>
      </c>
    </row>
    <row r="262" spans="1:4" x14ac:dyDescent="0.3">
      <c r="A262" s="3">
        <v>261</v>
      </c>
      <c r="B262" t="s">
        <v>521</v>
      </c>
      <c r="C262" t="s">
        <v>522</v>
      </c>
      <c r="D262" t="str">
        <f>HYPERLINK("https://talan.bank.gov.ua/get-user-certificate/US_uJAFaipiI8k996AGv","Завантажити сертифікат")</f>
        <v>Завантажити сертифікат</v>
      </c>
    </row>
    <row r="263" spans="1:4" x14ac:dyDescent="0.3">
      <c r="A263" s="3">
        <v>262</v>
      </c>
      <c r="B263" t="s">
        <v>523</v>
      </c>
      <c r="C263" t="s">
        <v>524</v>
      </c>
      <c r="D263" t="str">
        <f>HYPERLINK("https://talan.bank.gov.ua/get-user-certificate/US_uJIPo2LYpc53e1kVf","Завантажити сертифікат")</f>
        <v>Завантажити сертифікат</v>
      </c>
    </row>
    <row r="264" spans="1:4" x14ac:dyDescent="0.3">
      <c r="A264" s="3">
        <v>263</v>
      </c>
      <c r="B264" t="s">
        <v>525</v>
      </c>
      <c r="C264" t="s">
        <v>526</v>
      </c>
      <c r="D264" t="str">
        <f>HYPERLINK("https://talan.bank.gov.ua/get-user-certificate/US_uJUO21dKk8cpZb6If","Завантажити сертифікат")</f>
        <v>Завантажити сертифікат</v>
      </c>
    </row>
    <row r="265" spans="1:4" x14ac:dyDescent="0.3">
      <c r="A265" s="3">
        <v>264</v>
      </c>
      <c r="B265" t="s">
        <v>527</v>
      </c>
      <c r="C265" t="s">
        <v>528</v>
      </c>
      <c r="D265" t="str">
        <f>HYPERLINK("https://talan.bank.gov.ua/get-user-certificate/US_uJteVywLE-EKvQYOz","Завантажити сертифікат")</f>
        <v>Завантажити сертифікат</v>
      </c>
    </row>
    <row r="266" spans="1:4" x14ac:dyDescent="0.3">
      <c r="A266" s="3">
        <v>265</v>
      </c>
      <c r="B266" t="s">
        <v>529</v>
      </c>
      <c r="C266" t="s">
        <v>530</v>
      </c>
      <c r="D266" t="str">
        <f>HYPERLINK("https://talan.bank.gov.ua/get-user-certificate/US_uJQOKKqF_2D4njDi8","Завантажити сертифікат")</f>
        <v>Завантажити сертифікат</v>
      </c>
    </row>
    <row r="267" spans="1:4" x14ac:dyDescent="0.3">
      <c r="A267" s="3">
        <v>266</v>
      </c>
      <c r="B267" t="s">
        <v>531</v>
      </c>
      <c r="C267" t="s">
        <v>532</v>
      </c>
      <c r="D267" t="str">
        <f>HYPERLINK("https://talan.bank.gov.ua/get-user-certificate/US_uJSUfZBKEOGqi9ZXD","Завантажити сертифікат")</f>
        <v>Завантажити сертифікат</v>
      </c>
    </row>
    <row r="268" spans="1:4" x14ac:dyDescent="0.3">
      <c r="A268" s="3">
        <v>267</v>
      </c>
      <c r="B268" t="s">
        <v>533</v>
      </c>
      <c r="C268" t="s">
        <v>534</v>
      </c>
      <c r="D268" t="str">
        <f>HYPERLINK("https://talan.bank.gov.ua/get-user-certificate/US_uJoCBlHlFvEdCbtjY","Завантажити сертифікат")</f>
        <v>Завантажити сертифікат</v>
      </c>
    </row>
    <row r="269" spans="1:4" x14ac:dyDescent="0.3">
      <c r="A269" s="3">
        <v>268</v>
      </c>
      <c r="B269" t="s">
        <v>535</v>
      </c>
      <c r="C269" t="s">
        <v>536</v>
      </c>
      <c r="D269" t="str">
        <f>HYPERLINK("https://talan.bank.gov.ua/get-user-certificate/US_uJ9NlZlCsVWszoTR5","Завантажити сертифікат")</f>
        <v>Завантажити сертифікат</v>
      </c>
    </row>
    <row r="270" spans="1:4" x14ac:dyDescent="0.3">
      <c r="A270" s="3">
        <v>269</v>
      </c>
      <c r="B270" t="s">
        <v>537</v>
      </c>
      <c r="C270" t="s">
        <v>538</v>
      </c>
      <c r="D270" t="str">
        <f>HYPERLINK("https://talan.bank.gov.ua/get-user-certificate/US_uJSafXvc5OveD3elk","Завантажити сертифікат")</f>
        <v>Завантажити сертифікат</v>
      </c>
    </row>
    <row r="271" spans="1:4" x14ac:dyDescent="0.3">
      <c r="A271" s="3">
        <v>270</v>
      </c>
      <c r="B271" t="s">
        <v>539</v>
      </c>
      <c r="C271" t="s">
        <v>540</v>
      </c>
      <c r="D271" t="str">
        <f>HYPERLINK("https://talan.bank.gov.ua/get-user-certificate/US_uJ-METYp8dnU5vGs2","Завантажити сертифікат")</f>
        <v>Завантажити сертифікат</v>
      </c>
    </row>
    <row r="272" spans="1:4" x14ac:dyDescent="0.3">
      <c r="A272" s="3">
        <v>271</v>
      </c>
      <c r="B272" t="s">
        <v>541</v>
      </c>
      <c r="C272" t="s">
        <v>542</v>
      </c>
      <c r="D272" t="str">
        <f>HYPERLINK("https://talan.bank.gov.ua/get-user-certificate/US_uJ-AcDLX5hoL_6n5W","Завантажити сертифікат")</f>
        <v>Завантажити сертифікат</v>
      </c>
    </row>
    <row r="273" spans="1:4" x14ac:dyDescent="0.3">
      <c r="A273" s="3">
        <v>272</v>
      </c>
      <c r="B273" t="s">
        <v>543</v>
      </c>
      <c r="C273" t="s">
        <v>544</v>
      </c>
      <c r="D273" t="str">
        <f>HYPERLINK("https://talan.bank.gov.ua/get-user-certificate/US_uJbHHKOJ6T4s72khW","Завантажити сертифікат")</f>
        <v>Завантажити сертифікат</v>
      </c>
    </row>
    <row r="274" spans="1:4" x14ac:dyDescent="0.3">
      <c r="A274" s="3">
        <v>273</v>
      </c>
      <c r="B274" t="s">
        <v>545</v>
      </c>
      <c r="C274" t="s">
        <v>546</v>
      </c>
      <c r="D274" t="str">
        <f>HYPERLINK("https://talan.bank.gov.ua/get-user-certificate/US_uJP_xKg9w4Oo0K579","Завантажити сертифікат")</f>
        <v>Завантажити сертифікат</v>
      </c>
    </row>
    <row r="275" spans="1:4" x14ac:dyDescent="0.3">
      <c r="A275" s="3">
        <v>274</v>
      </c>
      <c r="B275" t="s">
        <v>547</v>
      </c>
      <c r="C275" t="s">
        <v>548</v>
      </c>
      <c r="D275" t="str">
        <f>HYPERLINK("https://talan.bank.gov.ua/get-user-certificate/US_uJTJx6KAcryYtINgx","Завантажити сертифікат")</f>
        <v>Завантажити сертифікат</v>
      </c>
    </row>
    <row r="276" spans="1:4" x14ac:dyDescent="0.3">
      <c r="A276" s="3">
        <v>275</v>
      </c>
      <c r="B276" t="s">
        <v>549</v>
      </c>
      <c r="C276" t="s">
        <v>550</v>
      </c>
      <c r="D276" t="str">
        <f>HYPERLINK("https://talan.bank.gov.ua/get-user-certificate/US_uJVF2e0HQ7CN79NQ3","Завантажити сертифікат")</f>
        <v>Завантажити сертифікат</v>
      </c>
    </row>
    <row r="277" spans="1:4" x14ac:dyDescent="0.3">
      <c r="A277" s="3">
        <v>276</v>
      </c>
      <c r="B277" t="s">
        <v>551</v>
      </c>
      <c r="C277" t="s">
        <v>552</v>
      </c>
      <c r="D277" t="str">
        <f>HYPERLINK("https://talan.bank.gov.ua/get-user-certificate/US_uJbBQ2owvZLTVqK5T","Завантажити сертифікат")</f>
        <v>Завантажити сертифікат</v>
      </c>
    </row>
    <row r="278" spans="1:4" x14ac:dyDescent="0.3">
      <c r="A278" s="3">
        <v>277</v>
      </c>
      <c r="B278" t="s">
        <v>553</v>
      </c>
      <c r="C278" t="s">
        <v>554</v>
      </c>
      <c r="D278" t="str">
        <f>HYPERLINK("https://talan.bank.gov.ua/get-user-certificate/US_uJcVPPWMG7Pb_86EG","Завантажити сертифікат")</f>
        <v>Завантажити сертифікат</v>
      </c>
    </row>
    <row r="279" spans="1:4" x14ac:dyDescent="0.3">
      <c r="A279" s="3">
        <v>278</v>
      </c>
      <c r="B279" t="s">
        <v>555</v>
      </c>
      <c r="C279" t="s">
        <v>556</v>
      </c>
      <c r="D279" t="str">
        <f>HYPERLINK("https://talan.bank.gov.ua/get-user-certificate/US_uJJTMK60OS6zoja_M","Завантажити сертифікат")</f>
        <v>Завантажити сертифікат</v>
      </c>
    </row>
    <row r="280" spans="1:4" x14ac:dyDescent="0.3">
      <c r="A280" s="3">
        <v>279</v>
      </c>
      <c r="B280" t="s">
        <v>557</v>
      </c>
      <c r="C280" t="s">
        <v>558</v>
      </c>
      <c r="D280" t="str">
        <f>HYPERLINK("https://talan.bank.gov.ua/get-user-certificate/US_uJvhg9k6uW5vEW3oR","Завантажити сертифікат")</f>
        <v>Завантажити сертифікат</v>
      </c>
    </row>
    <row r="281" spans="1:4" x14ac:dyDescent="0.3">
      <c r="A281" s="3">
        <v>280</v>
      </c>
      <c r="B281" t="s">
        <v>559</v>
      </c>
      <c r="C281" t="s">
        <v>560</v>
      </c>
      <c r="D281" t="str">
        <f>HYPERLINK("https://talan.bank.gov.ua/get-user-certificate/US_uJKKU2FjL2NoOJZz0","Завантажити сертифікат")</f>
        <v>Завантажити сертифікат</v>
      </c>
    </row>
    <row r="282" spans="1:4" x14ac:dyDescent="0.3">
      <c r="A282" s="3">
        <v>281</v>
      </c>
      <c r="B282" t="s">
        <v>561</v>
      </c>
      <c r="C282" t="s">
        <v>562</v>
      </c>
      <c r="D282" t="str">
        <f>HYPERLINK("https://talan.bank.gov.ua/get-user-certificate/US_uJBj1ShtRio-FdJ57","Завантажити сертифікат")</f>
        <v>Завантажити сертифікат</v>
      </c>
    </row>
    <row r="283" spans="1:4" x14ac:dyDescent="0.3">
      <c r="A283" s="3">
        <v>282</v>
      </c>
      <c r="B283" t="s">
        <v>563</v>
      </c>
      <c r="C283" t="s">
        <v>564</v>
      </c>
      <c r="D283" t="str">
        <f>HYPERLINK("https://talan.bank.gov.ua/get-user-certificate/US_uJBm5uMtf1pmJdjqV","Завантажити сертифікат")</f>
        <v>Завантажити сертифікат</v>
      </c>
    </row>
    <row r="284" spans="1:4" x14ac:dyDescent="0.3">
      <c r="A284" s="3">
        <v>283</v>
      </c>
      <c r="B284" t="s">
        <v>565</v>
      </c>
      <c r="C284" t="s">
        <v>566</v>
      </c>
      <c r="D284" t="str">
        <f>HYPERLINK("https://talan.bank.gov.ua/get-user-certificate/US_uJ6P83UTW3tb_ktvg","Завантажити сертифікат")</f>
        <v>Завантажити сертифікат</v>
      </c>
    </row>
    <row r="285" spans="1:4" x14ac:dyDescent="0.3">
      <c r="A285" s="3">
        <v>284</v>
      </c>
      <c r="B285" t="s">
        <v>567</v>
      </c>
      <c r="C285" t="s">
        <v>568</v>
      </c>
      <c r="D285" t="str">
        <f>HYPERLINK("https://talan.bank.gov.ua/get-user-certificate/US_uJk76MT43h910BG-L","Завантажити сертифікат")</f>
        <v>Завантажити сертифікат</v>
      </c>
    </row>
    <row r="286" spans="1:4" x14ac:dyDescent="0.3">
      <c r="A286" s="3">
        <v>285</v>
      </c>
      <c r="B286" t="s">
        <v>569</v>
      </c>
      <c r="C286" t="s">
        <v>570</v>
      </c>
      <c r="D286" t="str">
        <f>HYPERLINK("https://talan.bank.gov.ua/get-user-certificate/US_uJxbHravWO45v37-c","Завантажити сертифікат")</f>
        <v>Завантажити сертифікат</v>
      </c>
    </row>
    <row r="287" spans="1:4" x14ac:dyDescent="0.3">
      <c r="A287" s="3">
        <v>286</v>
      </c>
      <c r="B287" t="s">
        <v>571</v>
      </c>
      <c r="C287" t="s">
        <v>572</v>
      </c>
      <c r="D287" t="str">
        <f>HYPERLINK("https://talan.bank.gov.ua/get-user-certificate/US_uJw_Sk9NM6k-FtzqV","Завантажити сертифікат")</f>
        <v>Завантажити сертифікат</v>
      </c>
    </row>
    <row r="288" spans="1:4" x14ac:dyDescent="0.3">
      <c r="A288" s="3">
        <v>287</v>
      </c>
      <c r="B288" t="s">
        <v>573</v>
      </c>
      <c r="C288" t="s">
        <v>574</v>
      </c>
      <c r="D288" t="str">
        <f>HYPERLINK("https://talan.bank.gov.ua/get-user-certificate/US_uJeZ9xI4-AgIVt_n1","Завантажити сертифікат")</f>
        <v>Завантажити сертифікат</v>
      </c>
    </row>
    <row r="289" spans="1:4" x14ac:dyDescent="0.3">
      <c r="A289" s="3">
        <v>288</v>
      </c>
      <c r="B289" t="s">
        <v>575</v>
      </c>
      <c r="C289" t="s">
        <v>576</v>
      </c>
      <c r="D289" t="str">
        <f>HYPERLINK("https://talan.bank.gov.ua/get-user-certificate/US_uJxXih7Z4xgX9RM_V","Завантажити сертифікат")</f>
        <v>Завантажити сертифікат</v>
      </c>
    </row>
    <row r="290" spans="1:4" x14ac:dyDescent="0.3">
      <c r="A290" s="3">
        <v>289</v>
      </c>
      <c r="B290" t="s">
        <v>577</v>
      </c>
      <c r="C290" t="s">
        <v>578</v>
      </c>
      <c r="D290" t="str">
        <f>HYPERLINK("https://talan.bank.gov.ua/get-user-certificate/US_uJkAq6uFqIWqjQo3b","Завантажити сертифікат")</f>
        <v>Завантажити сертифікат</v>
      </c>
    </row>
    <row r="291" spans="1:4" x14ac:dyDescent="0.3">
      <c r="A291" s="3">
        <v>290</v>
      </c>
      <c r="B291" t="s">
        <v>579</v>
      </c>
      <c r="C291" t="s">
        <v>580</v>
      </c>
      <c r="D291" t="str">
        <f>HYPERLINK("https://talan.bank.gov.ua/get-user-certificate/US_uJcaTTMVGanDvUVf3","Завантажити сертифікат")</f>
        <v>Завантажити сертифікат</v>
      </c>
    </row>
    <row r="292" spans="1:4" x14ac:dyDescent="0.3">
      <c r="A292" s="3">
        <v>291</v>
      </c>
      <c r="B292" t="s">
        <v>581</v>
      </c>
      <c r="C292" t="s">
        <v>582</v>
      </c>
      <c r="D292" t="str">
        <f>HYPERLINK("https://talan.bank.gov.ua/get-user-certificate/US_uJ-1ceEIim-sx7IHx","Завантажити сертифікат")</f>
        <v>Завантажити сертифікат</v>
      </c>
    </row>
    <row r="293" spans="1:4" x14ac:dyDescent="0.3">
      <c r="A293" s="3">
        <v>292</v>
      </c>
      <c r="B293" t="s">
        <v>583</v>
      </c>
      <c r="C293" t="s">
        <v>584</v>
      </c>
      <c r="D293" t="str">
        <f>HYPERLINK("https://talan.bank.gov.ua/get-user-certificate/US_uJtAxMOMQ59Mzf-46","Завантажити сертифікат")</f>
        <v>Завантажити сертифікат</v>
      </c>
    </row>
    <row r="294" spans="1:4" x14ac:dyDescent="0.3">
      <c r="A294" s="3">
        <v>293</v>
      </c>
      <c r="B294" t="s">
        <v>585</v>
      </c>
      <c r="C294" t="s">
        <v>586</v>
      </c>
      <c r="D294" t="str">
        <f>HYPERLINK("https://talan.bank.gov.ua/get-user-certificate/US_uJCAzupOoQi2Wgn7i","Завантажити сертифікат")</f>
        <v>Завантажити сертифікат</v>
      </c>
    </row>
    <row r="295" spans="1:4" x14ac:dyDescent="0.3">
      <c r="A295" s="3">
        <v>294</v>
      </c>
      <c r="B295" t="s">
        <v>587</v>
      </c>
      <c r="C295" t="s">
        <v>588</v>
      </c>
      <c r="D295" t="str">
        <f>HYPERLINK("https://talan.bank.gov.ua/get-user-certificate/US_uJzjblrpZamnBVPES","Завантажити сертифікат")</f>
        <v>Завантажити сертифікат</v>
      </c>
    </row>
    <row r="296" spans="1:4" x14ac:dyDescent="0.3">
      <c r="A296" s="3">
        <v>295</v>
      </c>
      <c r="B296" t="s">
        <v>589</v>
      </c>
      <c r="C296" t="s">
        <v>590</v>
      </c>
      <c r="D296" t="str">
        <f>HYPERLINK("https://talan.bank.gov.ua/get-user-certificate/US_uJsINrG-mTPRGMGGJ","Завантажити сертифікат")</f>
        <v>Завантажити сертифікат</v>
      </c>
    </row>
    <row r="297" spans="1:4" x14ac:dyDescent="0.3">
      <c r="A297" s="3">
        <v>296</v>
      </c>
      <c r="B297" t="s">
        <v>591</v>
      </c>
      <c r="C297" t="s">
        <v>592</v>
      </c>
      <c r="D297" t="str">
        <f>HYPERLINK("https://talan.bank.gov.ua/get-user-certificate/US_uJ_lN2xqqHdNoeCU5","Завантажити сертифікат")</f>
        <v>Завантажити сертифікат</v>
      </c>
    </row>
    <row r="298" spans="1:4" x14ac:dyDescent="0.3">
      <c r="A298" s="3">
        <v>297</v>
      </c>
      <c r="B298" t="s">
        <v>593</v>
      </c>
      <c r="C298" t="s">
        <v>594</v>
      </c>
      <c r="D298" t="str">
        <f>HYPERLINK("https://talan.bank.gov.ua/get-user-certificate/US_uJb0z8wdIm5m7NgqX","Завантажити сертифікат")</f>
        <v>Завантажити сертифікат</v>
      </c>
    </row>
    <row r="299" spans="1:4" x14ac:dyDescent="0.3">
      <c r="A299" s="3">
        <v>298</v>
      </c>
      <c r="B299" t="s">
        <v>595</v>
      </c>
      <c r="C299" t="s">
        <v>596</v>
      </c>
      <c r="D299" t="str">
        <f>HYPERLINK("https://talan.bank.gov.ua/get-user-certificate/US_uJpoqPbaDJyLt9Rbm","Завантажити сертифікат")</f>
        <v>Завантажити сертифікат</v>
      </c>
    </row>
    <row r="300" spans="1:4" x14ac:dyDescent="0.3">
      <c r="A300" s="3">
        <v>299</v>
      </c>
      <c r="B300" t="s">
        <v>597</v>
      </c>
      <c r="C300" t="s">
        <v>598</v>
      </c>
      <c r="D300" t="str">
        <f>HYPERLINK("https://talan.bank.gov.ua/get-user-certificate/US_uJrYeH5AgEA66XxSV","Завантажити сертифікат")</f>
        <v>Завантажити сертифікат</v>
      </c>
    </row>
    <row r="301" spans="1:4" x14ac:dyDescent="0.3">
      <c r="A301" s="3">
        <v>300</v>
      </c>
      <c r="B301" t="s">
        <v>599</v>
      </c>
      <c r="C301" t="s">
        <v>600</v>
      </c>
      <c r="D301" t="str">
        <f>HYPERLINK("https://talan.bank.gov.ua/get-user-certificate/US_uJDyd1YUSs9TFTSqF","Завантажити сертифікат")</f>
        <v>Завантажити сертифікат</v>
      </c>
    </row>
    <row r="302" spans="1:4" x14ac:dyDescent="0.3">
      <c r="A302" s="3">
        <v>301</v>
      </c>
      <c r="B302" t="s">
        <v>601</v>
      </c>
      <c r="C302" t="s">
        <v>602</v>
      </c>
      <c r="D302" t="str">
        <f>HYPERLINK("https://talan.bank.gov.ua/get-user-certificate/US_uJGFpo5A646aJjupu","Завантажити сертифікат")</f>
        <v>Завантажити сертифікат</v>
      </c>
    </row>
    <row r="303" spans="1:4" x14ac:dyDescent="0.3">
      <c r="A303" s="3">
        <v>302</v>
      </c>
      <c r="B303" t="s">
        <v>603</v>
      </c>
      <c r="C303" t="s">
        <v>604</v>
      </c>
      <c r="D303" t="str">
        <f>HYPERLINK("https://talan.bank.gov.ua/get-user-certificate/US_uJLch_IYQ2BORsh6a","Завантажити сертифікат")</f>
        <v>Завантажити сертифікат</v>
      </c>
    </row>
    <row r="304" spans="1:4" x14ac:dyDescent="0.3">
      <c r="A304" s="3">
        <v>303</v>
      </c>
      <c r="B304" t="s">
        <v>605</v>
      </c>
      <c r="C304" t="s">
        <v>606</v>
      </c>
      <c r="D304" t="str">
        <f>HYPERLINK("https://talan.bank.gov.ua/get-user-certificate/US_uJG6dw6t9VuJc9X88","Завантажити сертифікат")</f>
        <v>Завантажити сертифікат</v>
      </c>
    </row>
    <row r="305" spans="1:4" x14ac:dyDescent="0.3">
      <c r="A305" s="3">
        <v>304</v>
      </c>
      <c r="B305" t="s">
        <v>607</v>
      </c>
      <c r="C305" t="s">
        <v>608</v>
      </c>
      <c r="D305" t="str">
        <f>HYPERLINK("https://talan.bank.gov.ua/get-user-certificate/US_uJAxhDtx2YZdg8Wrc","Завантажити сертифікат")</f>
        <v>Завантажити сертифікат</v>
      </c>
    </row>
    <row r="306" spans="1:4" x14ac:dyDescent="0.3">
      <c r="A306" s="3">
        <v>305</v>
      </c>
      <c r="B306" t="s">
        <v>609</v>
      </c>
      <c r="C306" t="s">
        <v>610</v>
      </c>
      <c r="D306" t="str">
        <f>HYPERLINK("https://talan.bank.gov.ua/get-user-certificate/US_uJsgfHRHk2r7GD2Wq","Завантажити сертифікат")</f>
        <v>Завантажити сертифікат</v>
      </c>
    </row>
    <row r="307" spans="1:4" x14ac:dyDescent="0.3">
      <c r="A307" s="3">
        <v>306</v>
      </c>
      <c r="B307" t="s">
        <v>611</v>
      </c>
      <c r="C307" t="s">
        <v>612</v>
      </c>
      <c r="D307" t="str">
        <f>HYPERLINK("https://talan.bank.gov.ua/get-user-certificate/US_uJVt27N07zSCf0df9","Завантажити сертифікат")</f>
        <v>Завантажити сертифікат</v>
      </c>
    </row>
    <row r="308" spans="1:4" x14ac:dyDescent="0.3">
      <c r="A308" s="3">
        <v>307</v>
      </c>
      <c r="B308" t="s">
        <v>613</v>
      </c>
      <c r="C308" t="s">
        <v>614</v>
      </c>
      <c r="D308" t="str">
        <f>HYPERLINK("https://talan.bank.gov.ua/get-user-certificate/US_uJmXdzO6JP8Zp4c1w","Завантажити сертифікат")</f>
        <v>Завантажити сертифікат</v>
      </c>
    </row>
    <row r="309" spans="1:4" x14ac:dyDescent="0.3">
      <c r="A309" s="3">
        <v>308</v>
      </c>
      <c r="B309" t="s">
        <v>615</v>
      </c>
      <c r="C309" t="s">
        <v>616</v>
      </c>
      <c r="D309" t="str">
        <f>HYPERLINK("https://talan.bank.gov.ua/get-user-certificate/US_uJGdUt4VrrnVaQaKB","Завантажити сертифікат")</f>
        <v>Завантажити сертифікат</v>
      </c>
    </row>
    <row r="310" spans="1:4" x14ac:dyDescent="0.3">
      <c r="A310" s="3">
        <v>309</v>
      </c>
      <c r="B310" t="s">
        <v>617</v>
      </c>
      <c r="C310" t="s">
        <v>618</v>
      </c>
      <c r="D310" t="str">
        <f>HYPERLINK("https://talan.bank.gov.ua/get-user-certificate/US_uJfYv_TKEk4dfNiC2","Завантажити сертифікат")</f>
        <v>Завантажити сертифікат</v>
      </c>
    </row>
    <row r="311" spans="1:4" x14ac:dyDescent="0.3">
      <c r="A311" s="3">
        <v>310</v>
      </c>
      <c r="B311" t="s">
        <v>619</v>
      </c>
      <c r="C311" t="s">
        <v>620</v>
      </c>
      <c r="D311" t="str">
        <f>HYPERLINK("https://talan.bank.gov.ua/get-user-certificate/US_uJoWRWsfWOuqhXY4s","Завантажити сертифікат")</f>
        <v>Завантажити сертифікат</v>
      </c>
    </row>
    <row r="312" spans="1:4" x14ac:dyDescent="0.3">
      <c r="A312" s="3">
        <v>311</v>
      </c>
      <c r="B312" t="s">
        <v>621</v>
      </c>
      <c r="C312" t="s">
        <v>622</v>
      </c>
      <c r="D312" t="str">
        <f>HYPERLINK("https://talan.bank.gov.ua/get-user-certificate/US_uJ_kOnhJW74uVMh5q","Завантажити сертифікат")</f>
        <v>Завантажити сертифікат</v>
      </c>
    </row>
    <row r="313" spans="1:4" x14ac:dyDescent="0.3">
      <c r="A313" s="3">
        <v>312</v>
      </c>
      <c r="B313" t="s">
        <v>623</v>
      </c>
      <c r="C313" t="s">
        <v>624</v>
      </c>
      <c r="D313" t="str">
        <f>HYPERLINK("https://talan.bank.gov.ua/get-user-certificate/US_uJyjGFvav5Ym4ITiD","Завантажити сертифікат")</f>
        <v>Завантажити сертифікат</v>
      </c>
    </row>
    <row r="314" spans="1:4" x14ac:dyDescent="0.3">
      <c r="A314" s="3">
        <v>313</v>
      </c>
      <c r="B314" t="s">
        <v>625</v>
      </c>
      <c r="C314" t="s">
        <v>626</v>
      </c>
      <c r="D314" t="str">
        <f>HYPERLINK("https://talan.bank.gov.ua/get-user-certificate/US_uJxxOu42BvXQOduUt","Завантажити сертифікат")</f>
        <v>Завантажити сертифікат</v>
      </c>
    </row>
    <row r="315" spans="1:4" x14ac:dyDescent="0.3">
      <c r="A315" s="3">
        <v>314</v>
      </c>
      <c r="B315" t="s">
        <v>627</v>
      </c>
      <c r="C315" t="s">
        <v>628</v>
      </c>
      <c r="D315" t="str">
        <f>HYPERLINK("https://talan.bank.gov.ua/get-user-certificate/US_uJfg9ALz1NQmTUt6R","Завантажити сертифікат")</f>
        <v>Завантажити сертифікат</v>
      </c>
    </row>
    <row r="316" spans="1:4" x14ac:dyDescent="0.3">
      <c r="A316" s="3">
        <v>315</v>
      </c>
      <c r="B316" t="s">
        <v>629</v>
      </c>
      <c r="C316" t="s">
        <v>630</v>
      </c>
      <c r="D316" t="str">
        <f>HYPERLINK("https://talan.bank.gov.ua/get-user-certificate/US_uJ6GcWnUGkqAxGhEq","Завантажити сертифікат")</f>
        <v>Завантажити сертифікат</v>
      </c>
    </row>
    <row r="317" spans="1:4" x14ac:dyDescent="0.3">
      <c r="A317" s="3">
        <v>316</v>
      </c>
      <c r="B317" t="s">
        <v>631</v>
      </c>
      <c r="C317" t="s">
        <v>632</v>
      </c>
      <c r="D317" t="str">
        <f>HYPERLINK("https://talan.bank.gov.ua/get-user-certificate/US_uJPuJXBDckuyXXVLA","Завантажити сертифікат")</f>
        <v>Завантажити сертифікат</v>
      </c>
    </row>
    <row r="318" spans="1:4" x14ac:dyDescent="0.3">
      <c r="A318" s="3">
        <v>317</v>
      </c>
      <c r="B318" t="s">
        <v>633</v>
      </c>
      <c r="C318" t="s">
        <v>634</v>
      </c>
      <c r="D318" t="str">
        <f>HYPERLINK("https://talan.bank.gov.ua/get-user-certificate/US_uJV4NjdnCJo2mSkgZ","Завантажити сертифікат")</f>
        <v>Завантажити сертифікат</v>
      </c>
    </row>
    <row r="319" spans="1:4" x14ac:dyDescent="0.3">
      <c r="A319" s="3">
        <v>318</v>
      </c>
      <c r="B319" t="s">
        <v>635</v>
      </c>
      <c r="C319" t="s">
        <v>636</v>
      </c>
      <c r="D319" t="str">
        <f>HYPERLINK("https://talan.bank.gov.ua/get-user-certificate/US_uJcBysnzCe_JMPCuy","Завантажити сертифікат")</f>
        <v>Завантажити сертифікат</v>
      </c>
    </row>
    <row r="320" spans="1:4" x14ac:dyDescent="0.3">
      <c r="A320" s="3">
        <v>319</v>
      </c>
      <c r="B320" t="s">
        <v>637</v>
      </c>
      <c r="C320" t="s">
        <v>638</v>
      </c>
      <c r="D320" t="str">
        <f>HYPERLINK("https://talan.bank.gov.ua/get-user-certificate/US_uJjgghkE4rMXxoGw4","Завантажити сертифікат")</f>
        <v>Завантажити сертифікат</v>
      </c>
    </row>
    <row r="321" spans="1:4" x14ac:dyDescent="0.3">
      <c r="A321" s="3">
        <v>320</v>
      </c>
      <c r="B321" t="s">
        <v>639</v>
      </c>
      <c r="C321" t="s">
        <v>640</v>
      </c>
      <c r="D321" t="str">
        <f>HYPERLINK("https://talan.bank.gov.ua/get-user-certificate/US_uJyE0RtAchXWi_YrY","Завантажити сертифікат")</f>
        <v>Завантажити сертифікат</v>
      </c>
    </row>
    <row r="322" spans="1:4" x14ac:dyDescent="0.3">
      <c r="A322" s="3">
        <v>321</v>
      </c>
      <c r="B322" t="s">
        <v>641</v>
      </c>
      <c r="C322" t="s">
        <v>642</v>
      </c>
      <c r="D322" t="str">
        <f>HYPERLINK("https://talan.bank.gov.ua/get-user-certificate/US_uJSX4NNvivvXDthE9","Завантажити сертифікат")</f>
        <v>Завантажити сертифікат</v>
      </c>
    </row>
    <row r="323" spans="1:4" x14ac:dyDescent="0.3">
      <c r="A323" s="3">
        <v>322</v>
      </c>
      <c r="B323" t="s">
        <v>643</v>
      </c>
      <c r="C323" t="s">
        <v>644</v>
      </c>
      <c r="D323" t="str">
        <f>HYPERLINK("https://talan.bank.gov.ua/get-user-certificate/US_uJCtTm2gNsnsfoity","Завантажити сертифікат")</f>
        <v>Завантажити сертифікат</v>
      </c>
    </row>
    <row r="324" spans="1:4" x14ac:dyDescent="0.3">
      <c r="A324" s="3">
        <v>323</v>
      </c>
      <c r="B324" t="s">
        <v>645</v>
      </c>
      <c r="C324" t="s">
        <v>646</v>
      </c>
      <c r="D324" t="str">
        <f>HYPERLINK("https://talan.bank.gov.ua/get-user-certificate/US_uJAWMj7Nx-sJxwCm9","Завантажити сертифікат")</f>
        <v>Завантажити сертифікат</v>
      </c>
    </row>
    <row r="325" spans="1:4" x14ac:dyDescent="0.3">
      <c r="A325" s="3">
        <v>324</v>
      </c>
      <c r="B325" t="s">
        <v>647</v>
      </c>
      <c r="C325" t="s">
        <v>648</v>
      </c>
      <c r="D325" t="str">
        <f>HYPERLINK("https://talan.bank.gov.ua/get-user-certificate/US_uJKVX5vAjeEOsSDN9","Завантажити сертифікат")</f>
        <v>Завантажити сертифікат</v>
      </c>
    </row>
    <row r="326" spans="1:4" x14ac:dyDescent="0.3">
      <c r="A326" s="3">
        <v>325</v>
      </c>
      <c r="B326" t="s">
        <v>649</v>
      </c>
      <c r="C326" t="s">
        <v>650</v>
      </c>
      <c r="D326" t="str">
        <f>HYPERLINK("https://talan.bank.gov.ua/get-user-certificate/US_uJdCn3WvEPGyr793M","Завантажити сертифікат")</f>
        <v>Завантажити сертифікат</v>
      </c>
    </row>
    <row r="327" spans="1:4" x14ac:dyDescent="0.3">
      <c r="A327" s="3">
        <v>326</v>
      </c>
      <c r="B327" t="s">
        <v>651</v>
      </c>
      <c r="C327" t="s">
        <v>652</v>
      </c>
      <c r="D327" t="str">
        <f>HYPERLINK("https://talan.bank.gov.ua/get-user-certificate/US_uJr5Pzcyb69zEV3x1","Завантажити сертифікат")</f>
        <v>Завантажити сертифікат</v>
      </c>
    </row>
    <row r="328" spans="1:4" x14ac:dyDescent="0.3">
      <c r="A328" s="3">
        <v>327</v>
      </c>
      <c r="B328" t="s">
        <v>653</v>
      </c>
      <c r="C328" t="s">
        <v>654</v>
      </c>
      <c r="D328" t="str">
        <f>HYPERLINK("https://talan.bank.gov.ua/get-user-certificate/US_uJ2HVP8T03BlCzHjF","Завантажити сертифікат")</f>
        <v>Завантажити сертифікат</v>
      </c>
    </row>
    <row r="329" spans="1:4" x14ac:dyDescent="0.3">
      <c r="A329" s="3">
        <v>328</v>
      </c>
      <c r="B329" t="s">
        <v>655</v>
      </c>
      <c r="C329" t="s">
        <v>656</v>
      </c>
      <c r="D329" t="str">
        <f>HYPERLINK("https://talan.bank.gov.ua/get-user-certificate/US_uJ9VdOZcMwD-GqNlY","Завантажити сертифікат")</f>
        <v>Завантажити сертифікат</v>
      </c>
    </row>
    <row r="330" spans="1:4" x14ac:dyDescent="0.3">
      <c r="A330" s="3">
        <v>329</v>
      </c>
      <c r="B330" t="s">
        <v>657</v>
      </c>
      <c r="C330" t="s">
        <v>658</v>
      </c>
      <c r="D330" t="str">
        <f>HYPERLINK("https://talan.bank.gov.ua/get-user-certificate/US_uJWEAjXq6hcPBGLIf","Завантажити сертифікат")</f>
        <v>Завантажити сертифікат</v>
      </c>
    </row>
    <row r="331" spans="1:4" x14ac:dyDescent="0.3">
      <c r="A331" s="3">
        <v>330</v>
      </c>
      <c r="B331" t="s">
        <v>659</v>
      </c>
      <c r="C331" t="s">
        <v>660</v>
      </c>
      <c r="D331" t="str">
        <f>HYPERLINK("https://talan.bank.gov.ua/get-user-certificate/US_uJjz1-eX9oArKYVUz","Завантажити сертифікат")</f>
        <v>Завантажити сертифікат</v>
      </c>
    </row>
    <row r="332" spans="1:4" x14ac:dyDescent="0.3">
      <c r="A332" s="3">
        <v>331</v>
      </c>
      <c r="B332" t="s">
        <v>661</v>
      </c>
      <c r="C332" t="s">
        <v>662</v>
      </c>
      <c r="D332" t="str">
        <f>HYPERLINK("https://talan.bank.gov.ua/get-user-certificate/US_uJ0Np-eKYm0kwcsoP","Завантажити сертифікат")</f>
        <v>Завантажити сертифікат</v>
      </c>
    </row>
    <row r="333" spans="1:4" x14ac:dyDescent="0.3">
      <c r="A333" s="3">
        <v>332</v>
      </c>
      <c r="B333" t="s">
        <v>663</v>
      </c>
      <c r="C333" t="s">
        <v>664</v>
      </c>
      <c r="D333" t="str">
        <f>HYPERLINK("https://talan.bank.gov.ua/get-user-certificate/US_uJxkvTCs-ZxHV5-or","Завантажити сертифікат")</f>
        <v>Завантажити сертифікат</v>
      </c>
    </row>
    <row r="334" spans="1:4" x14ac:dyDescent="0.3">
      <c r="A334" s="3">
        <v>333</v>
      </c>
      <c r="B334" t="s">
        <v>665</v>
      </c>
      <c r="C334" t="s">
        <v>666</v>
      </c>
      <c r="D334" t="str">
        <f>HYPERLINK("https://talan.bank.gov.ua/get-user-certificate/US_uJNF14Qi8sVvSCQur","Завантажити сертифікат")</f>
        <v>Завантажити сертифікат</v>
      </c>
    </row>
    <row r="335" spans="1:4" x14ac:dyDescent="0.3">
      <c r="A335" s="3">
        <v>334</v>
      </c>
      <c r="B335" t="s">
        <v>667</v>
      </c>
      <c r="C335" t="s">
        <v>668</v>
      </c>
      <c r="D335" t="str">
        <f>HYPERLINK("https://talan.bank.gov.ua/get-user-certificate/US_uJcL9YAh7pWgRP8LF","Завантажити сертифікат")</f>
        <v>Завантажити сертифікат</v>
      </c>
    </row>
    <row r="336" spans="1:4" x14ac:dyDescent="0.3">
      <c r="A336" s="3">
        <v>335</v>
      </c>
      <c r="B336" t="s">
        <v>669</v>
      </c>
      <c r="C336" t="s">
        <v>670</v>
      </c>
      <c r="D336" t="str">
        <f>HYPERLINK("https://talan.bank.gov.ua/get-user-certificate/US_uJJgFZZy6GopbM1B1","Завантажити сертифікат")</f>
        <v>Завантажити сертифікат</v>
      </c>
    </row>
    <row r="337" spans="1:4" x14ac:dyDescent="0.3">
      <c r="A337" s="3">
        <v>336</v>
      </c>
      <c r="B337" t="s">
        <v>671</v>
      </c>
      <c r="C337" t="s">
        <v>672</v>
      </c>
      <c r="D337" t="str">
        <f>HYPERLINK("https://talan.bank.gov.ua/get-user-certificate/US_uJc1FYH2__YQaJB8a","Завантажити сертифікат")</f>
        <v>Завантажити сертифікат</v>
      </c>
    </row>
    <row r="338" spans="1:4" x14ac:dyDescent="0.3">
      <c r="A338" s="3">
        <v>337</v>
      </c>
      <c r="B338" t="s">
        <v>673</v>
      </c>
      <c r="C338" t="s">
        <v>674</v>
      </c>
      <c r="D338" t="str">
        <f>HYPERLINK("https://talan.bank.gov.ua/get-user-certificate/US_uJVhhCQSs5On84wg4","Завантажити сертифікат")</f>
        <v>Завантажити сертифікат</v>
      </c>
    </row>
    <row r="339" spans="1:4" x14ac:dyDescent="0.3">
      <c r="A339" s="3">
        <v>338</v>
      </c>
      <c r="B339" t="s">
        <v>675</v>
      </c>
      <c r="C339" t="s">
        <v>676</v>
      </c>
      <c r="D339" t="str">
        <f>HYPERLINK("https://talan.bank.gov.ua/get-user-certificate/US_uJ9LEc43qvfLuntLJ","Завантажити сертифікат")</f>
        <v>Завантажити сертифікат</v>
      </c>
    </row>
    <row r="340" spans="1:4" x14ac:dyDescent="0.3">
      <c r="A340" s="3">
        <v>339</v>
      </c>
      <c r="B340" t="s">
        <v>677</v>
      </c>
      <c r="C340" t="s">
        <v>678</v>
      </c>
      <c r="D340" t="str">
        <f>HYPERLINK("https://talan.bank.gov.ua/get-user-certificate/US_uJMlm7rXB4YdIa59t","Завантажити сертифікат")</f>
        <v>Завантажити сертифікат</v>
      </c>
    </row>
    <row r="341" spans="1:4" x14ac:dyDescent="0.3">
      <c r="A341" s="3">
        <v>340</v>
      </c>
      <c r="B341" t="s">
        <v>679</v>
      </c>
      <c r="C341" t="s">
        <v>680</v>
      </c>
      <c r="D341" t="str">
        <f>HYPERLINK("https://talan.bank.gov.ua/get-user-certificate/US_uJyt92LKtCIkNeyFQ","Завантажити сертифікат")</f>
        <v>Завантажити сертифікат</v>
      </c>
    </row>
    <row r="342" spans="1:4" x14ac:dyDescent="0.3">
      <c r="A342" s="3">
        <v>341</v>
      </c>
      <c r="B342" t="s">
        <v>681</v>
      </c>
      <c r="C342" t="s">
        <v>682</v>
      </c>
      <c r="D342" t="str">
        <f>HYPERLINK("https://talan.bank.gov.ua/get-user-certificate/US_uJse569kt40UfOZUd","Завантажити сертифікат")</f>
        <v>Завантажити сертифікат</v>
      </c>
    </row>
    <row r="343" spans="1:4" x14ac:dyDescent="0.3">
      <c r="A343" s="3">
        <v>342</v>
      </c>
      <c r="B343" t="s">
        <v>683</v>
      </c>
      <c r="C343" t="s">
        <v>684</v>
      </c>
      <c r="D343" t="str">
        <f>HYPERLINK("https://talan.bank.gov.ua/get-user-certificate/US_uJ1HgaWIMlyb4TrcS","Завантажити сертифікат")</f>
        <v>Завантажити сертифікат</v>
      </c>
    </row>
    <row r="344" spans="1:4" x14ac:dyDescent="0.3">
      <c r="A344" s="3">
        <v>343</v>
      </c>
      <c r="B344" t="s">
        <v>685</v>
      </c>
      <c r="C344" t="s">
        <v>686</v>
      </c>
      <c r="D344" t="str">
        <f>HYPERLINK("https://talan.bank.gov.ua/get-user-certificate/US_uJT-sfm9IJ_6NQc_j","Завантажити сертифікат")</f>
        <v>Завантажити сертифікат</v>
      </c>
    </row>
    <row r="345" spans="1:4" x14ac:dyDescent="0.3">
      <c r="A345" s="3">
        <v>344</v>
      </c>
      <c r="B345" t="s">
        <v>687</v>
      </c>
      <c r="C345" t="s">
        <v>688</v>
      </c>
      <c r="D345" t="str">
        <f>HYPERLINK("https://talan.bank.gov.ua/get-user-certificate/US_uJAt9VkiLigGQzcyk","Завантажити сертифікат")</f>
        <v>Завантажити сертифікат</v>
      </c>
    </row>
    <row r="346" spans="1:4" x14ac:dyDescent="0.3">
      <c r="A346" s="3">
        <v>345</v>
      </c>
      <c r="B346" t="s">
        <v>689</v>
      </c>
      <c r="C346" t="s">
        <v>690</v>
      </c>
      <c r="D346" t="str">
        <f>HYPERLINK("https://talan.bank.gov.ua/get-user-certificate/US_uJG1Omd9oWiJs29jP","Завантажити сертифікат")</f>
        <v>Завантажити сертифікат</v>
      </c>
    </row>
    <row r="347" spans="1:4" x14ac:dyDescent="0.3">
      <c r="A347" s="3">
        <v>346</v>
      </c>
      <c r="B347" t="s">
        <v>691</v>
      </c>
      <c r="C347" t="s">
        <v>692</v>
      </c>
      <c r="D347" t="str">
        <f>HYPERLINK("https://talan.bank.gov.ua/get-user-certificate/US_uJAA1WhUx_-lB_wDM","Завантажити сертифікат")</f>
        <v>Завантажити сертифікат</v>
      </c>
    </row>
    <row r="348" spans="1:4" x14ac:dyDescent="0.3">
      <c r="A348" s="3">
        <v>347</v>
      </c>
      <c r="B348" t="s">
        <v>693</v>
      </c>
      <c r="C348" t="s">
        <v>694</v>
      </c>
      <c r="D348" t="str">
        <f>HYPERLINK("https://talan.bank.gov.ua/get-user-certificate/US_uJq4uy4YkXqSX4t7U","Завантажити сертифікат")</f>
        <v>Завантажити сертифікат</v>
      </c>
    </row>
    <row r="349" spans="1:4" x14ac:dyDescent="0.3">
      <c r="A349" s="3">
        <v>348</v>
      </c>
      <c r="B349" t="s">
        <v>695</v>
      </c>
      <c r="C349" t="s">
        <v>696</v>
      </c>
      <c r="D349" t="str">
        <f>HYPERLINK("https://talan.bank.gov.ua/get-user-certificate/US_uJO96Gfq79ww7rqtR","Завантажити сертифікат")</f>
        <v>Завантажити сертифікат</v>
      </c>
    </row>
    <row r="350" spans="1:4" x14ac:dyDescent="0.3">
      <c r="A350" s="3">
        <v>349</v>
      </c>
      <c r="B350" t="s">
        <v>697</v>
      </c>
      <c r="C350" t="s">
        <v>698</v>
      </c>
      <c r="D350" t="str">
        <f>HYPERLINK("https://talan.bank.gov.ua/get-user-certificate/US_uJh9sDs5Up-QmYi4d","Завантажити сертифікат")</f>
        <v>Завантажити сертифікат</v>
      </c>
    </row>
    <row r="351" spans="1:4" x14ac:dyDescent="0.3">
      <c r="A351" s="3">
        <v>350</v>
      </c>
      <c r="B351" t="s">
        <v>699</v>
      </c>
      <c r="C351" t="s">
        <v>700</v>
      </c>
      <c r="D351" t="str">
        <f>HYPERLINK("https://talan.bank.gov.ua/get-user-certificate/US_uJ81Hybi2rZHk2X8z","Завантажити сертифікат")</f>
        <v>Завантажити сертифікат</v>
      </c>
    </row>
    <row r="352" spans="1:4" x14ac:dyDescent="0.3">
      <c r="A352" s="3">
        <v>351</v>
      </c>
      <c r="B352" t="s">
        <v>701</v>
      </c>
      <c r="C352" t="s">
        <v>702</v>
      </c>
      <c r="D352" t="str">
        <f>HYPERLINK("https://talan.bank.gov.ua/get-user-certificate/US_uJGD4K_vk1YzvcqXq","Завантажити сертифікат")</f>
        <v>Завантажити сертифікат</v>
      </c>
    </row>
    <row r="353" spans="1:4" x14ac:dyDescent="0.3">
      <c r="A353" s="3">
        <v>352</v>
      </c>
      <c r="B353" t="s">
        <v>703</v>
      </c>
      <c r="C353" t="s">
        <v>704</v>
      </c>
      <c r="D353" t="str">
        <f>HYPERLINK("https://talan.bank.gov.ua/get-user-certificate/US_uJmhPoPUs-DDA8kcf","Завантажити сертифікат")</f>
        <v>Завантажити сертифікат</v>
      </c>
    </row>
    <row r="354" spans="1:4" x14ac:dyDescent="0.3">
      <c r="A354" s="3">
        <v>353</v>
      </c>
      <c r="B354" t="s">
        <v>705</v>
      </c>
      <c r="C354" t="s">
        <v>706</v>
      </c>
      <c r="D354" t="str">
        <f>HYPERLINK("https://talan.bank.gov.ua/get-user-certificate/US_uJMyjf88fxDdbTCZ8","Завантажити сертифікат")</f>
        <v>Завантажити сертифікат</v>
      </c>
    </row>
    <row r="355" spans="1:4" x14ac:dyDescent="0.3">
      <c r="A355" s="3">
        <v>354</v>
      </c>
      <c r="B355" t="s">
        <v>707</v>
      </c>
      <c r="C355" t="s">
        <v>708</v>
      </c>
      <c r="D355" t="str">
        <f>HYPERLINK("https://talan.bank.gov.ua/get-user-certificate/US_uJ2xvX7xDn9fmbfv2","Завантажити сертифікат")</f>
        <v>Завантажити сертифікат</v>
      </c>
    </row>
    <row r="356" spans="1:4" x14ac:dyDescent="0.3">
      <c r="A356" s="3">
        <v>355</v>
      </c>
      <c r="B356" t="s">
        <v>709</v>
      </c>
      <c r="C356" t="s">
        <v>710</v>
      </c>
      <c r="D356" t="str">
        <f>HYPERLINK("https://talan.bank.gov.ua/get-user-certificate/US_uJV8PCOIotDwhlI_X","Завантажити сертифікат")</f>
        <v>Завантажити сертифікат</v>
      </c>
    </row>
    <row r="357" spans="1:4" x14ac:dyDescent="0.3">
      <c r="A357" s="3">
        <v>356</v>
      </c>
      <c r="B357" t="s">
        <v>711</v>
      </c>
      <c r="C357" t="s">
        <v>712</v>
      </c>
      <c r="D357" t="str">
        <f>HYPERLINK("https://talan.bank.gov.ua/get-user-certificate/US_uJKnvT_okfAVyniin","Завантажити сертифікат")</f>
        <v>Завантажити сертифікат</v>
      </c>
    </row>
    <row r="358" spans="1:4" x14ac:dyDescent="0.3">
      <c r="A358" s="3">
        <v>357</v>
      </c>
      <c r="B358" t="s">
        <v>713</v>
      </c>
      <c r="C358" t="s">
        <v>714</v>
      </c>
      <c r="D358" t="str">
        <f>HYPERLINK("https://talan.bank.gov.ua/get-user-certificate/US_uJPIf4MKXQpvGVcXw","Завантажити сертифікат")</f>
        <v>Завантажити сертифікат</v>
      </c>
    </row>
    <row r="359" spans="1:4" x14ac:dyDescent="0.3">
      <c r="A359" s="3">
        <v>358</v>
      </c>
      <c r="B359" t="s">
        <v>715</v>
      </c>
      <c r="C359" t="s">
        <v>716</v>
      </c>
      <c r="D359" t="str">
        <f>HYPERLINK("https://talan.bank.gov.ua/get-user-certificate/US_uJSZLgOpJgTQ9-73j","Завантажити сертифікат")</f>
        <v>Завантажити сертифікат</v>
      </c>
    </row>
    <row r="360" spans="1:4" x14ac:dyDescent="0.3">
      <c r="A360" s="3">
        <v>359</v>
      </c>
      <c r="B360" t="s">
        <v>717</v>
      </c>
      <c r="C360" t="s">
        <v>718</v>
      </c>
      <c r="D360" t="str">
        <f>HYPERLINK("https://talan.bank.gov.ua/get-user-certificate/US_uJV2s_3zD1NHp5WJc","Завантажити сертифікат")</f>
        <v>Завантажити сертифікат</v>
      </c>
    </row>
    <row r="361" spans="1:4" x14ac:dyDescent="0.3">
      <c r="A361" s="3">
        <v>360</v>
      </c>
      <c r="B361" t="s">
        <v>719</v>
      </c>
      <c r="C361" t="s">
        <v>720</v>
      </c>
      <c r="D361" t="str">
        <f>HYPERLINK("https://talan.bank.gov.ua/get-user-certificate/US_uJJFYw14TAKyDzM5a","Завантажити сертифікат")</f>
        <v>Завантажити сертифікат</v>
      </c>
    </row>
    <row r="362" spans="1:4" x14ac:dyDescent="0.3">
      <c r="A362" s="3">
        <v>361</v>
      </c>
      <c r="B362" t="s">
        <v>721</v>
      </c>
      <c r="C362" t="s">
        <v>722</v>
      </c>
      <c r="D362" t="str">
        <f>HYPERLINK("https://talan.bank.gov.ua/get-user-certificate/US_uJ6HBzB7JhL5Hky6N","Завантажити сертифікат")</f>
        <v>Завантажити сертифікат</v>
      </c>
    </row>
    <row r="363" spans="1:4" x14ac:dyDescent="0.3">
      <c r="A363" s="3">
        <v>362</v>
      </c>
      <c r="B363" t="s">
        <v>723</v>
      </c>
      <c r="C363" t="s">
        <v>724</v>
      </c>
      <c r="D363" t="str">
        <f>HYPERLINK("https://talan.bank.gov.ua/get-user-certificate/US_uJIiSYTuNmtG1OrR2","Завантажити сертифікат")</f>
        <v>Завантажити сертифікат</v>
      </c>
    </row>
    <row r="364" spans="1:4" x14ac:dyDescent="0.3">
      <c r="A364" s="3">
        <v>363</v>
      </c>
      <c r="B364" t="s">
        <v>725</v>
      </c>
      <c r="C364" t="s">
        <v>726</v>
      </c>
      <c r="D364" t="str">
        <f>HYPERLINK("https://talan.bank.gov.ua/get-user-certificate/US_uJmCxgKLOGdT1PAGp","Завантажити сертифікат")</f>
        <v>Завантажити сертифікат</v>
      </c>
    </row>
    <row r="365" spans="1:4" x14ac:dyDescent="0.3">
      <c r="A365" s="3">
        <v>364</v>
      </c>
      <c r="B365" t="s">
        <v>727</v>
      </c>
      <c r="C365" t="s">
        <v>728</v>
      </c>
      <c r="D365" t="str">
        <f>HYPERLINK("https://talan.bank.gov.ua/get-user-certificate/US_uJNo_wxYKn5lClipl","Завантажити сертифікат")</f>
        <v>Завантажити сертифікат</v>
      </c>
    </row>
    <row r="366" spans="1:4" x14ac:dyDescent="0.3">
      <c r="A366" s="3">
        <v>365</v>
      </c>
      <c r="B366" t="s">
        <v>729</v>
      </c>
      <c r="C366" t="s">
        <v>730</v>
      </c>
      <c r="D366" t="str">
        <f>HYPERLINK("https://talan.bank.gov.ua/get-user-certificate/US_uJ_PHCUtyAcHTG4Ty","Завантажити сертифікат")</f>
        <v>Завантажити сертифікат</v>
      </c>
    </row>
    <row r="367" spans="1:4" x14ac:dyDescent="0.3">
      <c r="A367" s="3">
        <v>366</v>
      </c>
      <c r="B367" t="s">
        <v>731</v>
      </c>
      <c r="C367" t="s">
        <v>732</v>
      </c>
      <c r="D367" t="str">
        <f>HYPERLINK("https://talan.bank.gov.ua/get-user-certificate/US_uJK8ItkE_A_EnLJCX","Завантажити сертифікат")</f>
        <v>Завантажити сертифікат</v>
      </c>
    </row>
    <row r="368" spans="1:4" x14ac:dyDescent="0.3">
      <c r="A368" s="3">
        <v>367</v>
      </c>
      <c r="B368" t="s">
        <v>733</v>
      </c>
      <c r="C368" t="s">
        <v>734</v>
      </c>
      <c r="D368" t="str">
        <f>HYPERLINK("https://talan.bank.gov.ua/get-user-certificate/US_uJSg7jyI5MEZlCqv-","Завантажити сертифікат")</f>
        <v>Завантажити сертифікат</v>
      </c>
    </row>
    <row r="369" spans="1:4" x14ac:dyDescent="0.3">
      <c r="A369" s="3">
        <v>368</v>
      </c>
      <c r="B369" t="s">
        <v>735</v>
      </c>
      <c r="C369" t="s">
        <v>736</v>
      </c>
      <c r="D369" t="str">
        <f>HYPERLINK("https://talan.bank.gov.ua/get-user-certificate/US_uJgU6ySxFnfCHHkUL","Завантажити сертифікат")</f>
        <v>Завантажити сертифікат</v>
      </c>
    </row>
    <row r="370" spans="1:4" x14ac:dyDescent="0.3">
      <c r="A370" s="3">
        <v>369</v>
      </c>
      <c r="B370" t="s">
        <v>737</v>
      </c>
      <c r="C370" t="s">
        <v>738</v>
      </c>
      <c r="D370" t="str">
        <f>HYPERLINK("https://talan.bank.gov.ua/get-user-certificate/US_uJdGRDZG1BJYnSFaq","Завантажити сертифікат")</f>
        <v>Завантажити сертифікат</v>
      </c>
    </row>
    <row r="371" spans="1:4" x14ac:dyDescent="0.3">
      <c r="A371" s="3">
        <v>370</v>
      </c>
      <c r="B371" t="s">
        <v>739</v>
      </c>
      <c r="C371" t="s">
        <v>740</v>
      </c>
      <c r="D371" t="str">
        <f>HYPERLINK("https://talan.bank.gov.ua/get-user-certificate/US_uJUn0Jw0626orO8Q_","Завантажити сертифікат")</f>
        <v>Завантажити сертифікат</v>
      </c>
    </row>
    <row r="372" spans="1:4" x14ac:dyDescent="0.3">
      <c r="A372" s="3">
        <v>371</v>
      </c>
      <c r="B372" t="s">
        <v>741</v>
      </c>
      <c r="C372" t="s">
        <v>742</v>
      </c>
      <c r="D372" t="str">
        <f>HYPERLINK("https://talan.bank.gov.ua/get-user-certificate/US_uJWQto8vxXHjXBbAp","Завантажити сертифікат")</f>
        <v>Завантажити сертифікат</v>
      </c>
    </row>
    <row r="373" spans="1:4" x14ac:dyDescent="0.3">
      <c r="A373" s="3">
        <v>372</v>
      </c>
      <c r="B373" t="s">
        <v>743</v>
      </c>
      <c r="C373" t="s">
        <v>744</v>
      </c>
      <c r="D373" t="str">
        <f>HYPERLINK("https://talan.bank.gov.ua/get-user-certificate/US_uJtc2FbMNySySXCh_","Завантажити сертифікат")</f>
        <v>Завантажити сертифікат</v>
      </c>
    </row>
    <row r="374" spans="1:4" x14ac:dyDescent="0.3">
      <c r="A374" s="3">
        <v>373</v>
      </c>
      <c r="B374" t="s">
        <v>745</v>
      </c>
      <c r="C374" t="s">
        <v>746</v>
      </c>
      <c r="D374" t="str">
        <f>HYPERLINK("https://talan.bank.gov.ua/get-user-certificate/US_uJxEPlOYLpbaYc_cG","Завантажити сертифікат")</f>
        <v>Завантажити сертифікат</v>
      </c>
    </row>
    <row r="375" spans="1:4" x14ac:dyDescent="0.3">
      <c r="A375" s="3">
        <v>374</v>
      </c>
      <c r="B375" t="s">
        <v>747</v>
      </c>
      <c r="C375" t="s">
        <v>748</v>
      </c>
      <c r="D375" t="str">
        <f>HYPERLINK("https://talan.bank.gov.ua/get-user-certificate/US_uJi2atNrSgId02nuw","Завантажити сертифікат")</f>
        <v>Завантажити сертифікат</v>
      </c>
    </row>
    <row r="376" spans="1:4" x14ac:dyDescent="0.3">
      <c r="A376" s="3">
        <v>375</v>
      </c>
      <c r="B376" t="s">
        <v>749</v>
      </c>
      <c r="C376" t="s">
        <v>750</v>
      </c>
      <c r="D376" t="str">
        <f>HYPERLINK("https://talan.bank.gov.ua/get-user-certificate/US_uJnbVu4e7VXRObbMq","Завантажити сертифікат")</f>
        <v>Завантажити сертифікат</v>
      </c>
    </row>
    <row r="377" spans="1:4" x14ac:dyDescent="0.3">
      <c r="A377" s="3">
        <v>376</v>
      </c>
      <c r="B377" t="s">
        <v>751</v>
      </c>
      <c r="C377" t="s">
        <v>752</v>
      </c>
      <c r="D377" t="str">
        <f>HYPERLINK("https://talan.bank.gov.ua/get-user-certificate/US_uJCyIxgBaRj_JsEtR","Завантажити сертифікат")</f>
        <v>Завантажити сертифікат</v>
      </c>
    </row>
    <row r="378" spans="1:4" x14ac:dyDescent="0.3">
      <c r="A378" s="3">
        <v>377</v>
      </c>
      <c r="B378" t="s">
        <v>753</v>
      </c>
      <c r="C378" t="s">
        <v>754</v>
      </c>
      <c r="D378" t="str">
        <f>HYPERLINK("https://talan.bank.gov.ua/get-user-certificate/US_uJ4_1cclGlNSCRxUR","Завантажити сертифікат")</f>
        <v>Завантажити сертифікат</v>
      </c>
    </row>
    <row r="379" spans="1:4" x14ac:dyDescent="0.3">
      <c r="A379" s="3">
        <v>378</v>
      </c>
      <c r="B379" t="s">
        <v>755</v>
      </c>
      <c r="C379" t="s">
        <v>756</v>
      </c>
      <c r="D379" t="str">
        <f>HYPERLINK("https://talan.bank.gov.ua/get-user-certificate/US_uJ6bdgtp4AElpCPGw","Завантажити сертифікат")</f>
        <v>Завантажити сертифікат</v>
      </c>
    </row>
    <row r="380" spans="1:4" x14ac:dyDescent="0.3">
      <c r="A380" s="3">
        <v>379</v>
      </c>
      <c r="B380" t="s">
        <v>757</v>
      </c>
      <c r="C380" t="s">
        <v>758</v>
      </c>
      <c r="D380" t="str">
        <f>HYPERLINK("https://talan.bank.gov.ua/get-user-certificate/US_uJtKJif34K60oudGy","Завантажити сертифікат")</f>
        <v>Завантажити сертифікат</v>
      </c>
    </row>
    <row r="381" spans="1:4" x14ac:dyDescent="0.3">
      <c r="A381" s="3">
        <v>380</v>
      </c>
      <c r="B381" t="s">
        <v>759</v>
      </c>
      <c r="C381" t="s">
        <v>760</v>
      </c>
      <c r="D381" t="str">
        <f>HYPERLINK("https://talan.bank.gov.ua/get-user-certificate/US_uJC3x96FIvZ8cuF3b","Завантажити сертифікат")</f>
        <v>Завантажити сертифікат</v>
      </c>
    </row>
    <row r="382" spans="1:4" x14ac:dyDescent="0.3">
      <c r="A382" s="3">
        <v>381</v>
      </c>
      <c r="B382" t="s">
        <v>761</v>
      </c>
      <c r="C382" t="s">
        <v>762</v>
      </c>
      <c r="D382" t="str">
        <f>HYPERLINK("https://talan.bank.gov.ua/get-user-certificate/US_uJbFFRt3GdNUo61-s","Завантажити сертифікат")</f>
        <v>Завантажити сертифікат</v>
      </c>
    </row>
    <row r="383" spans="1:4" x14ac:dyDescent="0.3">
      <c r="A383" s="3">
        <v>382</v>
      </c>
      <c r="B383" t="s">
        <v>763</v>
      </c>
      <c r="C383" t="s">
        <v>764</v>
      </c>
      <c r="D383" t="str">
        <f>HYPERLINK("https://talan.bank.gov.ua/get-user-certificate/US_uJufZ2Ytcf7ZflVxm","Завантажити сертифікат")</f>
        <v>Завантажити сертифікат</v>
      </c>
    </row>
    <row r="384" spans="1:4" x14ac:dyDescent="0.3">
      <c r="A384" s="3">
        <v>383</v>
      </c>
      <c r="B384" t="s">
        <v>765</v>
      </c>
      <c r="C384" t="s">
        <v>766</v>
      </c>
      <c r="D384" t="str">
        <f>HYPERLINK("https://talan.bank.gov.ua/get-user-certificate/US_uJxwOteipSg5PLtq6","Завантажити сертифікат")</f>
        <v>Завантажити сертифікат</v>
      </c>
    </row>
    <row r="385" spans="1:4" x14ac:dyDescent="0.3">
      <c r="A385" s="3">
        <v>384</v>
      </c>
      <c r="B385" t="s">
        <v>767</v>
      </c>
      <c r="C385" t="s">
        <v>768</v>
      </c>
      <c r="D385" t="str">
        <f>HYPERLINK("https://talan.bank.gov.ua/get-user-certificate/US_uJRpyfn1Ot_ss6Ubf","Завантажити сертифікат")</f>
        <v>Завантажити сертифікат</v>
      </c>
    </row>
    <row r="386" spans="1:4" x14ac:dyDescent="0.3">
      <c r="A386" s="3">
        <v>385</v>
      </c>
      <c r="B386" t="s">
        <v>769</v>
      </c>
      <c r="C386" t="s">
        <v>770</v>
      </c>
      <c r="D386" t="str">
        <f>HYPERLINK("https://talan.bank.gov.ua/get-user-certificate/US_uJ01tqey_rVIe2ooZ","Завантажити сертифікат")</f>
        <v>Завантажити сертифікат</v>
      </c>
    </row>
    <row r="387" spans="1:4" x14ac:dyDescent="0.3">
      <c r="A387" s="3">
        <v>386</v>
      </c>
      <c r="B387" t="s">
        <v>771</v>
      </c>
      <c r="C387" t="s">
        <v>772</v>
      </c>
      <c r="D387" t="str">
        <f>HYPERLINK("https://talan.bank.gov.ua/get-user-certificate/US_uJ9sLfJJtuCztroRU","Завантажити сертифікат")</f>
        <v>Завантажити сертифікат</v>
      </c>
    </row>
    <row r="388" spans="1:4" x14ac:dyDescent="0.3">
      <c r="A388" s="3">
        <v>387</v>
      </c>
      <c r="B388" t="s">
        <v>773</v>
      </c>
      <c r="C388" t="s">
        <v>774</v>
      </c>
      <c r="D388" t="str">
        <f>HYPERLINK("https://talan.bank.gov.ua/get-user-certificate/US_uJ2tGgvPnXdjG3Vr5","Завантажити сертифікат")</f>
        <v>Завантажити сертифікат</v>
      </c>
    </row>
    <row r="389" spans="1:4" x14ac:dyDescent="0.3">
      <c r="A389" s="3">
        <v>388</v>
      </c>
      <c r="B389" t="s">
        <v>775</v>
      </c>
      <c r="C389" t="s">
        <v>776</v>
      </c>
      <c r="D389" t="str">
        <f>HYPERLINK("https://talan.bank.gov.ua/get-user-certificate/US_uJThqny1pgo3i4nZh","Завантажити сертифікат")</f>
        <v>Завантажити сертифікат</v>
      </c>
    </row>
    <row r="390" spans="1:4" x14ac:dyDescent="0.3">
      <c r="A390" s="3">
        <v>389</v>
      </c>
      <c r="B390" t="s">
        <v>777</v>
      </c>
      <c r="C390" t="s">
        <v>778</v>
      </c>
      <c r="D390" t="str">
        <f>HYPERLINK("https://talan.bank.gov.ua/get-user-certificate/US_uJYO8xpDyb6Gsd-87","Завантажити сертифікат")</f>
        <v>Завантажити сертифікат</v>
      </c>
    </row>
    <row r="391" spans="1:4" x14ac:dyDescent="0.3">
      <c r="A391" s="3">
        <v>390</v>
      </c>
      <c r="B391" t="s">
        <v>779</v>
      </c>
      <c r="C391" t="s">
        <v>780</v>
      </c>
      <c r="D391" t="str">
        <f>HYPERLINK("https://talan.bank.gov.ua/get-user-certificate/US_uJ1c-1IakKkyIaF7K","Завантажити сертифікат")</f>
        <v>Завантажити сертифікат</v>
      </c>
    </row>
    <row r="392" spans="1:4" x14ac:dyDescent="0.3">
      <c r="A392" s="3">
        <v>391</v>
      </c>
      <c r="B392" t="s">
        <v>781</v>
      </c>
      <c r="C392" t="s">
        <v>782</v>
      </c>
      <c r="D392" t="str">
        <f>HYPERLINK("https://talan.bank.gov.ua/get-user-certificate/US_uJsnSgSn3grLZ9zx5","Завантажити сертифікат")</f>
        <v>Завантажити сертифікат</v>
      </c>
    </row>
    <row r="393" spans="1:4" x14ac:dyDescent="0.3">
      <c r="A393" s="3">
        <v>392</v>
      </c>
      <c r="B393" t="s">
        <v>783</v>
      </c>
      <c r="C393" t="s">
        <v>784</v>
      </c>
      <c r="D393" t="str">
        <f>HYPERLINK("https://talan.bank.gov.ua/get-user-certificate/US_uJbl9Wd1NchMaj7v0","Завантажити сертифікат")</f>
        <v>Завантажити сертифікат</v>
      </c>
    </row>
    <row r="394" spans="1:4" x14ac:dyDescent="0.3">
      <c r="A394" s="3">
        <v>393</v>
      </c>
      <c r="B394" t="s">
        <v>785</v>
      </c>
      <c r="C394" t="s">
        <v>786</v>
      </c>
      <c r="D394" t="str">
        <f>HYPERLINK("https://talan.bank.gov.ua/get-user-certificate/US_uJjCs1m6XbsNb-ViP","Завантажити сертифікат")</f>
        <v>Завантажити сертифікат</v>
      </c>
    </row>
    <row r="395" spans="1:4" x14ac:dyDescent="0.3">
      <c r="A395" s="3">
        <v>394</v>
      </c>
      <c r="B395" t="s">
        <v>787</v>
      </c>
      <c r="C395" t="s">
        <v>788</v>
      </c>
      <c r="D395" t="str">
        <f>HYPERLINK("https://talan.bank.gov.ua/get-user-certificate/US_uJVGIBiSP_IusMl6A","Завантажити сертифікат")</f>
        <v>Завантажити сертифікат</v>
      </c>
    </row>
    <row r="396" spans="1:4" x14ac:dyDescent="0.3">
      <c r="A396" s="3">
        <v>395</v>
      </c>
      <c r="B396" t="s">
        <v>789</v>
      </c>
      <c r="C396" t="s">
        <v>790</v>
      </c>
      <c r="D396" t="str">
        <f>HYPERLINK("https://talan.bank.gov.ua/get-user-certificate/US_uJlldN48uruAquiN1","Завантажити сертифікат")</f>
        <v>Завантажити сертифікат</v>
      </c>
    </row>
    <row r="397" spans="1:4" x14ac:dyDescent="0.3">
      <c r="A397" s="3">
        <v>396</v>
      </c>
      <c r="B397" t="s">
        <v>791</v>
      </c>
      <c r="C397" t="s">
        <v>792</v>
      </c>
      <c r="D397" t="str">
        <f>HYPERLINK("https://talan.bank.gov.ua/get-user-certificate/US_uJK51mNsi2rTeVmMP","Завантажити сертифікат")</f>
        <v>Завантажити сертифікат</v>
      </c>
    </row>
    <row r="398" spans="1:4" x14ac:dyDescent="0.3">
      <c r="A398" s="3">
        <v>397</v>
      </c>
      <c r="B398" t="s">
        <v>793</v>
      </c>
      <c r="C398" t="s">
        <v>794</v>
      </c>
      <c r="D398" t="str">
        <f>HYPERLINK("https://talan.bank.gov.ua/get-user-certificate/US_uJK06PGF1IOSn2yQS","Завантажити сертифікат")</f>
        <v>Завантажити сертифікат</v>
      </c>
    </row>
    <row r="399" spans="1:4" x14ac:dyDescent="0.3">
      <c r="A399" s="3">
        <v>398</v>
      </c>
      <c r="B399" t="s">
        <v>795</v>
      </c>
      <c r="C399" t="s">
        <v>796</v>
      </c>
      <c r="D399" t="str">
        <f>HYPERLINK("https://talan.bank.gov.ua/get-user-certificate/US_uJ53cbG2g1o7Zvx8-","Завантажити сертифікат")</f>
        <v>Завантажити сертифікат</v>
      </c>
    </row>
    <row r="400" spans="1:4" x14ac:dyDescent="0.3">
      <c r="A400" s="3">
        <v>399</v>
      </c>
      <c r="B400" t="s">
        <v>797</v>
      </c>
      <c r="C400" t="s">
        <v>798</v>
      </c>
      <c r="D400" t="str">
        <f>HYPERLINK("https://talan.bank.gov.ua/get-user-certificate/US_uJr5_VliL-cY96REi","Завантажити сертифікат")</f>
        <v>Завантажити сертифікат</v>
      </c>
    </row>
    <row r="401" spans="1:4" x14ac:dyDescent="0.3">
      <c r="A401" s="3">
        <v>400</v>
      </c>
      <c r="B401" t="s">
        <v>799</v>
      </c>
      <c r="C401" t="s">
        <v>800</v>
      </c>
      <c r="D401" t="str">
        <f>HYPERLINK("https://talan.bank.gov.ua/get-user-certificate/US_uJXn4FO6vQn2h9rRM","Завантажити сертифікат")</f>
        <v>Завантажити сертифікат</v>
      </c>
    </row>
    <row r="402" spans="1:4" x14ac:dyDescent="0.3">
      <c r="A402" s="3">
        <v>401</v>
      </c>
      <c r="B402" t="s">
        <v>801</v>
      </c>
      <c r="C402" t="s">
        <v>802</v>
      </c>
      <c r="D402" t="str">
        <f>HYPERLINK("https://talan.bank.gov.ua/get-user-certificate/US_uJFLyC5O3gsENqb0o","Завантажити сертифікат")</f>
        <v>Завантажити сертифікат</v>
      </c>
    </row>
    <row r="403" spans="1:4" x14ac:dyDescent="0.3">
      <c r="A403" s="3">
        <v>402</v>
      </c>
      <c r="B403" t="s">
        <v>803</v>
      </c>
      <c r="C403" t="s">
        <v>804</v>
      </c>
      <c r="D403" t="str">
        <f>HYPERLINK("https://talan.bank.gov.ua/get-user-certificate/US_uJADBYS-JFjRmLsaf","Завантажити сертифікат")</f>
        <v>Завантажити сертифікат</v>
      </c>
    </row>
    <row r="404" spans="1:4" x14ac:dyDescent="0.3">
      <c r="A404" s="3">
        <v>403</v>
      </c>
      <c r="B404" t="s">
        <v>805</v>
      </c>
      <c r="C404" t="s">
        <v>806</v>
      </c>
      <c r="D404" t="str">
        <f>HYPERLINK("https://talan.bank.gov.ua/get-user-certificate/US_uJ9T3oG2nQ-jl01tw","Завантажити сертифікат")</f>
        <v>Завантажити сертифікат</v>
      </c>
    </row>
    <row r="405" spans="1:4" x14ac:dyDescent="0.3">
      <c r="A405" s="3">
        <v>404</v>
      </c>
      <c r="B405" t="s">
        <v>807</v>
      </c>
      <c r="C405" t="s">
        <v>808</v>
      </c>
      <c r="D405" t="str">
        <f>HYPERLINK("https://talan.bank.gov.ua/get-user-certificate/US_uJwAGZYSFNDXa7gwg","Завантажити сертифікат")</f>
        <v>Завантажити сертифікат</v>
      </c>
    </row>
    <row r="406" spans="1:4" x14ac:dyDescent="0.3">
      <c r="A406" s="3">
        <v>405</v>
      </c>
      <c r="B406" t="s">
        <v>809</v>
      </c>
      <c r="C406" t="s">
        <v>810</v>
      </c>
      <c r="D406" t="str">
        <f>HYPERLINK("https://talan.bank.gov.ua/get-user-certificate/US_uJkzFQvbORyYDGfN0","Завантажити сертифікат")</f>
        <v>Завантажити сертифікат</v>
      </c>
    </row>
    <row r="407" spans="1:4" x14ac:dyDescent="0.3">
      <c r="A407" s="3">
        <v>406</v>
      </c>
      <c r="B407" t="s">
        <v>811</v>
      </c>
      <c r="C407" t="s">
        <v>812</v>
      </c>
      <c r="D407" t="str">
        <f>HYPERLINK("https://talan.bank.gov.ua/get-user-certificate/US_uJAG0eG33wJtw3IOp","Завантажити сертифікат")</f>
        <v>Завантажити сертифікат</v>
      </c>
    </row>
    <row r="408" spans="1:4" x14ac:dyDescent="0.3">
      <c r="A408" s="3">
        <v>407</v>
      </c>
      <c r="B408" t="s">
        <v>813</v>
      </c>
      <c r="C408" t="s">
        <v>814</v>
      </c>
      <c r="D408" t="str">
        <f>HYPERLINK("https://talan.bank.gov.ua/get-user-certificate/US_uJWCzkV6YEy9v0qFY","Завантажити сертифікат")</f>
        <v>Завантажити сертифікат</v>
      </c>
    </row>
    <row r="409" spans="1:4" x14ac:dyDescent="0.3">
      <c r="A409" s="3">
        <v>408</v>
      </c>
      <c r="B409" t="s">
        <v>815</v>
      </c>
      <c r="C409" t="s">
        <v>816</v>
      </c>
      <c r="D409" t="str">
        <f>HYPERLINK("https://talan.bank.gov.ua/get-user-certificate/US_uJwG1eWwdFxfukuQ2","Завантажити сертифікат")</f>
        <v>Завантажити сертифікат</v>
      </c>
    </row>
    <row r="410" spans="1:4" x14ac:dyDescent="0.3">
      <c r="A410" s="3">
        <v>409</v>
      </c>
      <c r="B410" t="s">
        <v>817</v>
      </c>
      <c r="C410" t="s">
        <v>818</v>
      </c>
      <c r="D410" t="str">
        <f>HYPERLINK("https://talan.bank.gov.ua/get-user-certificate/US_uJxn32XPYOveGhaXQ","Завантажити сертифікат")</f>
        <v>Завантажити сертифікат</v>
      </c>
    </row>
    <row r="411" spans="1:4" x14ac:dyDescent="0.3">
      <c r="A411" s="3">
        <v>410</v>
      </c>
      <c r="B411" t="s">
        <v>819</v>
      </c>
      <c r="C411" t="s">
        <v>820</v>
      </c>
      <c r="D411" t="str">
        <f>HYPERLINK("https://talan.bank.gov.ua/get-user-certificate/US_uJCE-YOLl2HfKIZfS","Завантажити сертифікат")</f>
        <v>Завантажити сертифікат</v>
      </c>
    </row>
    <row r="412" spans="1:4" x14ac:dyDescent="0.3">
      <c r="A412" s="3">
        <v>411</v>
      </c>
      <c r="B412" t="s">
        <v>821</v>
      </c>
      <c r="C412" t="s">
        <v>822</v>
      </c>
      <c r="D412" t="str">
        <f>HYPERLINK("https://talan.bank.gov.ua/get-user-certificate/US_uJh30ZHLGuM4yULGa","Завантажити сертифікат")</f>
        <v>Завантажити сертифікат</v>
      </c>
    </row>
    <row r="413" spans="1:4" x14ac:dyDescent="0.3">
      <c r="A413" s="3">
        <v>412</v>
      </c>
      <c r="B413" t="s">
        <v>823</v>
      </c>
      <c r="C413" t="s">
        <v>824</v>
      </c>
      <c r="D413" t="str">
        <f>HYPERLINK("https://talan.bank.gov.ua/get-user-certificate/US_uJK_rhsZHBMO3cRnl","Завантажити сертифікат")</f>
        <v>Завантажити сертифікат</v>
      </c>
    </row>
    <row r="414" spans="1:4" x14ac:dyDescent="0.3">
      <c r="A414" s="3">
        <v>413</v>
      </c>
      <c r="B414" t="s">
        <v>825</v>
      </c>
      <c r="C414" t="s">
        <v>826</v>
      </c>
      <c r="D414" t="str">
        <f>HYPERLINK("https://talan.bank.gov.ua/get-user-certificate/US_uJlRX7v-S7Ps1ne60","Завантажити сертифікат")</f>
        <v>Завантажити сертифікат</v>
      </c>
    </row>
    <row r="415" spans="1:4" x14ac:dyDescent="0.3">
      <c r="A415" s="3">
        <v>414</v>
      </c>
      <c r="B415" t="s">
        <v>827</v>
      </c>
      <c r="C415" t="s">
        <v>828</v>
      </c>
      <c r="D415" t="str">
        <f>HYPERLINK("https://talan.bank.gov.ua/get-user-certificate/US_uJXAB3QKa_roNEr6y","Завантажити сертифікат")</f>
        <v>Завантажити сертифікат</v>
      </c>
    </row>
    <row r="416" spans="1:4" x14ac:dyDescent="0.3">
      <c r="A416" s="3">
        <v>415</v>
      </c>
      <c r="B416" t="s">
        <v>829</v>
      </c>
      <c r="C416" t="s">
        <v>830</v>
      </c>
      <c r="D416" t="str">
        <f>HYPERLINK("https://talan.bank.gov.ua/get-user-certificate/US_uJjzlYym8UlY3637Q","Завантажити сертифікат")</f>
        <v>Завантажити сертифікат</v>
      </c>
    </row>
    <row r="417" spans="1:4" x14ac:dyDescent="0.3">
      <c r="A417" s="3">
        <v>416</v>
      </c>
      <c r="B417" t="s">
        <v>831</v>
      </c>
      <c r="C417" t="s">
        <v>832</v>
      </c>
      <c r="D417" t="str">
        <f>HYPERLINK("https://talan.bank.gov.ua/get-user-certificate/US_uJBfugWQrOYRGi9rz","Завантажити сертифікат")</f>
        <v>Завантажити сертифікат</v>
      </c>
    </row>
    <row r="418" spans="1:4" x14ac:dyDescent="0.3">
      <c r="A418" s="3">
        <v>417</v>
      </c>
      <c r="B418" t="s">
        <v>833</v>
      </c>
      <c r="C418" t="s">
        <v>834</v>
      </c>
      <c r="D418" t="str">
        <f>HYPERLINK("https://talan.bank.gov.ua/get-user-certificate/US_uJa7KtWYyKWYgJzSC","Завантажити сертифікат")</f>
        <v>Завантажити сертифікат</v>
      </c>
    </row>
    <row r="419" spans="1:4" x14ac:dyDescent="0.3">
      <c r="A419" s="3">
        <v>418</v>
      </c>
      <c r="B419" t="s">
        <v>835</v>
      </c>
      <c r="C419" t="s">
        <v>836</v>
      </c>
      <c r="D419" t="str">
        <f>HYPERLINK("https://talan.bank.gov.ua/get-user-certificate/US_uJDIHE7lmvIA8wfLY","Завантажити сертифікат")</f>
        <v>Завантажити сертифікат</v>
      </c>
    </row>
    <row r="420" spans="1:4" x14ac:dyDescent="0.3">
      <c r="A420" s="3">
        <v>419</v>
      </c>
      <c r="B420" t="s">
        <v>837</v>
      </c>
      <c r="C420" t="s">
        <v>838</v>
      </c>
      <c r="D420" t="str">
        <f>HYPERLINK("https://talan.bank.gov.ua/get-user-certificate/US_uJRaArNYSwzwA5S7d","Завантажити сертифікат")</f>
        <v>Завантажити сертифікат</v>
      </c>
    </row>
    <row r="421" spans="1:4" x14ac:dyDescent="0.3">
      <c r="A421" s="3">
        <v>420</v>
      </c>
      <c r="B421" t="s">
        <v>839</v>
      </c>
      <c r="C421" t="s">
        <v>840</v>
      </c>
      <c r="D421" t="str">
        <f>HYPERLINK("https://talan.bank.gov.ua/get-user-certificate/US_uJvG_LUZgodzOSHov","Завантажити сертифікат")</f>
        <v>Завантажити сертифікат</v>
      </c>
    </row>
    <row r="422" spans="1:4" x14ac:dyDescent="0.3">
      <c r="A422" s="3">
        <v>421</v>
      </c>
      <c r="B422" t="s">
        <v>841</v>
      </c>
      <c r="C422" t="s">
        <v>842</v>
      </c>
      <c r="D422" t="str">
        <f>HYPERLINK("https://talan.bank.gov.ua/get-user-certificate/US_uJ_CYKN1BQgvKFSPD","Завантажити сертифікат")</f>
        <v>Завантажити сертифікат</v>
      </c>
    </row>
    <row r="423" spans="1:4" x14ac:dyDescent="0.3">
      <c r="A423" s="3">
        <v>422</v>
      </c>
      <c r="B423" t="s">
        <v>843</v>
      </c>
      <c r="C423" t="s">
        <v>844</v>
      </c>
      <c r="D423" t="str">
        <f>HYPERLINK("https://talan.bank.gov.ua/get-user-certificate/US_uJOWP7NHQCz1rw3Oc","Завантажити сертифікат")</f>
        <v>Завантажити сертифікат</v>
      </c>
    </row>
    <row r="424" spans="1:4" x14ac:dyDescent="0.3">
      <c r="A424" s="3">
        <v>423</v>
      </c>
      <c r="B424" t="s">
        <v>845</v>
      </c>
      <c r="C424" t="s">
        <v>846</v>
      </c>
      <c r="D424" t="str">
        <f>HYPERLINK("https://talan.bank.gov.ua/get-user-certificate/US_uJpCTfcgBOjmZFVEm","Завантажити сертифікат")</f>
        <v>Завантажити сертифікат</v>
      </c>
    </row>
    <row r="425" spans="1:4" x14ac:dyDescent="0.3">
      <c r="A425" s="3">
        <v>424</v>
      </c>
      <c r="B425" t="s">
        <v>847</v>
      </c>
      <c r="C425" t="s">
        <v>848</v>
      </c>
      <c r="D425" t="str">
        <f>HYPERLINK("https://talan.bank.gov.ua/get-user-certificate/US_uJUyBTdPJfoBjeFLu","Завантажити сертифікат")</f>
        <v>Завантажити сертифікат</v>
      </c>
    </row>
    <row r="426" spans="1:4" x14ac:dyDescent="0.3">
      <c r="A426" s="3">
        <v>425</v>
      </c>
      <c r="B426" t="s">
        <v>849</v>
      </c>
      <c r="C426" t="s">
        <v>850</v>
      </c>
      <c r="D426" t="str">
        <f>HYPERLINK("https://talan.bank.gov.ua/get-user-certificate/US_uJfGnsH2snEK1R5jA","Завантажити сертифікат")</f>
        <v>Завантажити сертифікат</v>
      </c>
    </row>
    <row r="427" spans="1:4" x14ac:dyDescent="0.3">
      <c r="A427" s="3">
        <v>426</v>
      </c>
      <c r="B427" t="s">
        <v>851</v>
      </c>
      <c r="C427" t="s">
        <v>852</v>
      </c>
      <c r="D427" t="str">
        <f>HYPERLINK("https://talan.bank.gov.ua/get-user-certificate/US_uJe06UfaEYYTL6mds","Завантажити сертифікат")</f>
        <v>Завантажити сертифікат</v>
      </c>
    </row>
    <row r="428" spans="1:4" x14ac:dyDescent="0.3">
      <c r="A428" s="3">
        <v>427</v>
      </c>
      <c r="B428" t="s">
        <v>853</v>
      </c>
      <c r="C428" t="s">
        <v>854</v>
      </c>
      <c r="D428" t="str">
        <f>HYPERLINK("https://talan.bank.gov.ua/get-user-certificate/US_uJZ8ixqjiyvGT4CHl","Завантажити сертифікат")</f>
        <v>Завантажити сертифікат</v>
      </c>
    </row>
    <row r="429" spans="1:4" x14ac:dyDescent="0.3">
      <c r="A429" s="3">
        <v>428</v>
      </c>
      <c r="B429" t="s">
        <v>855</v>
      </c>
      <c r="C429" t="s">
        <v>856</v>
      </c>
      <c r="D429" t="str">
        <f>HYPERLINK("https://talan.bank.gov.ua/get-user-certificate/US_uJ6772obo0kMqwULh","Завантажити сертифікат")</f>
        <v>Завантажити сертифікат</v>
      </c>
    </row>
    <row r="430" spans="1:4" x14ac:dyDescent="0.3">
      <c r="A430" s="3">
        <v>429</v>
      </c>
      <c r="B430" t="s">
        <v>857</v>
      </c>
      <c r="C430" t="s">
        <v>858</v>
      </c>
      <c r="D430" t="str">
        <f>HYPERLINK("https://talan.bank.gov.ua/get-user-certificate/US_uJ_tdkOQIifGsapYf","Завантажити сертифікат")</f>
        <v>Завантажити сертифікат</v>
      </c>
    </row>
    <row r="431" spans="1:4" x14ac:dyDescent="0.3">
      <c r="A431" s="3">
        <v>430</v>
      </c>
      <c r="B431" t="s">
        <v>859</v>
      </c>
      <c r="C431" t="s">
        <v>860</v>
      </c>
      <c r="D431" t="str">
        <f>HYPERLINK("https://talan.bank.gov.ua/get-user-certificate/US_uJsjAT1bg-_dvkB6d","Завантажити сертифікат")</f>
        <v>Завантажити сертифікат</v>
      </c>
    </row>
    <row r="432" spans="1:4" x14ac:dyDescent="0.3">
      <c r="A432" s="3">
        <v>431</v>
      </c>
      <c r="B432" t="s">
        <v>861</v>
      </c>
      <c r="C432" t="s">
        <v>862</v>
      </c>
      <c r="D432" t="str">
        <f>HYPERLINK("https://talan.bank.gov.ua/get-user-certificate/US_uJCmeuH49Boj92E0X","Завантажити сертифікат")</f>
        <v>Завантажити сертифікат</v>
      </c>
    </row>
    <row r="433" spans="1:4" x14ac:dyDescent="0.3">
      <c r="A433" s="3">
        <v>432</v>
      </c>
      <c r="B433" t="s">
        <v>863</v>
      </c>
      <c r="C433" t="s">
        <v>864</v>
      </c>
      <c r="D433" t="str">
        <f>HYPERLINK("https://talan.bank.gov.ua/get-user-certificate/US_uJ7xGfNrP0nmzQCUW","Завантажити сертифікат")</f>
        <v>Завантажити сертифікат</v>
      </c>
    </row>
    <row r="434" spans="1:4" x14ac:dyDescent="0.3">
      <c r="A434" s="3">
        <v>433</v>
      </c>
      <c r="B434" t="s">
        <v>865</v>
      </c>
      <c r="C434" t="s">
        <v>866</v>
      </c>
      <c r="D434" t="str">
        <f>HYPERLINK("https://talan.bank.gov.ua/get-user-certificate/US_uJXZWAIUmLdg8hHuR","Завантажити сертифікат")</f>
        <v>Завантажити сертифікат</v>
      </c>
    </row>
    <row r="435" spans="1:4" x14ac:dyDescent="0.3">
      <c r="A435" s="3">
        <v>434</v>
      </c>
      <c r="B435" t="s">
        <v>867</v>
      </c>
      <c r="C435" t="s">
        <v>868</v>
      </c>
      <c r="D435" t="str">
        <f>HYPERLINK("https://talan.bank.gov.ua/get-user-certificate/US_uJG6p56hudjytQKDg","Завантажити сертифікат")</f>
        <v>Завантажити сертифікат</v>
      </c>
    </row>
    <row r="436" spans="1:4" x14ac:dyDescent="0.3">
      <c r="A436" s="3">
        <v>435</v>
      </c>
      <c r="B436" t="s">
        <v>869</v>
      </c>
      <c r="C436" t="s">
        <v>870</v>
      </c>
      <c r="D436" t="str">
        <f>HYPERLINK("https://talan.bank.gov.ua/get-user-certificate/US_uJ8TBW3wFsbp1Ivob","Завантажити сертифікат")</f>
        <v>Завантажити сертифікат</v>
      </c>
    </row>
    <row r="437" spans="1:4" x14ac:dyDescent="0.3">
      <c r="A437" s="3">
        <v>436</v>
      </c>
      <c r="B437" t="s">
        <v>871</v>
      </c>
      <c r="C437" t="s">
        <v>872</v>
      </c>
      <c r="D437" t="str">
        <f>HYPERLINK("https://talan.bank.gov.ua/get-user-certificate/US_uJcChlHFSsGJJy17w","Завантажити сертифікат")</f>
        <v>Завантажити сертифікат</v>
      </c>
    </row>
    <row r="438" spans="1:4" x14ac:dyDescent="0.3">
      <c r="A438" s="3">
        <v>437</v>
      </c>
      <c r="B438" t="s">
        <v>873</v>
      </c>
      <c r="C438" t="s">
        <v>874</v>
      </c>
      <c r="D438" t="str">
        <f>HYPERLINK("https://talan.bank.gov.ua/get-user-certificate/US_uJ5P06UPjcm8PoL03","Завантажити сертифікат")</f>
        <v>Завантажити сертифікат</v>
      </c>
    </row>
    <row r="439" spans="1:4" x14ac:dyDescent="0.3">
      <c r="A439" s="3">
        <v>438</v>
      </c>
      <c r="B439" t="s">
        <v>875</v>
      </c>
      <c r="C439" t="s">
        <v>876</v>
      </c>
      <c r="D439" t="str">
        <f>HYPERLINK("https://talan.bank.gov.ua/get-user-certificate/US_uJVMbsizu3D_o-M66","Завантажити сертифікат")</f>
        <v>Завантажити сертифікат</v>
      </c>
    </row>
    <row r="440" spans="1:4" x14ac:dyDescent="0.3">
      <c r="A440" s="3">
        <v>439</v>
      </c>
      <c r="B440" t="s">
        <v>877</v>
      </c>
      <c r="C440" t="s">
        <v>878</v>
      </c>
      <c r="D440" t="str">
        <f>HYPERLINK("https://talan.bank.gov.ua/get-user-certificate/US_uJD8eu10VN21OHtxd","Завантажити сертифікат")</f>
        <v>Завантажити сертифікат</v>
      </c>
    </row>
    <row r="441" spans="1:4" x14ac:dyDescent="0.3">
      <c r="A441" s="3">
        <v>440</v>
      </c>
      <c r="B441" t="s">
        <v>879</v>
      </c>
      <c r="C441" t="s">
        <v>880</v>
      </c>
      <c r="D441" t="str">
        <f>HYPERLINK("https://talan.bank.gov.ua/get-user-certificate/US_uJvVZG6jVpUDKIUBO","Завантажити сертифікат")</f>
        <v>Завантажити сертифікат</v>
      </c>
    </row>
    <row r="442" spans="1:4" x14ac:dyDescent="0.3">
      <c r="A442" s="3">
        <v>441</v>
      </c>
      <c r="B442" t="s">
        <v>881</v>
      </c>
      <c r="C442" t="s">
        <v>882</v>
      </c>
      <c r="D442" t="str">
        <f>HYPERLINK("https://talan.bank.gov.ua/get-user-certificate/US_uJ0bKEGnk5MXTsFZl","Завантажити сертифікат")</f>
        <v>Завантажити сертифікат</v>
      </c>
    </row>
    <row r="443" spans="1:4" x14ac:dyDescent="0.3">
      <c r="A443" s="3">
        <v>442</v>
      </c>
      <c r="B443" t="s">
        <v>883</v>
      </c>
      <c r="C443" t="s">
        <v>884</v>
      </c>
      <c r="D443" t="str">
        <f>HYPERLINK("https://talan.bank.gov.ua/get-user-certificate/US_uJ5W5v-a0sMWPXi82","Завантажити сертифікат")</f>
        <v>Завантажити сертифікат</v>
      </c>
    </row>
    <row r="444" spans="1:4" x14ac:dyDescent="0.3">
      <c r="A444" s="3">
        <v>443</v>
      </c>
      <c r="B444" t="s">
        <v>885</v>
      </c>
      <c r="C444" t="s">
        <v>886</v>
      </c>
      <c r="D444" t="str">
        <f>HYPERLINK("https://talan.bank.gov.ua/get-user-certificate/US_uJY_SgvwPfj3-3r-Z","Завантажити сертифікат")</f>
        <v>Завантажити сертифікат</v>
      </c>
    </row>
    <row r="445" spans="1:4" x14ac:dyDescent="0.3">
      <c r="A445" s="3">
        <v>444</v>
      </c>
      <c r="B445" t="s">
        <v>887</v>
      </c>
      <c r="C445" t="s">
        <v>888</v>
      </c>
      <c r="D445" t="str">
        <f>HYPERLINK("https://talan.bank.gov.ua/get-user-certificate/US_uJYMa-SShKdZzrfKB","Завантажити сертифікат")</f>
        <v>Завантажити сертифікат</v>
      </c>
    </row>
    <row r="446" spans="1:4" x14ac:dyDescent="0.3">
      <c r="A446" s="3">
        <v>445</v>
      </c>
      <c r="B446" t="s">
        <v>889</v>
      </c>
      <c r="C446" t="s">
        <v>890</v>
      </c>
      <c r="D446" t="str">
        <f>HYPERLINK("https://talan.bank.gov.ua/get-user-certificate/US_uJl4zHZOTLYi5cpqY","Завантажити сертифікат")</f>
        <v>Завантажити сертифікат</v>
      </c>
    </row>
    <row r="447" spans="1:4" x14ac:dyDescent="0.3">
      <c r="A447" s="3">
        <v>446</v>
      </c>
      <c r="B447" t="s">
        <v>891</v>
      </c>
      <c r="C447" t="s">
        <v>892</v>
      </c>
      <c r="D447" t="str">
        <f>HYPERLINK("https://talan.bank.gov.ua/get-user-certificate/US_uJJ0bXmkOOKLf9xN0","Завантажити сертифікат")</f>
        <v>Завантажити сертифікат</v>
      </c>
    </row>
    <row r="448" spans="1:4" x14ac:dyDescent="0.3">
      <c r="A448" s="3">
        <v>447</v>
      </c>
      <c r="B448" t="s">
        <v>893</v>
      </c>
      <c r="C448" t="s">
        <v>894</v>
      </c>
      <c r="D448" t="str">
        <f>HYPERLINK("https://talan.bank.gov.ua/get-user-certificate/US_uJeXNeugKKcDdq0Rt","Завантажити сертифікат")</f>
        <v>Завантажити сертифікат</v>
      </c>
    </row>
    <row r="449" spans="1:4" x14ac:dyDescent="0.3">
      <c r="A449" s="3">
        <v>448</v>
      </c>
      <c r="B449" t="s">
        <v>895</v>
      </c>
      <c r="C449" t="s">
        <v>896</v>
      </c>
      <c r="D449" t="str">
        <f>HYPERLINK("https://talan.bank.gov.ua/get-user-certificate/US_uJxCLSp_OsW_RHz5V","Завантажити сертифікат")</f>
        <v>Завантажити сертифікат</v>
      </c>
    </row>
    <row r="450" spans="1:4" x14ac:dyDescent="0.3">
      <c r="A450" s="3">
        <v>449</v>
      </c>
      <c r="B450" t="s">
        <v>897</v>
      </c>
      <c r="C450" t="s">
        <v>898</v>
      </c>
      <c r="D450" t="str">
        <f>HYPERLINK("https://talan.bank.gov.ua/get-user-certificate/US_uJALRHHz1bUA9q7CF","Завантажити сертифікат")</f>
        <v>Завантажити сертифікат</v>
      </c>
    </row>
    <row r="451" spans="1:4" x14ac:dyDescent="0.3">
      <c r="A451" s="3">
        <v>450</v>
      </c>
      <c r="B451" t="s">
        <v>899</v>
      </c>
      <c r="C451" t="s">
        <v>900</v>
      </c>
      <c r="D451" t="str">
        <f>HYPERLINK("https://talan.bank.gov.ua/get-user-certificate/US_uJag7S8kx44CjYOCC","Завантажити сертифікат")</f>
        <v>Завантажити сертифікат</v>
      </c>
    </row>
    <row r="452" spans="1:4" x14ac:dyDescent="0.3">
      <c r="A452" s="3">
        <v>451</v>
      </c>
      <c r="B452" t="s">
        <v>901</v>
      </c>
      <c r="C452" t="s">
        <v>902</v>
      </c>
      <c r="D452" t="str">
        <f>HYPERLINK("https://talan.bank.gov.ua/get-user-certificate/US_uJG5UxBpETgzSXB6W","Завантажити сертифікат")</f>
        <v>Завантажити сертифікат</v>
      </c>
    </row>
    <row r="453" spans="1:4" x14ac:dyDescent="0.3">
      <c r="A453" s="3">
        <v>452</v>
      </c>
      <c r="B453" t="s">
        <v>903</v>
      </c>
      <c r="C453" t="s">
        <v>904</v>
      </c>
      <c r="D453" t="str">
        <f>HYPERLINK("https://talan.bank.gov.ua/get-user-certificate/US_uJrnvgLyEI0mq38Wd","Завантажити сертифікат")</f>
        <v>Завантажити сертифікат</v>
      </c>
    </row>
    <row r="454" spans="1:4" x14ac:dyDescent="0.3">
      <c r="A454" s="3">
        <v>453</v>
      </c>
      <c r="B454" t="s">
        <v>905</v>
      </c>
      <c r="C454" t="s">
        <v>906</v>
      </c>
      <c r="D454" t="str">
        <f>HYPERLINK("https://talan.bank.gov.ua/get-user-certificate/US_uJcngWy8DOWwelmu2","Завантажити сертифікат")</f>
        <v>Завантажити сертифікат</v>
      </c>
    </row>
    <row r="455" spans="1:4" x14ac:dyDescent="0.3">
      <c r="A455" s="3">
        <v>454</v>
      </c>
      <c r="B455" t="s">
        <v>907</v>
      </c>
      <c r="C455" t="s">
        <v>908</v>
      </c>
      <c r="D455" t="str">
        <f>HYPERLINK("https://talan.bank.gov.ua/get-user-certificate/US_uJsSBlLgeaajJ4Yo9","Завантажити сертифікат")</f>
        <v>Завантажити сертифікат</v>
      </c>
    </row>
    <row r="456" spans="1:4" x14ac:dyDescent="0.3">
      <c r="A456" s="3">
        <v>455</v>
      </c>
      <c r="B456" t="s">
        <v>909</v>
      </c>
      <c r="C456" t="s">
        <v>910</v>
      </c>
      <c r="D456" t="str">
        <f>HYPERLINK("https://talan.bank.gov.ua/get-user-certificate/US_uJ68nonsk72tCeGbM","Завантажити сертифікат")</f>
        <v>Завантажити сертифікат</v>
      </c>
    </row>
    <row r="457" spans="1:4" x14ac:dyDescent="0.3">
      <c r="A457" s="3">
        <v>456</v>
      </c>
      <c r="B457" t="s">
        <v>911</v>
      </c>
      <c r="C457" t="s">
        <v>912</v>
      </c>
      <c r="D457" t="str">
        <f>HYPERLINK("https://talan.bank.gov.ua/get-user-certificate/US_uJ4LVnN47IZw7sjfB","Завантажити сертифікат")</f>
        <v>Завантажити сертифікат</v>
      </c>
    </row>
    <row r="458" spans="1:4" x14ac:dyDescent="0.3">
      <c r="A458" s="3">
        <v>457</v>
      </c>
      <c r="B458" t="s">
        <v>913</v>
      </c>
      <c r="C458" t="s">
        <v>914</v>
      </c>
      <c r="D458" t="str">
        <f>HYPERLINK("https://talan.bank.gov.ua/get-user-certificate/US_uJbzjTC0vSawptw5S","Завантажити сертифікат")</f>
        <v>Завантажити сертифікат</v>
      </c>
    </row>
    <row r="459" spans="1:4" x14ac:dyDescent="0.3">
      <c r="A459" s="3">
        <v>458</v>
      </c>
      <c r="B459" t="s">
        <v>915</v>
      </c>
      <c r="C459" t="s">
        <v>916</v>
      </c>
      <c r="D459" t="str">
        <f>HYPERLINK("https://talan.bank.gov.ua/get-user-certificate/US_uJHdtN634H8XHYtXY","Завантажити сертифікат")</f>
        <v>Завантажити сертифікат</v>
      </c>
    </row>
    <row r="460" spans="1:4" x14ac:dyDescent="0.3">
      <c r="A460" s="3">
        <v>459</v>
      </c>
      <c r="B460" t="s">
        <v>917</v>
      </c>
      <c r="C460" t="s">
        <v>918</v>
      </c>
      <c r="D460" t="str">
        <f>HYPERLINK("https://talan.bank.gov.ua/get-user-certificate/US_uJG5C7jJEhg8RJFAf","Завантажити сертифікат")</f>
        <v>Завантажити сертифікат</v>
      </c>
    </row>
    <row r="461" spans="1:4" x14ac:dyDescent="0.3">
      <c r="A461" s="3">
        <v>460</v>
      </c>
      <c r="B461" t="s">
        <v>919</v>
      </c>
      <c r="C461" t="s">
        <v>920</v>
      </c>
      <c r="D461" t="str">
        <f>HYPERLINK("https://talan.bank.gov.ua/get-user-certificate/US_uJ9mOD4_Bh4xOoK1v","Завантажити сертифікат")</f>
        <v>Завантажити сертифікат</v>
      </c>
    </row>
    <row r="462" spans="1:4" x14ac:dyDescent="0.3">
      <c r="A462" s="3">
        <v>461</v>
      </c>
      <c r="B462" t="s">
        <v>921</v>
      </c>
      <c r="C462" t="s">
        <v>922</v>
      </c>
      <c r="D462" t="str">
        <f>HYPERLINK("https://talan.bank.gov.ua/get-user-certificate/US_uJ1gZtNsuH9II10Pg","Завантажити сертифікат")</f>
        <v>Завантажити сертифікат</v>
      </c>
    </row>
    <row r="463" spans="1:4" x14ac:dyDescent="0.3">
      <c r="A463" s="3">
        <v>462</v>
      </c>
      <c r="B463" t="s">
        <v>923</v>
      </c>
      <c r="C463" t="s">
        <v>924</v>
      </c>
      <c r="D463" t="str">
        <f>HYPERLINK("https://talan.bank.gov.ua/get-user-certificate/US_uJgG7ppsKCDwHFE1k","Завантажити сертифікат")</f>
        <v>Завантажити сертифікат</v>
      </c>
    </row>
    <row r="464" spans="1:4" x14ac:dyDescent="0.3">
      <c r="A464" s="3">
        <v>463</v>
      </c>
      <c r="B464" t="s">
        <v>925</v>
      </c>
      <c r="C464" t="s">
        <v>926</v>
      </c>
      <c r="D464" t="str">
        <f>HYPERLINK("https://talan.bank.gov.ua/get-user-certificate/US_uJhtk2x3QROxm30pX","Завантажити сертифікат")</f>
        <v>Завантажити сертифікат</v>
      </c>
    </row>
    <row r="465" spans="1:4" x14ac:dyDescent="0.3">
      <c r="A465" s="3">
        <v>464</v>
      </c>
      <c r="B465" t="s">
        <v>927</v>
      </c>
      <c r="C465" t="s">
        <v>928</v>
      </c>
      <c r="D465" t="str">
        <f>HYPERLINK("https://talan.bank.gov.ua/get-user-certificate/US_uJFO34XfDcJol5289","Завантажити сертифікат")</f>
        <v>Завантажити сертифікат</v>
      </c>
    </row>
    <row r="466" spans="1:4" x14ac:dyDescent="0.3">
      <c r="A466" s="3">
        <v>465</v>
      </c>
      <c r="B466" t="s">
        <v>929</v>
      </c>
      <c r="C466" t="s">
        <v>930</v>
      </c>
      <c r="D466" t="str">
        <f>HYPERLINK("https://talan.bank.gov.ua/get-user-certificate/US_uJwN-14bwb1Ilkojq","Завантажити сертифікат")</f>
        <v>Завантажити сертифікат</v>
      </c>
    </row>
    <row r="467" spans="1:4" x14ac:dyDescent="0.3">
      <c r="A467" s="3">
        <v>466</v>
      </c>
      <c r="B467" t="s">
        <v>931</v>
      </c>
      <c r="C467" t="s">
        <v>932</v>
      </c>
      <c r="D467" t="str">
        <f>HYPERLINK("https://talan.bank.gov.ua/get-user-certificate/US_uJ93U_WjWX-FpdGzz","Завантажити сертифікат")</f>
        <v>Завантажити сертифікат</v>
      </c>
    </row>
    <row r="468" spans="1:4" x14ac:dyDescent="0.3">
      <c r="A468" s="3">
        <v>467</v>
      </c>
      <c r="B468" t="s">
        <v>933</v>
      </c>
      <c r="C468" t="s">
        <v>934</v>
      </c>
      <c r="D468" t="str">
        <f>HYPERLINK("https://talan.bank.gov.ua/get-user-certificate/US_uJ8Jr_y23N8_dHWXv","Завантажити сертифікат")</f>
        <v>Завантажити сертифікат</v>
      </c>
    </row>
    <row r="469" spans="1:4" x14ac:dyDescent="0.3">
      <c r="A469" s="3">
        <v>468</v>
      </c>
      <c r="B469" t="s">
        <v>935</v>
      </c>
      <c r="C469" t="s">
        <v>936</v>
      </c>
      <c r="D469" t="str">
        <f>HYPERLINK("https://talan.bank.gov.ua/get-user-certificate/US_uJBSbMIy8uRczYwmE","Завантажити сертифікат")</f>
        <v>Завантажити сертифікат</v>
      </c>
    </row>
    <row r="470" spans="1:4" x14ac:dyDescent="0.3">
      <c r="A470" s="3">
        <v>469</v>
      </c>
      <c r="B470" t="s">
        <v>937</v>
      </c>
      <c r="C470" t="s">
        <v>938</v>
      </c>
      <c r="D470" t="str">
        <f>HYPERLINK("https://talan.bank.gov.ua/get-user-certificate/US_uJnUiK8NMTg8eg_B2","Завантажити сертифікат")</f>
        <v>Завантажити сертифікат</v>
      </c>
    </row>
    <row r="471" spans="1:4" x14ac:dyDescent="0.3">
      <c r="A471" s="3">
        <v>470</v>
      </c>
      <c r="B471" t="s">
        <v>939</v>
      </c>
      <c r="C471" t="s">
        <v>940</v>
      </c>
      <c r="D471" t="str">
        <f>HYPERLINK("https://talan.bank.gov.ua/get-user-certificate/US_uJbi77h-IFaGDNdJ5","Завантажити сертифікат")</f>
        <v>Завантажити сертифікат</v>
      </c>
    </row>
    <row r="472" spans="1:4" x14ac:dyDescent="0.3">
      <c r="A472" s="3">
        <v>471</v>
      </c>
      <c r="B472" t="s">
        <v>941</v>
      </c>
      <c r="C472" t="s">
        <v>942</v>
      </c>
      <c r="D472" t="str">
        <f>HYPERLINK("https://talan.bank.gov.ua/get-user-certificate/US_uJSZxtKTVoBoy97k4","Завантажити сертифікат")</f>
        <v>Завантажити сертифікат</v>
      </c>
    </row>
    <row r="473" spans="1:4" x14ac:dyDescent="0.3">
      <c r="A473" s="3">
        <v>472</v>
      </c>
      <c r="B473" t="s">
        <v>943</v>
      </c>
      <c r="C473" t="s">
        <v>944</v>
      </c>
      <c r="D473" t="str">
        <f>HYPERLINK("https://talan.bank.gov.ua/get-user-certificate/US_uJ7lfosly15Q7pCNp","Завантажити сертифікат")</f>
        <v>Завантажити сертифікат</v>
      </c>
    </row>
    <row r="474" spans="1:4" x14ac:dyDescent="0.3">
      <c r="A474" s="3">
        <v>473</v>
      </c>
      <c r="B474" t="s">
        <v>945</v>
      </c>
      <c r="C474" t="s">
        <v>946</v>
      </c>
      <c r="D474" t="str">
        <f>HYPERLINK("https://talan.bank.gov.ua/get-user-certificate/US_uJ4iykzpARyJtyAYI","Завантажити сертифікат")</f>
        <v>Завантажити сертифікат</v>
      </c>
    </row>
    <row r="475" spans="1:4" x14ac:dyDescent="0.3">
      <c r="A475" s="3">
        <v>474</v>
      </c>
      <c r="B475" t="s">
        <v>947</v>
      </c>
      <c r="C475" t="s">
        <v>948</v>
      </c>
      <c r="D475" t="str">
        <f>HYPERLINK("https://talan.bank.gov.ua/get-user-certificate/US_uJz3WYDjeFqM4wx0w","Завантажити сертифікат")</f>
        <v>Завантажити сертифікат</v>
      </c>
    </row>
    <row r="476" spans="1:4" x14ac:dyDescent="0.3">
      <c r="A476" s="3">
        <v>475</v>
      </c>
      <c r="B476" t="s">
        <v>949</v>
      </c>
      <c r="C476" t="s">
        <v>950</v>
      </c>
      <c r="D476" t="str">
        <f>HYPERLINK("https://talan.bank.gov.ua/get-user-certificate/US_uJj4qziNWANEs9X-j","Завантажити сертифікат")</f>
        <v>Завантажити сертифікат</v>
      </c>
    </row>
    <row r="477" spans="1:4" x14ac:dyDescent="0.3">
      <c r="A477" s="3">
        <v>476</v>
      </c>
      <c r="B477" t="s">
        <v>951</v>
      </c>
      <c r="C477" t="s">
        <v>952</v>
      </c>
      <c r="D477" t="str">
        <f>HYPERLINK("https://talan.bank.gov.ua/get-user-certificate/US_uJ9MScBcZoOwSk2gg","Завантажити сертифікат")</f>
        <v>Завантажити сертифікат</v>
      </c>
    </row>
    <row r="478" spans="1:4" x14ac:dyDescent="0.3">
      <c r="A478" s="3">
        <v>477</v>
      </c>
      <c r="B478" t="s">
        <v>953</v>
      </c>
      <c r="C478" t="s">
        <v>954</v>
      </c>
      <c r="D478" t="str">
        <f>HYPERLINK("https://talan.bank.gov.ua/get-user-certificate/US_uJryfUrcXfXZ4wh8J","Завантажити сертифікат")</f>
        <v>Завантажити сертифікат</v>
      </c>
    </row>
    <row r="479" spans="1:4" x14ac:dyDescent="0.3">
      <c r="A479" s="3">
        <v>478</v>
      </c>
      <c r="B479" t="s">
        <v>955</v>
      </c>
      <c r="C479" t="s">
        <v>956</v>
      </c>
      <c r="D479" t="str">
        <f>HYPERLINK("https://talan.bank.gov.ua/get-user-certificate/US_uJOFJG_3VqtgwR3Tm","Завантажити сертифікат")</f>
        <v>Завантажити сертифікат</v>
      </c>
    </row>
    <row r="480" spans="1:4" x14ac:dyDescent="0.3">
      <c r="A480" s="3">
        <v>479</v>
      </c>
      <c r="B480" t="s">
        <v>957</v>
      </c>
      <c r="C480" t="s">
        <v>958</v>
      </c>
      <c r="D480" t="str">
        <f>HYPERLINK("https://talan.bank.gov.ua/get-user-certificate/US_uJDIdY7Dl84byGpnz","Завантажити сертифікат")</f>
        <v>Завантажити сертифікат</v>
      </c>
    </row>
    <row r="481" spans="1:4" x14ac:dyDescent="0.3">
      <c r="A481" s="3">
        <v>480</v>
      </c>
      <c r="B481" t="s">
        <v>959</v>
      </c>
      <c r="C481" t="s">
        <v>960</v>
      </c>
      <c r="D481" t="str">
        <f>HYPERLINK("https://talan.bank.gov.ua/get-user-certificate/US_uJQPM16bln_u4OAMs","Завантажити сертифікат")</f>
        <v>Завантажити сертифікат</v>
      </c>
    </row>
    <row r="482" spans="1:4" x14ac:dyDescent="0.3">
      <c r="A482" s="3">
        <v>481</v>
      </c>
      <c r="B482" t="s">
        <v>961</v>
      </c>
      <c r="C482" t="s">
        <v>962</v>
      </c>
      <c r="D482" t="str">
        <f>HYPERLINK("https://talan.bank.gov.ua/get-user-certificate/US_uJSKiJ29dZuNYYW-4","Завантажити сертифікат")</f>
        <v>Завантажити сертифікат</v>
      </c>
    </row>
    <row r="483" spans="1:4" x14ac:dyDescent="0.3">
      <c r="A483" s="3">
        <v>482</v>
      </c>
      <c r="B483" t="s">
        <v>963</v>
      </c>
      <c r="C483" t="s">
        <v>964</v>
      </c>
      <c r="D483" t="str">
        <f>HYPERLINK("https://talan.bank.gov.ua/get-user-certificate/US_uJP72HnQAQZ8IMCo4","Завантажити сертифікат")</f>
        <v>Завантажити сертифікат</v>
      </c>
    </row>
    <row r="484" spans="1:4" x14ac:dyDescent="0.3">
      <c r="A484" s="3">
        <v>483</v>
      </c>
      <c r="B484" t="s">
        <v>965</v>
      </c>
      <c r="C484" t="s">
        <v>966</v>
      </c>
      <c r="D484" t="str">
        <f>HYPERLINK("https://talan.bank.gov.ua/get-user-certificate/US_uJYUuLgeKvQMcMi6Q","Завантажити сертифікат")</f>
        <v>Завантажити сертифікат</v>
      </c>
    </row>
    <row r="485" spans="1:4" x14ac:dyDescent="0.3">
      <c r="A485" s="3">
        <v>484</v>
      </c>
      <c r="B485" t="s">
        <v>967</v>
      </c>
      <c r="C485" t="s">
        <v>968</v>
      </c>
      <c r="D485" t="str">
        <f>HYPERLINK("https://talan.bank.gov.ua/get-user-certificate/US_uJlBgSZO4PI4Lbvlt","Завантажити сертифікат")</f>
        <v>Завантажити сертифікат</v>
      </c>
    </row>
    <row r="486" spans="1:4" x14ac:dyDescent="0.3">
      <c r="A486" s="3">
        <v>485</v>
      </c>
      <c r="B486" t="s">
        <v>969</v>
      </c>
      <c r="C486" t="s">
        <v>970</v>
      </c>
      <c r="D486" t="str">
        <f>HYPERLINK("https://talan.bank.gov.ua/get-user-certificate/US_uJLY2R6PJRyO8hAZT","Завантажити сертифікат")</f>
        <v>Завантажити сертифікат</v>
      </c>
    </row>
    <row r="487" spans="1:4" x14ac:dyDescent="0.3">
      <c r="A487" s="3">
        <v>486</v>
      </c>
      <c r="B487" t="s">
        <v>971</v>
      </c>
      <c r="C487" t="s">
        <v>972</v>
      </c>
      <c r="D487" t="str">
        <f>HYPERLINK("https://talan.bank.gov.ua/get-user-certificate/US_uJwUNvgW7pWHH1ZPL","Завантажити сертифікат")</f>
        <v>Завантажити сертифікат</v>
      </c>
    </row>
    <row r="488" spans="1:4" x14ac:dyDescent="0.3">
      <c r="A488" s="3">
        <v>487</v>
      </c>
      <c r="B488" t="s">
        <v>973</v>
      </c>
      <c r="C488" t="s">
        <v>974</v>
      </c>
      <c r="D488" t="str">
        <f>HYPERLINK("https://talan.bank.gov.ua/get-user-certificate/US_uJJxO8iJHlSuH1DTl","Завантажити сертифікат")</f>
        <v>Завантажити сертифікат</v>
      </c>
    </row>
    <row r="489" spans="1:4" x14ac:dyDescent="0.3">
      <c r="A489" s="3">
        <v>488</v>
      </c>
      <c r="B489" t="s">
        <v>975</v>
      </c>
      <c r="C489" t="s">
        <v>976</v>
      </c>
      <c r="D489" t="str">
        <f>HYPERLINK("https://talan.bank.gov.ua/get-user-certificate/US_uJFKUoOWoTBrTkeP-","Завантажити сертифікат")</f>
        <v>Завантажити сертифікат</v>
      </c>
    </row>
    <row r="490" spans="1:4" x14ac:dyDescent="0.3">
      <c r="A490" s="3">
        <v>489</v>
      </c>
      <c r="B490" t="s">
        <v>977</v>
      </c>
      <c r="C490" t="s">
        <v>978</v>
      </c>
      <c r="D490" t="str">
        <f>HYPERLINK("https://talan.bank.gov.ua/get-user-certificate/US_uJsugSD20dsAZjmc_","Завантажити сертифікат")</f>
        <v>Завантажити сертифікат</v>
      </c>
    </row>
    <row r="491" spans="1:4" x14ac:dyDescent="0.3">
      <c r="A491" s="3">
        <v>490</v>
      </c>
      <c r="B491" t="s">
        <v>979</v>
      </c>
      <c r="C491" t="s">
        <v>980</v>
      </c>
      <c r="D491" t="str">
        <f>HYPERLINK("https://talan.bank.gov.ua/get-user-certificate/US_uJmdgREPEIfrjm2ve","Завантажити сертифікат")</f>
        <v>Завантажити сертифікат</v>
      </c>
    </row>
    <row r="492" spans="1:4" x14ac:dyDescent="0.3">
      <c r="A492" s="3">
        <v>491</v>
      </c>
      <c r="B492" t="s">
        <v>981</v>
      </c>
      <c r="C492" t="s">
        <v>982</v>
      </c>
      <c r="D492" t="str">
        <f>HYPERLINK("https://talan.bank.gov.ua/get-user-certificate/US_uJ_OhXafmXuS7rq8Z","Завантажити сертифікат")</f>
        <v>Завантажити сертифікат</v>
      </c>
    </row>
    <row r="493" spans="1:4" x14ac:dyDescent="0.3">
      <c r="A493" s="3">
        <v>492</v>
      </c>
      <c r="B493" t="s">
        <v>983</v>
      </c>
      <c r="C493" t="s">
        <v>984</v>
      </c>
      <c r="D493" t="str">
        <f>HYPERLINK("https://talan.bank.gov.ua/get-user-certificate/US_uJIEIpr1OllKih5ih","Завантажити сертифікат")</f>
        <v>Завантажити сертифікат</v>
      </c>
    </row>
    <row r="494" spans="1:4" x14ac:dyDescent="0.3">
      <c r="A494" s="3">
        <v>493</v>
      </c>
      <c r="B494" t="s">
        <v>985</v>
      </c>
      <c r="C494" t="s">
        <v>986</v>
      </c>
      <c r="D494" t="str">
        <f>HYPERLINK("https://talan.bank.gov.ua/get-user-certificate/US_uJeHQOk4s3TTvEIyE","Завантажити сертифікат")</f>
        <v>Завантажити сертифікат</v>
      </c>
    </row>
    <row r="495" spans="1:4" x14ac:dyDescent="0.3">
      <c r="A495" s="3">
        <v>494</v>
      </c>
      <c r="B495" t="s">
        <v>987</v>
      </c>
      <c r="C495" t="s">
        <v>988</v>
      </c>
      <c r="D495" t="str">
        <f>HYPERLINK("https://talan.bank.gov.ua/get-user-certificate/US_uJht7nSlB-Z6WKHpW","Завантажити сертифікат")</f>
        <v>Завантажити сертифікат</v>
      </c>
    </row>
    <row r="496" spans="1:4" x14ac:dyDescent="0.3">
      <c r="A496" s="3">
        <v>495</v>
      </c>
      <c r="B496" t="s">
        <v>989</v>
      </c>
      <c r="C496" t="s">
        <v>990</v>
      </c>
      <c r="D496" t="str">
        <f>HYPERLINK("https://talan.bank.gov.ua/get-user-certificate/US_uJB_dkD2pvmatPGjT","Завантажити сертифікат")</f>
        <v>Завантажити сертифікат</v>
      </c>
    </row>
    <row r="497" spans="1:4" x14ac:dyDescent="0.3">
      <c r="A497" s="3">
        <v>496</v>
      </c>
      <c r="B497" t="s">
        <v>991</v>
      </c>
      <c r="C497" t="s">
        <v>992</v>
      </c>
      <c r="D497" t="str">
        <f>HYPERLINK("https://talan.bank.gov.ua/get-user-certificate/US_uJQhCQs3mvGBVzkii","Завантажити сертифікат")</f>
        <v>Завантажити сертифікат</v>
      </c>
    </row>
    <row r="498" spans="1:4" x14ac:dyDescent="0.3">
      <c r="A498" s="3">
        <v>497</v>
      </c>
      <c r="B498" t="s">
        <v>993</v>
      </c>
      <c r="C498" t="s">
        <v>994</v>
      </c>
      <c r="D498" t="str">
        <f>HYPERLINK("https://talan.bank.gov.ua/get-user-certificate/US_uJ6t7YKFlwFN5qHLR","Завантажити сертифікат")</f>
        <v>Завантажити сертифікат</v>
      </c>
    </row>
    <row r="499" spans="1:4" x14ac:dyDescent="0.3">
      <c r="A499" s="3">
        <v>498</v>
      </c>
      <c r="B499" t="s">
        <v>995</v>
      </c>
      <c r="C499" t="s">
        <v>996</v>
      </c>
      <c r="D499" t="str">
        <f>HYPERLINK("https://talan.bank.gov.ua/get-user-certificate/US_uJtWsouXBelp-KvoW","Завантажити сертифікат")</f>
        <v>Завантажити сертифікат</v>
      </c>
    </row>
    <row r="500" spans="1:4" x14ac:dyDescent="0.3">
      <c r="A500" s="3">
        <v>499</v>
      </c>
      <c r="B500" t="s">
        <v>997</v>
      </c>
      <c r="C500" t="s">
        <v>998</v>
      </c>
      <c r="D500" t="str">
        <f>HYPERLINK("https://talan.bank.gov.ua/get-user-certificate/US_uJGkuFqUxXgrhy_Tj","Завантажити сертифікат")</f>
        <v>Завантажити сертифікат</v>
      </c>
    </row>
    <row r="501" spans="1:4" x14ac:dyDescent="0.3">
      <c r="A501" s="3">
        <v>500</v>
      </c>
      <c r="B501" t="s">
        <v>999</v>
      </c>
      <c r="C501" t="s">
        <v>1000</v>
      </c>
      <c r="D501" t="str">
        <f>HYPERLINK("https://talan.bank.gov.ua/get-user-certificate/US_uJXd6UtfqN2e_lpZ_","Завантажити сертифікат")</f>
        <v>Завантажити сертифікат</v>
      </c>
    </row>
    <row r="502" spans="1:4" x14ac:dyDescent="0.3">
      <c r="A502" s="3">
        <v>501</v>
      </c>
      <c r="B502" t="s">
        <v>1001</v>
      </c>
      <c r="C502" t="s">
        <v>1002</v>
      </c>
      <c r="D502" t="str">
        <f>HYPERLINK("https://talan.bank.gov.ua/get-user-certificate/US_uJVC6d3zxny1BuM5I","Завантажити сертифікат")</f>
        <v>Завантажити сертифікат</v>
      </c>
    </row>
    <row r="503" spans="1:4" x14ac:dyDescent="0.3">
      <c r="A503" s="3">
        <v>502</v>
      </c>
      <c r="B503" t="s">
        <v>1003</v>
      </c>
      <c r="C503" t="s">
        <v>1004</v>
      </c>
      <c r="D503" t="str">
        <f>HYPERLINK("https://talan.bank.gov.ua/get-user-certificate/US_uJrsIjHTPTXMFLjAJ","Завантажити сертифікат")</f>
        <v>Завантажити сертифікат</v>
      </c>
    </row>
    <row r="504" spans="1:4" x14ac:dyDescent="0.3">
      <c r="A504" s="3">
        <v>503</v>
      </c>
      <c r="B504" t="s">
        <v>1005</v>
      </c>
      <c r="C504" t="s">
        <v>1006</v>
      </c>
      <c r="D504" t="str">
        <f>HYPERLINK("https://talan.bank.gov.ua/get-user-certificate/US_uJ97-cmPkvJx4uH_O","Завантажити сертифікат")</f>
        <v>Завантажити сертифікат</v>
      </c>
    </row>
    <row r="505" spans="1:4" x14ac:dyDescent="0.3">
      <c r="A505" s="3">
        <v>504</v>
      </c>
      <c r="B505" t="s">
        <v>1007</v>
      </c>
      <c r="C505" t="s">
        <v>1008</v>
      </c>
      <c r="D505" t="str">
        <f>HYPERLINK("https://talan.bank.gov.ua/get-user-certificate/US_uJf9XXjArDt94XJNZ","Завантажити сертифікат")</f>
        <v>Завантажити сертифікат</v>
      </c>
    </row>
    <row r="506" spans="1:4" x14ac:dyDescent="0.3">
      <c r="A506" s="3">
        <v>505</v>
      </c>
      <c r="B506" t="s">
        <v>1009</v>
      </c>
      <c r="C506" t="s">
        <v>1010</v>
      </c>
      <c r="D506" t="str">
        <f>HYPERLINK("https://talan.bank.gov.ua/get-user-certificate/US_uJNkJ84hLi59TmnY3","Завантажити сертифікат")</f>
        <v>Завантажити сертифікат</v>
      </c>
    </row>
    <row r="507" spans="1:4" x14ac:dyDescent="0.3">
      <c r="A507" s="3">
        <v>506</v>
      </c>
      <c r="B507" t="s">
        <v>1011</v>
      </c>
      <c r="C507" t="s">
        <v>1012</v>
      </c>
      <c r="D507" t="str">
        <f>HYPERLINK("https://talan.bank.gov.ua/get-user-certificate/US_uJpUBDlh0ttjhCc9L","Завантажити сертифікат")</f>
        <v>Завантажити сертифікат</v>
      </c>
    </row>
    <row r="508" spans="1:4" x14ac:dyDescent="0.3">
      <c r="A508" s="3">
        <v>507</v>
      </c>
      <c r="B508" t="s">
        <v>1013</v>
      </c>
      <c r="C508" t="s">
        <v>1014</v>
      </c>
      <c r="D508" t="str">
        <f>HYPERLINK("https://talan.bank.gov.ua/get-user-certificate/US_uJqDMZ7vrNoQtKia-","Завантажити сертифікат")</f>
        <v>Завантажити сертифікат</v>
      </c>
    </row>
    <row r="509" spans="1:4" x14ac:dyDescent="0.3">
      <c r="A509" s="3">
        <v>508</v>
      </c>
      <c r="B509" t="s">
        <v>1015</v>
      </c>
      <c r="C509" t="s">
        <v>1016</v>
      </c>
      <c r="D509" t="str">
        <f>HYPERLINK("https://talan.bank.gov.ua/get-user-certificate/US_uJC9tVh45Hge2suUf","Завантажити сертифікат")</f>
        <v>Завантажити сертифікат</v>
      </c>
    </row>
    <row r="510" spans="1:4" x14ac:dyDescent="0.3">
      <c r="A510" s="3">
        <v>509</v>
      </c>
      <c r="B510" t="s">
        <v>1017</v>
      </c>
      <c r="C510" t="s">
        <v>1018</v>
      </c>
      <c r="D510" t="str">
        <f>HYPERLINK("https://talan.bank.gov.ua/get-user-certificate/US_uJI4ncwzlPYrMW73l","Завантажити сертифікат")</f>
        <v>Завантажити сертифікат</v>
      </c>
    </row>
    <row r="511" spans="1:4" x14ac:dyDescent="0.3">
      <c r="A511" s="3">
        <v>510</v>
      </c>
      <c r="B511" t="s">
        <v>1019</v>
      </c>
      <c r="C511" t="s">
        <v>1020</v>
      </c>
      <c r="D511" t="str">
        <f>HYPERLINK("https://talan.bank.gov.ua/get-user-certificate/US_uJMi04p5g0f7qoCAJ","Завантажити сертифікат")</f>
        <v>Завантажити сертифікат</v>
      </c>
    </row>
    <row r="512" spans="1:4" x14ac:dyDescent="0.3">
      <c r="A512" s="3">
        <v>511</v>
      </c>
      <c r="B512" t="s">
        <v>1021</v>
      </c>
      <c r="C512" t="s">
        <v>1022</v>
      </c>
      <c r="D512" t="str">
        <f>HYPERLINK("https://talan.bank.gov.ua/get-user-certificate/US_uJ7ZZo6JlShFiYg74","Завантажити сертифікат")</f>
        <v>Завантажити сертифікат</v>
      </c>
    </row>
    <row r="513" spans="1:4" x14ac:dyDescent="0.3">
      <c r="A513" s="3">
        <v>512</v>
      </c>
      <c r="B513" t="s">
        <v>1023</v>
      </c>
      <c r="C513" t="s">
        <v>1024</v>
      </c>
      <c r="D513" t="str">
        <f>HYPERLINK("https://talan.bank.gov.ua/get-user-certificate/US_uJiIVHqwu7oYX33W6","Завантажити сертифікат")</f>
        <v>Завантажити сертифікат</v>
      </c>
    </row>
    <row r="514" spans="1:4" x14ac:dyDescent="0.3">
      <c r="A514" s="3">
        <v>513</v>
      </c>
      <c r="B514" t="s">
        <v>1025</v>
      </c>
      <c r="C514" t="s">
        <v>1026</v>
      </c>
      <c r="D514" t="str">
        <f>HYPERLINK("https://talan.bank.gov.ua/get-user-certificate/US_uJY78GkmaIoT9HcMs","Завантажити сертифікат")</f>
        <v>Завантажити сертифікат</v>
      </c>
    </row>
    <row r="515" spans="1:4" x14ac:dyDescent="0.3">
      <c r="A515" s="3">
        <v>514</v>
      </c>
      <c r="B515" t="s">
        <v>1027</v>
      </c>
      <c r="C515" t="s">
        <v>1028</v>
      </c>
      <c r="D515" t="str">
        <f>HYPERLINK("https://talan.bank.gov.ua/get-user-certificate/US_uJAMsNLcChWwsRShK","Завантажити сертифікат")</f>
        <v>Завантажити сертифікат</v>
      </c>
    </row>
    <row r="516" spans="1:4" x14ac:dyDescent="0.3">
      <c r="A516" s="3">
        <v>515</v>
      </c>
      <c r="B516" t="s">
        <v>1029</v>
      </c>
      <c r="C516" t="s">
        <v>1030</v>
      </c>
      <c r="D516" t="str">
        <f>HYPERLINK("https://talan.bank.gov.ua/get-user-certificate/US_uJBSk28Am5S7XSKpj","Завантажити сертифікат")</f>
        <v>Завантажити сертифікат</v>
      </c>
    </row>
    <row r="517" spans="1:4" x14ac:dyDescent="0.3">
      <c r="A517" s="3">
        <v>516</v>
      </c>
      <c r="B517" t="s">
        <v>1031</v>
      </c>
      <c r="C517" t="s">
        <v>1032</v>
      </c>
      <c r="D517" t="str">
        <f>HYPERLINK("https://talan.bank.gov.ua/get-user-certificate/US_uJyvEVhJqewyJ_VIo","Завантажити сертифікат")</f>
        <v>Завантажити сертифікат</v>
      </c>
    </row>
    <row r="518" spans="1:4" x14ac:dyDescent="0.3">
      <c r="A518" s="3">
        <v>517</v>
      </c>
      <c r="B518" t="s">
        <v>1033</v>
      </c>
      <c r="C518" t="s">
        <v>1034</v>
      </c>
      <c r="D518" t="str">
        <f>HYPERLINK("https://talan.bank.gov.ua/get-user-certificate/US_uJWYbN7Nh3_p3YbyD","Завантажити сертифікат")</f>
        <v>Завантажити сертифікат</v>
      </c>
    </row>
    <row r="519" spans="1:4" x14ac:dyDescent="0.3">
      <c r="A519" s="3">
        <v>518</v>
      </c>
      <c r="B519" t="s">
        <v>1035</v>
      </c>
      <c r="C519" t="s">
        <v>1036</v>
      </c>
      <c r="D519" t="str">
        <f>HYPERLINK("https://talan.bank.gov.ua/get-user-certificate/US_uJAC_8PLBThm-elvd","Завантажити сертифікат")</f>
        <v>Завантажити сертифікат</v>
      </c>
    </row>
    <row r="520" spans="1:4" x14ac:dyDescent="0.3">
      <c r="A520" s="3">
        <v>519</v>
      </c>
      <c r="B520" t="s">
        <v>1037</v>
      </c>
      <c r="C520" t="s">
        <v>1038</v>
      </c>
      <c r="D520" t="str">
        <f>HYPERLINK("https://talan.bank.gov.ua/get-user-certificate/US_uJGTPwoqtgi3ZYAA1","Завантажити сертифікат")</f>
        <v>Завантажити сертифікат</v>
      </c>
    </row>
    <row r="521" spans="1:4" x14ac:dyDescent="0.3">
      <c r="A521" s="3">
        <v>520</v>
      </c>
      <c r="B521" t="s">
        <v>1039</v>
      </c>
      <c r="C521" t="s">
        <v>1040</v>
      </c>
      <c r="D521" t="str">
        <f>HYPERLINK("https://talan.bank.gov.ua/get-user-certificate/US_uJtHYfPYN422RlEpy","Завантажити сертифікат")</f>
        <v>Завантажити сертифікат</v>
      </c>
    </row>
    <row r="522" spans="1:4" x14ac:dyDescent="0.3">
      <c r="A522" s="3">
        <v>521</v>
      </c>
      <c r="B522" t="s">
        <v>1041</v>
      </c>
      <c r="C522" t="s">
        <v>1042</v>
      </c>
      <c r="D522" t="str">
        <f>HYPERLINK("https://talan.bank.gov.ua/get-user-certificate/US_uJbEY8Eir_IzvTO83","Завантажити сертифікат")</f>
        <v>Завантажити сертифікат</v>
      </c>
    </row>
    <row r="523" spans="1:4" x14ac:dyDescent="0.3">
      <c r="A523" s="3">
        <v>522</v>
      </c>
      <c r="B523" t="s">
        <v>1043</v>
      </c>
      <c r="C523" t="s">
        <v>1044</v>
      </c>
      <c r="D523" t="str">
        <f>HYPERLINK("https://talan.bank.gov.ua/get-user-certificate/US_uJ56SvpK8d7eGejMD","Завантажити сертифікат")</f>
        <v>Завантажити сертифікат</v>
      </c>
    </row>
    <row r="524" spans="1:4" x14ac:dyDescent="0.3">
      <c r="A524" s="3">
        <v>523</v>
      </c>
      <c r="B524" t="s">
        <v>1045</v>
      </c>
      <c r="C524" t="s">
        <v>1046</v>
      </c>
      <c r="D524" t="str">
        <f>HYPERLINK("https://talan.bank.gov.ua/get-user-certificate/US_uJBqm6GwqTXuheuAF","Завантажити сертифікат")</f>
        <v>Завантажити сертифікат</v>
      </c>
    </row>
    <row r="525" spans="1:4" x14ac:dyDescent="0.3">
      <c r="A525" s="3">
        <v>524</v>
      </c>
      <c r="B525" t="s">
        <v>1047</v>
      </c>
      <c r="C525" t="s">
        <v>1048</v>
      </c>
      <c r="D525" t="str">
        <f>HYPERLINK("https://talan.bank.gov.ua/get-user-certificate/US_uJu7dd3-f1gxdCx8v","Завантажити сертифікат")</f>
        <v>Завантажити сертифікат</v>
      </c>
    </row>
    <row r="526" spans="1:4" x14ac:dyDescent="0.3">
      <c r="A526" s="3">
        <v>525</v>
      </c>
      <c r="B526" t="s">
        <v>1049</v>
      </c>
      <c r="C526" t="s">
        <v>1050</v>
      </c>
      <c r="D526" t="str">
        <f>HYPERLINK("https://talan.bank.gov.ua/get-user-certificate/US_uJn4jCMYCjc9V4g1H","Завантажити сертифікат")</f>
        <v>Завантажити сертифікат</v>
      </c>
    </row>
    <row r="527" spans="1:4" x14ac:dyDescent="0.3">
      <c r="A527" s="3">
        <v>526</v>
      </c>
      <c r="B527" t="s">
        <v>1051</v>
      </c>
      <c r="C527" t="s">
        <v>1052</v>
      </c>
      <c r="D527" t="str">
        <f>HYPERLINK("https://talan.bank.gov.ua/get-user-certificate/US_uJI168-t3-c8lQ4ej","Завантажити сертифікат")</f>
        <v>Завантажити сертифікат</v>
      </c>
    </row>
    <row r="528" spans="1:4" x14ac:dyDescent="0.3">
      <c r="A528" s="3">
        <v>527</v>
      </c>
      <c r="B528" t="s">
        <v>1053</v>
      </c>
      <c r="C528" t="s">
        <v>1054</v>
      </c>
      <c r="D528" t="str">
        <f>HYPERLINK("https://talan.bank.gov.ua/get-user-certificate/US_uJYwppLObVfsBON29","Завантажити сертифікат")</f>
        <v>Завантажити сертифікат</v>
      </c>
    </row>
    <row r="529" spans="1:4" x14ac:dyDescent="0.3">
      <c r="A529" s="3">
        <v>528</v>
      </c>
      <c r="B529" t="s">
        <v>1055</v>
      </c>
      <c r="C529" t="s">
        <v>1056</v>
      </c>
      <c r="D529" t="str">
        <f>HYPERLINK("https://talan.bank.gov.ua/get-user-certificate/US_uJRhzmCS2gCfaA33N","Завантажити сертифікат")</f>
        <v>Завантажити сертифікат</v>
      </c>
    </row>
    <row r="530" spans="1:4" x14ac:dyDescent="0.3">
      <c r="A530" s="3">
        <v>529</v>
      </c>
      <c r="B530" t="s">
        <v>1057</v>
      </c>
      <c r="C530" t="s">
        <v>1058</v>
      </c>
      <c r="D530" t="str">
        <f>HYPERLINK("https://talan.bank.gov.ua/get-user-certificate/US_uJAPCLclAZnakpcmm","Завантажити сертифікат")</f>
        <v>Завантажити сертифікат</v>
      </c>
    </row>
    <row r="531" spans="1:4" x14ac:dyDescent="0.3">
      <c r="A531" s="3">
        <v>530</v>
      </c>
      <c r="B531" t="s">
        <v>1059</v>
      </c>
      <c r="C531" t="s">
        <v>1060</v>
      </c>
      <c r="D531" t="str">
        <f>HYPERLINK("https://talan.bank.gov.ua/get-user-certificate/US_uJJPxKgurpT_yY4SY","Завантажити сертифікат")</f>
        <v>Завантажити сертифікат</v>
      </c>
    </row>
    <row r="532" spans="1:4" x14ac:dyDescent="0.3">
      <c r="A532" s="3">
        <v>531</v>
      </c>
      <c r="B532" t="s">
        <v>1061</v>
      </c>
      <c r="C532" t="s">
        <v>1062</v>
      </c>
      <c r="D532" t="str">
        <f>HYPERLINK("https://talan.bank.gov.ua/get-user-certificate/US_uJ-p4YJwsytexp5cC","Завантажити сертифікат")</f>
        <v>Завантажити сертифікат</v>
      </c>
    </row>
    <row r="533" spans="1:4" x14ac:dyDescent="0.3">
      <c r="A533" s="3">
        <v>532</v>
      </c>
      <c r="B533" t="s">
        <v>1063</v>
      </c>
      <c r="C533" t="s">
        <v>1064</v>
      </c>
      <c r="D533" t="str">
        <f>HYPERLINK("https://talan.bank.gov.ua/get-user-certificate/US_uJMr-fXdG_x-2Lzb2","Завантажити сертифікат")</f>
        <v>Завантажити сертифікат</v>
      </c>
    </row>
    <row r="534" spans="1:4" x14ac:dyDescent="0.3">
      <c r="A534" s="3">
        <v>533</v>
      </c>
      <c r="B534" t="s">
        <v>1065</v>
      </c>
      <c r="C534" t="s">
        <v>1066</v>
      </c>
      <c r="D534" t="str">
        <f>HYPERLINK("https://talan.bank.gov.ua/get-user-certificate/US_uJHX8Go5JQCDm-MMB","Завантажити сертифікат")</f>
        <v>Завантажити сертифікат</v>
      </c>
    </row>
    <row r="535" spans="1:4" x14ac:dyDescent="0.3">
      <c r="A535" s="3">
        <v>534</v>
      </c>
      <c r="B535" t="s">
        <v>1067</v>
      </c>
      <c r="C535" t="s">
        <v>1068</v>
      </c>
      <c r="D535" t="str">
        <f>HYPERLINK("https://talan.bank.gov.ua/get-user-certificate/US_uJh00GA8-xu8K861c","Завантажити сертифікат")</f>
        <v>Завантажити сертифікат</v>
      </c>
    </row>
    <row r="536" spans="1:4" x14ac:dyDescent="0.3">
      <c r="A536" s="3">
        <v>535</v>
      </c>
      <c r="B536" t="s">
        <v>1069</v>
      </c>
      <c r="C536" t="s">
        <v>1070</v>
      </c>
      <c r="D536" t="str">
        <f>HYPERLINK("https://talan.bank.gov.ua/get-user-certificate/US_uJCCVET_vj2tNVI4x","Завантажити сертифікат")</f>
        <v>Завантажити сертифікат</v>
      </c>
    </row>
    <row r="537" spans="1:4" x14ac:dyDescent="0.3">
      <c r="A537" s="3">
        <v>536</v>
      </c>
      <c r="B537" t="s">
        <v>1071</v>
      </c>
      <c r="C537" t="s">
        <v>1072</v>
      </c>
      <c r="D537" t="str">
        <f>HYPERLINK("https://talan.bank.gov.ua/get-user-certificate/US_uJ6NcuEh03B_JfB6a","Завантажити сертифікат")</f>
        <v>Завантажити сертифікат</v>
      </c>
    </row>
    <row r="538" spans="1:4" x14ac:dyDescent="0.3">
      <c r="A538" s="3">
        <v>537</v>
      </c>
      <c r="B538" t="s">
        <v>1073</v>
      </c>
      <c r="C538" t="s">
        <v>1074</v>
      </c>
      <c r="D538" t="str">
        <f>HYPERLINK("https://talan.bank.gov.ua/get-user-certificate/US_uJJ2U6S7RmiUVmWBH","Завантажити сертифікат")</f>
        <v>Завантажити сертифікат</v>
      </c>
    </row>
    <row r="539" spans="1:4" x14ac:dyDescent="0.3">
      <c r="A539" s="3">
        <v>538</v>
      </c>
      <c r="B539" t="s">
        <v>1075</v>
      </c>
      <c r="C539" t="s">
        <v>1076</v>
      </c>
      <c r="D539" t="str">
        <f>HYPERLINK("https://talan.bank.gov.ua/get-user-certificate/US_uJlkEnR9i5guHRfuR","Завантажити сертифікат")</f>
        <v>Завантажити сертифікат</v>
      </c>
    </row>
    <row r="540" spans="1:4" x14ac:dyDescent="0.3">
      <c r="A540" s="3">
        <v>539</v>
      </c>
      <c r="B540" t="s">
        <v>1077</v>
      </c>
      <c r="C540" t="s">
        <v>1078</v>
      </c>
      <c r="D540" t="str">
        <f>HYPERLINK("https://talan.bank.gov.ua/get-user-certificate/US_uJyWl0pY1BjndPn6P","Завантажити сертифікат")</f>
        <v>Завантажити сертифікат</v>
      </c>
    </row>
    <row r="541" spans="1:4" x14ac:dyDescent="0.3">
      <c r="A541" s="3">
        <v>540</v>
      </c>
      <c r="B541" t="s">
        <v>1079</v>
      </c>
      <c r="C541" t="s">
        <v>1080</v>
      </c>
      <c r="D541" t="str">
        <f>HYPERLINK("https://talan.bank.gov.ua/get-user-certificate/US_uJN7f4LI8L3FSm4fa","Завантажити сертифікат")</f>
        <v>Завантажити сертифікат</v>
      </c>
    </row>
    <row r="542" spans="1:4" x14ac:dyDescent="0.3">
      <c r="A542" s="3">
        <v>541</v>
      </c>
      <c r="B542" t="s">
        <v>1081</v>
      </c>
      <c r="C542" t="s">
        <v>1082</v>
      </c>
      <c r="D542" t="str">
        <f>HYPERLINK("https://talan.bank.gov.ua/get-user-certificate/US_uJSLTD0tTzjBFjZ6C","Завантажити сертифікат")</f>
        <v>Завантажити сертифікат</v>
      </c>
    </row>
    <row r="543" spans="1:4" x14ac:dyDescent="0.3">
      <c r="A543" s="3">
        <v>542</v>
      </c>
      <c r="B543" t="s">
        <v>1083</v>
      </c>
      <c r="C543" t="s">
        <v>1084</v>
      </c>
      <c r="D543" t="str">
        <f>HYPERLINK("https://talan.bank.gov.ua/get-user-certificate/US_uJe3yx34pyvIMoOUi","Завантажити сертифікат")</f>
        <v>Завантажити сертифікат</v>
      </c>
    </row>
    <row r="544" spans="1:4" x14ac:dyDescent="0.3">
      <c r="A544" s="3">
        <v>543</v>
      </c>
      <c r="B544" t="s">
        <v>1085</v>
      </c>
      <c r="C544" t="s">
        <v>1086</v>
      </c>
      <c r="D544" t="str">
        <f>HYPERLINK("https://talan.bank.gov.ua/get-user-certificate/US_uJJCBq4vaL1fpdAqk","Завантажити сертифікат")</f>
        <v>Завантажити сертифікат</v>
      </c>
    </row>
    <row r="545" spans="1:4" x14ac:dyDescent="0.3">
      <c r="A545" s="3">
        <v>544</v>
      </c>
      <c r="B545" t="s">
        <v>1087</v>
      </c>
      <c r="C545" t="s">
        <v>1088</v>
      </c>
      <c r="D545" t="str">
        <f>HYPERLINK("https://talan.bank.gov.ua/get-user-certificate/US_uJ-7BkOd_nsyNLUBN","Завантажити сертифікат")</f>
        <v>Завантажити сертифікат</v>
      </c>
    </row>
    <row r="546" spans="1:4" x14ac:dyDescent="0.3">
      <c r="A546" s="3">
        <v>545</v>
      </c>
      <c r="B546" t="s">
        <v>1089</v>
      </c>
      <c r="C546" t="s">
        <v>1090</v>
      </c>
      <c r="D546" t="str">
        <f>HYPERLINK("https://talan.bank.gov.ua/get-user-certificate/US_uJeOjBZsn9erMkaOG","Завантажити сертифікат")</f>
        <v>Завантажити сертифікат</v>
      </c>
    </row>
    <row r="547" spans="1:4" x14ac:dyDescent="0.3">
      <c r="A547" s="3">
        <v>546</v>
      </c>
      <c r="B547" t="s">
        <v>1091</v>
      </c>
      <c r="C547" t="s">
        <v>1092</v>
      </c>
      <c r="D547" t="str">
        <f>HYPERLINK("https://talan.bank.gov.ua/get-user-certificate/US_uJbjNeUa9KoGe-dy7","Завантажити сертифікат")</f>
        <v>Завантажити сертифікат</v>
      </c>
    </row>
    <row r="548" spans="1:4" x14ac:dyDescent="0.3">
      <c r="A548" s="3">
        <v>547</v>
      </c>
      <c r="B548" t="s">
        <v>1093</v>
      </c>
      <c r="C548" t="s">
        <v>1094</v>
      </c>
      <c r="D548" t="str">
        <f>HYPERLINK("https://talan.bank.gov.ua/get-user-certificate/US_uJGU6Bu8taJ_qcWzy","Завантажити сертифікат")</f>
        <v>Завантажити сертифікат</v>
      </c>
    </row>
    <row r="549" spans="1:4" x14ac:dyDescent="0.3">
      <c r="A549" s="3">
        <v>548</v>
      </c>
      <c r="B549" t="s">
        <v>1095</v>
      </c>
      <c r="C549" t="s">
        <v>1096</v>
      </c>
      <c r="D549" t="str">
        <f>HYPERLINK("https://talan.bank.gov.ua/get-user-certificate/US_uJcDLPcYaJ0pNVe7R","Завантажити сертифікат")</f>
        <v>Завантажити сертифікат</v>
      </c>
    </row>
    <row r="550" spans="1:4" x14ac:dyDescent="0.3">
      <c r="A550" s="3">
        <v>549</v>
      </c>
      <c r="B550" t="s">
        <v>1097</v>
      </c>
      <c r="C550" t="s">
        <v>1098</v>
      </c>
      <c r="D550" t="str">
        <f>HYPERLINK("https://talan.bank.gov.ua/get-user-certificate/US_uJH1KGCd_4-Tgxl4U","Завантажити сертифікат")</f>
        <v>Завантажити сертифікат</v>
      </c>
    </row>
    <row r="551" spans="1:4" x14ac:dyDescent="0.3">
      <c r="A551" s="3">
        <v>550</v>
      </c>
      <c r="B551" t="s">
        <v>1099</v>
      </c>
      <c r="C551" t="s">
        <v>1100</v>
      </c>
      <c r="D551" t="str">
        <f>HYPERLINK("https://talan.bank.gov.ua/get-user-certificate/US_uJ_XNsRoeCXq-Xntd","Завантажити сертифікат")</f>
        <v>Завантажити сертифікат</v>
      </c>
    </row>
    <row r="552" spans="1:4" x14ac:dyDescent="0.3">
      <c r="A552" s="3">
        <v>551</v>
      </c>
      <c r="B552" t="s">
        <v>1101</v>
      </c>
      <c r="C552" t="s">
        <v>1102</v>
      </c>
      <c r="D552" t="str">
        <f>HYPERLINK("https://talan.bank.gov.ua/get-user-certificate/US_uJOTgVLbsE_5Wfezz","Завантажити сертифікат")</f>
        <v>Завантажити сертифікат</v>
      </c>
    </row>
    <row r="553" spans="1:4" x14ac:dyDescent="0.3">
      <c r="A553" s="3">
        <v>552</v>
      </c>
      <c r="B553" t="s">
        <v>1103</v>
      </c>
      <c r="C553" t="s">
        <v>1104</v>
      </c>
      <c r="D553" t="str">
        <f>HYPERLINK("https://talan.bank.gov.ua/get-user-certificate/US_uJQzqogf90UfYPwlR","Завантажити сертифікат")</f>
        <v>Завантажити сертифікат</v>
      </c>
    </row>
    <row r="554" spans="1:4" x14ac:dyDescent="0.3">
      <c r="A554" s="3">
        <v>553</v>
      </c>
      <c r="B554" t="s">
        <v>1105</v>
      </c>
      <c r="C554" t="s">
        <v>1106</v>
      </c>
      <c r="D554" t="str">
        <f>HYPERLINK("https://talan.bank.gov.ua/get-user-certificate/US_uJERsism6dKx7k_M9","Завантажити сертифікат")</f>
        <v>Завантажити сертифікат</v>
      </c>
    </row>
    <row r="555" spans="1:4" x14ac:dyDescent="0.3">
      <c r="A555" s="3">
        <v>554</v>
      </c>
      <c r="B555" t="s">
        <v>1107</v>
      </c>
      <c r="C555" t="s">
        <v>1108</v>
      </c>
      <c r="D555" t="str">
        <f>HYPERLINK("https://talan.bank.gov.ua/get-user-certificate/US_uJzkVgptQH19WVgXn","Завантажити сертифікат")</f>
        <v>Завантажити сертифікат</v>
      </c>
    </row>
    <row r="556" spans="1:4" x14ac:dyDescent="0.3">
      <c r="A556" s="3">
        <v>555</v>
      </c>
      <c r="B556" t="s">
        <v>1109</v>
      </c>
      <c r="C556" t="s">
        <v>1110</v>
      </c>
      <c r="D556" t="str">
        <f>HYPERLINK("https://talan.bank.gov.ua/get-user-certificate/US_uJvFiwR42lGTOG-rR","Завантажити сертифікат")</f>
        <v>Завантажити сертифікат</v>
      </c>
    </row>
    <row r="557" spans="1:4" x14ac:dyDescent="0.3">
      <c r="A557" s="3">
        <v>556</v>
      </c>
      <c r="B557" t="s">
        <v>1111</v>
      </c>
      <c r="C557" t="s">
        <v>1112</v>
      </c>
      <c r="D557" t="str">
        <f>HYPERLINK("https://talan.bank.gov.ua/get-user-certificate/US_uJQ-1une7rZzziv2s","Завантажити сертифікат")</f>
        <v>Завантажити сертифікат</v>
      </c>
    </row>
    <row r="558" spans="1:4" x14ac:dyDescent="0.3">
      <c r="A558" s="3">
        <v>557</v>
      </c>
      <c r="B558" t="s">
        <v>1113</v>
      </c>
      <c r="C558" t="s">
        <v>1114</v>
      </c>
      <c r="D558" t="str">
        <f>HYPERLINK("https://talan.bank.gov.ua/get-user-certificate/US_uJD5zh4aMKTOtGlyq","Завантажити сертифікат")</f>
        <v>Завантажити сертифікат</v>
      </c>
    </row>
    <row r="559" spans="1:4" x14ac:dyDescent="0.3">
      <c r="A559" s="3">
        <v>558</v>
      </c>
      <c r="B559" t="s">
        <v>1115</v>
      </c>
      <c r="C559" t="s">
        <v>1116</v>
      </c>
      <c r="D559" t="str">
        <f>HYPERLINK("https://talan.bank.gov.ua/get-user-certificate/US_uJhIZlErxqlRxzwLj","Завантажити сертифікат")</f>
        <v>Завантажити сертифікат</v>
      </c>
    </row>
    <row r="560" spans="1:4" x14ac:dyDescent="0.3">
      <c r="A560" s="3">
        <v>559</v>
      </c>
      <c r="B560" t="s">
        <v>1117</v>
      </c>
      <c r="C560" t="s">
        <v>1118</v>
      </c>
      <c r="D560" t="str">
        <f>HYPERLINK("https://talan.bank.gov.ua/get-user-certificate/US_uJJetcK5YXzbXDWwX","Завантажити сертифікат")</f>
        <v>Завантажити сертифікат</v>
      </c>
    </row>
    <row r="561" spans="1:4" x14ac:dyDescent="0.3">
      <c r="A561" s="3">
        <v>560</v>
      </c>
      <c r="B561" t="s">
        <v>1119</v>
      </c>
      <c r="C561" t="s">
        <v>1120</v>
      </c>
      <c r="D561" t="str">
        <f>HYPERLINK("https://talan.bank.gov.ua/get-user-certificate/US_uJXEKP7LB9ET4bHJb","Завантажити сертифікат")</f>
        <v>Завантажити сертифікат</v>
      </c>
    </row>
    <row r="562" spans="1:4" x14ac:dyDescent="0.3">
      <c r="A562" s="3">
        <v>561</v>
      </c>
      <c r="B562" t="s">
        <v>1121</v>
      </c>
      <c r="C562" t="s">
        <v>1122</v>
      </c>
      <c r="D562" t="str">
        <f>HYPERLINK("https://talan.bank.gov.ua/get-user-certificate/US_uJNn25VsraaQ0Kxpr","Завантажити сертифікат")</f>
        <v>Завантажити сертифікат</v>
      </c>
    </row>
    <row r="563" spans="1:4" x14ac:dyDescent="0.3">
      <c r="A563" s="3">
        <v>562</v>
      </c>
      <c r="B563" t="s">
        <v>1123</v>
      </c>
      <c r="C563" t="s">
        <v>1124</v>
      </c>
      <c r="D563" t="str">
        <f>HYPERLINK("https://talan.bank.gov.ua/get-user-certificate/US_uJGY7LEHvML_L2aOv","Завантажити сертифікат")</f>
        <v>Завантажити сертифікат</v>
      </c>
    </row>
    <row r="564" spans="1:4" x14ac:dyDescent="0.3">
      <c r="A564" s="3">
        <v>563</v>
      </c>
      <c r="B564" t="s">
        <v>1125</v>
      </c>
      <c r="C564" t="s">
        <v>1126</v>
      </c>
      <c r="D564" t="str">
        <f>HYPERLINK("https://talan.bank.gov.ua/get-user-certificate/US_uJ4RvPYEvB6p1DY1W","Завантажити сертифікат")</f>
        <v>Завантажити сертифікат</v>
      </c>
    </row>
    <row r="565" spans="1:4" x14ac:dyDescent="0.3">
      <c r="A565" s="3">
        <v>564</v>
      </c>
      <c r="B565" t="s">
        <v>1127</v>
      </c>
      <c r="C565" t="s">
        <v>1128</v>
      </c>
      <c r="D565" t="str">
        <f>HYPERLINK("https://talan.bank.gov.ua/get-user-certificate/US_uJE3gjyHizDuuYOie","Завантажити сертифікат")</f>
        <v>Завантажити сертифікат</v>
      </c>
    </row>
    <row r="566" spans="1:4" x14ac:dyDescent="0.3">
      <c r="A566" s="3">
        <v>565</v>
      </c>
      <c r="B566" t="s">
        <v>1129</v>
      </c>
      <c r="C566" t="s">
        <v>1130</v>
      </c>
      <c r="D566" t="str">
        <f>HYPERLINK("https://talan.bank.gov.ua/get-user-certificate/US_uJCuf5WHjYCfDvGBK","Завантажити сертифікат")</f>
        <v>Завантажити сертифікат</v>
      </c>
    </row>
    <row r="567" spans="1:4" x14ac:dyDescent="0.3">
      <c r="A567" s="3">
        <v>566</v>
      </c>
      <c r="B567" t="s">
        <v>1131</v>
      </c>
      <c r="C567" t="s">
        <v>1132</v>
      </c>
      <c r="D567" t="str">
        <f>HYPERLINK("https://talan.bank.gov.ua/get-user-certificate/US_uJW9kTOCbzlfmIU5K","Завантажити сертифікат")</f>
        <v>Завантажити сертифікат</v>
      </c>
    </row>
    <row r="568" spans="1:4" x14ac:dyDescent="0.3">
      <c r="A568" s="3">
        <v>567</v>
      </c>
      <c r="B568" t="s">
        <v>1133</v>
      </c>
      <c r="C568" t="s">
        <v>1134</v>
      </c>
      <c r="D568" t="str">
        <f>HYPERLINK("https://talan.bank.gov.ua/get-user-certificate/US_uJUvIlqn89iS1gen7","Завантажити сертифікат")</f>
        <v>Завантажити сертифікат</v>
      </c>
    </row>
    <row r="569" spans="1:4" x14ac:dyDescent="0.3">
      <c r="A569" s="3">
        <v>568</v>
      </c>
      <c r="B569" t="s">
        <v>1135</v>
      </c>
      <c r="C569" t="s">
        <v>1136</v>
      </c>
      <c r="D569" t="str">
        <f>HYPERLINK("https://talan.bank.gov.ua/get-user-certificate/US_uJWnFiAMkkRJqQkSm","Завантажити сертифікат")</f>
        <v>Завантажити сертифікат</v>
      </c>
    </row>
    <row r="570" spans="1:4" x14ac:dyDescent="0.3">
      <c r="A570" s="3">
        <v>569</v>
      </c>
      <c r="B570" t="s">
        <v>1137</v>
      </c>
      <c r="C570" t="s">
        <v>1138</v>
      </c>
      <c r="D570" t="str">
        <f>HYPERLINK("https://talan.bank.gov.ua/get-user-certificate/US_uJq329B-4iJ9Z_17i","Завантажити сертифікат")</f>
        <v>Завантажити сертифікат</v>
      </c>
    </row>
    <row r="571" spans="1:4" x14ac:dyDescent="0.3">
      <c r="A571" s="3">
        <v>570</v>
      </c>
      <c r="B571" t="s">
        <v>1139</v>
      </c>
      <c r="C571" t="s">
        <v>1140</v>
      </c>
      <c r="D571" t="str">
        <f>HYPERLINK("https://talan.bank.gov.ua/get-user-certificate/US_uJgIh9ojbHU-WJvug","Завантажити сертифікат")</f>
        <v>Завантажити сертифікат</v>
      </c>
    </row>
    <row r="572" spans="1:4" x14ac:dyDescent="0.3">
      <c r="A572" s="3">
        <v>571</v>
      </c>
      <c r="B572" t="s">
        <v>1141</v>
      </c>
      <c r="C572" t="s">
        <v>1142</v>
      </c>
      <c r="D572" t="str">
        <f>HYPERLINK("https://talan.bank.gov.ua/get-user-certificate/US_uJ_poTCEyYv0LTtuq","Завантажити сертифікат")</f>
        <v>Завантажити сертифікат</v>
      </c>
    </row>
    <row r="573" spans="1:4" x14ac:dyDescent="0.3">
      <c r="A573" s="3">
        <v>572</v>
      </c>
      <c r="B573" t="s">
        <v>1143</v>
      </c>
      <c r="C573" t="s">
        <v>1144</v>
      </c>
      <c r="D573" t="str">
        <f>HYPERLINK("https://talan.bank.gov.ua/get-user-certificate/US_uJycgOYr8KBLVmWtn","Завантажити сертифікат")</f>
        <v>Завантажити сертифікат</v>
      </c>
    </row>
    <row r="574" spans="1:4" x14ac:dyDescent="0.3">
      <c r="A574" s="3">
        <v>573</v>
      </c>
      <c r="B574" t="s">
        <v>1145</v>
      </c>
      <c r="C574" t="s">
        <v>1146</v>
      </c>
      <c r="D574" t="str">
        <f>HYPERLINK("https://talan.bank.gov.ua/get-user-certificate/US_uJ-iCz1CGdOlP-hD4","Завантажити сертифікат")</f>
        <v>Завантажити сертифікат</v>
      </c>
    </row>
    <row r="575" spans="1:4" x14ac:dyDescent="0.3">
      <c r="A575" s="3">
        <v>574</v>
      </c>
      <c r="B575" t="s">
        <v>1147</v>
      </c>
      <c r="C575" t="s">
        <v>1148</v>
      </c>
      <c r="D575" t="str">
        <f>HYPERLINK("https://talan.bank.gov.ua/get-user-certificate/US_uJzRELhTos_gauSk1","Завантажити сертифікат")</f>
        <v>Завантажити сертифікат</v>
      </c>
    </row>
    <row r="576" spans="1:4" x14ac:dyDescent="0.3">
      <c r="A576" s="3">
        <v>575</v>
      </c>
      <c r="B576" t="s">
        <v>1149</v>
      </c>
      <c r="C576" t="s">
        <v>1150</v>
      </c>
      <c r="D576" t="str">
        <f>HYPERLINK("https://talan.bank.gov.ua/get-user-certificate/US_uJCmD2nWR_IC1ksc5","Завантажити сертифікат")</f>
        <v>Завантажити сертифікат</v>
      </c>
    </row>
    <row r="577" spans="1:4" x14ac:dyDescent="0.3">
      <c r="A577" s="3">
        <v>576</v>
      </c>
      <c r="B577" t="s">
        <v>1151</v>
      </c>
      <c r="C577" t="s">
        <v>1152</v>
      </c>
      <c r="D577" t="str">
        <f>HYPERLINK("https://talan.bank.gov.ua/get-user-certificate/US_uJqHimIM5L1YD-BzL","Завантажити сертифікат")</f>
        <v>Завантажити сертифікат</v>
      </c>
    </row>
    <row r="578" spans="1:4" x14ac:dyDescent="0.3">
      <c r="A578" s="3">
        <v>577</v>
      </c>
      <c r="B578" t="s">
        <v>1153</v>
      </c>
      <c r="C578" t="s">
        <v>1154</v>
      </c>
      <c r="D578" t="str">
        <f>HYPERLINK("https://talan.bank.gov.ua/get-user-certificate/US_uJ-ZQU5yMSC19g5pL","Завантажити сертифікат")</f>
        <v>Завантажити сертифікат</v>
      </c>
    </row>
    <row r="579" spans="1:4" x14ac:dyDescent="0.3">
      <c r="A579" s="3">
        <v>578</v>
      </c>
      <c r="B579" t="s">
        <v>1155</v>
      </c>
      <c r="C579" t="s">
        <v>1156</v>
      </c>
      <c r="D579" t="str">
        <f>HYPERLINK("https://talan.bank.gov.ua/get-user-certificate/US_uJDuvY2RzYF3eo3ov","Завантажити сертифікат")</f>
        <v>Завантажити сертифікат</v>
      </c>
    </row>
    <row r="580" spans="1:4" x14ac:dyDescent="0.3">
      <c r="A580" s="3">
        <v>579</v>
      </c>
      <c r="B580" t="s">
        <v>1157</v>
      </c>
      <c r="C580" t="s">
        <v>1158</v>
      </c>
      <c r="D580" t="str">
        <f>HYPERLINK("https://talan.bank.gov.ua/get-user-certificate/US_uJC3G5tDxfmMdOJW-","Завантажити сертифікат")</f>
        <v>Завантажити сертифікат</v>
      </c>
    </row>
    <row r="581" spans="1:4" x14ac:dyDescent="0.3">
      <c r="A581" s="3">
        <v>580</v>
      </c>
      <c r="B581" t="s">
        <v>1159</v>
      </c>
      <c r="C581" t="s">
        <v>1160</v>
      </c>
      <c r="D581" t="str">
        <f>HYPERLINK("https://talan.bank.gov.ua/get-user-certificate/US_uJFIKLkg-yxBebxSA","Завантажити сертифікат")</f>
        <v>Завантажити сертифікат</v>
      </c>
    </row>
    <row r="582" spans="1:4" x14ac:dyDescent="0.3">
      <c r="A582" s="3">
        <v>581</v>
      </c>
      <c r="B582" t="s">
        <v>1161</v>
      </c>
      <c r="C582" t="s">
        <v>1162</v>
      </c>
      <c r="D582" t="str">
        <f>HYPERLINK("https://talan.bank.gov.ua/get-user-certificate/US_uJRASPGkvw_bZuQcQ","Завантажити сертифікат")</f>
        <v>Завантажити сертифікат</v>
      </c>
    </row>
    <row r="583" spans="1:4" x14ac:dyDescent="0.3">
      <c r="A583" s="3">
        <v>582</v>
      </c>
      <c r="B583" t="s">
        <v>1163</v>
      </c>
      <c r="C583" t="s">
        <v>1164</v>
      </c>
      <c r="D583" t="str">
        <f>HYPERLINK("https://talan.bank.gov.ua/get-user-certificate/US_uJlUdLRMtWOugbMUf","Завантажити сертифікат")</f>
        <v>Завантажити сертифікат</v>
      </c>
    </row>
    <row r="584" spans="1:4" x14ac:dyDescent="0.3">
      <c r="A584" s="3">
        <v>583</v>
      </c>
      <c r="B584" t="s">
        <v>1165</v>
      </c>
      <c r="C584" t="s">
        <v>1166</v>
      </c>
      <c r="D584" t="str">
        <f>HYPERLINK("https://talan.bank.gov.ua/get-user-certificate/US_uJyeAB3hwIBmFiY-M","Завантажити сертифікат")</f>
        <v>Завантажити сертифікат</v>
      </c>
    </row>
    <row r="585" spans="1:4" x14ac:dyDescent="0.3">
      <c r="A585" s="3">
        <v>584</v>
      </c>
      <c r="B585" t="s">
        <v>1167</v>
      </c>
      <c r="C585" t="s">
        <v>1168</v>
      </c>
      <c r="D585" t="str">
        <f>HYPERLINK("https://talan.bank.gov.ua/get-user-certificate/US_uJl1Embm2tMevlxNL","Завантажити сертифікат")</f>
        <v>Завантажити сертифікат</v>
      </c>
    </row>
    <row r="586" spans="1:4" x14ac:dyDescent="0.3">
      <c r="A586" s="3">
        <v>585</v>
      </c>
      <c r="B586" t="s">
        <v>1169</v>
      </c>
      <c r="C586" t="s">
        <v>1170</v>
      </c>
      <c r="D586" t="str">
        <f>HYPERLINK("https://talan.bank.gov.ua/get-user-certificate/US_uJhpQBNLEQPSJC60s","Завантажити сертифікат")</f>
        <v>Завантажити сертифікат</v>
      </c>
    </row>
    <row r="587" spans="1:4" x14ac:dyDescent="0.3">
      <c r="A587" s="3">
        <v>586</v>
      </c>
      <c r="B587" t="s">
        <v>1171</v>
      </c>
      <c r="C587" t="s">
        <v>1172</v>
      </c>
      <c r="D587" t="str">
        <f>HYPERLINK("https://talan.bank.gov.ua/get-user-certificate/US_uJMxilqiMl6i2aRjT","Завантажити сертифікат")</f>
        <v>Завантажити сертифікат</v>
      </c>
    </row>
    <row r="588" spans="1:4" x14ac:dyDescent="0.3">
      <c r="A588" s="3">
        <v>587</v>
      </c>
      <c r="B588" t="s">
        <v>1173</v>
      </c>
      <c r="C588" t="s">
        <v>1174</v>
      </c>
      <c r="D588" t="str">
        <f>HYPERLINK("https://talan.bank.gov.ua/get-user-certificate/US_uJvt4c3d9slvRZ11S","Завантажити сертифікат")</f>
        <v>Завантажити сертифікат</v>
      </c>
    </row>
    <row r="589" spans="1:4" x14ac:dyDescent="0.3">
      <c r="A589" s="3">
        <v>588</v>
      </c>
      <c r="B589" t="s">
        <v>1175</v>
      </c>
      <c r="C589" t="s">
        <v>1176</v>
      </c>
      <c r="D589" t="str">
        <f>HYPERLINK("https://talan.bank.gov.ua/get-user-certificate/US_uJhZIFPlM7CSp5PS6","Завантажити сертифікат")</f>
        <v>Завантажити сертифікат</v>
      </c>
    </row>
    <row r="590" spans="1:4" x14ac:dyDescent="0.3">
      <c r="A590" s="3">
        <v>589</v>
      </c>
      <c r="B590" t="s">
        <v>1177</v>
      </c>
      <c r="C590" t="s">
        <v>1178</v>
      </c>
      <c r="D590" t="str">
        <f>HYPERLINK("https://talan.bank.gov.ua/get-user-certificate/US_uJaEC5TQdjidb0S-4","Завантажити сертифікат")</f>
        <v>Завантажити сертифікат</v>
      </c>
    </row>
    <row r="591" spans="1:4" x14ac:dyDescent="0.3">
      <c r="A591" s="3">
        <v>590</v>
      </c>
      <c r="B591" t="s">
        <v>1179</v>
      </c>
      <c r="C591" t="s">
        <v>1180</v>
      </c>
      <c r="D591" t="str">
        <f>HYPERLINK("https://talan.bank.gov.ua/get-user-certificate/US_uJcMxSPoLFp3ScVJg","Завантажити сертифікат")</f>
        <v>Завантажити сертифікат</v>
      </c>
    </row>
    <row r="592" spans="1:4" x14ac:dyDescent="0.3">
      <c r="A592" s="3">
        <v>591</v>
      </c>
      <c r="B592" t="s">
        <v>1181</v>
      </c>
      <c r="C592" t="s">
        <v>1182</v>
      </c>
      <c r="D592" t="str">
        <f>HYPERLINK("https://talan.bank.gov.ua/get-user-certificate/US_uJDqUTvdUZzJOvmy0","Завантажити сертифікат")</f>
        <v>Завантажити сертифікат</v>
      </c>
    </row>
    <row r="593" spans="1:4" x14ac:dyDescent="0.3">
      <c r="A593" s="3">
        <v>592</v>
      </c>
      <c r="B593" t="s">
        <v>1183</v>
      </c>
      <c r="C593" t="s">
        <v>1184</v>
      </c>
      <c r="D593" t="str">
        <f>HYPERLINK("https://talan.bank.gov.ua/get-user-certificate/US_uJ0SJM-xU4g7vIKXt","Завантажити сертифікат")</f>
        <v>Завантажити сертифікат</v>
      </c>
    </row>
    <row r="594" spans="1:4" x14ac:dyDescent="0.3">
      <c r="A594" s="3">
        <v>593</v>
      </c>
      <c r="B594" t="s">
        <v>1185</v>
      </c>
      <c r="C594" t="s">
        <v>1186</v>
      </c>
      <c r="D594" t="str">
        <f>HYPERLINK("https://talan.bank.gov.ua/get-user-certificate/US_uJLLaZ2SDzbyINkY6","Завантажити сертифікат")</f>
        <v>Завантажити сертифікат</v>
      </c>
    </row>
    <row r="595" spans="1:4" x14ac:dyDescent="0.3">
      <c r="A595" s="3">
        <v>594</v>
      </c>
      <c r="B595" t="s">
        <v>1187</v>
      </c>
      <c r="C595" t="s">
        <v>1188</v>
      </c>
      <c r="D595" t="str">
        <f>HYPERLINK("https://talan.bank.gov.ua/get-user-certificate/US_uJOwwMHaaVg9T-uAK","Завантажити сертифікат")</f>
        <v>Завантажити сертифікат</v>
      </c>
    </row>
    <row r="596" spans="1:4" x14ac:dyDescent="0.3">
      <c r="A596" s="3">
        <v>595</v>
      </c>
      <c r="B596" t="s">
        <v>1189</v>
      </c>
      <c r="C596" t="s">
        <v>1190</v>
      </c>
      <c r="D596" t="str">
        <f>HYPERLINK("https://talan.bank.gov.ua/get-user-certificate/US_uJvxa4TEzgxDmDHz2","Завантажити сертифікат")</f>
        <v>Завантажити сертифікат</v>
      </c>
    </row>
    <row r="597" spans="1:4" x14ac:dyDescent="0.3">
      <c r="A597" s="3">
        <v>596</v>
      </c>
      <c r="B597" t="s">
        <v>1191</v>
      </c>
      <c r="C597" t="s">
        <v>1192</v>
      </c>
      <c r="D597" t="str">
        <f>HYPERLINK("https://talan.bank.gov.ua/get-user-certificate/US_uJGHOh8kKxKto0NAE","Завантажити сертифікат")</f>
        <v>Завантажити сертифікат</v>
      </c>
    </row>
    <row r="598" spans="1:4" x14ac:dyDescent="0.3">
      <c r="A598" s="3">
        <v>597</v>
      </c>
      <c r="B598" t="s">
        <v>1193</v>
      </c>
      <c r="C598" t="s">
        <v>1194</v>
      </c>
      <c r="D598" t="str">
        <f>HYPERLINK("https://talan.bank.gov.ua/get-user-certificate/US_uJ3go8sdFwnFENxU_","Завантажити сертифікат")</f>
        <v>Завантажити сертифікат</v>
      </c>
    </row>
    <row r="599" spans="1:4" x14ac:dyDescent="0.3">
      <c r="A599" s="3">
        <v>598</v>
      </c>
      <c r="B599" t="s">
        <v>1195</v>
      </c>
      <c r="C599" t="s">
        <v>1196</v>
      </c>
      <c r="D599" t="str">
        <f>HYPERLINK("https://talan.bank.gov.ua/get-user-certificate/US_uJYeoZFnO9OROlE5C","Завантажити сертифікат")</f>
        <v>Завантажити сертифікат</v>
      </c>
    </row>
    <row r="600" spans="1:4" x14ac:dyDescent="0.3">
      <c r="A600" s="3">
        <v>599</v>
      </c>
      <c r="B600" t="s">
        <v>1197</v>
      </c>
      <c r="C600" t="s">
        <v>1198</v>
      </c>
      <c r="D600" t="str">
        <f>HYPERLINK("https://talan.bank.gov.ua/get-user-certificate/US_uJsziz44SXvcn4Bg-","Завантажити сертифікат")</f>
        <v>Завантажити сертифікат</v>
      </c>
    </row>
    <row r="601" spans="1:4" x14ac:dyDescent="0.3">
      <c r="A601" s="3">
        <v>600</v>
      </c>
      <c r="B601" t="s">
        <v>1199</v>
      </c>
      <c r="C601" t="s">
        <v>1200</v>
      </c>
      <c r="D601" t="str">
        <f>HYPERLINK("https://talan.bank.gov.ua/get-user-certificate/US_uJuJZPsucEzf3K1_D","Завантажити сертифікат")</f>
        <v>Завантажити сертифікат</v>
      </c>
    </row>
    <row r="602" spans="1:4" x14ac:dyDescent="0.3">
      <c r="A602" s="3">
        <v>601</v>
      </c>
      <c r="B602" t="s">
        <v>1201</v>
      </c>
      <c r="C602" t="s">
        <v>1202</v>
      </c>
      <c r="D602" t="str">
        <f>HYPERLINK("https://talan.bank.gov.ua/get-user-certificate/US_uJKkkEk5omne6ayxd","Завантажити сертифікат")</f>
        <v>Завантажити сертифікат</v>
      </c>
    </row>
    <row r="603" spans="1:4" x14ac:dyDescent="0.3">
      <c r="A603" s="3">
        <v>602</v>
      </c>
      <c r="B603" t="s">
        <v>1203</v>
      </c>
      <c r="C603" t="s">
        <v>1204</v>
      </c>
      <c r="D603" t="str">
        <f>HYPERLINK("https://talan.bank.gov.ua/get-user-certificate/US_uJ9slkZB24B_2jt3N","Завантажити сертифікат")</f>
        <v>Завантажити сертифікат</v>
      </c>
    </row>
    <row r="604" spans="1:4" x14ac:dyDescent="0.3">
      <c r="A604" s="3">
        <v>603</v>
      </c>
      <c r="B604" t="s">
        <v>1205</v>
      </c>
      <c r="C604" t="s">
        <v>1206</v>
      </c>
      <c r="D604" t="str">
        <f>HYPERLINK("https://talan.bank.gov.ua/get-user-certificate/US_uJkxhthDkdhPLrlQg","Завантажити сертифікат")</f>
        <v>Завантажити сертифікат</v>
      </c>
    </row>
    <row r="605" spans="1:4" x14ac:dyDescent="0.3">
      <c r="A605" s="3">
        <v>604</v>
      </c>
      <c r="B605" t="s">
        <v>1207</v>
      </c>
      <c r="C605" t="s">
        <v>1208</v>
      </c>
      <c r="D605" t="str">
        <f>HYPERLINK("https://talan.bank.gov.ua/get-user-certificate/US_uJn96j3smZ11k6LMs","Завантажити сертифікат")</f>
        <v>Завантажити сертифікат</v>
      </c>
    </row>
    <row r="606" spans="1:4" x14ac:dyDescent="0.3">
      <c r="A606" s="3">
        <v>605</v>
      </c>
      <c r="B606" t="s">
        <v>1209</v>
      </c>
      <c r="C606" t="s">
        <v>1210</v>
      </c>
      <c r="D606" t="str">
        <f>HYPERLINK("https://talan.bank.gov.ua/get-user-certificate/US_uJyhgXKp4b7w3GsGP","Завантажити сертифікат")</f>
        <v>Завантажити сертифікат</v>
      </c>
    </row>
    <row r="607" spans="1:4" x14ac:dyDescent="0.3">
      <c r="A607" s="3">
        <v>606</v>
      </c>
      <c r="B607" t="s">
        <v>1211</v>
      </c>
      <c r="C607" t="s">
        <v>1212</v>
      </c>
      <c r="D607" t="str">
        <f>HYPERLINK("https://talan.bank.gov.ua/get-user-certificate/US_uJfEaHycxZEJt2ssz","Завантажити сертифікат")</f>
        <v>Завантажити сертифікат</v>
      </c>
    </row>
    <row r="608" spans="1:4" x14ac:dyDescent="0.3">
      <c r="A608" s="3">
        <v>607</v>
      </c>
      <c r="B608" t="s">
        <v>1213</v>
      </c>
      <c r="C608" t="s">
        <v>1214</v>
      </c>
      <c r="D608" t="str">
        <f>HYPERLINK("https://talan.bank.gov.ua/get-user-certificate/US_uJxCsD-wd4UDKr4Mt","Завантажити сертифікат")</f>
        <v>Завантажити сертифікат</v>
      </c>
    </row>
    <row r="609" spans="1:4" x14ac:dyDescent="0.3">
      <c r="A609" s="3">
        <v>608</v>
      </c>
      <c r="B609" t="s">
        <v>1215</v>
      </c>
      <c r="C609" t="s">
        <v>1216</v>
      </c>
      <c r="D609" t="str">
        <f>HYPERLINK("https://talan.bank.gov.ua/get-user-certificate/US_uJfMzipuM7lXUmrxp","Завантажити сертифікат")</f>
        <v>Завантажити сертифікат</v>
      </c>
    </row>
    <row r="610" spans="1:4" x14ac:dyDescent="0.3">
      <c r="A610" s="3">
        <v>609</v>
      </c>
      <c r="B610" t="s">
        <v>1217</v>
      </c>
      <c r="C610" t="s">
        <v>1218</v>
      </c>
      <c r="D610" t="str">
        <f>HYPERLINK("https://talan.bank.gov.ua/get-user-certificate/US_uJJgo4s6elMkjPUov","Завантажити сертифікат")</f>
        <v>Завантажити сертифікат</v>
      </c>
    </row>
    <row r="611" spans="1:4" x14ac:dyDescent="0.3">
      <c r="A611" s="3">
        <v>610</v>
      </c>
      <c r="B611" t="s">
        <v>1219</v>
      </c>
      <c r="C611" t="s">
        <v>1220</v>
      </c>
      <c r="D611" t="str">
        <f>HYPERLINK("https://talan.bank.gov.ua/get-user-certificate/US_uJXa79CpjN1jABSw6","Завантажити сертифікат")</f>
        <v>Завантажити сертифікат</v>
      </c>
    </row>
    <row r="612" spans="1:4" x14ac:dyDescent="0.3">
      <c r="A612" s="3">
        <v>611</v>
      </c>
      <c r="B612" t="s">
        <v>1221</v>
      </c>
      <c r="C612" t="s">
        <v>1222</v>
      </c>
      <c r="D612" t="str">
        <f>HYPERLINK("https://talan.bank.gov.ua/get-user-certificate/US_uJ0zTvNFPGaUsKa6U","Завантажити сертифікат")</f>
        <v>Завантажити сертифікат</v>
      </c>
    </row>
    <row r="613" spans="1:4" x14ac:dyDescent="0.3">
      <c r="A613" s="3">
        <v>612</v>
      </c>
      <c r="B613" t="s">
        <v>1223</v>
      </c>
      <c r="C613" t="s">
        <v>1224</v>
      </c>
      <c r="D613" t="str">
        <f>HYPERLINK("https://talan.bank.gov.ua/get-user-certificate/US_uJG5cxhC3W_bhg52o","Завантажити сертифікат")</f>
        <v>Завантажити сертифікат</v>
      </c>
    </row>
    <row r="614" spans="1:4" x14ac:dyDescent="0.3">
      <c r="A614" s="3">
        <v>613</v>
      </c>
      <c r="B614" t="s">
        <v>1225</v>
      </c>
      <c r="C614" t="s">
        <v>1226</v>
      </c>
      <c r="D614" t="str">
        <f>HYPERLINK("https://talan.bank.gov.ua/get-user-certificate/US_uJQKN8aMiUKlUQDph","Завантажити сертифікат")</f>
        <v>Завантажити сертифікат</v>
      </c>
    </row>
    <row r="615" spans="1:4" x14ac:dyDescent="0.3">
      <c r="A615" s="3">
        <v>614</v>
      </c>
      <c r="B615" t="s">
        <v>1227</v>
      </c>
      <c r="C615" t="s">
        <v>1228</v>
      </c>
      <c r="D615" t="str">
        <f>HYPERLINK("https://talan.bank.gov.ua/get-user-certificate/US_uJ23cJrXyalgaZ2_n","Завантажити сертифікат")</f>
        <v>Завантажити сертифікат</v>
      </c>
    </row>
    <row r="616" spans="1:4" x14ac:dyDescent="0.3">
      <c r="A616" s="3">
        <v>615</v>
      </c>
      <c r="B616" t="s">
        <v>1229</v>
      </c>
      <c r="C616" t="s">
        <v>1230</v>
      </c>
      <c r="D616" t="str">
        <f>HYPERLINK("https://talan.bank.gov.ua/get-user-certificate/US_uJxxJ9dT1Hv-YPboW","Завантажити сертифікат")</f>
        <v>Завантажити сертифікат</v>
      </c>
    </row>
    <row r="617" spans="1:4" x14ac:dyDescent="0.3">
      <c r="A617" s="3">
        <v>616</v>
      </c>
      <c r="B617" t="s">
        <v>1231</v>
      </c>
      <c r="C617" t="s">
        <v>1232</v>
      </c>
      <c r="D617" t="str">
        <f>HYPERLINK("https://talan.bank.gov.ua/get-user-certificate/US_uJYT5H0YWEv2qs2wM","Завантажити сертифікат")</f>
        <v>Завантажити сертифікат</v>
      </c>
    </row>
    <row r="618" spans="1:4" x14ac:dyDescent="0.3">
      <c r="A618" s="3">
        <v>617</v>
      </c>
      <c r="B618" t="s">
        <v>1233</v>
      </c>
      <c r="C618" t="s">
        <v>1234</v>
      </c>
      <c r="D618" t="str">
        <f>HYPERLINK("https://talan.bank.gov.ua/get-user-certificate/US_uJXK7dcNOs8-jdiCu","Завантажити сертифікат")</f>
        <v>Завантажити сертифікат</v>
      </c>
    </row>
    <row r="619" spans="1:4" x14ac:dyDescent="0.3">
      <c r="A619" s="3">
        <v>618</v>
      </c>
      <c r="B619" t="s">
        <v>1235</v>
      </c>
      <c r="C619" t="s">
        <v>1236</v>
      </c>
      <c r="D619" t="str">
        <f>HYPERLINK("https://talan.bank.gov.ua/get-user-certificate/US_uJHHJOo84e1Y4DlPx","Завантажити сертифікат")</f>
        <v>Завантажити сертифікат</v>
      </c>
    </row>
    <row r="620" spans="1:4" x14ac:dyDescent="0.3">
      <c r="A620" s="3">
        <v>619</v>
      </c>
      <c r="B620" t="s">
        <v>1237</v>
      </c>
      <c r="C620" t="s">
        <v>1238</v>
      </c>
      <c r="D620" t="str">
        <f>HYPERLINK("https://talan.bank.gov.ua/get-user-certificate/US_uJrLt72lM9U2lIqZF","Завантажити сертифікат")</f>
        <v>Завантажити сертифікат</v>
      </c>
    </row>
    <row r="621" spans="1:4" x14ac:dyDescent="0.3">
      <c r="A621" s="3">
        <v>620</v>
      </c>
      <c r="B621" t="s">
        <v>1239</v>
      </c>
      <c r="C621" t="s">
        <v>1240</v>
      </c>
      <c r="D621" t="str">
        <f>HYPERLINK("https://talan.bank.gov.ua/get-user-certificate/US_uJAXvAgIm3WaOCrZs","Завантажити сертифікат")</f>
        <v>Завантажити сертифікат</v>
      </c>
    </row>
    <row r="622" spans="1:4" x14ac:dyDescent="0.3">
      <c r="A622" s="3">
        <v>621</v>
      </c>
      <c r="B622" t="s">
        <v>1241</v>
      </c>
      <c r="C622" t="s">
        <v>1242</v>
      </c>
      <c r="D622" t="str">
        <f>HYPERLINK("https://talan.bank.gov.ua/get-user-certificate/US_uJ--D2kozzqa6Cctu","Завантажити сертифікат")</f>
        <v>Завантажити сертифікат</v>
      </c>
    </row>
    <row r="623" spans="1:4" x14ac:dyDescent="0.3">
      <c r="A623" s="3">
        <v>622</v>
      </c>
      <c r="B623" t="s">
        <v>1243</v>
      </c>
      <c r="C623" t="s">
        <v>1244</v>
      </c>
      <c r="D623" t="str">
        <f>HYPERLINK("https://talan.bank.gov.ua/get-user-certificate/US_uJ_IwAPdRUwmh39rY","Завантажити сертифікат")</f>
        <v>Завантажити сертифікат</v>
      </c>
    </row>
    <row r="624" spans="1:4" x14ac:dyDescent="0.3">
      <c r="A624" s="3">
        <v>623</v>
      </c>
      <c r="B624" t="s">
        <v>1245</v>
      </c>
      <c r="C624" t="s">
        <v>1246</v>
      </c>
      <c r="D624" t="str">
        <f>HYPERLINK("https://talan.bank.gov.ua/get-user-certificate/US_uJE70tC5o04swvZ1r","Завантажити сертифікат")</f>
        <v>Завантажити сертифікат</v>
      </c>
    </row>
    <row r="625" spans="1:4" x14ac:dyDescent="0.3">
      <c r="A625" s="3">
        <v>624</v>
      </c>
      <c r="B625" t="s">
        <v>1247</v>
      </c>
      <c r="C625" t="s">
        <v>1248</v>
      </c>
      <c r="D625" t="str">
        <f>HYPERLINK("https://talan.bank.gov.ua/get-user-certificate/US_uJhvVtlZSeSLju4eM","Завантажити сертифікат")</f>
        <v>Завантажити сертифікат</v>
      </c>
    </row>
    <row r="626" spans="1:4" x14ac:dyDescent="0.3">
      <c r="A626" s="3">
        <v>625</v>
      </c>
      <c r="B626" t="s">
        <v>1249</v>
      </c>
      <c r="C626" t="s">
        <v>1250</v>
      </c>
      <c r="D626" t="str">
        <f>HYPERLINK("https://talan.bank.gov.ua/get-user-certificate/US_uJOulTU4IlrDny7xb","Завантажити сертифікат")</f>
        <v>Завантажити сертифікат</v>
      </c>
    </row>
    <row r="627" spans="1:4" x14ac:dyDescent="0.3">
      <c r="A627" s="3">
        <v>626</v>
      </c>
      <c r="B627" t="s">
        <v>1251</v>
      </c>
      <c r="C627" t="s">
        <v>1252</v>
      </c>
      <c r="D627" t="str">
        <f>HYPERLINK("https://talan.bank.gov.ua/get-user-certificate/US_uJpQjOvlk80tVuRK-","Завантажити сертифікат")</f>
        <v>Завантажити сертифікат</v>
      </c>
    </row>
    <row r="628" spans="1:4" x14ac:dyDescent="0.3">
      <c r="A628" s="3">
        <v>627</v>
      </c>
      <c r="B628" t="s">
        <v>1253</v>
      </c>
      <c r="C628" t="s">
        <v>1254</v>
      </c>
      <c r="D628" t="str">
        <f>HYPERLINK("https://talan.bank.gov.ua/get-user-certificate/US_uJEeMfp2fq9HCVNeB","Завантажити сертифікат")</f>
        <v>Завантажити сертифікат</v>
      </c>
    </row>
    <row r="629" spans="1:4" x14ac:dyDescent="0.3">
      <c r="A629" s="3">
        <v>628</v>
      </c>
      <c r="B629" t="s">
        <v>1255</v>
      </c>
      <c r="C629" t="s">
        <v>1256</v>
      </c>
      <c r="D629" t="str">
        <f>HYPERLINK("https://talan.bank.gov.ua/get-user-certificate/US_uJWNpjoSbjoAdtKNx","Завантажити сертифікат")</f>
        <v>Завантажити сертифікат</v>
      </c>
    </row>
    <row r="630" spans="1:4" x14ac:dyDescent="0.3">
      <c r="A630" s="3">
        <v>629</v>
      </c>
      <c r="B630" t="s">
        <v>1257</v>
      </c>
      <c r="C630" t="s">
        <v>1258</v>
      </c>
      <c r="D630" t="str">
        <f>HYPERLINK("https://talan.bank.gov.ua/get-user-certificate/US_uJDGz1wmSRM2bb8wW","Завантажити сертифікат")</f>
        <v>Завантажити сертифікат</v>
      </c>
    </row>
    <row r="631" spans="1:4" x14ac:dyDescent="0.3">
      <c r="A631" s="3">
        <v>630</v>
      </c>
      <c r="B631" t="s">
        <v>1259</v>
      </c>
      <c r="C631" t="s">
        <v>1260</v>
      </c>
      <c r="D631" t="str">
        <f>HYPERLINK("https://talan.bank.gov.ua/get-user-certificate/US_uJlYqwwUPCiSnbpD6","Завантажити сертифікат")</f>
        <v>Завантажити сертифікат</v>
      </c>
    </row>
    <row r="632" spans="1:4" x14ac:dyDescent="0.3">
      <c r="A632" s="3">
        <v>631</v>
      </c>
      <c r="B632" t="s">
        <v>1261</v>
      </c>
      <c r="C632" t="s">
        <v>1262</v>
      </c>
      <c r="D632" t="str">
        <f>HYPERLINK("https://talan.bank.gov.ua/get-user-certificate/US_uJDg0ZtVslsNByFRi","Завантажити сертифікат")</f>
        <v>Завантажити сертифікат</v>
      </c>
    </row>
    <row r="633" spans="1:4" x14ac:dyDescent="0.3">
      <c r="A633" s="3">
        <v>632</v>
      </c>
      <c r="B633" t="s">
        <v>1263</v>
      </c>
      <c r="C633" t="s">
        <v>1264</v>
      </c>
      <c r="D633" t="str">
        <f>HYPERLINK("https://talan.bank.gov.ua/get-user-certificate/US_uJrpVHz4eafaZQJ-j","Завантажити сертифікат")</f>
        <v>Завантажити сертифікат</v>
      </c>
    </row>
    <row r="634" spans="1:4" x14ac:dyDescent="0.3">
      <c r="A634" s="3">
        <v>633</v>
      </c>
      <c r="B634" t="s">
        <v>1265</v>
      </c>
      <c r="C634" t="s">
        <v>1266</v>
      </c>
      <c r="D634" t="str">
        <f>HYPERLINK("https://talan.bank.gov.ua/get-user-certificate/US_uJBvQGJkRvaDYKh7o","Завантажити сертифікат")</f>
        <v>Завантажити сертифікат</v>
      </c>
    </row>
    <row r="635" spans="1:4" x14ac:dyDescent="0.3">
      <c r="A635" s="3">
        <v>634</v>
      </c>
      <c r="B635" t="s">
        <v>1267</v>
      </c>
      <c r="C635" t="s">
        <v>1268</v>
      </c>
      <c r="D635" t="str">
        <f>HYPERLINK("https://talan.bank.gov.ua/get-user-certificate/US_uJdVdeUipV-MXZge1","Завантажити сертифікат")</f>
        <v>Завантажити сертифікат</v>
      </c>
    </row>
    <row r="636" spans="1:4" x14ac:dyDescent="0.3">
      <c r="A636" s="3">
        <v>635</v>
      </c>
      <c r="B636" t="s">
        <v>1269</v>
      </c>
      <c r="C636" t="s">
        <v>1270</v>
      </c>
      <c r="D636" t="str">
        <f>HYPERLINK("https://talan.bank.gov.ua/get-user-certificate/US_uJ3PErPP-wMMgeLbV","Завантажити сертифікат")</f>
        <v>Завантажити сертифікат</v>
      </c>
    </row>
    <row r="637" spans="1:4" x14ac:dyDescent="0.3">
      <c r="A637" s="3">
        <v>636</v>
      </c>
      <c r="B637" t="s">
        <v>1271</v>
      </c>
      <c r="C637" t="s">
        <v>1272</v>
      </c>
      <c r="D637" t="str">
        <f>HYPERLINK("https://talan.bank.gov.ua/get-user-certificate/US_uJvYGnQydlgFGnfZp","Завантажити сертифікат")</f>
        <v>Завантажити сертифікат</v>
      </c>
    </row>
    <row r="638" spans="1:4" x14ac:dyDescent="0.3">
      <c r="A638" s="3">
        <v>637</v>
      </c>
      <c r="B638" t="s">
        <v>1273</v>
      </c>
      <c r="C638" t="s">
        <v>1274</v>
      </c>
      <c r="D638" t="str">
        <f>HYPERLINK("https://talan.bank.gov.ua/get-user-certificate/US_uJiT-YLBVqw28N7z0","Завантажити сертифікат")</f>
        <v>Завантажити сертифікат</v>
      </c>
    </row>
    <row r="639" spans="1:4" x14ac:dyDescent="0.3">
      <c r="A639" s="3">
        <v>638</v>
      </c>
      <c r="B639" t="s">
        <v>1275</v>
      </c>
      <c r="C639" t="s">
        <v>1276</v>
      </c>
      <c r="D639" t="str">
        <f>HYPERLINK("https://talan.bank.gov.ua/get-user-certificate/US_uJBkEA9DVozyvt8by","Завантажити сертифікат")</f>
        <v>Завантажити сертифікат</v>
      </c>
    </row>
    <row r="640" spans="1:4" x14ac:dyDescent="0.3">
      <c r="A640" s="3">
        <v>639</v>
      </c>
      <c r="B640" t="s">
        <v>1277</v>
      </c>
      <c r="C640" t="s">
        <v>1278</v>
      </c>
      <c r="D640" t="str">
        <f>HYPERLINK("https://talan.bank.gov.ua/get-user-certificate/US_uJUhVJ1Sip0TLr9dx","Завантажити сертифікат")</f>
        <v>Завантажити сертифікат</v>
      </c>
    </row>
    <row r="641" spans="1:4" x14ac:dyDescent="0.3">
      <c r="A641" s="3">
        <v>640</v>
      </c>
      <c r="B641" t="s">
        <v>1279</v>
      </c>
      <c r="C641" t="s">
        <v>1280</v>
      </c>
      <c r="D641" t="str">
        <f>HYPERLINK("https://talan.bank.gov.ua/get-user-certificate/US_uJ8H6BwowWL36r1fQ","Завантажити сертифікат")</f>
        <v>Завантажити сертифікат</v>
      </c>
    </row>
    <row r="642" spans="1:4" x14ac:dyDescent="0.3">
      <c r="A642" s="3">
        <v>641</v>
      </c>
      <c r="B642" t="s">
        <v>1281</v>
      </c>
      <c r="C642" t="s">
        <v>1282</v>
      </c>
      <c r="D642" t="str">
        <f>HYPERLINK("https://talan.bank.gov.ua/get-user-certificate/US_uJgJQjOMJz8NFwKbB","Завантажити сертифікат")</f>
        <v>Завантажити сертифікат</v>
      </c>
    </row>
    <row r="643" spans="1:4" x14ac:dyDescent="0.3">
      <c r="A643" s="3">
        <v>642</v>
      </c>
      <c r="B643" t="s">
        <v>1283</v>
      </c>
      <c r="C643" t="s">
        <v>1284</v>
      </c>
      <c r="D643" t="str">
        <f>HYPERLINK("https://talan.bank.gov.ua/get-user-certificate/US_uJAHjROX7ggEdA6jw","Завантажити сертифікат")</f>
        <v>Завантажити сертифікат</v>
      </c>
    </row>
    <row r="644" spans="1:4" x14ac:dyDescent="0.3">
      <c r="A644" s="3">
        <v>643</v>
      </c>
      <c r="B644" t="s">
        <v>1285</v>
      </c>
      <c r="C644" t="s">
        <v>1286</v>
      </c>
      <c r="D644" t="str">
        <f>HYPERLINK("https://talan.bank.gov.ua/get-user-certificate/US_uJxh6ZzF-zb15B0Io","Завантажити сертифікат")</f>
        <v>Завантажити сертифікат</v>
      </c>
    </row>
    <row r="645" spans="1:4" x14ac:dyDescent="0.3">
      <c r="A645" s="3">
        <v>644</v>
      </c>
      <c r="B645" t="s">
        <v>1287</v>
      </c>
      <c r="C645" t="s">
        <v>1288</v>
      </c>
      <c r="D645" t="str">
        <f>HYPERLINK("https://talan.bank.gov.ua/get-user-certificate/US_uJQFn3Ka9WZkyG2we","Завантажити сертифікат")</f>
        <v>Завантажити сертифікат</v>
      </c>
    </row>
    <row r="646" spans="1:4" x14ac:dyDescent="0.3">
      <c r="A646" s="3">
        <v>645</v>
      </c>
      <c r="B646" t="s">
        <v>1289</v>
      </c>
      <c r="C646" t="s">
        <v>1290</v>
      </c>
      <c r="D646" t="str">
        <f>HYPERLINK("https://talan.bank.gov.ua/get-user-certificate/US_uJeP40TLjr6sZhV2X","Завантажити сертифікат")</f>
        <v>Завантажити сертифікат</v>
      </c>
    </row>
    <row r="647" spans="1:4" x14ac:dyDescent="0.3">
      <c r="A647" s="3">
        <v>646</v>
      </c>
      <c r="B647" t="s">
        <v>1291</v>
      </c>
      <c r="C647" t="s">
        <v>1292</v>
      </c>
      <c r="D647" t="str">
        <f>HYPERLINK("https://talan.bank.gov.ua/get-user-certificate/US_uJO1aNe5xh3BMsFqY","Завантажити сертифікат")</f>
        <v>Завантажити сертифікат</v>
      </c>
    </row>
    <row r="648" spans="1:4" x14ac:dyDescent="0.3">
      <c r="A648" s="3">
        <v>647</v>
      </c>
      <c r="B648" t="s">
        <v>1293</v>
      </c>
      <c r="C648" t="s">
        <v>1294</v>
      </c>
      <c r="D648" t="str">
        <f>HYPERLINK("https://talan.bank.gov.ua/get-user-certificate/US_uJGZH5mFqRTaQVSBD","Завантажити сертифікат")</f>
        <v>Завантажити сертифікат</v>
      </c>
    </row>
    <row r="649" spans="1:4" x14ac:dyDescent="0.3">
      <c r="A649" s="3">
        <v>648</v>
      </c>
      <c r="B649" t="s">
        <v>1295</v>
      </c>
      <c r="C649" t="s">
        <v>1296</v>
      </c>
      <c r="D649" t="str">
        <f>HYPERLINK("https://talan.bank.gov.ua/get-user-certificate/US_uJ7D2dpzon8QZxI6b","Завантажити сертифікат")</f>
        <v>Завантажити сертифікат</v>
      </c>
    </row>
    <row r="650" spans="1:4" x14ac:dyDescent="0.3">
      <c r="A650" s="3">
        <v>649</v>
      </c>
      <c r="B650" t="s">
        <v>1297</v>
      </c>
      <c r="C650" t="s">
        <v>1298</v>
      </c>
      <c r="D650" t="str">
        <f>HYPERLINK("https://talan.bank.gov.ua/get-user-certificate/US_uJMfvEppPPtYtv7In","Завантажити сертифікат")</f>
        <v>Завантажити сертифікат</v>
      </c>
    </row>
    <row r="651" spans="1:4" x14ac:dyDescent="0.3">
      <c r="A651" s="3">
        <v>650</v>
      </c>
      <c r="B651" t="s">
        <v>1299</v>
      </c>
      <c r="C651" t="s">
        <v>1300</v>
      </c>
      <c r="D651" t="str">
        <f>HYPERLINK("https://talan.bank.gov.ua/get-user-certificate/US_uJuY8rnxbqsWrlv5Z","Завантажити сертифікат")</f>
        <v>Завантажити сертифікат</v>
      </c>
    </row>
    <row r="652" spans="1:4" x14ac:dyDescent="0.3">
      <c r="A652" s="3">
        <v>651</v>
      </c>
      <c r="B652" t="s">
        <v>1301</v>
      </c>
      <c r="C652" t="s">
        <v>1302</v>
      </c>
      <c r="D652" t="str">
        <f>HYPERLINK("https://talan.bank.gov.ua/get-user-certificate/US_uJdQ-3Ca8jOLfGnMy","Завантажити сертифікат")</f>
        <v>Завантажити сертифікат</v>
      </c>
    </row>
    <row r="653" spans="1:4" x14ac:dyDescent="0.3">
      <c r="A653" s="3">
        <v>652</v>
      </c>
      <c r="B653" t="s">
        <v>1303</v>
      </c>
      <c r="C653" t="s">
        <v>1304</v>
      </c>
      <c r="D653" t="str">
        <f>HYPERLINK("https://talan.bank.gov.ua/get-user-certificate/US_uJNajILUuwWcq_o-i","Завантажити сертифікат")</f>
        <v>Завантажити сертифікат</v>
      </c>
    </row>
    <row r="654" spans="1:4" x14ac:dyDescent="0.3">
      <c r="A654" s="3">
        <v>653</v>
      </c>
      <c r="B654" t="s">
        <v>1305</v>
      </c>
      <c r="C654" t="s">
        <v>1306</v>
      </c>
      <c r="D654" t="str">
        <f>HYPERLINK("https://talan.bank.gov.ua/get-user-certificate/US_uJdneex420c4rp9TU","Завантажити сертифікат")</f>
        <v>Завантажити сертифікат</v>
      </c>
    </row>
    <row r="655" spans="1:4" x14ac:dyDescent="0.3">
      <c r="A655" s="3">
        <v>654</v>
      </c>
      <c r="B655" t="s">
        <v>1307</v>
      </c>
      <c r="C655" t="s">
        <v>1308</v>
      </c>
      <c r="D655" t="str">
        <f>HYPERLINK("https://talan.bank.gov.ua/get-user-certificate/US_uJ6PXUHoyrHAaPbhD","Завантажити сертифікат")</f>
        <v>Завантажити сертифікат</v>
      </c>
    </row>
    <row r="656" spans="1:4" x14ac:dyDescent="0.3">
      <c r="A656" s="3">
        <v>655</v>
      </c>
      <c r="B656" t="s">
        <v>1309</v>
      </c>
      <c r="C656" t="s">
        <v>1310</v>
      </c>
      <c r="D656" t="str">
        <f>HYPERLINK("https://talan.bank.gov.ua/get-user-certificate/US_uJpxK3H7G_b1DUjQi","Завантажити сертифікат")</f>
        <v>Завантажити сертифікат</v>
      </c>
    </row>
    <row r="657" spans="1:4" x14ac:dyDescent="0.3">
      <c r="A657" s="3">
        <v>656</v>
      </c>
      <c r="B657" t="s">
        <v>1311</v>
      </c>
      <c r="C657" t="s">
        <v>1312</v>
      </c>
      <c r="D657" t="str">
        <f>HYPERLINK("https://talan.bank.gov.ua/get-user-certificate/US_uJpZhYD_WTRGI9EOq","Завантажити сертифікат")</f>
        <v>Завантажити сертифікат</v>
      </c>
    </row>
    <row r="658" spans="1:4" x14ac:dyDescent="0.3">
      <c r="A658" s="3">
        <v>657</v>
      </c>
      <c r="B658" t="s">
        <v>1313</v>
      </c>
      <c r="C658" t="s">
        <v>1314</v>
      </c>
      <c r="D658" t="str">
        <f>HYPERLINK("https://talan.bank.gov.ua/get-user-certificate/US_uJOBsqcZWrp0Mb3yB","Завантажити сертифікат")</f>
        <v>Завантажити сертифікат</v>
      </c>
    </row>
    <row r="659" spans="1:4" x14ac:dyDescent="0.3">
      <c r="A659" s="3">
        <v>658</v>
      </c>
      <c r="B659" t="s">
        <v>1315</v>
      </c>
      <c r="C659" t="s">
        <v>1316</v>
      </c>
      <c r="D659" t="str">
        <f>HYPERLINK("https://talan.bank.gov.ua/get-user-certificate/US_uJLonY_Pj-w1BlD8u","Завантажити сертифікат")</f>
        <v>Завантажити сертифікат</v>
      </c>
    </row>
    <row r="660" spans="1:4" x14ac:dyDescent="0.3">
      <c r="A660" s="3">
        <v>659</v>
      </c>
      <c r="B660" t="s">
        <v>1317</v>
      </c>
      <c r="C660" t="s">
        <v>1318</v>
      </c>
      <c r="D660" t="str">
        <f>HYPERLINK("https://talan.bank.gov.ua/get-user-certificate/US_uJtghD49-MyknXZIS","Завантажити сертифікат")</f>
        <v>Завантажити сертифікат</v>
      </c>
    </row>
    <row r="661" spans="1:4" x14ac:dyDescent="0.3">
      <c r="A661" s="3">
        <v>660</v>
      </c>
      <c r="B661" t="s">
        <v>1319</v>
      </c>
      <c r="C661" t="s">
        <v>1320</v>
      </c>
      <c r="D661" t="str">
        <f>HYPERLINK("https://talan.bank.gov.ua/get-user-certificate/US_uJ4gxesGUL39N48T6","Завантажити сертифікат")</f>
        <v>Завантажити сертифікат</v>
      </c>
    </row>
    <row r="662" spans="1:4" x14ac:dyDescent="0.3">
      <c r="A662" s="3">
        <v>661</v>
      </c>
      <c r="B662" t="s">
        <v>1321</v>
      </c>
      <c r="C662" t="s">
        <v>1322</v>
      </c>
      <c r="D662" t="str">
        <f>HYPERLINK("https://talan.bank.gov.ua/get-user-certificate/US_uJaSj2Sydv7YmgZtq","Завантажити сертифікат")</f>
        <v>Завантажити сертифікат</v>
      </c>
    </row>
    <row r="663" spans="1:4" x14ac:dyDescent="0.3">
      <c r="A663" s="3">
        <v>662</v>
      </c>
      <c r="B663" t="s">
        <v>1323</v>
      </c>
      <c r="C663" t="s">
        <v>1324</v>
      </c>
      <c r="D663" t="str">
        <f>HYPERLINK("https://talan.bank.gov.ua/get-user-certificate/US_uJmR8sDXLO3tZeSZG","Завантажити сертифікат")</f>
        <v>Завантажити сертифікат</v>
      </c>
    </row>
    <row r="664" spans="1:4" x14ac:dyDescent="0.3">
      <c r="A664" s="3">
        <v>663</v>
      </c>
      <c r="B664" t="s">
        <v>1325</v>
      </c>
      <c r="C664" t="s">
        <v>1326</v>
      </c>
      <c r="D664" t="str">
        <f>HYPERLINK("https://talan.bank.gov.ua/get-user-certificate/US_uJg2toeneyEJU6x17","Завантажити сертифікат")</f>
        <v>Завантажити сертифікат</v>
      </c>
    </row>
    <row r="665" spans="1:4" x14ac:dyDescent="0.3">
      <c r="A665" s="3">
        <v>664</v>
      </c>
      <c r="B665" t="s">
        <v>1327</v>
      </c>
      <c r="C665" t="s">
        <v>1328</v>
      </c>
      <c r="D665" t="str">
        <f>HYPERLINK("https://talan.bank.gov.ua/get-user-certificate/US_uJRqwQnKwz1b8ZhD4","Завантажити сертифікат")</f>
        <v>Завантажити сертифікат</v>
      </c>
    </row>
    <row r="666" spans="1:4" x14ac:dyDescent="0.3">
      <c r="A666" s="3">
        <v>665</v>
      </c>
      <c r="B666" t="s">
        <v>1329</v>
      </c>
      <c r="C666" t="s">
        <v>1330</v>
      </c>
      <c r="D666" t="str">
        <f>HYPERLINK("https://talan.bank.gov.ua/get-user-certificate/US_uJu9joU1gpxkW6wWs","Завантажити сертифікат")</f>
        <v>Завантажити сертифікат</v>
      </c>
    </row>
    <row r="667" spans="1:4" x14ac:dyDescent="0.3">
      <c r="A667" s="3">
        <v>666</v>
      </c>
      <c r="B667" t="s">
        <v>1331</v>
      </c>
      <c r="C667" t="s">
        <v>1332</v>
      </c>
      <c r="D667" t="str">
        <f>HYPERLINK("https://talan.bank.gov.ua/get-user-certificate/US_uJAhF8trt0g7P3cq1","Завантажити сертифікат")</f>
        <v>Завантажити сертифікат</v>
      </c>
    </row>
    <row r="668" spans="1:4" x14ac:dyDescent="0.3">
      <c r="A668" s="3">
        <v>667</v>
      </c>
      <c r="B668" t="s">
        <v>1333</v>
      </c>
      <c r="C668" t="s">
        <v>1334</v>
      </c>
      <c r="D668" t="str">
        <f>HYPERLINK("https://talan.bank.gov.ua/get-user-certificate/US_uJ-Azd2w5ip8IIxxT","Завантажити сертифікат")</f>
        <v>Завантажити сертифікат</v>
      </c>
    </row>
    <row r="669" spans="1:4" x14ac:dyDescent="0.3">
      <c r="A669" s="3">
        <v>668</v>
      </c>
      <c r="B669" t="s">
        <v>1335</v>
      </c>
      <c r="C669" t="s">
        <v>1336</v>
      </c>
      <c r="D669" t="str">
        <f>HYPERLINK("https://talan.bank.gov.ua/get-user-certificate/US_uJCjWQUrv3mSPq5t9","Завантажити сертифікат")</f>
        <v>Завантажити сертифікат</v>
      </c>
    </row>
    <row r="670" spans="1:4" x14ac:dyDescent="0.3">
      <c r="A670" s="3">
        <v>669</v>
      </c>
      <c r="B670" t="s">
        <v>1337</v>
      </c>
      <c r="C670" t="s">
        <v>1338</v>
      </c>
      <c r="D670" t="str">
        <f>HYPERLINK("https://talan.bank.gov.ua/get-user-certificate/US_uJECvsbhjpCByg_EQ","Завантажити сертифікат")</f>
        <v>Завантажити сертифікат</v>
      </c>
    </row>
    <row r="671" spans="1:4" x14ac:dyDescent="0.3">
      <c r="A671" s="3">
        <v>670</v>
      </c>
      <c r="B671" t="s">
        <v>1339</v>
      </c>
      <c r="C671" t="s">
        <v>1340</v>
      </c>
      <c r="D671" t="str">
        <f>HYPERLINK("https://talan.bank.gov.ua/get-user-certificate/US_uJ3MhD_Utf5PpfjEm","Завантажити сертифікат")</f>
        <v>Завантажити сертифікат</v>
      </c>
    </row>
    <row r="672" spans="1:4" x14ac:dyDescent="0.3">
      <c r="A672" s="3">
        <v>671</v>
      </c>
      <c r="B672" t="s">
        <v>1341</v>
      </c>
      <c r="C672" t="s">
        <v>1342</v>
      </c>
      <c r="D672" t="str">
        <f>HYPERLINK("https://talan.bank.gov.ua/get-user-certificate/US_uJ2OzK9Yl2PVumCCb","Завантажити сертифікат")</f>
        <v>Завантажити сертифікат</v>
      </c>
    </row>
    <row r="673" spans="1:4" x14ac:dyDescent="0.3">
      <c r="A673" s="3">
        <v>672</v>
      </c>
      <c r="B673" t="s">
        <v>1343</v>
      </c>
      <c r="C673" t="s">
        <v>1344</v>
      </c>
      <c r="D673" t="str">
        <f>HYPERLINK("https://talan.bank.gov.ua/get-user-certificate/US_uJ3QYG7fjk3bAh4kg","Завантажити сертифікат")</f>
        <v>Завантажити сертифікат</v>
      </c>
    </row>
    <row r="674" spans="1:4" x14ac:dyDescent="0.3">
      <c r="A674" s="3">
        <v>673</v>
      </c>
      <c r="B674" t="s">
        <v>1345</v>
      </c>
      <c r="C674" t="s">
        <v>1346</v>
      </c>
      <c r="D674" t="str">
        <f>HYPERLINK("https://talan.bank.gov.ua/get-user-certificate/US_uJEvhWMFJHXS1XT8f","Завантажити сертифікат")</f>
        <v>Завантажити сертифікат</v>
      </c>
    </row>
    <row r="675" spans="1:4" x14ac:dyDescent="0.3">
      <c r="A675" s="3">
        <v>674</v>
      </c>
      <c r="B675" t="s">
        <v>1347</v>
      </c>
      <c r="C675" t="s">
        <v>1348</v>
      </c>
      <c r="D675" t="str">
        <f>HYPERLINK("https://talan.bank.gov.ua/get-user-certificate/US_uJKPM8ySAixmHGhVv","Завантажити сертифікат")</f>
        <v>Завантажити сертифікат</v>
      </c>
    </row>
    <row r="676" spans="1:4" x14ac:dyDescent="0.3">
      <c r="A676" s="3">
        <v>675</v>
      </c>
      <c r="B676" t="s">
        <v>1349</v>
      </c>
      <c r="C676" t="s">
        <v>1350</v>
      </c>
      <c r="D676" t="str">
        <f>HYPERLINK("https://talan.bank.gov.ua/get-user-certificate/US_uJX4B_a4mV5lx6vAl","Завантажити сертифікат")</f>
        <v>Завантажити сертифікат</v>
      </c>
    </row>
    <row r="677" spans="1:4" x14ac:dyDescent="0.3">
      <c r="A677" s="3">
        <v>676</v>
      </c>
      <c r="B677" t="s">
        <v>1351</v>
      </c>
      <c r="C677" t="s">
        <v>1352</v>
      </c>
      <c r="D677" t="str">
        <f>HYPERLINK("https://talan.bank.gov.ua/get-user-certificate/US_uJ1uzWdnNtrZY4bRW","Завантажити сертифікат")</f>
        <v>Завантажити сертифікат</v>
      </c>
    </row>
    <row r="678" spans="1:4" x14ac:dyDescent="0.3">
      <c r="A678" s="3">
        <v>677</v>
      </c>
      <c r="B678" t="s">
        <v>1353</v>
      </c>
      <c r="C678" t="s">
        <v>1354</v>
      </c>
      <c r="D678" t="str">
        <f>HYPERLINK("https://talan.bank.gov.ua/get-user-certificate/US_uJb_Rns8Vq2dvswn2","Завантажити сертифікат")</f>
        <v>Завантажити сертифікат</v>
      </c>
    </row>
    <row r="679" spans="1:4" x14ac:dyDescent="0.3">
      <c r="A679" s="3">
        <v>678</v>
      </c>
      <c r="B679" t="s">
        <v>1355</v>
      </c>
      <c r="C679" t="s">
        <v>1356</v>
      </c>
      <c r="D679" t="str">
        <f>HYPERLINK("https://talan.bank.gov.ua/get-user-certificate/US_uJxXAxbAAzrNJhH2n","Завантажити сертифікат")</f>
        <v>Завантажити сертифікат</v>
      </c>
    </row>
    <row r="680" spans="1:4" x14ac:dyDescent="0.3">
      <c r="A680" s="3">
        <v>679</v>
      </c>
      <c r="B680" t="s">
        <v>1357</v>
      </c>
      <c r="C680" t="s">
        <v>1358</v>
      </c>
      <c r="D680" t="str">
        <f>HYPERLINK("https://talan.bank.gov.ua/get-user-certificate/US_uJD_cLXdz_xkFQT8S","Завантажити сертифікат")</f>
        <v>Завантажити сертифікат</v>
      </c>
    </row>
    <row r="681" spans="1:4" x14ac:dyDescent="0.3">
      <c r="A681" s="3">
        <v>680</v>
      </c>
      <c r="B681" t="s">
        <v>1359</v>
      </c>
      <c r="C681" t="s">
        <v>1360</v>
      </c>
      <c r="D681" t="str">
        <f>HYPERLINK("https://talan.bank.gov.ua/get-user-certificate/US_uJUQ9F-zF7sLSA3YY","Завантажити сертифікат")</f>
        <v>Завантажити сертифікат</v>
      </c>
    </row>
    <row r="682" spans="1:4" x14ac:dyDescent="0.3">
      <c r="A682" s="3">
        <v>681</v>
      </c>
      <c r="B682" t="s">
        <v>1361</v>
      </c>
      <c r="C682" t="s">
        <v>1362</v>
      </c>
      <c r="D682" t="str">
        <f>HYPERLINK("https://talan.bank.gov.ua/get-user-certificate/US_uJTq7vJHlQQSCDZF6","Завантажити сертифікат")</f>
        <v>Завантажити сертифікат</v>
      </c>
    </row>
    <row r="683" spans="1:4" x14ac:dyDescent="0.3">
      <c r="A683" s="3">
        <v>682</v>
      </c>
      <c r="B683" t="s">
        <v>1363</v>
      </c>
      <c r="C683" t="s">
        <v>1364</v>
      </c>
      <c r="D683" t="str">
        <f>HYPERLINK("https://talan.bank.gov.ua/get-user-certificate/US_uJcRSAo7-xfhmHRbq","Завантажити сертифікат")</f>
        <v>Завантажити сертифікат</v>
      </c>
    </row>
    <row r="684" spans="1:4" x14ac:dyDescent="0.3">
      <c r="A684" s="3">
        <v>683</v>
      </c>
      <c r="B684" t="s">
        <v>1365</v>
      </c>
      <c r="C684" t="s">
        <v>1366</v>
      </c>
      <c r="D684" t="str">
        <f>HYPERLINK("https://talan.bank.gov.ua/get-user-certificate/US_uJqKUAG4BTC38z60v","Завантажити сертифікат")</f>
        <v>Завантажити сертифікат</v>
      </c>
    </row>
    <row r="685" spans="1:4" x14ac:dyDescent="0.3">
      <c r="A685" s="3">
        <v>684</v>
      </c>
      <c r="B685" t="s">
        <v>1367</v>
      </c>
      <c r="C685" t="s">
        <v>1368</v>
      </c>
      <c r="D685" t="str">
        <f>HYPERLINK("https://talan.bank.gov.ua/get-user-certificate/US_uJwlxELNtCDdAaOix","Завантажити сертифікат")</f>
        <v>Завантажити сертифікат</v>
      </c>
    </row>
    <row r="686" spans="1:4" x14ac:dyDescent="0.3">
      <c r="A686" s="3">
        <v>685</v>
      </c>
      <c r="B686" t="s">
        <v>1369</v>
      </c>
      <c r="C686" t="s">
        <v>1370</v>
      </c>
      <c r="D686" t="str">
        <f>HYPERLINK("https://talan.bank.gov.ua/get-user-certificate/US_uJQlA6y1LQWtH_jk5","Завантажити сертифікат")</f>
        <v>Завантажити сертифікат</v>
      </c>
    </row>
    <row r="687" spans="1:4" x14ac:dyDescent="0.3">
      <c r="A687" s="3">
        <v>686</v>
      </c>
      <c r="B687" t="s">
        <v>1371</v>
      </c>
      <c r="C687" t="s">
        <v>1372</v>
      </c>
      <c r="D687" t="str">
        <f>HYPERLINK("https://talan.bank.gov.ua/get-user-certificate/US_uJ7K-8Mcb_liLCPGV","Завантажити сертифікат")</f>
        <v>Завантажити сертифікат</v>
      </c>
    </row>
    <row r="688" spans="1:4" x14ac:dyDescent="0.3">
      <c r="A688" s="3">
        <v>687</v>
      </c>
      <c r="B688" t="s">
        <v>1373</v>
      </c>
      <c r="C688" t="s">
        <v>1374</v>
      </c>
      <c r="D688" t="str">
        <f>HYPERLINK("https://talan.bank.gov.ua/get-user-certificate/US_uJ5JACKnHsWuJaILp","Завантажити сертифікат")</f>
        <v>Завантажити сертифікат</v>
      </c>
    </row>
    <row r="689" spans="1:4" x14ac:dyDescent="0.3">
      <c r="A689" s="3">
        <v>688</v>
      </c>
      <c r="B689" t="s">
        <v>1375</v>
      </c>
      <c r="C689" t="s">
        <v>1376</v>
      </c>
      <c r="D689" t="str">
        <f>HYPERLINK("https://talan.bank.gov.ua/get-user-certificate/US_uJkQX_97xtqTxd166","Завантажити сертифікат")</f>
        <v>Завантажити сертифікат</v>
      </c>
    </row>
    <row r="690" spans="1:4" x14ac:dyDescent="0.3">
      <c r="A690" s="3">
        <v>689</v>
      </c>
      <c r="B690" t="s">
        <v>1377</v>
      </c>
      <c r="C690" t="s">
        <v>1378</v>
      </c>
      <c r="D690" t="str">
        <f>HYPERLINK("https://talan.bank.gov.ua/get-user-certificate/US_uJiqh7xqgq2Lq0KuE","Завантажити сертифікат")</f>
        <v>Завантажити сертифікат</v>
      </c>
    </row>
    <row r="691" spans="1:4" x14ac:dyDescent="0.3">
      <c r="A691" s="3">
        <v>690</v>
      </c>
      <c r="B691" t="s">
        <v>1379</v>
      </c>
      <c r="C691" t="s">
        <v>1380</v>
      </c>
      <c r="D691" t="str">
        <f>HYPERLINK("https://talan.bank.gov.ua/get-user-certificate/US_uJQ3CurRAlRoG38JH","Завантажити сертифікат")</f>
        <v>Завантажити сертифікат</v>
      </c>
    </row>
    <row r="692" spans="1:4" x14ac:dyDescent="0.3">
      <c r="A692" s="3">
        <v>691</v>
      </c>
      <c r="B692" t="s">
        <v>1381</v>
      </c>
      <c r="C692" t="s">
        <v>1382</v>
      </c>
      <c r="D692" t="str">
        <f>HYPERLINK("https://talan.bank.gov.ua/get-user-certificate/US_uJnSYnVoJ6g7qh18Z","Завантажити сертифікат")</f>
        <v>Завантажити сертифікат</v>
      </c>
    </row>
    <row r="693" spans="1:4" x14ac:dyDescent="0.3">
      <c r="A693" s="3">
        <v>692</v>
      </c>
      <c r="B693" t="s">
        <v>1383</v>
      </c>
      <c r="C693" t="s">
        <v>1384</v>
      </c>
      <c r="D693" t="str">
        <f>HYPERLINK("https://talan.bank.gov.ua/get-user-certificate/US_uJMEYEYn8oPchlrgF","Завантажити сертифікат")</f>
        <v>Завантажити сертифікат</v>
      </c>
    </row>
    <row r="694" spans="1:4" x14ac:dyDescent="0.3">
      <c r="A694" s="3">
        <v>693</v>
      </c>
      <c r="B694" t="s">
        <v>1385</v>
      </c>
      <c r="C694" t="s">
        <v>1386</v>
      </c>
      <c r="D694" t="str">
        <f>HYPERLINK("https://talan.bank.gov.ua/get-user-certificate/US_uJVLbg4XfEE6PLQ-5","Завантажити сертифікат")</f>
        <v>Завантажити сертифікат</v>
      </c>
    </row>
    <row r="695" spans="1:4" x14ac:dyDescent="0.3">
      <c r="A695" s="3">
        <v>694</v>
      </c>
      <c r="B695" t="s">
        <v>1387</v>
      </c>
      <c r="C695" t="s">
        <v>1388</v>
      </c>
      <c r="D695" t="str">
        <f>HYPERLINK("https://talan.bank.gov.ua/get-user-certificate/US_uJvZQLB-RKNdSzfMY","Завантажити сертифікат")</f>
        <v>Завантажити сертифікат</v>
      </c>
    </row>
    <row r="696" spans="1:4" x14ac:dyDescent="0.3">
      <c r="A696" s="3">
        <v>695</v>
      </c>
      <c r="B696" t="s">
        <v>1389</v>
      </c>
      <c r="C696" t="s">
        <v>1390</v>
      </c>
      <c r="D696" t="str">
        <f>HYPERLINK("https://talan.bank.gov.ua/get-user-certificate/US_uJ4lUDGhoe5J76Tv6","Завантажити сертифікат")</f>
        <v>Завантажити сертифікат</v>
      </c>
    </row>
    <row r="697" spans="1:4" x14ac:dyDescent="0.3">
      <c r="A697" s="3">
        <v>696</v>
      </c>
      <c r="B697" t="s">
        <v>1391</v>
      </c>
      <c r="C697" t="s">
        <v>1392</v>
      </c>
      <c r="D697" t="str">
        <f>HYPERLINK("https://talan.bank.gov.ua/get-user-certificate/US_uJEI2bMd-sRhzuJLK","Завантажити сертифікат")</f>
        <v>Завантажити сертифікат</v>
      </c>
    </row>
    <row r="698" spans="1:4" x14ac:dyDescent="0.3">
      <c r="A698" s="3">
        <v>697</v>
      </c>
      <c r="B698" t="s">
        <v>1393</v>
      </c>
      <c r="C698" t="s">
        <v>1394</v>
      </c>
      <c r="D698" t="str">
        <f>HYPERLINK("https://talan.bank.gov.ua/get-user-certificate/US_uJIYu4h-YvpUQSUXy","Завантажити сертифікат")</f>
        <v>Завантажити сертифікат</v>
      </c>
    </row>
    <row r="699" spans="1:4" x14ac:dyDescent="0.3">
      <c r="A699" s="3">
        <v>698</v>
      </c>
      <c r="B699" t="s">
        <v>1395</v>
      </c>
      <c r="C699" t="s">
        <v>1396</v>
      </c>
      <c r="D699" t="str">
        <f>HYPERLINK("https://talan.bank.gov.ua/get-user-certificate/US_uJ1xZNvQNDCdgvgRk","Завантажити сертифікат")</f>
        <v>Завантажити сертифікат</v>
      </c>
    </row>
    <row r="700" spans="1:4" x14ac:dyDescent="0.3">
      <c r="A700" s="3">
        <v>699</v>
      </c>
      <c r="B700" t="s">
        <v>1397</v>
      </c>
      <c r="C700" t="s">
        <v>1398</v>
      </c>
      <c r="D700" t="str">
        <f>HYPERLINK("https://talan.bank.gov.ua/get-user-certificate/US_uJA_CWKxCrMtKfUV0","Завантажити сертифікат")</f>
        <v>Завантажити сертифікат</v>
      </c>
    </row>
    <row r="701" spans="1:4" x14ac:dyDescent="0.3">
      <c r="A701" s="3">
        <v>700</v>
      </c>
      <c r="B701" t="s">
        <v>1399</v>
      </c>
      <c r="C701" t="s">
        <v>1400</v>
      </c>
      <c r="D701" t="str">
        <f>HYPERLINK("https://talan.bank.gov.ua/get-user-certificate/US_uJX4MHTTlnvKSI58r","Завантажити сертифікат")</f>
        <v>Завантажити сертифікат</v>
      </c>
    </row>
    <row r="702" spans="1:4" x14ac:dyDescent="0.3">
      <c r="A702" s="3">
        <v>701</v>
      </c>
      <c r="B702" t="s">
        <v>1401</v>
      </c>
      <c r="C702" t="s">
        <v>1402</v>
      </c>
      <c r="D702" t="str">
        <f>HYPERLINK("https://talan.bank.gov.ua/get-user-certificate/US_uJo5a4ZKHqsPBjJhx","Завантажити сертифікат")</f>
        <v>Завантажити сертифікат</v>
      </c>
    </row>
    <row r="703" spans="1:4" x14ac:dyDescent="0.3">
      <c r="A703" s="3">
        <v>702</v>
      </c>
      <c r="B703" t="s">
        <v>1403</v>
      </c>
      <c r="C703" t="s">
        <v>1404</v>
      </c>
      <c r="D703" t="str">
        <f>HYPERLINK("https://talan.bank.gov.ua/get-user-certificate/US_uJtxfYUZ9q4AmMPsg","Завантажити сертифікат")</f>
        <v>Завантажити сертифікат</v>
      </c>
    </row>
    <row r="704" spans="1:4" x14ac:dyDescent="0.3">
      <c r="A704" s="3">
        <v>703</v>
      </c>
      <c r="B704" t="s">
        <v>1405</v>
      </c>
      <c r="C704" t="s">
        <v>1406</v>
      </c>
      <c r="D704" t="str">
        <f>HYPERLINK("https://talan.bank.gov.ua/get-user-certificate/US_uJ98pBZiOjB_AMPOe","Завантажити сертифікат")</f>
        <v>Завантажити сертифікат</v>
      </c>
    </row>
    <row r="705" spans="1:4" x14ac:dyDescent="0.3">
      <c r="A705" s="3">
        <v>704</v>
      </c>
      <c r="B705" t="s">
        <v>1407</v>
      </c>
      <c r="C705" t="s">
        <v>1408</v>
      </c>
      <c r="D705" t="str">
        <f>HYPERLINK("https://talan.bank.gov.ua/get-user-certificate/US_uJiOiS2mu5KxizMLh","Завантажити сертифікат")</f>
        <v>Завантажити сертифікат</v>
      </c>
    </row>
    <row r="706" spans="1:4" x14ac:dyDescent="0.3">
      <c r="A706" s="3">
        <v>705</v>
      </c>
      <c r="B706" t="s">
        <v>1409</v>
      </c>
      <c r="C706" t="s">
        <v>1410</v>
      </c>
      <c r="D706" t="str">
        <f>HYPERLINK("https://talan.bank.gov.ua/get-user-certificate/US_uJ0py5V5mhnIE3N_q","Завантажити сертифікат")</f>
        <v>Завантажити сертифікат</v>
      </c>
    </row>
    <row r="707" spans="1:4" x14ac:dyDescent="0.3">
      <c r="A707" s="3">
        <v>706</v>
      </c>
      <c r="B707" t="s">
        <v>1411</v>
      </c>
      <c r="C707" t="s">
        <v>1412</v>
      </c>
      <c r="D707" t="str">
        <f>HYPERLINK("https://talan.bank.gov.ua/get-user-certificate/US_uJizMFrOJ1Vzm-bQ6","Завантажити сертифікат")</f>
        <v>Завантажити сертифікат</v>
      </c>
    </row>
    <row r="708" spans="1:4" x14ac:dyDescent="0.3">
      <c r="A708" s="3">
        <v>707</v>
      </c>
      <c r="B708" t="s">
        <v>1413</v>
      </c>
      <c r="C708" t="s">
        <v>1414</v>
      </c>
      <c r="D708" t="str">
        <f>HYPERLINK("https://talan.bank.gov.ua/get-user-certificate/US_uJgLX89vBJDE-_o1k","Завантажити сертифікат")</f>
        <v>Завантажити сертифікат</v>
      </c>
    </row>
    <row r="709" spans="1:4" x14ac:dyDescent="0.3">
      <c r="A709" s="3">
        <v>708</v>
      </c>
      <c r="B709" t="s">
        <v>1415</v>
      </c>
      <c r="C709" t="s">
        <v>1416</v>
      </c>
      <c r="D709" t="str">
        <f>HYPERLINK("https://talan.bank.gov.ua/get-user-certificate/US_uJx0AGHUm6a0xh_m9","Завантажити сертифікат")</f>
        <v>Завантажити сертифікат</v>
      </c>
    </row>
    <row r="710" spans="1:4" x14ac:dyDescent="0.3">
      <c r="A710" s="3">
        <v>709</v>
      </c>
      <c r="B710" t="s">
        <v>1417</v>
      </c>
      <c r="C710" t="s">
        <v>1418</v>
      </c>
      <c r="D710" t="str">
        <f>HYPERLINK("https://talan.bank.gov.ua/get-user-certificate/US_uJG6hOcRJ9TIaXOUE","Завантажити сертифікат")</f>
        <v>Завантажити сертифікат</v>
      </c>
    </row>
    <row r="711" spans="1:4" x14ac:dyDescent="0.3">
      <c r="A711" s="3">
        <v>710</v>
      </c>
      <c r="B711" t="s">
        <v>1419</v>
      </c>
      <c r="C711" t="s">
        <v>1420</v>
      </c>
      <c r="D711" t="str">
        <f>HYPERLINK("https://talan.bank.gov.ua/get-user-certificate/US_uJWgJo-yhAekwoM2r","Завантажити сертифікат")</f>
        <v>Завантажити сертифікат</v>
      </c>
    </row>
    <row r="712" spans="1:4" x14ac:dyDescent="0.3">
      <c r="A712" s="3">
        <v>711</v>
      </c>
      <c r="B712" t="s">
        <v>1421</v>
      </c>
      <c r="C712" t="s">
        <v>1422</v>
      </c>
      <c r="D712" t="str">
        <f>HYPERLINK("https://talan.bank.gov.ua/get-user-certificate/US_uJQ5CUnCmf0FFGysy","Завантажити сертифікат")</f>
        <v>Завантажити сертифікат</v>
      </c>
    </row>
    <row r="713" spans="1:4" x14ac:dyDescent="0.3">
      <c r="A713" s="3">
        <v>712</v>
      </c>
      <c r="B713" t="s">
        <v>1423</v>
      </c>
      <c r="C713" t="s">
        <v>1424</v>
      </c>
      <c r="D713" t="str">
        <f>HYPERLINK("https://talan.bank.gov.ua/get-user-certificate/US_uJxdwnXfhAMTsuHID","Завантажити сертифікат")</f>
        <v>Завантажити сертифікат</v>
      </c>
    </row>
    <row r="714" spans="1:4" x14ac:dyDescent="0.3">
      <c r="A714" s="3">
        <v>713</v>
      </c>
      <c r="B714" t="s">
        <v>1425</v>
      </c>
      <c r="C714" t="s">
        <v>1426</v>
      </c>
      <c r="D714" t="str">
        <f>HYPERLINK("https://talan.bank.gov.ua/get-user-certificate/US_uJG0bmMNcw_LLN3dk","Завантажити сертифікат")</f>
        <v>Завантажити сертифікат</v>
      </c>
    </row>
    <row r="715" spans="1:4" x14ac:dyDescent="0.3">
      <c r="A715" s="3">
        <v>714</v>
      </c>
      <c r="B715" t="s">
        <v>1427</v>
      </c>
      <c r="C715" t="s">
        <v>1428</v>
      </c>
      <c r="D715" t="str">
        <f>HYPERLINK("https://talan.bank.gov.ua/get-user-certificate/US_uJxdU8cWbSNiLWCbE","Завантажити сертифікат")</f>
        <v>Завантажити сертифікат</v>
      </c>
    </row>
    <row r="716" spans="1:4" x14ac:dyDescent="0.3">
      <c r="A716" s="3">
        <v>715</v>
      </c>
      <c r="B716" t="s">
        <v>1429</v>
      </c>
      <c r="C716" t="s">
        <v>1430</v>
      </c>
      <c r="D716" t="str">
        <f>HYPERLINK("https://talan.bank.gov.ua/get-user-certificate/US_uJdlajRpQcJBbCPn3","Завантажити сертифікат")</f>
        <v>Завантажити сертифікат</v>
      </c>
    </row>
    <row r="717" spans="1:4" x14ac:dyDescent="0.3">
      <c r="A717" s="3">
        <v>716</v>
      </c>
      <c r="B717" t="s">
        <v>1431</v>
      </c>
      <c r="C717" t="s">
        <v>1432</v>
      </c>
      <c r="D717" t="str">
        <f>HYPERLINK("https://talan.bank.gov.ua/get-user-certificate/US_uJ4wQ7-DbTy4-tGj0","Завантажити сертифікат")</f>
        <v>Завантажити сертифікат</v>
      </c>
    </row>
    <row r="718" spans="1:4" x14ac:dyDescent="0.3">
      <c r="A718" s="3">
        <v>717</v>
      </c>
      <c r="B718" t="s">
        <v>1433</v>
      </c>
      <c r="C718" t="s">
        <v>1434</v>
      </c>
      <c r="D718" t="str">
        <f>HYPERLINK("https://talan.bank.gov.ua/get-user-certificate/US_uJSAmqVtobmVdVcIX","Завантажити сертифікат")</f>
        <v>Завантажити сертифікат</v>
      </c>
    </row>
    <row r="719" spans="1:4" x14ac:dyDescent="0.3">
      <c r="A719" s="3">
        <v>718</v>
      </c>
      <c r="B719" t="s">
        <v>1435</v>
      </c>
      <c r="C719" t="s">
        <v>1436</v>
      </c>
      <c r="D719" t="str">
        <f>HYPERLINK("https://talan.bank.gov.ua/get-user-certificate/US_uJy52qHA0ulfzmHkY","Завантажити сертифікат")</f>
        <v>Завантажити сертифікат</v>
      </c>
    </row>
    <row r="720" spans="1:4" x14ac:dyDescent="0.3">
      <c r="A720" s="3">
        <v>719</v>
      </c>
      <c r="B720" t="s">
        <v>1437</v>
      </c>
      <c r="C720" t="s">
        <v>1438</v>
      </c>
      <c r="D720" t="str">
        <f>HYPERLINK("https://talan.bank.gov.ua/get-user-certificate/US_uJlKudi7fnuf7Y21A","Завантажити сертифікат")</f>
        <v>Завантажити сертифікат</v>
      </c>
    </row>
    <row r="721" spans="1:4" x14ac:dyDescent="0.3">
      <c r="A721" s="3">
        <v>720</v>
      </c>
      <c r="B721" t="s">
        <v>1439</v>
      </c>
      <c r="C721" t="s">
        <v>1440</v>
      </c>
      <c r="D721" t="str">
        <f>HYPERLINK("https://talan.bank.gov.ua/get-user-certificate/US_uJUY0GRvmsAreotKa","Завантажити сертифікат")</f>
        <v>Завантажити сертифікат</v>
      </c>
    </row>
    <row r="722" spans="1:4" x14ac:dyDescent="0.3">
      <c r="A722" s="3">
        <v>721</v>
      </c>
      <c r="B722" t="s">
        <v>1441</v>
      </c>
      <c r="C722" t="s">
        <v>1442</v>
      </c>
      <c r="D722" t="str">
        <f>HYPERLINK("https://talan.bank.gov.ua/get-user-certificate/US_uJ50939uDjKG66zL5","Завантажити сертифікат")</f>
        <v>Завантажити сертифікат</v>
      </c>
    </row>
    <row r="723" spans="1:4" x14ac:dyDescent="0.3">
      <c r="A723" s="3">
        <v>722</v>
      </c>
      <c r="B723" t="s">
        <v>1443</v>
      </c>
      <c r="C723" t="s">
        <v>1444</v>
      </c>
      <c r="D723" t="str">
        <f>HYPERLINK("https://talan.bank.gov.ua/get-user-certificate/US_uJo8EhWmfnIkCTkQq","Завантажити сертифікат")</f>
        <v>Завантажити сертифікат</v>
      </c>
    </row>
    <row r="724" spans="1:4" x14ac:dyDescent="0.3">
      <c r="A724" s="3">
        <v>723</v>
      </c>
      <c r="B724" t="s">
        <v>1445</v>
      </c>
      <c r="C724" t="s">
        <v>1446</v>
      </c>
      <c r="D724" t="str">
        <f>HYPERLINK("https://talan.bank.gov.ua/get-user-certificate/US_uJmLXTQSZdAPeYPAe","Завантажити сертифікат")</f>
        <v>Завантажити сертифікат</v>
      </c>
    </row>
    <row r="725" spans="1:4" x14ac:dyDescent="0.3">
      <c r="A725" s="3">
        <v>724</v>
      </c>
      <c r="B725" t="s">
        <v>1447</v>
      </c>
      <c r="C725" t="s">
        <v>1448</v>
      </c>
      <c r="D725" t="str">
        <f>HYPERLINK("https://talan.bank.gov.ua/get-user-certificate/US_uJW8zYaZKoQ4dzkv4","Завантажити сертифікат")</f>
        <v>Завантажити сертифікат</v>
      </c>
    </row>
    <row r="726" spans="1:4" x14ac:dyDescent="0.3">
      <c r="A726" s="3">
        <v>725</v>
      </c>
      <c r="B726" t="s">
        <v>1449</v>
      </c>
      <c r="C726" t="s">
        <v>1450</v>
      </c>
      <c r="D726" t="str">
        <f>HYPERLINK("https://talan.bank.gov.ua/get-user-certificate/US_uJJiXBtuA9cYoXnF2","Завантажити сертифікат")</f>
        <v>Завантажити сертифікат</v>
      </c>
    </row>
    <row r="727" spans="1:4" x14ac:dyDescent="0.3">
      <c r="A727" s="3">
        <v>726</v>
      </c>
      <c r="B727" t="s">
        <v>1451</v>
      </c>
      <c r="C727" t="s">
        <v>1452</v>
      </c>
      <c r="D727" t="str">
        <f>HYPERLINK("https://talan.bank.gov.ua/get-user-certificate/US_uJTZlSg8b9eqC9sKh","Завантажити сертифікат")</f>
        <v>Завантажити сертифікат</v>
      </c>
    </row>
    <row r="728" spans="1:4" x14ac:dyDescent="0.3">
      <c r="A728" s="3">
        <v>727</v>
      </c>
      <c r="B728" t="s">
        <v>1453</v>
      </c>
      <c r="C728" t="s">
        <v>1454</v>
      </c>
      <c r="D728" t="str">
        <f>HYPERLINK("https://talan.bank.gov.ua/get-user-certificate/US_uJGmgqxGrmuvl5vQH","Завантажити сертифікат")</f>
        <v>Завантажити сертифікат</v>
      </c>
    </row>
    <row r="729" spans="1:4" x14ac:dyDescent="0.3">
      <c r="A729" s="3">
        <v>728</v>
      </c>
      <c r="B729" t="s">
        <v>1455</v>
      </c>
      <c r="C729" t="s">
        <v>1456</v>
      </c>
      <c r="D729" t="str">
        <f>HYPERLINK("https://talan.bank.gov.ua/get-user-certificate/US_uJcwLBhi_1kgT7hPp","Завантажити сертифікат")</f>
        <v>Завантажити сертифікат</v>
      </c>
    </row>
    <row r="730" spans="1:4" x14ac:dyDescent="0.3">
      <c r="A730" s="3">
        <v>729</v>
      </c>
      <c r="B730" t="s">
        <v>1457</v>
      </c>
      <c r="C730" t="s">
        <v>1458</v>
      </c>
      <c r="D730" t="str">
        <f>HYPERLINK("https://talan.bank.gov.ua/get-user-certificate/US_uJUKqB5HbCfcKleln","Завантажити сертифікат")</f>
        <v>Завантажити сертифікат</v>
      </c>
    </row>
    <row r="731" spans="1:4" x14ac:dyDescent="0.3">
      <c r="A731" s="3">
        <v>730</v>
      </c>
      <c r="B731" t="s">
        <v>1459</v>
      </c>
      <c r="C731" t="s">
        <v>1460</v>
      </c>
      <c r="D731" t="str">
        <f>HYPERLINK("https://talan.bank.gov.ua/get-user-certificate/US_uJF1-rfQOBT3F_C0k","Завантажити сертифікат")</f>
        <v>Завантажити сертифікат</v>
      </c>
    </row>
    <row r="732" spans="1:4" x14ac:dyDescent="0.3">
      <c r="A732" s="3">
        <v>731</v>
      </c>
      <c r="B732" t="s">
        <v>1461</v>
      </c>
      <c r="C732" t="s">
        <v>1462</v>
      </c>
      <c r="D732" t="str">
        <f>HYPERLINK("https://talan.bank.gov.ua/get-user-certificate/US_uJbhsOkLT4zKrl4dZ","Завантажити сертифікат")</f>
        <v>Завантажити сертифікат</v>
      </c>
    </row>
    <row r="733" spans="1:4" x14ac:dyDescent="0.3">
      <c r="A733" s="3">
        <v>732</v>
      </c>
      <c r="B733" t="s">
        <v>1463</v>
      </c>
      <c r="C733" t="s">
        <v>1464</v>
      </c>
      <c r="D733" t="str">
        <f>HYPERLINK("https://talan.bank.gov.ua/get-user-certificate/US_uJwX-Iw1GWvIy3zAL","Завантажити сертифікат")</f>
        <v>Завантажити сертифікат</v>
      </c>
    </row>
    <row r="734" spans="1:4" x14ac:dyDescent="0.3">
      <c r="A734" s="3">
        <v>733</v>
      </c>
      <c r="B734" t="s">
        <v>1465</v>
      </c>
      <c r="C734" t="s">
        <v>1466</v>
      </c>
      <c r="D734" t="str">
        <f>HYPERLINK("https://talan.bank.gov.ua/get-user-certificate/US_uJ7Z3ZNtxnc7ZAl8X","Завантажити сертифікат")</f>
        <v>Завантажити сертифікат</v>
      </c>
    </row>
    <row r="735" spans="1:4" x14ac:dyDescent="0.3">
      <c r="A735" s="3">
        <v>734</v>
      </c>
      <c r="B735" t="s">
        <v>1467</v>
      </c>
      <c r="C735" t="s">
        <v>1468</v>
      </c>
      <c r="D735" t="str">
        <f>HYPERLINK("https://talan.bank.gov.ua/get-user-certificate/US_uJImPtliCbmujVeBN","Завантажити сертифікат")</f>
        <v>Завантажити сертифікат</v>
      </c>
    </row>
    <row r="736" spans="1:4" x14ac:dyDescent="0.3">
      <c r="A736" s="3">
        <v>735</v>
      </c>
      <c r="B736" t="s">
        <v>1469</v>
      </c>
      <c r="C736" t="s">
        <v>1470</v>
      </c>
      <c r="D736" t="str">
        <f>HYPERLINK("https://talan.bank.gov.ua/get-user-certificate/US_uJIbwmyDJhFZ-_oWa","Завантажити сертифікат")</f>
        <v>Завантажити сертифікат</v>
      </c>
    </row>
    <row r="737" spans="1:4" x14ac:dyDescent="0.3">
      <c r="A737" s="3">
        <v>736</v>
      </c>
      <c r="B737" t="s">
        <v>1471</v>
      </c>
      <c r="C737" t="s">
        <v>1472</v>
      </c>
      <c r="D737" t="str">
        <f>HYPERLINK("https://talan.bank.gov.ua/get-user-certificate/US_uJEWeciUYS26sauwX","Завантажити сертифікат")</f>
        <v>Завантажити сертифікат</v>
      </c>
    </row>
    <row r="738" spans="1:4" x14ac:dyDescent="0.3">
      <c r="A738" s="3">
        <v>737</v>
      </c>
      <c r="B738" t="s">
        <v>1473</v>
      </c>
      <c r="C738" t="s">
        <v>1474</v>
      </c>
      <c r="D738" t="str">
        <f>HYPERLINK("https://talan.bank.gov.ua/get-user-certificate/US_uJPlNqAa5wm7sH9IX","Завантажити сертифікат")</f>
        <v>Завантажити сертифікат</v>
      </c>
    </row>
    <row r="739" spans="1:4" x14ac:dyDescent="0.3">
      <c r="A739" s="3">
        <v>738</v>
      </c>
      <c r="B739" t="s">
        <v>1475</v>
      </c>
      <c r="C739" t="s">
        <v>1476</v>
      </c>
      <c r="D739" t="str">
        <f>HYPERLINK("https://talan.bank.gov.ua/get-user-certificate/US_uJPRJkacQXjGldhzH","Завантажити сертифікат")</f>
        <v>Завантажити сертифікат</v>
      </c>
    </row>
    <row r="740" spans="1:4" x14ac:dyDescent="0.3">
      <c r="A740" s="3">
        <v>739</v>
      </c>
      <c r="B740" t="s">
        <v>1477</v>
      </c>
      <c r="C740" t="s">
        <v>1478</v>
      </c>
      <c r="D740" t="str">
        <f>HYPERLINK("https://talan.bank.gov.ua/get-user-certificate/US_uJndTMUsoTGS6vMIU","Завантажити сертифікат")</f>
        <v>Завантажити сертифікат</v>
      </c>
    </row>
    <row r="741" spans="1:4" x14ac:dyDescent="0.3">
      <c r="A741" s="3">
        <v>740</v>
      </c>
      <c r="B741" t="s">
        <v>1479</v>
      </c>
      <c r="C741" t="s">
        <v>1480</v>
      </c>
      <c r="D741" t="str">
        <f>HYPERLINK("https://talan.bank.gov.ua/get-user-certificate/US_uJvxnqzxE4PV5Vkny","Завантажити сертифікат")</f>
        <v>Завантажити сертифікат</v>
      </c>
    </row>
    <row r="742" spans="1:4" x14ac:dyDescent="0.3">
      <c r="A742" s="3">
        <v>741</v>
      </c>
      <c r="B742" t="s">
        <v>1481</v>
      </c>
      <c r="C742" t="s">
        <v>1482</v>
      </c>
      <c r="D742" t="str">
        <f>HYPERLINK("https://talan.bank.gov.ua/get-user-certificate/US_uJIUh8e7YacXpShNN","Завантажити сертифікат")</f>
        <v>Завантажити сертифікат</v>
      </c>
    </row>
    <row r="743" spans="1:4" x14ac:dyDescent="0.3">
      <c r="A743" s="3">
        <v>742</v>
      </c>
      <c r="B743" t="s">
        <v>1483</v>
      </c>
      <c r="C743" t="s">
        <v>1484</v>
      </c>
      <c r="D743" t="str">
        <f>HYPERLINK("https://talan.bank.gov.ua/get-user-certificate/US_uJ1M6DaXx0z2-Hz3g","Завантажити сертифікат")</f>
        <v>Завантажити сертифікат</v>
      </c>
    </row>
    <row r="744" spans="1:4" x14ac:dyDescent="0.3">
      <c r="A744" s="3">
        <v>743</v>
      </c>
      <c r="B744" t="s">
        <v>1485</v>
      </c>
      <c r="C744" t="s">
        <v>1486</v>
      </c>
      <c r="D744" t="str">
        <f>HYPERLINK("https://talan.bank.gov.ua/get-user-certificate/US_uJwIlgHg2cFqWYmOH","Завантажити сертифікат")</f>
        <v>Завантажити сертифікат</v>
      </c>
    </row>
    <row r="745" spans="1:4" x14ac:dyDescent="0.3">
      <c r="A745" s="3">
        <v>744</v>
      </c>
      <c r="B745" t="s">
        <v>1487</v>
      </c>
      <c r="C745" t="s">
        <v>1488</v>
      </c>
      <c r="D745" t="str">
        <f>HYPERLINK("https://talan.bank.gov.ua/get-user-certificate/US_uJN3oaMVY0BeFEJnx","Завантажити сертифікат")</f>
        <v>Завантажити сертифікат</v>
      </c>
    </row>
    <row r="746" spans="1:4" x14ac:dyDescent="0.3">
      <c r="A746" s="3">
        <v>745</v>
      </c>
      <c r="B746" t="s">
        <v>1489</v>
      </c>
      <c r="C746" t="s">
        <v>1490</v>
      </c>
      <c r="D746" t="str">
        <f>HYPERLINK("https://talan.bank.gov.ua/get-user-certificate/US_uJ6IRzCYY-1Prrt0H","Завантажити сертифікат")</f>
        <v>Завантажити сертифікат</v>
      </c>
    </row>
    <row r="747" spans="1:4" x14ac:dyDescent="0.3">
      <c r="A747" s="3">
        <v>746</v>
      </c>
      <c r="B747" t="s">
        <v>1491</v>
      </c>
      <c r="C747" t="s">
        <v>1492</v>
      </c>
      <c r="D747" t="str">
        <f>HYPERLINK("https://talan.bank.gov.ua/get-user-certificate/US_uJhw8AXfDjMZpOjZF","Завантажити сертифікат")</f>
        <v>Завантажити сертифікат</v>
      </c>
    </row>
    <row r="748" spans="1:4" x14ac:dyDescent="0.3">
      <c r="A748" s="3">
        <v>747</v>
      </c>
      <c r="B748" t="s">
        <v>1493</v>
      </c>
      <c r="C748" t="s">
        <v>1494</v>
      </c>
      <c r="D748" t="str">
        <f>HYPERLINK("https://talan.bank.gov.ua/get-user-certificate/US_uJIUOaouCRu5a2H5X","Завантажити сертифікат")</f>
        <v>Завантажити сертифікат</v>
      </c>
    </row>
    <row r="749" spans="1:4" x14ac:dyDescent="0.3">
      <c r="A749" s="3">
        <v>748</v>
      </c>
      <c r="B749" t="s">
        <v>1495</v>
      </c>
      <c r="C749" t="s">
        <v>1496</v>
      </c>
      <c r="D749" t="str">
        <f>HYPERLINK("https://talan.bank.gov.ua/get-user-certificate/US_uJE5_ZAgk2NYP-b8Y","Завантажити сертифікат")</f>
        <v>Завантажити сертифікат</v>
      </c>
    </row>
    <row r="750" spans="1:4" x14ac:dyDescent="0.3">
      <c r="A750" s="3">
        <v>749</v>
      </c>
      <c r="B750" t="s">
        <v>1497</v>
      </c>
      <c r="C750" t="s">
        <v>1498</v>
      </c>
      <c r="D750" t="str">
        <f>HYPERLINK("https://talan.bank.gov.ua/get-user-certificate/US_uJUq8wloc3by9874D","Завантажити сертифікат")</f>
        <v>Завантажити сертифікат</v>
      </c>
    </row>
    <row r="751" spans="1:4" x14ac:dyDescent="0.3">
      <c r="A751" s="3">
        <v>750</v>
      </c>
      <c r="B751" t="s">
        <v>1499</v>
      </c>
      <c r="C751" t="s">
        <v>1500</v>
      </c>
      <c r="D751" t="str">
        <f>HYPERLINK("https://talan.bank.gov.ua/get-user-certificate/US_uJn-uuoi4Z2492wwV","Завантажити сертифікат")</f>
        <v>Завантажити сертифікат</v>
      </c>
    </row>
    <row r="752" spans="1:4" x14ac:dyDescent="0.3">
      <c r="A752" s="3">
        <v>751</v>
      </c>
      <c r="B752" t="s">
        <v>1501</v>
      </c>
      <c r="C752" t="s">
        <v>1502</v>
      </c>
      <c r="D752" t="str">
        <f>HYPERLINK("https://talan.bank.gov.ua/get-user-certificate/US_uJRDw6nbno1NbFiqT","Завантажити сертифікат")</f>
        <v>Завантажити сертифікат</v>
      </c>
    </row>
    <row r="753" spans="1:4" x14ac:dyDescent="0.3">
      <c r="A753" s="3">
        <v>752</v>
      </c>
      <c r="B753" t="s">
        <v>1503</v>
      </c>
      <c r="C753" t="s">
        <v>1504</v>
      </c>
      <c r="D753" t="str">
        <f>HYPERLINK("https://talan.bank.gov.ua/get-user-certificate/US_uJNHGN4b5U6FwyYDr","Завантажити сертифікат")</f>
        <v>Завантажити сертифікат</v>
      </c>
    </row>
    <row r="754" spans="1:4" x14ac:dyDescent="0.3">
      <c r="A754" s="3">
        <v>753</v>
      </c>
      <c r="B754" t="s">
        <v>1505</v>
      </c>
      <c r="C754" t="s">
        <v>1506</v>
      </c>
      <c r="D754" t="str">
        <f>HYPERLINK("https://talan.bank.gov.ua/get-user-certificate/US_uJiutNrUfNbtoMRV8","Завантажити сертифікат")</f>
        <v>Завантажити сертифікат</v>
      </c>
    </row>
    <row r="755" spans="1:4" x14ac:dyDescent="0.3">
      <c r="A755" s="3">
        <v>754</v>
      </c>
      <c r="B755" t="s">
        <v>1507</v>
      </c>
      <c r="C755" t="s">
        <v>1508</v>
      </c>
      <c r="D755" t="str">
        <f>HYPERLINK("https://talan.bank.gov.ua/get-user-certificate/US_uJlUQZEQ0gk7O2GK3","Завантажити сертифікат")</f>
        <v>Завантажити сертифікат</v>
      </c>
    </row>
    <row r="756" spans="1:4" x14ac:dyDescent="0.3">
      <c r="A756" s="3">
        <v>755</v>
      </c>
      <c r="B756" t="s">
        <v>1509</v>
      </c>
      <c r="C756" t="s">
        <v>1510</v>
      </c>
      <c r="D756" t="str">
        <f>HYPERLINK("https://talan.bank.gov.ua/get-user-certificate/US_uJ9Yfs4n7aWvcUvSW","Завантажити сертифікат")</f>
        <v>Завантажити сертифікат</v>
      </c>
    </row>
    <row r="757" spans="1:4" x14ac:dyDescent="0.3">
      <c r="A757" s="3">
        <v>756</v>
      </c>
      <c r="B757" t="s">
        <v>1511</v>
      </c>
      <c r="C757" t="s">
        <v>1512</v>
      </c>
      <c r="D757" t="str">
        <f>HYPERLINK("https://talan.bank.gov.ua/get-user-certificate/US_uJy3PdWIEhY_AKuGI","Завантажити сертифікат")</f>
        <v>Завантажити сертифікат</v>
      </c>
    </row>
    <row r="758" spans="1:4" x14ac:dyDescent="0.3">
      <c r="A758" s="3">
        <v>757</v>
      </c>
      <c r="B758" t="s">
        <v>1513</v>
      </c>
      <c r="C758" t="s">
        <v>1514</v>
      </c>
      <c r="D758" t="str">
        <f>HYPERLINK("https://talan.bank.gov.ua/get-user-certificate/US_uJTevtsoKKhBzc7mv","Завантажити сертифікат")</f>
        <v>Завантажити сертифікат</v>
      </c>
    </row>
    <row r="759" spans="1:4" x14ac:dyDescent="0.3">
      <c r="A759" s="3">
        <v>758</v>
      </c>
      <c r="B759" t="s">
        <v>1515</v>
      </c>
      <c r="C759" t="s">
        <v>1516</v>
      </c>
      <c r="D759" t="str">
        <f>HYPERLINK("https://talan.bank.gov.ua/get-user-certificate/US_uJTJ4m_M5Us4_ugTm","Завантажити сертифікат")</f>
        <v>Завантажити сертифікат</v>
      </c>
    </row>
    <row r="760" spans="1:4" x14ac:dyDescent="0.3">
      <c r="A760" s="3">
        <v>759</v>
      </c>
      <c r="B760" t="s">
        <v>1517</v>
      </c>
      <c r="C760" t="s">
        <v>1518</v>
      </c>
      <c r="D760" t="str">
        <f>HYPERLINK("https://talan.bank.gov.ua/get-user-certificate/US_uJ7-LQdggArSROtZx","Завантажити сертифікат")</f>
        <v>Завантажити сертифікат</v>
      </c>
    </row>
    <row r="761" spans="1:4" x14ac:dyDescent="0.3">
      <c r="A761" s="3">
        <v>760</v>
      </c>
      <c r="B761" t="s">
        <v>1519</v>
      </c>
      <c r="C761" t="s">
        <v>1520</v>
      </c>
      <c r="D761" t="str">
        <f>HYPERLINK("https://talan.bank.gov.ua/get-user-certificate/US_uJmln0WBYRfsPKClb","Завантажити сертифікат")</f>
        <v>Завантажити сертифікат</v>
      </c>
    </row>
    <row r="762" spans="1:4" x14ac:dyDescent="0.3">
      <c r="A762" s="3">
        <v>761</v>
      </c>
      <c r="B762" t="s">
        <v>1521</v>
      </c>
      <c r="C762" t="s">
        <v>1522</v>
      </c>
      <c r="D762" t="str">
        <f>HYPERLINK("https://talan.bank.gov.ua/get-user-certificate/US_uJ-qvr_MrOSPDbEri","Завантажити сертифікат")</f>
        <v>Завантажити сертифікат</v>
      </c>
    </row>
    <row r="763" spans="1:4" x14ac:dyDescent="0.3">
      <c r="A763" s="3">
        <v>762</v>
      </c>
      <c r="B763" t="s">
        <v>1523</v>
      </c>
      <c r="C763" t="s">
        <v>1524</v>
      </c>
      <c r="D763" t="str">
        <f>HYPERLINK("https://talan.bank.gov.ua/get-user-certificate/US_uJySg0m4ax2DiihJL","Завантажити сертифікат")</f>
        <v>Завантажити сертифікат</v>
      </c>
    </row>
    <row r="764" spans="1:4" x14ac:dyDescent="0.3">
      <c r="A764" s="3">
        <v>763</v>
      </c>
      <c r="B764" t="s">
        <v>1525</v>
      </c>
      <c r="C764" t="s">
        <v>1526</v>
      </c>
      <c r="D764" t="str">
        <f>HYPERLINK("https://talan.bank.gov.ua/get-user-certificate/US_uJGxno8K80ttgW89U","Завантажити сертифікат")</f>
        <v>Завантажити сертифікат</v>
      </c>
    </row>
    <row r="765" spans="1:4" x14ac:dyDescent="0.3">
      <c r="A765" s="3">
        <v>764</v>
      </c>
      <c r="B765" t="s">
        <v>1527</v>
      </c>
      <c r="C765" t="s">
        <v>1528</v>
      </c>
      <c r="D765" t="str">
        <f>HYPERLINK("https://talan.bank.gov.ua/get-user-certificate/US_uJqwoQj8iPbvrz-eR","Завантажити сертифікат")</f>
        <v>Завантажити сертифікат</v>
      </c>
    </row>
    <row r="766" spans="1:4" x14ac:dyDescent="0.3">
      <c r="A766" s="3">
        <v>765</v>
      </c>
      <c r="B766" t="s">
        <v>1529</v>
      </c>
      <c r="C766" t="s">
        <v>1530</v>
      </c>
      <c r="D766" t="str">
        <f>HYPERLINK("https://talan.bank.gov.ua/get-user-certificate/US_uJd2OOvHardeSKsyo","Завантажити сертифікат")</f>
        <v>Завантажити сертифікат</v>
      </c>
    </row>
    <row r="767" spans="1:4" x14ac:dyDescent="0.3">
      <c r="A767" s="3">
        <v>766</v>
      </c>
      <c r="B767" t="s">
        <v>1531</v>
      </c>
      <c r="C767" t="s">
        <v>1532</v>
      </c>
      <c r="D767" t="str">
        <f>HYPERLINK("https://talan.bank.gov.ua/get-user-certificate/US_uJJTWXnBv52g6ULWx","Завантажити сертифікат")</f>
        <v>Завантажити сертифікат</v>
      </c>
    </row>
    <row r="768" spans="1:4" x14ac:dyDescent="0.3">
      <c r="A768" s="3">
        <v>767</v>
      </c>
      <c r="B768" t="s">
        <v>1533</v>
      </c>
      <c r="C768" t="s">
        <v>1534</v>
      </c>
      <c r="D768" t="str">
        <f>HYPERLINK("https://talan.bank.gov.ua/get-user-certificate/US_uJ4krRjMXBrx2FC8o","Завантажити сертифікат")</f>
        <v>Завантажити сертифікат</v>
      </c>
    </row>
    <row r="769" spans="1:4" x14ac:dyDescent="0.3">
      <c r="A769" s="3">
        <v>768</v>
      </c>
      <c r="B769" t="s">
        <v>1535</v>
      </c>
      <c r="C769" t="s">
        <v>1536</v>
      </c>
      <c r="D769" t="str">
        <f>HYPERLINK("https://talan.bank.gov.ua/get-user-certificate/US_uJ3-9fGGOVrt--JCc","Завантажити сертифікат")</f>
        <v>Завантажити сертифікат</v>
      </c>
    </row>
    <row r="770" spans="1:4" x14ac:dyDescent="0.3">
      <c r="A770" s="3">
        <v>769</v>
      </c>
      <c r="B770" t="s">
        <v>1537</v>
      </c>
      <c r="C770" t="s">
        <v>1538</v>
      </c>
      <c r="D770" t="str">
        <f>HYPERLINK("https://talan.bank.gov.ua/get-user-certificate/US_uJkPGiDPe1v7WuT7U","Завантажити сертифікат")</f>
        <v>Завантажити сертифікат</v>
      </c>
    </row>
    <row r="771" spans="1:4" x14ac:dyDescent="0.3">
      <c r="A771" s="3">
        <v>770</v>
      </c>
      <c r="B771" t="s">
        <v>1539</v>
      </c>
      <c r="C771" t="s">
        <v>1540</v>
      </c>
      <c r="D771" t="str">
        <f>HYPERLINK("https://talan.bank.gov.ua/get-user-certificate/US_uJf1kjURYjG3Rsyy7","Завантажити сертифікат")</f>
        <v>Завантажити сертифікат</v>
      </c>
    </row>
    <row r="772" spans="1:4" x14ac:dyDescent="0.3">
      <c r="A772" s="3">
        <v>771</v>
      </c>
      <c r="B772" t="s">
        <v>1541</v>
      </c>
      <c r="C772" t="s">
        <v>1542</v>
      </c>
      <c r="D772" t="str">
        <f>HYPERLINK("https://talan.bank.gov.ua/get-user-certificate/US_uJSgg6dB1WsdaH4rT","Завантажити сертифікат")</f>
        <v>Завантажити сертифікат</v>
      </c>
    </row>
    <row r="773" spans="1:4" x14ac:dyDescent="0.3">
      <c r="A773" s="3">
        <v>772</v>
      </c>
      <c r="B773" t="s">
        <v>1543</v>
      </c>
      <c r="C773" t="s">
        <v>1544</v>
      </c>
      <c r="D773" t="str">
        <f>HYPERLINK("https://talan.bank.gov.ua/get-user-certificate/US_uJ1TeRPGbZz-eHAvQ","Завантажити сертифікат")</f>
        <v>Завантажити сертифікат</v>
      </c>
    </row>
    <row r="774" spans="1:4" x14ac:dyDescent="0.3">
      <c r="A774" s="3">
        <v>773</v>
      </c>
      <c r="B774" t="s">
        <v>1545</v>
      </c>
      <c r="C774" t="s">
        <v>1546</v>
      </c>
      <c r="D774" t="str">
        <f>HYPERLINK("https://talan.bank.gov.ua/get-user-certificate/US_uJghi5NQSnVoVvTAZ","Завантажити сертифікат")</f>
        <v>Завантажити сертифікат</v>
      </c>
    </row>
    <row r="775" spans="1:4" x14ac:dyDescent="0.3">
      <c r="A775" s="3">
        <v>774</v>
      </c>
      <c r="B775" t="s">
        <v>1547</v>
      </c>
      <c r="C775" t="s">
        <v>1548</v>
      </c>
      <c r="D775" t="str">
        <f>HYPERLINK("https://talan.bank.gov.ua/get-user-certificate/US_uJOokgszuLGM4uTtB","Завантажити сертифікат")</f>
        <v>Завантажити сертифікат</v>
      </c>
    </row>
    <row r="776" spans="1:4" x14ac:dyDescent="0.3">
      <c r="A776" s="3">
        <v>775</v>
      </c>
      <c r="B776" t="s">
        <v>1549</v>
      </c>
      <c r="C776" t="s">
        <v>1550</v>
      </c>
      <c r="D776" t="str">
        <f>HYPERLINK("https://talan.bank.gov.ua/get-user-certificate/US_uJ1V1gb4Mh2MnI6dr","Завантажити сертифікат")</f>
        <v>Завантажити сертифікат</v>
      </c>
    </row>
    <row r="777" spans="1:4" x14ac:dyDescent="0.3">
      <c r="A777" s="3">
        <v>776</v>
      </c>
      <c r="B777" t="s">
        <v>1551</v>
      </c>
      <c r="C777" t="s">
        <v>1552</v>
      </c>
      <c r="D777" t="str">
        <f>HYPERLINK("https://talan.bank.gov.ua/get-user-certificate/US_uJH9IYuFIq2Nx_Tcu","Завантажити сертифікат")</f>
        <v>Завантажити сертифікат</v>
      </c>
    </row>
    <row r="778" spans="1:4" x14ac:dyDescent="0.3">
      <c r="A778" s="3">
        <v>777</v>
      </c>
      <c r="B778" t="s">
        <v>1553</v>
      </c>
      <c r="C778" t="s">
        <v>1554</v>
      </c>
      <c r="D778" t="str">
        <f>HYPERLINK("https://talan.bank.gov.ua/get-user-certificate/US_uJ1wKwvPcyxu5ucdU","Завантажити сертифікат")</f>
        <v>Завантажити сертифікат</v>
      </c>
    </row>
    <row r="779" spans="1:4" x14ac:dyDescent="0.3">
      <c r="A779" s="3">
        <v>778</v>
      </c>
      <c r="B779" t="s">
        <v>1555</v>
      </c>
      <c r="C779" t="s">
        <v>1556</v>
      </c>
      <c r="D779" t="str">
        <f>HYPERLINK("https://talan.bank.gov.ua/get-user-certificate/US_uJQPMNLhBmnlMQ00V","Завантажити сертифікат")</f>
        <v>Завантажити сертифікат</v>
      </c>
    </row>
    <row r="780" spans="1:4" x14ac:dyDescent="0.3">
      <c r="A780" s="3">
        <v>779</v>
      </c>
      <c r="B780" t="s">
        <v>1557</v>
      </c>
      <c r="C780" t="s">
        <v>1558</v>
      </c>
      <c r="D780" t="str">
        <f>HYPERLINK("https://talan.bank.gov.ua/get-user-certificate/US_uJCUwj7vV0x-frctg","Завантажити сертифікат")</f>
        <v>Завантажити сертифікат</v>
      </c>
    </row>
    <row r="781" spans="1:4" x14ac:dyDescent="0.3">
      <c r="A781" s="3">
        <v>780</v>
      </c>
      <c r="B781" t="s">
        <v>1559</v>
      </c>
      <c r="C781" t="s">
        <v>1560</v>
      </c>
      <c r="D781" t="str">
        <f>HYPERLINK("https://talan.bank.gov.ua/get-user-certificate/US_uJRIJGTo9M4BJPzbl","Завантажити сертифікат")</f>
        <v>Завантажити сертифікат</v>
      </c>
    </row>
    <row r="782" spans="1:4" x14ac:dyDescent="0.3">
      <c r="A782" s="3">
        <v>781</v>
      </c>
      <c r="B782" t="s">
        <v>1561</v>
      </c>
      <c r="C782" t="s">
        <v>1562</v>
      </c>
      <c r="D782" t="str">
        <f>HYPERLINK("https://talan.bank.gov.ua/get-user-certificate/US_uJ_erG_XZDJ3N3-Wl","Завантажити сертифікат")</f>
        <v>Завантажити сертифікат</v>
      </c>
    </row>
    <row r="783" spans="1:4" x14ac:dyDescent="0.3">
      <c r="A783" s="3">
        <v>782</v>
      </c>
      <c r="B783" t="s">
        <v>1563</v>
      </c>
      <c r="C783" t="s">
        <v>1564</v>
      </c>
      <c r="D783" t="str">
        <f>HYPERLINK("https://talan.bank.gov.ua/get-user-certificate/US_uJwv8gH0uKGBffDnZ","Завантажити сертифікат")</f>
        <v>Завантажити сертифікат</v>
      </c>
    </row>
    <row r="784" spans="1:4" x14ac:dyDescent="0.3">
      <c r="A784" s="3">
        <v>783</v>
      </c>
      <c r="B784" t="s">
        <v>1565</v>
      </c>
      <c r="C784" t="s">
        <v>1566</v>
      </c>
      <c r="D784" t="str">
        <f>HYPERLINK("https://talan.bank.gov.ua/get-user-certificate/US_uJWvZ923BRQfDZ1ex","Завантажити сертифікат")</f>
        <v>Завантажити сертифікат</v>
      </c>
    </row>
    <row r="785" spans="1:4" x14ac:dyDescent="0.3">
      <c r="A785" s="3">
        <v>784</v>
      </c>
      <c r="B785" t="s">
        <v>1567</v>
      </c>
      <c r="C785" t="s">
        <v>1568</v>
      </c>
      <c r="D785" t="str">
        <f>HYPERLINK("https://talan.bank.gov.ua/get-user-certificate/US_uJHXVSzRxSk7L4ZfL","Завантажити сертифікат")</f>
        <v>Завантажити сертифікат</v>
      </c>
    </row>
    <row r="786" spans="1:4" x14ac:dyDescent="0.3">
      <c r="A786" s="3">
        <v>785</v>
      </c>
      <c r="B786" t="s">
        <v>1569</v>
      </c>
      <c r="C786" t="s">
        <v>1570</v>
      </c>
      <c r="D786" t="str">
        <f>HYPERLINK("https://talan.bank.gov.ua/get-user-certificate/US_uJqXc4dA0bKXew6vH","Завантажити сертифікат")</f>
        <v>Завантажити сертифікат</v>
      </c>
    </row>
    <row r="787" spans="1:4" x14ac:dyDescent="0.3">
      <c r="A787" s="3">
        <v>786</v>
      </c>
      <c r="B787" t="s">
        <v>1571</v>
      </c>
      <c r="C787" t="s">
        <v>1572</v>
      </c>
      <c r="D787" t="str">
        <f>HYPERLINK("https://talan.bank.gov.ua/get-user-certificate/US_uJrXN6rWoZhbRNo7O","Завантажити сертифікат")</f>
        <v>Завантажити сертифікат</v>
      </c>
    </row>
    <row r="788" spans="1:4" x14ac:dyDescent="0.3">
      <c r="A788" s="3">
        <v>787</v>
      </c>
      <c r="B788" t="s">
        <v>1573</v>
      </c>
      <c r="C788" t="s">
        <v>1574</v>
      </c>
      <c r="D788" t="str">
        <f>HYPERLINK("https://talan.bank.gov.ua/get-user-certificate/US_uJNcPqnBZti81BIxg","Завантажити сертифікат")</f>
        <v>Завантажити сертифікат</v>
      </c>
    </row>
    <row r="789" spans="1:4" x14ac:dyDescent="0.3">
      <c r="A789" s="3">
        <v>788</v>
      </c>
      <c r="B789" t="s">
        <v>1575</v>
      </c>
      <c r="C789" t="s">
        <v>1576</v>
      </c>
      <c r="D789" t="str">
        <f>HYPERLINK("https://talan.bank.gov.ua/get-user-certificate/US_uJUSfnIgFThf6JVam","Завантажити сертифікат")</f>
        <v>Завантажити сертифікат</v>
      </c>
    </row>
    <row r="790" spans="1:4" x14ac:dyDescent="0.3">
      <c r="A790" s="3">
        <v>789</v>
      </c>
      <c r="B790" t="s">
        <v>1577</v>
      </c>
      <c r="C790" t="s">
        <v>1578</v>
      </c>
      <c r="D790" t="str">
        <f>HYPERLINK("https://talan.bank.gov.ua/get-user-certificate/US_uJXnNF0oSuNgMDlnj","Завантажити сертифікат")</f>
        <v>Завантажити сертифікат</v>
      </c>
    </row>
    <row r="791" spans="1:4" x14ac:dyDescent="0.3">
      <c r="A791" s="3">
        <v>790</v>
      </c>
      <c r="B791" t="s">
        <v>1579</v>
      </c>
      <c r="C791" t="s">
        <v>1580</v>
      </c>
      <c r="D791" t="str">
        <f>HYPERLINK("https://talan.bank.gov.ua/get-user-certificate/US_uJU7VrsSSfVZcUhQV","Завантажити сертифікат")</f>
        <v>Завантажити сертифікат</v>
      </c>
    </row>
    <row r="792" spans="1:4" x14ac:dyDescent="0.3">
      <c r="A792" s="3">
        <v>791</v>
      </c>
      <c r="B792" t="s">
        <v>1581</v>
      </c>
      <c r="C792" t="s">
        <v>1582</v>
      </c>
      <c r="D792" t="str">
        <f>HYPERLINK("https://talan.bank.gov.ua/get-user-certificate/US_uJgVHMHNPngMNBz-Q","Завантажити сертифікат")</f>
        <v>Завантажити сертифікат</v>
      </c>
    </row>
    <row r="793" spans="1:4" x14ac:dyDescent="0.3">
      <c r="A793" s="3">
        <v>792</v>
      </c>
      <c r="B793" t="s">
        <v>1583</v>
      </c>
      <c r="C793" t="s">
        <v>1584</v>
      </c>
      <c r="D793" t="str">
        <f>HYPERLINK("https://talan.bank.gov.ua/get-user-certificate/US_uJPjnEvzjRT5Iitgy","Завантажити сертифікат")</f>
        <v>Завантажити сертифікат</v>
      </c>
    </row>
    <row r="794" spans="1:4" x14ac:dyDescent="0.3">
      <c r="A794" s="3">
        <v>793</v>
      </c>
      <c r="B794" t="s">
        <v>1585</v>
      </c>
      <c r="C794" t="s">
        <v>1586</v>
      </c>
      <c r="D794" t="str">
        <f>HYPERLINK("https://talan.bank.gov.ua/get-user-certificate/US_uJGELY_umMSkBToP5","Завантажити сертифікат")</f>
        <v>Завантажити сертифікат</v>
      </c>
    </row>
    <row r="795" spans="1:4" x14ac:dyDescent="0.3">
      <c r="A795" s="3">
        <v>794</v>
      </c>
      <c r="B795" t="s">
        <v>1587</v>
      </c>
      <c r="C795" t="s">
        <v>1588</v>
      </c>
      <c r="D795" t="str">
        <f>HYPERLINK("https://talan.bank.gov.ua/get-user-certificate/US_uJNwclRujP5ivBp5L","Завантажити сертифікат")</f>
        <v>Завантажити сертифікат</v>
      </c>
    </row>
    <row r="796" spans="1:4" x14ac:dyDescent="0.3">
      <c r="A796" s="3">
        <v>795</v>
      </c>
      <c r="B796" t="s">
        <v>1589</v>
      </c>
      <c r="C796" t="s">
        <v>1590</v>
      </c>
      <c r="D796" t="str">
        <f>HYPERLINK("https://talan.bank.gov.ua/get-user-certificate/US_uJlx44CLytEQ2TW5K","Завантажити сертифікат")</f>
        <v>Завантажити сертифікат</v>
      </c>
    </row>
    <row r="797" spans="1:4" x14ac:dyDescent="0.3">
      <c r="A797" s="3">
        <v>796</v>
      </c>
      <c r="B797" t="s">
        <v>1591</v>
      </c>
      <c r="C797" t="s">
        <v>1592</v>
      </c>
      <c r="D797" t="str">
        <f>HYPERLINK("https://talan.bank.gov.ua/get-user-certificate/US_uJe-kYgILAreUzzAJ","Завантажити сертифікат")</f>
        <v>Завантажити сертифікат</v>
      </c>
    </row>
    <row r="798" spans="1:4" x14ac:dyDescent="0.3">
      <c r="A798" s="3">
        <v>797</v>
      </c>
      <c r="B798" t="s">
        <v>1593</v>
      </c>
      <c r="C798" t="s">
        <v>1594</v>
      </c>
      <c r="D798" t="str">
        <f>HYPERLINK("https://talan.bank.gov.ua/get-user-certificate/US_uJnk_e49b_jJ3V0W8","Завантажити сертифікат")</f>
        <v>Завантажити сертифікат</v>
      </c>
    </row>
    <row r="799" spans="1:4" x14ac:dyDescent="0.3">
      <c r="A799" s="3">
        <v>798</v>
      </c>
      <c r="B799" t="s">
        <v>1595</v>
      </c>
      <c r="C799" t="s">
        <v>1596</v>
      </c>
      <c r="D799" t="str">
        <f>HYPERLINK("https://talan.bank.gov.ua/get-user-certificate/US_uJkgj67gcafE7vCJ_","Завантажити сертифікат")</f>
        <v>Завантажити сертифікат</v>
      </c>
    </row>
    <row r="800" spans="1:4" x14ac:dyDescent="0.3">
      <c r="A800" s="3">
        <v>799</v>
      </c>
      <c r="B800" t="s">
        <v>1597</v>
      </c>
      <c r="C800" t="s">
        <v>1598</v>
      </c>
      <c r="D800" t="str">
        <f>HYPERLINK("https://talan.bank.gov.ua/get-user-certificate/US_uJ1Wr0h1IzQiagQbh","Завантажити сертифікат")</f>
        <v>Завантажити сертифікат</v>
      </c>
    </row>
    <row r="801" spans="1:4" x14ac:dyDescent="0.3">
      <c r="A801" s="3">
        <v>800</v>
      </c>
      <c r="B801" t="s">
        <v>1599</v>
      </c>
      <c r="C801" t="s">
        <v>1600</v>
      </c>
      <c r="D801" t="str">
        <f>HYPERLINK("https://talan.bank.gov.ua/get-user-certificate/US_uJTZbLcPxUAb63GJn","Завантажити сертифікат")</f>
        <v>Завантажити сертифікат</v>
      </c>
    </row>
    <row r="802" spans="1:4" x14ac:dyDescent="0.3">
      <c r="A802" s="3">
        <v>801</v>
      </c>
      <c r="B802" t="s">
        <v>1601</v>
      </c>
      <c r="C802" t="s">
        <v>1602</v>
      </c>
      <c r="D802" t="str">
        <f>HYPERLINK("https://talan.bank.gov.ua/get-user-certificate/US_uJjQ9EAWQ1J-mSHBQ","Завантажити сертифікат")</f>
        <v>Завантажити сертифікат</v>
      </c>
    </row>
    <row r="803" spans="1:4" x14ac:dyDescent="0.3">
      <c r="A803" s="3">
        <v>802</v>
      </c>
      <c r="B803" t="s">
        <v>1603</v>
      </c>
      <c r="C803" t="s">
        <v>1604</v>
      </c>
      <c r="D803" t="str">
        <f>HYPERLINK("https://talan.bank.gov.ua/get-user-certificate/US_uJNBUXWsPNaxTMCPq","Завантажити сертифікат")</f>
        <v>Завантажити сертифікат</v>
      </c>
    </row>
    <row r="804" spans="1:4" x14ac:dyDescent="0.3">
      <c r="A804" s="3">
        <v>803</v>
      </c>
      <c r="B804" t="s">
        <v>1605</v>
      </c>
      <c r="C804" t="s">
        <v>1606</v>
      </c>
      <c r="D804" t="str">
        <f>HYPERLINK("https://talan.bank.gov.ua/get-user-certificate/US_uJiYEibTLZn6ahNMv","Завантажити сертифікат")</f>
        <v>Завантажити сертифікат</v>
      </c>
    </row>
    <row r="805" spans="1:4" x14ac:dyDescent="0.3">
      <c r="A805" s="3">
        <v>804</v>
      </c>
      <c r="B805" t="s">
        <v>1607</v>
      </c>
      <c r="C805" t="s">
        <v>1608</v>
      </c>
      <c r="D805" t="str">
        <f>HYPERLINK("https://talan.bank.gov.ua/get-user-certificate/US_uJhMb7vYMH9FchCyW","Завантажити сертифікат")</f>
        <v>Завантажити сертифікат</v>
      </c>
    </row>
    <row r="806" spans="1:4" x14ac:dyDescent="0.3">
      <c r="A806" s="3">
        <v>805</v>
      </c>
      <c r="B806" t="s">
        <v>1609</v>
      </c>
      <c r="C806" t="s">
        <v>1610</v>
      </c>
      <c r="D806" t="str">
        <f>HYPERLINK("https://talan.bank.gov.ua/get-user-certificate/US_uJT0fc5S_Aec0mEZm","Завантажити сертифікат")</f>
        <v>Завантажити сертифікат</v>
      </c>
    </row>
    <row r="807" spans="1:4" x14ac:dyDescent="0.3">
      <c r="A807" s="3">
        <v>806</v>
      </c>
      <c r="B807" t="s">
        <v>1611</v>
      </c>
      <c r="C807" t="s">
        <v>1612</v>
      </c>
      <c r="D807" t="str">
        <f>HYPERLINK("https://talan.bank.gov.ua/get-user-certificate/US_uJiNDb4EzXplZnnLL","Завантажити сертифікат")</f>
        <v>Завантажити сертифікат</v>
      </c>
    </row>
    <row r="808" spans="1:4" x14ac:dyDescent="0.3">
      <c r="A808" s="3">
        <v>807</v>
      </c>
      <c r="B808" t="s">
        <v>1613</v>
      </c>
      <c r="C808" t="s">
        <v>1614</v>
      </c>
      <c r="D808" t="str">
        <f>HYPERLINK("https://talan.bank.gov.ua/get-user-certificate/US_uJ85oXaGffcfd8C4J","Завантажити сертифікат")</f>
        <v>Завантажити сертифікат</v>
      </c>
    </row>
    <row r="809" spans="1:4" x14ac:dyDescent="0.3">
      <c r="A809" s="3">
        <v>808</v>
      </c>
      <c r="B809" t="s">
        <v>1615</v>
      </c>
      <c r="C809" t="s">
        <v>1616</v>
      </c>
      <c r="D809" t="str">
        <f>HYPERLINK("https://talan.bank.gov.ua/get-user-certificate/US_uJRFxLRWguDck22KI","Завантажити сертифікат")</f>
        <v>Завантажити сертифікат</v>
      </c>
    </row>
    <row r="810" spans="1:4" x14ac:dyDescent="0.3">
      <c r="A810" s="3">
        <v>809</v>
      </c>
      <c r="B810" t="s">
        <v>1617</v>
      </c>
      <c r="C810" t="s">
        <v>1618</v>
      </c>
      <c r="D810" t="str">
        <f>HYPERLINK("https://talan.bank.gov.ua/get-user-certificate/US_uJoeEXkRX8NA5VcyZ","Завантажити сертифікат")</f>
        <v>Завантажити сертифікат</v>
      </c>
    </row>
    <row r="811" spans="1:4" x14ac:dyDescent="0.3">
      <c r="A811" s="3">
        <v>810</v>
      </c>
      <c r="B811" t="s">
        <v>1619</v>
      </c>
      <c r="C811" t="s">
        <v>1620</v>
      </c>
      <c r="D811" t="str">
        <f>HYPERLINK("https://talan.bank.gov.ua/get-user-certificate/US_uJOSCb9Ppu96JF8Ro","Завантажити сертифікат")</f>
        <v>Завантажити сертифікат</v>
      </c>
    </row>
    <row r="812" spans="1:4" x14ac:dyDescent="0.3">
      <c r="A812" s="3">
        <v>811</v>
      </c>
      <c r="B812" t="s">
        <v>1621</v>
      </c>
      <c r="C812" t="s">
        <v>1622</v>
      </c>
      <c r="D812" t="str">
        <f>HYPERLINK("https://talan.bank.gov.ua/get-user-certificate/US_uJvI_SsHmJWdRvIgg","Завантажити сертифікат")</f>
        <v>Завантажити сертифікат</v>
      </c>
    </row>
    <row r="813" spans="1:4" x14ac:dyDescent="0.3">
      <c r="A813" s="3">
        <v>812</v>
      </c>
      <c r="B813" t="s">
        <v>1623</v>
      </c>
      <c r="C813" t="s">
        <v>1624</v>
      </c>
      <c r="D813" t="str">
        <f>HYPERLINK("https://talan.bank.gov.ua/get-user-certificate/US_uJD5PTdIQsfKFSmLI","Завантажити сертифікат")</f>
        <v>Завантажити сертифікат</v>
      </c>
    </row>
    <row r="814" spans="1:4" x14ac:dyDescent="0.3">
      <c r="A814" s="3">
        <v>813</v>
      </c>
      <c r="B814" t="s">
        <v>1625</v>
      </c>
      <c r="C814" t="s">
        <v>1626</v>
      </c>
      <c r="D814" t="str">
        <f>HYPERLINK("https://talan.bank.gov.ua/get-user-certificate/US_uJQiV922NT5qUuoja","Завантажити сертифікат")</f>
        <v>Завантажити сертифікат</v>
      </c>
    </row>
    <row r="815" spans="1:4" x14ac:dyDescent="0.3">
      <c r="A815" s="3">
        <v>814</v>
      </c>
      <c r="B815" t="s">
        <v>1627</v>
      </c>
      <c r="C815" t="s">
        <v>1628</v>
      </c>
      <c r="D815" t="str">
        <f>HYPERLINK("https://talan.bank.gov.ua/get-user-certificate/US_uJbxxKbam_s3PHWCj","Завантажити сертифікат")</f>
        <v>Завантажити сертифікат</v>
      </c>
    </row>
    <row r="816" spans="1:4" x14ac:dyDescent="0.3">
      <c r="A816" s="3">
        <v>815</v>
      </c>
      <c r="B816" t="s">
        <v>1629</v>
      </c>
      <c r="C816" t="s">
        <v>1630</v>
      </c>
      <c r="D816" t="str">
        <f>HYPERLINK("https://talan.bank.gov.ua/get-user-certificate/US_uJlebaSYP3qlURD1U","Завантажити сертифікат")</f>
        <v>Завантажити сертифікат</v>
      </c>
    </row>
    <row r="817" spans="1:4" x14ac:dyDescent="0.3">
      <c r="A817" s="3">
        <v>816</v>
      </c>
      <c r="B817" t="s">
        <v>1631</v>
      </c>
      <c r="C817" t="s">
        <v>1632</v>
      </c>
      <c r="D817" t="str">
        <f>HYPERLINK("https://talan.bank.gov.ua/get-user-certificate/US_uJObqKXqTJgjfqQsf","Завантажити сертифікат")</f>
        <v>Завантажити сертифікат</v>
      </c>
    </row>
    <row r="818" spans="1:4" x14ac:dyDescent="0.3">
      <c r="A818" s="3">
        <v>817</v>
      </c>
      <c r="B818" t="s">
        <v>1633</v>
      </c>
      <c r="C818" t="s">
        <v>1634</v>
      </c>
      <c r="D818" t="str">
        <f>HYPERLINK("https://talan.bank.gov.ua/get-user-certificate/US_uJxUxbW9nlCvUMISQ","Завантажити сертифікат")</f>
        <v>Завантажити сертифікат</v>
      </c>
    </row>
    <row r="819" spans="1:4" x14ac:dyDescent="0.3">
      <c r="A819" s="3">
        <v>818</v>
      </c>
      <c r="B819" t="s">
        <v>1635</v>
      </c>
      <c r="C819" t="s">
        <v>1636</v>
      </c>
      <c r="D819" t="str">
        <f>HYPERLINK("https://talan.bank.gov.ua/get-user-certificate/US_uJU-tYZa5dZvvxXU0","Завантажити сертифікат")</f>
        <v>Завантажити сертифікат</v>
      </c>
    </row>
    <row r="820" spans="1:4" x14ac:dyDescent="0.3">
      <c r="A820" s="3">
        <v>819</v>
      </c>
      <c r="B820" t="s">
        <v>1637</v>
      </c>
      <c r="C820" t="s">
        <v>1638</v>
      </c>
      <c r="D820" t="str">
        <f>HYPERLINK("https://talan.bank.gov.ua/get-user-certificate/US_uJV8VIss3SNUJ4WyX","Завантажити сертифікат")</f>
        <v>Завантажити сертифікат</v>
      </c>
    </row>
    <row r="821" spans="1:4" x14ac:dyDescent="0.3">
      <c r="A821" s="3">
        <v>820</v>
      </c>
      <c r="B821" t="s">
        <v>1639</v>
      </c>
      <c r="C821" t="s">
        <v>1640</v>
      </c>
      <c r="D821" t="str">
        <f>HYPERLINK("https://talan.bank.gov.ua/get-user-certificate/US_uJJKo-LHfTT9aVIIu","Завантажити сертифікат")</f>
        <v>Завантажити сертифікат</v>
      </c>
    </row>
    <row r="822" spans="1:4" x14ac:dyDescent="0.3">
      <c r="A822" s="3">
        <v>821</v>
      </c>
      <c r="B822" t="s">
        <v>1641</v>
      </c>
      <c r="C822" t="s">
        <v>1642</v>
      </c>
      <c r="D822" t="str">
        <f>HYPERLINK("https://talan.bank.gov.ua/get-user-certificate/US_uJpY390DwOtVQt4WU","Завантажити сертифікат")</f>
        <v>Завантажити сертифікат</v>
      </c>
    </row>
    <row r="823" spans="1:4" x14ac:dyDescent="0.3">
      <c r="A823" s="3">
        <v>822</v>
      </c>
      <c r="B823" t="s">
        <v>1643</v>
      </c>
      <c r="C823" t="s">
        <v>1644</v>
      </c>
      <c r="D823" t="str">
        <f>HYPERLINK("https://talan.bank.gov.ua/get-user-certificate/US_uJ153HCOn3PAl40BA","Завантажити сертифікат")</f>
        <v>Завантажити сертифікат</v>
      </c>
    </row>
    <row r="824" spans="1:4" x14ac:dyDescent="0.3">
      <c r="A824" s="3">
        <v>823</v>
      </c>
      <c r="B824" t="s">
        <v>1645</v>
      </c>
      <c r="C824" t="s">
        <v>1646</v>
      </c>
      <c r="D824" t="str">
        <f>HYPERLINK("https://talan.bank.gov.ua/get-user-certificate/US_uJfC1XG7o5DA8U8e3","Завантажити сертифікат")</f>
        <v>Завантажити сертифікат</v>
      </c>
    </row>
    <row r="825" spans="1:4" x14ac:dyDescent="0.3">
      <c r="A825" s="3">
        <v>824</v>
      </c>
      <c r="B825" t="s">
        <v>1647</v>
      </c>
      <c r="C825" t="s">
        <v>1648</v>
      </c>
      <c r="D825" t="str">
        <f>HYPERLINK("https://talan.bank.gov.ua/get-user-certificate/US_uJ60S-P6j4C-N9f_8","Завантажити сертифікат")</f>
        <v>Завантажити сертифікат</v>
      </c>
    </row>
    <row r="826" spans="1:4" x14ac:dyDescent="0.3">
      <c r="A826" s="3">
        <v>825</v>
      </c>
      <c r="B826" t="s">
        <v>1649</v>
      </c>
      <c r="C826" t="s">
        <v>1650</v>
      </c>
      <c r="D826" t="str">
        <f>HYPERLINK("https://talan.bank.gov.ua/get-user-certificate/US_uJbNJt7W5z3KXCdTv","Завантажити сертифікат")</f>
        <v>Завантажити сертифікат</v>
      </c>
    </row>
    <row r="827" spans="1:4" x14ac:dyDescent="0.3">
      <c r="A827" s="3">
        <v>826</v>
      </c>
      <c r="B827" t="s">
        <v>1651</v>
      </c>
      <c r="C827" t="s">
        <v>1652</v>
      </c>
      <c r="D827" t="str">
        <f>HYPERLINK("https://talan.bank.gov.ua/get-user-certificate/US_uJ1gAiIIyKiCcR26S","Завантажити сертифікат")</f>
        <v>Завантажити сертифікат</v>
      </c>
    </row>
    <row r="828" spans="1:4" x14ac:dyDescent="0.3">
      <c r="A828" s="3">
        <v>827</v>
      </c>
      <c r="B828" t="s">
        <v>1653</v>
      </c>
      <c r="C828" t="s">
        <v>1654</v>
      </c>
      <c r="D828" t="str">
        <f>HYPERLINK("https://talan.bank.gov.ua/get-user-certificate/US_uJ29k3_0t6GqYkePg","Завантажити сертифікат")</f>
        <v>Завантажити сертифікат</v>
      </c>
    </row>
    <row r="829" spans="1:4" x14ac:dyDescent="0.3">
      <c r="A829" s="3">
        <v>828</v>
      </c>
      <c r="B829" t="s">
        <v>1655</v>
      </c>
      <c r="C829" t="s">
        <v>1656</v>
      </c>
      <c r="D829" t="str">
        <f>HYPERLINK("https://talan.bank.gov.ua/get-user-certificate/US_uJs1qcNdkpsymrnKa","Завантажити сертифікат")</f>
        <v>Завантажити сертифікат</v>
      </c>
    </row>
    <row r="830" spans="1:4" x14ac:dyDescent="0.3">
      <c r="A830" s="3">
        <v>829</v>
      </c>
      <c r="B830" t="s">
        <v>1657</v>
      </c>
      <c r="C830" t="s">
        <v>1658</v>
      </c>
      <c r="D830" t="str">
        <f>HYPERLINK("https://talan.bank.gov.ua/get-user-certificate/US_uJqIXJScUKthe2zUJ","Завантажити сертифікат")</f>
        <v>Завантажити сертифікат</v>
      </c>
    </row>
    <row r="831" spans="1:4" x14ac:dyDescent="0.3">
      <c r="A831" s="3">
        <v>830</v>
      </c>
      <c r="B831" t="s">
        <v>1659</v>
      </c>
      <c r="C831" t="s">
        <v>1660</v>
      </c>
      <c r="D831" t="str">
        <f>HYPERLINK("https://talan.bank.gov.ua/get-user-certificate/US_uJ5DtX5dttjXaIDVQ","Завантажити сертифікат")</f>
        <v>Завантажити сертифікат</v>
      </c>
    </row>
    <row r="832" spans="1:4" x14ac:dyDescent="0.3">
      <c r="A832" s="3">
        <v>831</v>
      </c>
      <c r="B832" t="s">
        <v>1661</v>
      </c>
      <c r="C832" t="s">
        <v>1662</v>
      </c>
      <c r="D832" t="str">
        <f>HYPERLINK("https://talan.bank.gov.ua/get-user-certificate/US_uJoeN8CYR_8GqDbMi","Завантажити сертифікат")</f>
        <v>Завантажити сертифікат</v>
      </c>
    </row>
    <row r="833" spans="1:4" x14ac:dyDescent="0.3">
      <c r="A833" s="3">
        <v>832</v>
      </c>
      <c r="B833" t="s">
        <v>1663</v>
      </c>
      <c r="C833" t="s">
        <v>1664</v>
      </c>
      <c r="D833" t="str">
        <f>HYPERLINK("https://talan.bank.gov.ua/get-user-certificate/US_uJ3lhEZ72I37cTgWP","Завантажити сертифікат")</f>
        <v>Завантажити сертифікат</v>
      </c>
    </row>
    <row r="834" spans="1:4" x14ac:dyDescent="0.3">
      <c r="A834" s="3">
        <v>833</v>
      </c>
      <c r="B834" t="s">
        <v>1665</v>
      </c>
      <c r="C834" t="s">
        <v>1666</v>
      </c>
      <c r="D834" t="str">
        <f>HYPERLINK("https://talan.bank.gov.ua/get-user-certificate/US_uJhtpdmBG52bMANK0","Завантажити сертифікат")</f>
        <v>Завантажити сертифікат</v>
      </c>
    </row>
    <row r="835" spans="1:4" x14ac:dyDescent="0.3">
      <c r="A835" s="3">
        <v>834</v>
      </c>
      <c r="B835" t="s">
        <v>1667</v>
      </c>
      <c r="C835" t="s">
        <v>1668</v>
      </c>
      <c r="D835" t="str">
        <f>HYPERLINK("https://talan.bank.gov.ua/get-user-certificate/US_uJScekLmDXEbX3x6F","Завантажити сертифікат")</f>
        <v>Завантажити сертифікат</v>
      </c>
    </row>
    <row r="836" spans="1:4" x14ac:dyDescent="0.3">
      <c r="A836" s="3">
        <v>835</v>
      </c>
      <c r="B836" t="s">
        <v>1669</v>
      </c>
      <c r="C836" t="s">
        <v>1670</v>
      </c>
      <c r="D836" t="str">
        <f>HYPERLINK("https://talan.bank.gov.ua/get-user-certificate/US_uJliNUTCe_OEuYQbc","Завантажити сертифікат")</f>
        <v>Завантажити сертифікат</v>
      </c>
    </row>
    <row r="837" spans="1:4" x14ac:dyDescent="0.3">
      <c r="A837" s="3">
        <v>836</v>
      </c>
      <c r="B837" t="s">
        <v>1671</v>
      </c>
      <c r="C837" t="s">
        <v>1672</v>
      </c>
      <c r="D837" t="str">
        <f>HYPERLINK("https://talan.bank.gov.ua/get-user-certificate/US_uJVugzvezj4AFTC-N","Завантажити сертифікат")</f>
        <v>Завантажити сертифікат</v>
      </c>
    </row>
    <row r="838" spans="1:4" x14ac:dyDescent="0.3">
      <c r="A838" s="3">
        <v>837</v>
      </c>
      <c r="B838" t="s">
        <v>1673</v>
      </c>
      <c r="C838" t="s">
        <v>1674</v>
      </c>
      <c r="D838" t="str">
        <f>HYPERLINK("https://talan.bank.gov.ua/get-user-certificate/US_uJbMJm1p0xAAMwkU_","Завантажити сертифікат")</f>
        <v>Завантажити сертифікат</v>
      </c>
    </row>
    <row r="839" spans="1:4" x14ac:dyDescent="0.3">
      <c r="A839" s="3">
        <v>838</v>
      </c>
      <c r="B839" t="s">
        <v>1675</v>
      </c>
      <c r="C839" t="s">
        <v>1676</v>
      </c>
      <c r="D839" t="str">
        <f>HYPERLINK("https://talan.bank.gov.ua/get-user-certificate/US_uJ-Jp_REyYLDd_qUX","Завантажити сертифікат")</f>
        <v>Завантажити сертифікат</v>
      </c>
    </row>
    <row r="840" spans="1:4" x14ac:dyDescent="0.3">
      <c r="A840" s="3">
        <v>839</v>
      </c>
      <c r="B840" t="s">
        <v>1677</v>
      </c>
      <c r="C840" t="s">
        <v>1678</v>
      </c>
      <c r="D840" t="str">
        <f>HYPERLINK("https://talan.bank.gov.ua/get-user-certificate/US_uJFAwVq8kZSDUQI9u","Завантажити сертифікат")</f>
        <v>Завантажити сертифікат</v>
      </c>
    </row>
    <row r="841" spans="1:4" x14ac:dyDescent="0.3">
      <c r="A841" s="3">
        <v>840</v>
      </c>
      <c r="B841" t="s">
        <v>1679</v>
      </c>
      <c r="C841" t="s">
        <v>1680</v>
      </c>
      <c r="D841" t="str">
        <f>HYPERLINK("https://talan.bank.gov.ua/get-user-certificate/US_uJ3Wq3Y-gqpoQEEF5","Завантажити сертифікат")</f>
        <v>Завантажити сертифікат</v>
      </c>
    </row>
    <row r="842" spans="1:4" x14ac:dyDescent="0.3">
      <c r="A842" s="3">
        <v>841</v>
      </c>
      <c r="B842" t="s">
        <v>1681</v>
      </c>
      <c r="C842" t="s">
        <v>1682</v>
      </c>
      <c r="D842" t="str">
        <f>HYPERLINK("https://talan.bank.gov.ua/get-user-certificate/US_uJJNSnmZB_yiumSSt","Завантажити сертифікат")</f>
        <v>Завантажити сертифікат</v>
      </c>
    </row>
    <row r="843" spans="1:4" x14ac:dyDescent="0.3">
      <c r="A843" s="3">
        <v>842</v>
      </c>
      <c r="B843" t="s">
        <v>1683</v>
      </c>
      <c r="C843" t="s">
        <v>1684</v>
      </c>
      <c r="D843" t="str">
        <f>HYPERLINK("https://talan.bank.gov.ua/get-user-certificate/US_uJVjl8n_ahHrQKD_L","Завантажити сертифікат")</f>
        <v>Завантажити сертифікат</v>
      </c>
    </row>
    <row r="844" spans="1:4" x14ac:dyDescent="0.3">
      <c r="A844" s="3">
        <v>843</v>
      </c>
      <c r="B844" t="s">
        <v>1685</v>
      </c>
      <c r="C844" t="s">
        <v>1686</v>
      </c>
      <c r="D844" t="str">
        <f>HYPERLINK("https://talan.bank.gov.ua/get-user-certificate/US_uJIMrUG8sRBL9zJey","Завантажити сертифікат")</f>
        <v>Завантажити сертифікат</v>
      </c>
    </row>
    <row r="845" spans="1:4" x14ac:dyDescent="0.3">
      <c r="A845" s="3">
        <v>844</v>
      </c>
      <c r="B845" t="s">
        <v>1687</v>
      </c>
      <c r="C845" t="s">
        <v>1688</v>
      </c>
      <c r="D845" t="str">
        <f>HYPERLINK("https://talan.bank.gov.ua/get-user-certificate/US_uJ-4ttTXH_79D86nd","Завантажити сертифікат")</f>
        <v>Завантажити сертифікат</v>
      </c>
    </row>
    <row r="846" spans="1:4" x14ac:dyDescent="0.3">
      <c r="A846" s="3">
        <v>845</v>
      </c>
      <c r="B846" t="s">
        <v>1689</v>
      </c>
      <c r="C846" t="s">
        <v>1690</v>
      </c>
      <c r="D846" t="str">
        <f>HYPERLINK("https://talan.bank.gov.ua/get-user-certificate/US_uJ0CrKuG2TKa58w5I","Завантажити сертифікат")</f>
        <v>Завантажити сертифікат</v>
      </c>
    </row>
    <row r="847" spans="1:4" x14ac:dyDescent="0.3">
      <c r="A847" s="3">
        <v>846</v>
      </c>
      <c r="B847" t="s">
        <v>1691</v>
      </c>
      <c r="C847" t="s">
        <v>1692</v>
      </c>
      <c r="D847" t="str">
        <f>HYPERLINK("https://talan.bank.gov.ua/get-user-certificate/US_uJ9ooOdBhMHCIXsNp","Завантажити сертифікат")</f>
        <v>Завантажити сертифікат</v>
      </c>
    </row>
    <row r="848" spans="1:4" x14ac:dyDescent="0.3">
      <c r="A848" s="3">
        <v>847</v>
      </c>
      <c r="B848" t="s">
        <v>1693</v>
      </c>
      <c r="C848" t="s">
        <v>1694</v>
      </c>
      <c r="D848" t="str">
        <f>HYPERLINK("https://talan.bank.gov.ua/get-user-certificate/US_uJpjiwwLjyYDjLuoJ","Завантажити сертифікат")</f>
        <v>Завантажити сертифікат</v>
      </c>
    </row>
    <row r="849" spans="1:4" x14ac:dyDescent="0.3">
      <c r="A849" s="3">
        <v>848</v>
      </c>
      <c r="B849" t="s">
        <v>1695</v>
      </c>
      <c r="C849" t="s">
        <v>1696</v>
      </c>
      <c r="D849" t="str">
        <f>HYPERLINK("https://talan.bank.gov.ua/get-user-certificate/US_uJnMqssvws3h3PFt0","Завантажити сертифікат")</f>
        <v>Завантажити сертифікат</v>
      </c>
    </row>
    <row r="850" spans="1:4" x14ac:dyDescent="0.3">
      <c r="A850" s="3">
        <v>849</v>
      </c>
      <c r="B850" t="s">
        <v>1697</v>
      </c>
      <c r="C850" t="s">
        <v>1698</v>
      </c>
      <c r="D850" t="str">
        <f>HYPERLINK("https://talan.bank.gov.ua/get-user-certificate/US_uJ9Io_ak6xmcPxYJY","Завантажити сертифікат")</f>
        <v>Завантажити сертифікат</v>
      </c>
    </row>
    <row r="851" spans="1:4" x14ac:dyDescent="0.3">
      <c r="A851" s="3">
        <v>850</v>
      </c>
      <c r="B851" t="s">
        <v>1699</v>
      </c>
      <c r="C851" t="s">
        <v>1700</v>
      </c>
      <c r="D851" t="str">
        <f>HYPERLINK("https://talan.bank.gov.ua/get-user-certificate/US_uJ1uknZjjhPQyymCn","Завантажити сертифікат")</f>
        <v>Завантажити сертифікат</v>
      </c>
    </row>
    <row r="852" spans="1:4" x14ac:dyDescent="0.3">
      <c r="A852" s="3">
        <v>851</v>
      </c>
      <c r="B852" t="s">
        <v>1701</v>
      </c>
      <c r="C852" t="s">
        <v>1702</v>
      </c>
      <c r="D852" t="str">
        <f>HYPERLINK("https://talan.bank.gov.ua/get-user-certificate/US_uJarsmbOuRjLI410E","Завантажити сертифікат")</f>
        <v>Завантажити сертифікат</v>
      </c>
    </row>
    <row r="853" spans="1:4" x14ac:dyDescent="0.3">
      <c r="A853" s="3">
        <v>852</v>
      </c>
      <c r="B853" t="s">
        <v>1703</v>
      </c>
      <c r="C853" t="s">
        <v>1704</v>
      </c>
      <c r="D853" t="str">
        <f>HYPERLINK("https://talan.bank.gov.ua/get-user-certificate/US_uJn0dpdjU4XCKKHtA","Завантажити сертифікат")</f>
        <v>Завантажити сертифікат</v>
      </c>
    </row>
    <row r="854" spans="1:4" x14ac:dyDescent="0.3">
      <c r="A854" s="3">
        <v>853</v>
      </c>
      <c r="B854" t="s">
        <v>1705</v>
      </c>
      <c r="C854" t="s">
        <v>1706</v>
      </c>
      <c r="D854" t="str">
        <f>HYPERLINK("https://talan.bank.gov.ua/get-user-certificate/US_uJzof72vrcLlEoJG-","Завантажити сертифікат")</f>
        <v>Завантажити сертифікат</v>
      </c>
    </row>
    <row r="855" spans="1:4" x14ac:dyDescent="0.3">
      <c r="A855" s="3">
        <v>854</v>
      </c>
      <c r="B855" t="s">
        <v>1707</v>
      </c>
      <c r="C855" t="s">
        <v>1708</v>
      </c>
      <c r="D855" t="str">
        <f>HYPERLINK("https://talan.bank.gov.ua/get-user-certificate/US_uJALfouAwXuFwYWvF","Завантажити сертифікат")</f>
        <v>Завантажити сертифікат</v>
      </c>
    </row>
    <row r="856" spans="1:4" x14ac:dyDescent="0.3">
      <c r="A856" s="3">
        <v>855</v>
      </c>
      <c r="B856" t="s">
        <v>1709</v>
      </c>
      <c r="C856" t="s">
        <v>1710</v>
      </c>
      <c r="D856" t="str">
        <f>HYPERLINK("https://talan.bank.gov.ua/get-user-certificate/US_uJ39-rJa-6nU6hDha","Завантажити сертифікат")</f>
        <v>Завантажити сертифікат</v>
      </c>
    </row>
    <row r="857" spans="1:4" x14ac:dyDescent="0.3">
      <c r="A857" s="3">
        <v>856</v>
      </c>
      <c r="B857" t="s">
        <v>1711</v>
      </c>
      <c r="C857" t="s">
        <v>1712</v>
      </c>
      <c r="D857" t="str">
        <f>HYPERLINK("https://talan.bank.gov.ua/get-user-certificate/US_uJTr5rRi0Uu9sDSXy","Завантажити сертифікат")</f>
        <v>Завантажити сертифікат</v>
      </c>
    </row>
    <row r="858" spans="1:4" x14ac:dyDescent="0.3">
      <c r="A858" s="3">
        <v>857</v>
      </c>
      <c r="B858" t="s">
        <v>1713</v>
      </c>
      <c r="C858" t="s">
        <v>1714</v>
      </c>
      <c r="D858" t="str">
        <f>HYPERLINK("https://talan.bank.gov.ua/get-user-certificate/US_uJQ0dWu7aD__SbXTi","Завантажити сертифікат")</f>
        <v>Завантажити сертифікат</v>
      </c>
    </row>
    <row r="859" spans="1:4" x14ac:dyDescent="0.3">
      <c r="A859" s="3">
        <v>858</v>
      </c>
      <c r="B859" t="s">
        <v>1715</v>
      </c>
      <c r="C859" t="s">
        <v>1716</v>
      </c>
      <c r="D859" t="str">
        <f>HYPERLINK("https://talan.bank.gov.ua/get-user-certificate/US_uJ4pfmSQno1doe8ml","Завантажити сертифікат")</f>
        <v>Завантажити сертифікат</v>
      </c>
    </row>
    <row r="860" spans="1:4" x14ac:dyDescent="0.3">
      <c r="A860" s="3">
        <v>859</v>
      </c>
      <c r="B860" t="s">
        <v>1717</v>
      </c>
      <c r="C860" t="s">
        <v>1718</v>
      </c>
      <c r="D860" t="str">
        <f>HYPERLINK("https://talan.bank.gov.ua/get-user-certificate/US_uJOBL253zdtcKiMj4","Завантажити сертифікат")</f>
        <v>Завантажити сертифікат</v>
      </c>
    </row>
    <row r="861" spans="1:4" x14ac:dyDescent="0.3">
      <c r="A861" s="3">
        <v>860</v>
      </c>
      <c r="B861" t="s">
        <v>1719</v>
      </c>
      <c r="C861" t="s">
        <v>1720</v>
      </c>
      <c r="D861" t="str">
        <f>HYPERLINK("https://talan.bank.gov.ua/get-user-certificate/US_uJY1hMp-G5YAXNj4K","Завантажити сертифікат")</f>
        <v>Завантажити сертифікат</v>
      </c>
    </row>
    <row r="862" spans="1:4" x14ac:dyDescent="0.3">
      <c r="A862" s="3">
        <v>861</v>
      </c>
      <c r="B862" t="s">
        <v>1721</v>
      </c>
      <c r="C862" t="s">
        <v>1722</v>
      </c>
      <c r="D862" t="str">
        <f>HYPERLINK("https://talan.bank.gov.ua/get-user-certificate/US_uJr2693VyYJKM57Sb","Завантажити сертифікат")</f>
        <v>Завантажити сертифікат</v>
      </c>
    </row>
    <row r="863" spans="1:4" x14ac:dyDescent="0.3">
      <c r="A863" s="3">
        <v>862</v>
      </c>
      <c r="B863" t="s">
        <v>1723</v>
      </c>
      <c r="C863" t="s">
        <v>1724</v>
      </c>
      <c r="D863" t="str">
        <f>HYPERLINK("https://talan.bank.gov.ua/get-user-certificate/US_uJPn3dy_a7PdeRYML","Завантажити сертифікат")</f>
        <v>Завантажити сертифікат</v>
      </c>
    </row>
    <row r="864" spans="1:4" x14ac:dyDescent="0.3">
      <c r="A864" s="3">
        <v>863</v>
      </c>
      <c r="B864" t="s">
        <v>1725</v>
      </c>
      <c r="C864" t="s">
        <v>1726</v>
      </c>
      <c r="D864" t="str">
        <f>HYPERLINK("https://talan.bank.gov.ua/get-user-certificate/US_uJesLpW0JdvQ2rjYu","Завантажити сертифікат")</f>
        <v>Завантажити сертифікат</v>
      </c>
    </row>
    <row r="865" spans="1:4" x14ac:dyDescent="0.3">
      <c r="A865" s="3">
        <v>864</v>
      </c>
      <c r="B865" t="s">
        <v>1727</v>
      </c>
      <c r="C865" t="s">
        <v>1728</v>
      </c>
      <c r="D865" t="str">
        <f>HYPERLINK("https://talan.bank.gov.ua/get-user-certificate/US_uJRJmTqA4NZp58gDG","Завантажити сертифікат")</f>
        <v>Завантажити сертифікат</v>
      </c>
    </row>
    <row r="866" spans="1:4" x14ac:dyDescent="0.3">
      <c r="A866" s="3">
        <v>865</v>
      </c>
      <c r="B866" t="s">
        <v>1729</v>
      </c>
      <c r="C866" t="s">
        <v>1730</v>
      </c>
      <c r="D866" t="str">
        <f>HYPERLINK("https://talan.bank.gov.ua/get-user-certificate/US_uJiSfl_XYH2JpHZk6","Завантажити сертифікат")</f>
        <v>Завантажити сертифікат</v>
      </c>
    </row>
    <row r="867" spans="1:4" x14ac:dyDescent="0.3">
      <c r="A867" s="3">
        <v>866</v>
      </c>
      <c r="B867" t="s">
        <v>1731</v>
      </c>
      <c r="C867" t="s">
        <v>1732</v>
      </c>
      <c r="D867" t="str">
        <f>HYPERLINK("https://talan.bank.gov.ua/get-user-certificate/US_uJ14tIBSi6n792Eiy","Завантажити сертифікат")</f>
        <v>Завантажити сертифікат</v>
      </c>
    </row>
    <row r="868" spans="1:4" x14ac:dyDescent="0.3">
      <c r="A868" s="3">
        <v>867</v>
      </c>
      <c r="B868" t="s">
        <v>1733</v>
      </c>
      <c r="C868" t="s">
        <v>1734</v>
      </c>
      <c r="D868" t="str">
        <f>HYPERLINK("https://talan.bank.gov.ua/get-user-certificate/US_uJpFFc5IeGvlk_ufi","Завантажити сертифікат")</f>
        <v>Завантажити сертифікат</v>
      </c>
    </row>
    <row r="869" spans="1:4" x14ac:dyDescent="0.3">
      <c r="A869" s="3">
        <v>868</v>
      </c>
      <c r="B869" t="s">
        <v>1735</v>
      </c>
      <c r="C869" t="s">
        <v>1736</v>
      </c>
      <c r="D869" t="str">
        <f>HYPERLINK("https://talan.bank.gov.ua/get-user-certificate/US_uJQ7Sw5K0cMXYwW5t","Завантажити сертифікат")</f>
        <v>Завантажити сертифікат</v>
      </c>
    </row>
    <row r="870" spans="1:4" x14ac:dyDescent="0.3">
      <c r="A870" s="3">
        <v>869</v>
      </c>
      <c r="B870" t="s">
        <v>1737</v>
      </c>
      <c r="C870" t="s">
        <v>1738</v>
      </c>
      <c r="D870" t="str">
        <f>HYPERLINK("https://talan.bank.gov.ua/get-user-certificate/US_uJ6jG1ekO5BpCoj6M","Завантажити сертифікат")</f>
        <v>Завантажити сертифікат</v>
      </c>
    </row>
    <row r="871" spans="1:4" x14ac:dyDescent="0.3">
      <c r="A871" s="3">
        <v>870</v>
      </c>
      <c r="B871" t="s">
        <v>1739</v>
      </c>
      <c r="C871" t="s">
        <v>1740</v>
      </c>
      <c r="D871" t="str">
        <f>HYPERLINK("https://talan.bank.gov.ua/get-user-certificate/US_uJOEnz49KXPCtoXJw","Завантажити сертифікат")</f>
        <v>Завантажити сертифікат</v>
      </c>
    </row>
    <row r="872" spans="1:4" x14ac:dyDescent="0.3">
      <c r="A872" s="3">
        <v>871</v>
      </c>
      <c r="B872" t="s">
        <v>1741</v>
      </c>
      <c r="C872" t="s">
        <v>1742</v>
      </c>
      <c r="D872" t="str">
        <f>HYPERLINK("https://talan.bank.gov.ua/get-user-certificate/US_uJvOxSbzViCz1xJVL","Завантажити сертифікат")</f>
        <v>Завантажити сертифікат</v>
      </c>
    </row>
    <row r="873" spans="1:4" x14ac:dyDescent="0.3">
      <c r="A873" s="3">
        <v>872</v>
      </c>
      <c r="B873" t="s">
        <v>1743</v>
      </c>
      <c r="C873" t="s">
        <v>1744</v>
      </c>
      <c r="D873" t="str">
        <f>HYPERLINK("https://talan.bank.gov.ua/get-user-certificate/US_uJoAp1hagWRRxEGPx","Завантажити сертифікат")</f>
        <v>Завантажити сертифікат</v>
      </c>
    </row>
    <row r="874" spans="1:4" x14ac:dyDescent="0.3">
      <c r="A874" s="3">
        <v>873</v>
      </c>
      <c r="B874" t="s">
        <v>1745</v>
      </c>
      <c r="C874" t="s">
        <v>1746</v>
      </c>
      <c r="D874" t="str">
        <f>HYPERLINK("https://talan.bank.gov.ua/get-user-certificate/US_uJUhpZy5m0h2yNM76","Завантажити сертифікат")</f>
        <v>Завантажити сертифікат</v>
      </c>
    </row>
    <row r="875" spans="1:4" x14ac:dyDescent="0.3">
      <c r="A875" s="3">
        <v>874</v>
      </c>
      <c r="B875" t="s">
        <v>1747</v>
      </c>
      <c r="C875" t="s">
        <v>1748</v>
      </c>
      <c r="D875" t="str">
        <f>HYPERLINK("https://talan.bank.gov.ua/get-user-certificate/US_uJc5AKaBK7CA0pYTm","Завантажити сертифікат")</f>
        <v>Завантажити сертифікат</v>
      </c>
    </row>
    <row r="876" spans="1:4" x14ac:dyDescent="0.3">
      <c r="A876" s="3">
        <v>875</v>
      </c>
      <c r="B876" t="s">
        <v>1749</v>
      </c>
      <c r="C876" t="s">
        <v>1750</v>
      </c>
      <c r="D876" t="str">
        <f>HYPERLINK("https://talan.bank.gov.ua/get-user-certificate/US_uJlONdbWk3c0BVQzf","Завантажити сертифікат")</f>
        <v>Завантажити сертифікат</v>
      </c>
    </row>
    <row r="877" spans="1:4" x14ac:dyDescent="0.3">
      <c r="A877" s="3">
        <v>876</v>
      </c>
      <c r="B877" t="s">
        <v>1751</v>
      </c>
      <c r="C877" t="s">
        <v>1752</v>
      </c>
      <c r="D877" t="str">
        <f>HYPERLINK("https://talan.bank.gov.ua/get-user-certificate/US_uJtsNiljey6uvl6Er","Завантажити сертифікат")</f>
        <v>Завантажити сертифікат</v>
      </c>
    </row>
    <row r="878" spans="1:4" x14ac:dyDescent="0.3">
      <c r="A878" s="3">
        <v>877</v>
      </c>
      <c r="B878" t="s">
        <v>1753</v>
      </c>
      <c r="C878" t="s">
        <v>1754</v>
      </c>
      <c r="D878" t="str">
        <f>HYPERLINK("https://talan.bank.gov.ua/get-user-certificate/US_uJLodYunJ6_dHB2fH","Завантажити сертифікат")</f>
        <v>Завантажити сертифікат</v>
      </c>
    </row>
    <row r="879" spans="1:4" x14ac:dyDescent="0.3">
      <c r="A879" s="3">
        <v>878</v>
      </c>
      <c r="B879" t="s">
        <v>1755</v>
      </c>
      <c r="C879" t="s">
        <v>1756</v>
      </c>
      <c r="D879" t="str">
        <f>HYPERLINK("https://talan.bank.gov.ua/get-user-certificate/US_uJqHye4DIP0Y19M3O","Завантажити сертифікат")</f>
        <v>Завантажити сертифікат</v>
      </c>
    </row>
    <row r="880" spans="1:4" x14ac:dyDescent="0.3">
      <c r="A880" s="3">
        <v>879</v>
      </c>
      <c r="B880" t="s">
        <v>1757</v>
      </c>
      <c r="C880" t="s">
        <v>1758</v>
      </c>
      <c r="D880" t="str">
        <f>HYPERLINK("https://talan.bank.gov.ua/get-user-certificate/US_uJQoSeB_kwNjp5Ew7","Завантажити сертифікат")</f>
        <v>Завантажити сертифікат</v>
      </c>
    </row>
    <row r="881" spans="1:4" x14ac:dyDescent="0.3">
      <c r="A881" s="3">
        <v>880</v>
      </c>
      <c r="B881" t="s">
        <v>1759</v>
      </c>
      <c r="C881" t="s">
        <v>1760</v>
      </c>
      <c r="D881" t="str">
        <f>HYPERLINK("https://talan.bank.gov.ua/get-user-certificate/US_uJvtk4wZEliIY17uu","Завантажити сертифікат")</f>
        <v>Завантажити сертифікат</v>
      </c>
    </row>
    <row r="882" spans="1:4" x14ac:dyDescent="0.3">
      <c r="A882" s="3">
        <v>881</v>
      </c>
      <c r="B882" t="s">
        <v>1761</v>
      </c>
      <c r="C882" t="s">
        <v>1762</v>
      </c>
      <c r="D882" t="str">
        <f>HYPERLINK("https://talan.bank.gov.ua/get-user-certificate/US_uJUCzKT7sV4Y3s7pL","Завантажити сертифікат")</f>
        <v>Завантажити сертифікат</v>
      </c>
    </row>
    <row r="883" spans="1:4" x14ac:dyDescent="0.3">
      <c r="A883" s="3">
        <v>882</v>
      </c>
      <c r="B883" t="s">
        <v>1763</v>
      </c>
      <c r="C883" t="s">
        <v>1764</v>
      </c>
      <c r="D883" t="str">
        <f>HYPERLINK("https://talan.bank.gov.ua/get-user-certificate/US_uJc3yKFFJr97_0NtZ","Завантажити сертифікат")</f>
        <v>Завантажити сертифікат</v>
      </c>
    </row>
    <row r="884" spans="1:4" x14ac:dyDescent="0.3">
      <c r="A884" s="3">
        <v>883</v>
      </c>
      <c r="B884" t="s">
        <v>1765</v>
      </c>
      <c r="C884" t="s">
        <v>1766</v>
      </c>
      <c r="D884" t="str">
        <f>HYPERLINK("https://talan.bank.gov.ua/get-user-certificate/US_uJbDCVyplW9yvmbIF","Завантажити сертифікат")</f>
        <v>Завантажити сертифікат</v>
      </c>
    </row>
    <row r="885" spans="1:4" x14ac:dyDescent="0.3">
      <c r="A885" s="3">
        <v>884</v>
      </c>
      <c r="B885" t="s">
        <v>1767</v>
      </c>
      <c r="C885" t="s">
        <v>1768</v>
      </c>
      <c r="D885" t="str">
        <f>HYPERLINK("https://talan.bank.gov.ua/get-user-certificate/US_uJ62lz3NYN0-mTKg2","Завантажити сертифікат")</f>
        <v>Завантажити сертифікат</v>
      </c>
    </row>
    <row r="886" spans="1:4" x14ac:dyDescent="0.3">
      <c r="A886" s="3">
        <v>885</v>
      </c>
      <c r="B886" t="s">
        <v>1769</v>
      </c>
      <c r="C886" t="s">
        <v>1770</v>
      </c>
      <c r="D886" t="str">
        <f>HYPERLINK("https://talan.bank.gov.ua/get-user-certificate/US_uJsfQNaAGKZi5W4ao","Завантажити сертифікат")</f>
        <v>Завантажити сертифікат</v>
      </c>
    </row>
    <row r="887" spans="1:4" x14ac:dyDescent="0.3">
      <c r="A887" s="3">
        <v>886</v>
      </c>
      <c r="B887" t="s">
        <v>1771</v>
      </c>
      <c r="C887" t="s">
        <v>1772</v>
      </c>
      <c r="D887" t="str">
        <f>HYPERLINK("https://talan.bank.gov.ua/get-user-certificate/US_uJ_M6fvNae9ZjoKPj","Завантажити сертифікат")</f>
        <v>Завантажити сертифікат</v>
      </c>
    </row>
    <row r="888" spans="1:4" x14ac:dyDescent="0.3">
      <c r="A888" s="3">
        <v>887</v>
      </c>
      <c r="B888" t="s">
        <v>1773</v>
      </c>
      <c r="C888" t="s">
        <v>1774</v>
      </c>
      <c r="D888" t="str">
        <f>HYPERLINK("https://talan.bank.gov.ua/get-user-certificate/US_uJPyX1ZaiOGiE65_z","Завантажити сертифікат")</f>
        <v>Завантажити сертифікат</v>
      </c>
    </row>
    <row r="889" spans="1:4" x14ac:dyDescent="0.3">
      <c r="A889" s="3">
        <v>888</v>
      </c>
      <c r="B889" t="s">
        <v>1775</v>
      </c>
      <c r="C889" t="s">
        <v>1776</v>
      </c>
      <c r="D889" t="str">
        <f>HYPERLINK("https://talan.bank.gov.ua/get-user-certificate/US_uJyysHD83lNfhdLOu","Завантажити сертифікат")</f>
        <v>Завантажити сертифікат</v>
      </c>
    </row>
    <row r="890" spans="1:4" x14ac:dyDescent="0.3">
      <c r="A890" s="3">
        <v>889</v>
      </c>
      <c r="B890" t="s">
        <v>1777</v>
      </c>
      <c r="C890" t="s">
        <v>1778</v>
      </c>
      <c r="D890" t="str">
        <f>HYPERLINK("https://talan.bank.gov.ua/get-user-certificate/US_uJIA-VxpzcLz1J1UT","Завантажити сертифікат")</f>
        <v>Завантажити сертифікат</v>
      </c>
    </row>
    <row r="891" spans="1:4" x14ac:dyDescent="0.3">
      <c r="A891" s="3">
        <v>890</v>
      </c>
      <c r="B891" t="s">
        <v>1779</v>
      </c>
      <c r="C891" t="s">
        <v>1780</v>
      </c>
      <c r="D891" t="str">
        <f>HYPERLINK("https://talan.bank.gov.ua/get-user-certificate/US_uJHQxFKPYTX7QYA6D","Завантажити сертифікат")</f>
        <v>Завантажити сертифікат</v>
      </c>
    </row>
    <row r="892" spans="1:4" x14ac:dyDescent="0.3">
      <c r="A892" s="3">
        <v>891</v>
      </c>
      <c r="B892" t="s">
        <v>1781</v>
      </c>
      <c r="C892" t="s">
        <v>1782</v>
      </c>
      <c r="D892" t="str">
        <f>HYPERLINK("https://talan.bank.gov.ua/get-user-certificate/US_uJ8R26BXeJl_A-V5O","Завантажити сертифікат")</f>
        <v>Завантажити сертифікат</v>
      </c>
    </row>
    <row r="893" spans="1:4" x14ac:dyDescent="0.3">
      <c r="A893" s="3">
        <v>892</v>
      </c>
      <c r="B893" t="s">
        <v>1783</v>
      </c>
      <c r="C893" t="s">
        <v>1784</v>
      </c>
      <c r="D893" t="str">
        <f>HYPERLINK("https://talan.bank.gov.ua/get-user-certificate/US_uJ9THuDLOuRZipioS","Завантажити сертифікат")</f>
        <v>Завантажити сертифікат</v>
      </c>
    </row>
    <row r="894" spans="1:4" x14ac:dyDescent="0.3">
      <c r="A894" s="3">
        <v>893</v>
      </c>
      <c r="B894" t="s">
        <v>1785</v>
      </c>
      <c r="C894" t="s">
        <v>1786</v>
      </c>
      <c r="D894" t="str">
        <f>HYPERLINK("https://talan.bank.gov.ua/get-user-certificate/US_uJ9LpcSwxwITJFpy3","Завантажити сертифікат")</f>
        <v>Завантажити сертифікат</v>
      </c>
    </row>
    <row r="895" spans="1:4" x14ac:dyDescent="0.3">
      <c r="A895" s="3">
        <v>894</v>
      </c>
      <c r="B895" t="s">
        <v>1787</v>
      </c>
      <c r="C895" t="s">
        <v>1788</v>
      </c>
      <c r="D895" t="str">
        <f>HYPERLINK("https://talan.bank.gov.ua/get-user-certificate/US_uJ18_PNmwuVkEHMB3","Завантажити сертифікат")</f>
        <v>Завантажити сертифікат</v>
      </c>
    </row>
    <row r="896" spans="1:4" x14ac:dyDescent="0.3">
      <c r="A896" s="3">
        <v>895</v>
      </c>
      <c r="B896" t="s">
        <v>1789</v>
      </c>
      <c r="C896" t="s">
        <v>1790</v>
      </c>
      <c r="D896" t="str">
        <f>HYPERLINK("https://talan.bank.gov.ua/get-user-certificate/US_uJOAruuSNerkIEkXg","Завантажити сертифікат")</f>
        <v>Завантажити сертифікат</v>
      </c>
    </row>
    <row r="897" spans="1:4" x14ac:dyDescent="0.3">
      <c r="A897" s="3">
        <v>896</v>
      </c>
      <c r="B897" t="s">
        <v>1791</v>
      </c>
      <c r="C897" t="s">
        <v>1792</v>
      </c>
      <c r="D897" t="str">
        <f>HYPERLINK("https://talan.bank.gov.ua/get-user-certificate/US_uJfq47G9et2hwhVR6","Завантажити сертифікат")</f>
        <v>Завантажити сертифікат</v>
      </c>
    </row>
    <row r="898" spans="1:4" x14ac:dyDescent="0.3">
      <c r="A898" s="3">
        <v>897</v>
      </c>
      <c r="B898" t="s">
        <v>1793</v>
      </c>
      <c r="C898" t="s">
        <v>1794</v>
      </c>
      <c r="D898" t="str">
        <f>HYPERLINK("https://talan.bank.gov.ua/get-user-certificate/US_uJWXI6-Y4ajp0yaUM","Завантажити сертифікат")</f>
        <v>Завантажити сертифікат</v>
      </c>
    </row>
    <row r="899" spans="1:4" x14ac:dyDescent="0.3">
      <c r="A899" s="3">
        <v>898</v>
      </c>
      <c r="B899" t="s">
        <v>1795</v>
      </c>
      <c r="C899" t="s">
        <v>1796</v>
      </c>
      <c r="D899" t="str">
        <f>HYPERLINK("https://talan.bank.gov.ua/get-user-certificate/US_uJVpERNRPk2yP8BsR","Завантажити сертифікат")</f>
        <v>Завантажити сертифікат</v>
      </c>
    </row>
    <row r="900" spans="1:4" x14ac:dyDescent="0.3">
      <c r="A900" s="3">
        <v>899</v>
      </c>
      <c r="B900" t="s">
        <v>1797</v>
      </c>
      <c r="C900" t="s">
        <v>1798</v>
      </c>
      <c r="D900" t="str">
        <f>HYPERLINK("https://talan.bank.gov.ua/get-user-certificate/US_uJE_SNz-6UHE7ZWet","Завантажити сертифікат")</f>
        <v>Завантажити сертифікат</v>
      </c>
    </row>
    <row r="901" spans="1:4" x14ac:dyDescent="0.3">
      <c r="A901" s="3">
        <v>900</v>
      </c>
      <c r="B901" t="s">
        <v>1799</v>
      </c>
      <c r="C901" t="s">
        <v>1800</v>
      </c>
      <c r="D901" t="str">
        <f>HYPERLINK("https://talan.bank.gov.ua/get-user-certificate/US_uJKEO5-gC82dA_mNu","Завантажити сертифікат")</f>
        <v>Завантажити сертифікат</v>
      </c>
    </row>
    <row r="902" spans="1:4" x14ac:dyDescent="0.3">
      <c r="A902" s="3">
        <v>901</v>
      </c>
      <c r="B902" t="s">
        <v>1801</v>
      </c>
      <c r="C902" t="s">
        <v>1802</v>
      </c>
      <c r="D902" t="str">
        <f>HYPERLINK("https://talan.bank.gov.ua/get-user-certificate/US_uJZBNnRZEVZXAIQ3b","Завантажити сертифікат")</f>
        <v>Завантажити сертифікат</v>
      </c>
    </row>
    <row r="903" spans="1:4" x14ac:dyDescent="0.3">
      <c r="A903" s="3">
        <v>902</v>
      </c>
      <c r="B903" t="s">
        <v>1803</v>
      </c>
      <c r="C903" t="s">
        <v>1804</v>
      </c>
      <c r="D903" t="str">
        <f>HYPERLINK("https://talan.bank.gov.ua/get-user-certificate/US_uJUuAJFzEXPvDo7Sz","Завантажити сертифікат")</f>
        <v>Завантажити сертифікат</v>
      </c>
    </row>
    <row r="904" spans="1:4" x14ac:dyDescent="0.3">
      <c r="A904" s="3">
        <v>903</v>
      </c>
      <c r="B904" t="s">
        <v>1805</v>
      </c>
      <c r="C904" t="s">
        <v>1806</v>
      </c>
      <c r="D904" t="str">
        <f>HYPERLINK("https://talan.bank.gov.ua/get-user-certificate/US_uJsBclmeTUNr8jWtL","Завантажити сертифікат")</f>
        <v>Завантажити сертифікат</v>
      </c>
    </row>
    <row r="905" spans="1:4" x14ac:dyDescent="0.3">
      <c r="A905" s="3">
        <v>904</v>
      </c>
      <c r="B905" t="s">
        <v>1807</v>
      </c>
      <c r="C905" t="s">
        <v>1808</v>
      </c>
      <c r="D905" t="str">
        <f>HYPERLINK("https://talan.bank.gov.ua/get-user-certificate/US_uJPmSn4UYZMIo-LX7","Завантажити сертифікат")</f>
        <v>Завантажити сертифікат</v>
      </c>
    </row>
    <row r="906" spans="1:4" x14ac:dyDescent="0.3">
      <c r="A906" s="3">
        <v>905</v>
      </c>
      <c r="B906" t="s">
        <v>1809</v>
      </c>
      <c r="C906" t="s">
        <v>1810</v>
      </c>
      <c r="D906" t="str">
        <f>HYPERLINK("https://talan.bank.gov.ua/get-user-certificate/US_uJFGQefEPvpIjnezM","Завантажити сертифікат")</f>
        <v>Завантажити сертифікат</v>
      </c>
    </row>
    <row r="907" spans="1:4" x14ac:dyDescent="0.3">
      <c r="A907" s="3">
        <v>906</v>
      </c>
      <c r="B907" t="s">
        <v>1811</v>
      </c>
      <c r="C907" t="s">
        <v>1812</v>
      </c>
      <c r="D907" t="str">
        <f>HYPERLINK("https://talan.bank.gov.ua/get-user-certificate/US_uJ8eTceJoSplGvfq5","Завантажити сертифікат")</f>
        <v>Завантажити сертифікат</v>
      </c>
    </row>
    <row r="908" spans="1:4" x14ac:dyDescent="0.3">
      <c r="A908" s="3">
        <v>907</v>
      </c>
      <c r="B908" t="s">
        <v>1813</v>
      </c>
      <c r="C908" t="s">
        <v>1814</v>
      </c>
      <c r="D908" t="str">
        <f>HYPERLINK("https://talan.bank.gov.ua/get-user-certificate/US_uJjiegzatli1fabLp","Завантажити сертифікат")</f>
        <v>Завантажити сертифікат</v>
      </c>
    </row>
    <row r="909" spans="1:4" x14ac:dyDescent="0.3">
      <c r="A909" s="3">
        <v>908</v>
      </c>
      <c r="B909" t="s">
        <v>1815</v>
      </c>
      <c r="C909" t="s">
        <v>1816</v>
      </c>
      <c r="D909" t="str">
        <f>HYPERLINK("https://talan.bank.gov.ua/get-user-certificate/US_uJ6IxVfgSPodIm3Du","Завантажити сертифікат")</f>
        <v>Завантажити сертифікат</v>
      </c>
    </row>
    <row r="910" spans="1:4" x14ac:dyDescent="0.3">
      <c r="A910" s="3">
        <v>909</v>
      </c>
      <c r="B910" t="s">
        <v>1817</v>
      </c>
      <c r="C910" t="s">
        <v>1818</v>
      </c>
      <c r="D910" t="str">
        <f>HYPERLINK("https://talan.bank.gov.ua/get-user-certificate/US_uJ5Sd8GUklfDq82r6","Завантажити сертифікат")</f>
        <v>Завантажити сертифікат</v>
      </c>
    </row>
    <row r="911" spans="1:4" x14ac:dyDescent="0.3">
      <c r="A911" s="3">
        <v>910</v>
      </c>
      <c r="B911" t="s">
        <v>1819</v>
      </c>
      <c r="C911" t="s">
        <v>1820</v>
      </c>
      <c r="D911" t="str">
        <f>HYPERLINK("https://talan.bank.gov.ua/get-user-certificate/US_uJybhxo5MpVIWWreL","Завантажити сертифікат")</f>
        <v>Завантажити сертифікат</v>
      </c>
    </row>
    <row r="912" spans="1:4" x14ac:dyDescent="0.3">
      <c r="A912" s="3">
        <v>911</v>
      </c>
      <c r="B912" t="s">
        <v>1821</v>
      </c>
      <c r="C912" t="s">
        <v>1822</v>
      </c>
      <c r="D912" t="str">
        <f>HYPERLINK("https://talan.bank.gov.ua/get-user-certificate/US_uJoPVvv7hmkU6O9jh","Завантажити сертифікат")</f>
        <v>Завантажити сертифікат</v>
      </c>
    </row>
    <row r="913" spans="1:4" x14ac:dyDescent="0.3">
      <c r="A913" s="3">
        <v>912</v>
      </c>
      <c r="B913" t="s">
        <v>1823</v>
      </c>
      <c r="C913" t="s">
        <v>1824</v>
      </c>
      <c r="D913" t="str">
        <f>HYPERLINK("https://talan.bank.gov.ua/get-user-certificate/US_uJNvwxfT1Mjc3sdi0","Завантажити сертифікат")</f>
        <v>Завантажити сертифікат</v>
      </c>
    </row>
    <row r="914" spans="1:4" x14ac:dyDescent="0.3">
      <c r="A914" s="3">
        <v>913</v>
      </c>
      <c r="B914" t="s">
        <v>1825</v>
      </c>
      <c r="C914" t="s">
        <v>1826</v>
      </c>
      <c r="D914" t="str">
        <f>HYPERLINK("https://talan.bank.gov.ua/get-user-certificate/US_uJeh6SHKe0GMB0K81","Завантажити сертифікат")</f>
        <v>Завантажити сертифікат</v>
      </c>
    </row>
    <row r="915" spans="1:4" x14ac:dyDescent="0.3">
      <c r="A915" s="3">
        <v>914</v>
      </c>
      <c r="B915" t="s">
        <v>1827</v>
      </c>
      <c r="C915" t="s">
        <v>1828</v>
      </c>
      <c r="D915" t="str">
        <f>HYPERLINK("https://talan.bank.gov.ua/get-user-certificate/US_uJbOAqdZ1lDLJYa8I","Завантажити сертифікат")</f>
        <v>Завантажити сертифікат</v>
      </c>
    </row>
    <row r="916" spans="1:4" x14ac:dyDescent="0.3">
      <c r="A916" s="3">
        <v>915</v>
      </c>
      <c r="B916" t="s">
        <v>1829</v>
      </c>
      <c r="C916" t="s">
        <v>1830</v>
      </c>
      <c r="D916" t="str">
        <f>HYPERLINK("https://talan.bank.gov.ua/get-user-certificate/US_uJAbgz5k3vLXKm4Il","Завантажити сертифікат")</f>
        <v>Завантажити сертифікат</v>
      </c>
    </row>
    <row r="917" spans="1:4" x14ac:dyDescent="0.3">
      <c r="A917" s="3">
        <v>916</v>
      </c>
      <c r="B917" t="s">
        <v>1831</v>
      </c>
      <c r="C917" t="s">
        <v>1832</v>
      </c>
      <c r="D917" t="str">
        <f>HYPERLINK("https://talan.bank.gov.ua/get-user-certificate/US_uJhe3wtNxM2lA1dY7","Завантажити сертифікат")</f>
        <v>Завантажити сертифікат</v>
      </c>
    </row>
    <row r="918" spans="1:4" x14ac:dyDescent="0.3">
      <c r="A918" s="3">
        <v>917</v>
      </c>
      <c r="B918" t="s">
        <v>1833</v>
      </c>
      <c r="C918" t="s">
        <v>1834</v>
      </c>
      <c r="D918" t="str">
        <f>HYPERLINK("https://talan.bank.gov.ua/get-user-certificate/US_uJzCE_4RHA1tkYnRP","Завантажити сертифікат")</f>
        <v>Завантажити сертифікат</v>
      </c>
    </row>
    <row r="919" spans="1:4" x14ac:dyDescent="0.3">
      <c r="A919" s="3">
        <v>918</v>
      </c>
      <c r="B919" t="s">
        <v>1835</v>
      </c>
      <c r="C919" t="s">
        <v>1836</v>
      </c>
      <c r="D919" t="str">
        <f>HYPERLINK("https://talan.bank.gov.ua/get-user-certificate/US_uJWZtwIbj30kP34KJ","Завантажити сертифікат")</f>
        <v>Завантажити сертифікат</v>
      </c>
    </row>
    <row r="920" spans="1:4" x14ac:dyDescent="0.3">
      <c r="A920" s="3">
        <v>919</v>
      </c>
      <c r="B920" t="s">
        <v>1837</v>
      </c>
      <c r="C920" t="s">
        <v>1838</v>
      </c>
      <c r="D920" t="str">
        <f>HYPERLINK("https://talan.bank.gov.ua/get-user-certificate/US_uJQ-ySFoO2Mazi1bk","Завантажити сертифікат")</f>
        <v>Завантажити сертифікат</v>
      </c>
    </row>
    <row r="921" spans="1:4" x14ac:dyDescent="0.3">
      <c r="A921" s="3">
        <v>920</v>
      </c>
      <c r="B921" t="s">
        <v>1839</v>
      </c>
      <c r="C921" t="s">
        <v>1840</v>
      </c>
      <c r="D921" t="str">
        <f>HYPERLINK("https://talan.bank.gov.ua/get-user-certificate/US_uJ0PiW0CmKc68lBpf","Завантажити сертифікат")</f>
        <v>Завантажити сертифікат</v>
      </c>
    </row>
    <row r="922" spans="1:4" x14ac:dyDescent="0.3">
      <c r="A922" s="3">
        <v>921</v>
      </c>
      <c r="B922" t="s">
        <v>1841</v>
      </c>
      <c r="C922" t="s">
        <v>1842</v>
      </c>
      <c r="D922" t="str">
        <f>HYPERLINK("https://talan.bank.gov.ua/get-user-certificate/US_uJ8vZ0ITQcKgWP8UK","Завантажити сертифікат")</f>
        <v>Завантажити сертифікат</v>
      </c>
    </row>
    <row r="923" spans="1:4" x14ac:dyDescent="0.3">
      <c r="A923" s="3">
        <v>922</v>
      </c>
      <c r="B923" t="s">
        <v>1843</v>
      </c>
      <c r="C923" t="s">
        <v>1844</v>
      </c>
      <c r="D923" t="str">
        <f>HYPERLINK("https://talan.bank.gov.ua/get-user-certificate/US_uJNgzibhFFsCDMLcw","Завантажити сертифікат")</f>
        <v>Завантажити сертифікат</v>
      </c>
    </row>
    <row r="924" spans="1:4" x14ac:dyDescent="0.3">
      <c r="A924" s="3">
        <v>923</v>
      </c>
      <c r="B924" t="s">
        <v>1845</v>
      </c>
      <c r="C924" t="s">
        <v>1846</v>
      </c>
      <c r="D924" t="str">
        <f>HYPERLINK("https://talan.bank.gov.ua/get-user-certificate/US_uJsEPs3_DZvJHk1aq","Завантажити сертифікат")</f>
        <v>Завантажити сертифікат</v>
      </c>
    </row>
    <row r="925" spans="1:4" x14ac:dyDescent="0.3">
      <c r="A925" s="3">
        <v>924</v>
      </c>
      <c r="B925" t="s">
        <v>1847</v>
      </c>
      <c r="C925" t="s">
        <v>1848</v>
      </c>
      <c r="D925" t="str">
        <f>HYPERLINK("https://talan.bank.gov.ua/get-user-certificate/US_uJWnw0l-jtygF0kgx","Завантажити сертифікат")</f>
        <v>Завантажити сертифікат</v>
      </c>
    </row>
    <row r="926" spans="1:4" x14ac:dyDescent="0.3">
      <c r="A926" s="3">
        <v>925</v>
      </c>
      <c r="B926" t="s">
        <v>1849</v>
      </c>
      <c r="C926" t="s">
        <v>1850</v>
      </c>
      <c r="D926" t="str">
        <f>HYPERLINK("https://talan.bank.gov.ua/get-user-certificate/US_uJot5aK87iCtwMTgh","Завантажити сертифікат")</f>
        <v>Завантажити сертифікат</v>
      </c>
    </row>
    <row r="927" spans="1:4" x14ac:dyDescent="0.3">
      <c r="A927" s="3">
        <v>926</v>
      </c>
      <c r="B927" t="s">
        <v>1851</v>
      </c>
      <c r="C927" t="s">
        <v>1852</v>
      </c>
      <c r="D927" t="str">
        <f>HYPERLINK("https://talan.bank.gov.ua/get-user-certificate/US_uJbWDfgE4NMu2oMuP","Завантажити сертифікат")</f>
        <v>Завантажити сертифікат</v>
      </c>
    </row>
    <row r="928" spans="1:4" x14ac:dyDescent="0.3">
      <c r="A928" s="3">
        <v>927</v>
      </c>
      <c r="B928" t="s">
        <v>1853</v>
      </c>
      <c r="C928" t="s">
        <v>1854</v>
      </c>
      <c r="D928" t="str">
        <f>HYPERLINK("https://talan.bank.gov.ua/get-user-certificate/US_uJ8RkdDt7GIZ-mHaf","Завантажити сертифікат")</f>
        <v>Завантажити сертифікат</v>
      </c>
    </row>
    <row r="929" spans="1:4" x14ac:dyDescent="0.3">
      <c r="A929" s="3">
        <v>928</v>
      </c>
      <c r="B929" t="s">
        <v>1855</v>
      </c>
      <c r="C929" t="s">
        <v>1856</v>
      </c>
      <c r="D929" t="str">
        <f>HYPERLINK("https://talan.bank.gov.ua/get-user-certificate/US_uJLdLahHHLELV1Pyb","Завантажити сертифікат")</f>
        <v>Завантажити сертифікат</v>
      </c>
    </row>
    <row r="930" spans="1:4" x14ac:dyDescent="0.3">
      <c r="A930" s="3">
        <v>929</v>
      </c>
      <c r="B930" t="s">
        <v>1857</v>
      </c>
      <c r="C930" t="s">
        <v>1858</v>
      </c>
      <c r="D930" t="str">
        <f>HYPERLINK("https://talan.bank.gov.ua/get-user-certificate/US_uJjM_GIzCE4FLwkRx","Завантажити сертифікат")</f>
        <v>Завантажити сертифікат</v>
      </c>
    </row>
    <row r="931" spans="1:4" x14ac:dyDescent="0.3">
      <c r="A931" s="3">
        <v>930</v>
      </c>
      <c r="B931" t="s">
        <v>1859</v>
      </c>
      <c r="C931" t="s">
        <v>1860</v>
      </c>
      <c r="D931" t="str">
        <f>HYPERLINK("https://talan.bank.gov.ua/get-user-certificate/US_uJSO4Y5WWCDjibXoL","Завантажити сертифікат")</f>
        <v>Завантажити сертифікат</v>
      </c>
    </row>
    <row r="932" spans="1:4" x14ac:dyDescent="0.3">
      <c r="A932" s="3">
        <v>931</v>
      </c>
      <c r="B932" t="s">
        <v>1861</v>
      </c>
      <c r="C932" t="s">
        <v>1862</v>
      </c>
      <c r="D932" t="str">
        <f>HYPERLINK("https://talan.bank.gov.ua/get-user-certificate/US_uJtiJpZ5wQiV5y-5w","Завантажити сертифікат")</f>
        <v>Завантажити сертифікат</v>
      </c>
    </row>
    <row r="933" spans="1:4" x14ac:dyDescent="0.3">
      <c r="A933" s="3">
        <v>932</v>
      </c>
      <c r="B933" t="s">
        <v>1863</v>
      </c>
      <c r="C933" t="s">
        <v>1864</v>
      </c>
      <c r="D933" t="str">
        <f>HYPERLINK("https://talan.bank.gov.ua/get-user-certificate/US_uJ_lHSE0nvMXHOfQ9","Завантажити сертифікат")</f>
        <v>Завантажити сертифікат</v>
      </c>
    </row>
    <row r="934" spans="1:4" x14ac:dyDescent="0.3">
      <c r="A934" s="3">
        <v>933</v>
      </c>
      <c r="B934" t="s">
        <v>1865</v>
      </c>
      <c r="C934" t="s">
        <v>1866</v>
      </c>
      <c r="D934" t="str">
        <f>HYPERLINK("https://talan.bank.gov.ua/get-user-certificate/US_uJwrCCd-nSJGW5MC9","Завантажити сертифікат")</f>
        <v>Завантажити сертифікат</v>
      </c>
    </row>
    <row r="935" spans="1:4" x14ac:dyDescent="0.3">
      <c r="A935" s="3">
        <v>934</v>
      </c>
      <c r="B935" t="s">
        <v>1867</v>
      </c>
      <c r="C935" t="s">
        <v>1868</v>
      </c>
      <c r="D935" t="str">
        <f>HYPERLINK("https://talan.bank.gov.ua/get-user-certificate/US_uJ6lLnLMFiERpfuQl","Завантажити сертифікат")</f>
        <v>Завантажити сертифікат</v>
      </c>
    </row>
    <row r="936" spans="1:4" x14ac:dyDescent="0.3">
      <c r="A936" s="3">
        <v>935</v>
      </c>
      <c r="B936" t="s">
        <v>1869</v>
      </c>
      <c r="C936" t="s">
        <v>1870</v>
      </c>
      <c r="D936" t="str">
        <f>HYPERLINK("https://talan.bank.gov.ua/get-user-certificate/US_uJM8-bbdmDQAexLEB","Завантажити сертифікат")</f>
        <v>Завантажити сертифікат</v>
      </c>
    </row>
    <row r="937" spans="1:4" x14ac:dyDescent="0.3">
      <c r="A937" s="3">
        <v>936</v>
      </c>
      <c r="B937" t="s">
        <v>1871</v>
      </c>
      <c r="C937" t="s">
        <v>1872</v>
      </c>
      <c r="D937" t="str">
        <f>HYPERLINK("https://talan.bank.gov.ua/get-user-certificate/US_uJRSdHbQWWkUDRpWX","Завантажити сертифікат")</f>
        <v>Завантажити сертифікат</v>
      </c>
    </row>
    <row r="938" spans="1:4" x14ac:dyDescent="0.3">
      <c r="A938" s="3">
        <v>937</v>
      </c>
      <c r="B938" t="s">
        <v>1873</v>
      </c>
      <c r="C938" t="s">
        <v>1874</v>
      </c>
      <c r="D938" t="str">
        <f>HYPERLINK("https://talan.bank.gov.ua/get-user-certificate/US_uJWYt93B6Y7oizVQo","Завантажити сертифікат")</f>
        <v>Завантажити сертифікат</v>
      </c>
    </row>
    <row r="939" spans="1:4" x14ac:dyDescent="0.3">
      <c r="A939" s="3">
        <v>938</v>
      </c>
      <c r="B939" t="s">
        <v>1875</v>
      </c>
      <c r="C939" t="s">
        <v>1876</v>
      </c>
      <c r="D939" t="str">
        <f>HYPERLINK("https://talan.bank.gov.ua/get-user-certificate/US_uJbqrKdO23BgUQpq6","Завантажити сертифікат")</f>
        <v>Завантажити сертифікат</v>
      </c>
    </row>
    <row r="940" spans="1:4" x14ac:dyDescent="0.3">
      <c r="A940" s="3">
        <v>939</v>
      </c>
      <c r="B940" t="s">
        <v>1877</v>
      </c>
      <c r="C940" t="s">
        <v>1878</v>
      </c>
      <c r="D940" t="str">
        <f>HYPERLINK("https://talan.bank.gov.ua/get-user-certificate/US_uJRQTktAasJlOZq1Y","Завантажити сертифікат")</f>
        <v>Завантажити сертифікат</v>
      </c>
    </row>
    <row r="941" spans="1:4" x14ac:dyDescent="0.3">
      <c r="A941" s="3">
        <v>940</v>
      </c>
      <c r="B941" t="s">
        <v>1879</v>
      </c>
      <c r="C941" t="s">
        <v>1880</v>
      </c>
      <c r="D941" t="str">
        <f>HYPERLINK("https://talan.bank.gov.ua/get-user-certificate/US_uJSsj6f1xMCqgw--E","Завантажити сертифікат")</f>
        <v>Завантажити сертифікат</v>
      </c>
    </row>
    <row r="942" spans="1:4" x14ac:dyDescent="0.3">
      <c r="A942" s="3">
        <v>941</v>
      </c>
      <c r="B942" t="s">
        <v>1881</v>
      </c>
      <c r="C942" t="s">
        <v>1882</v>
      </c>
      <c r="D942" t="str">
        <f>HYPERLINK("https://talan.bank.gov.ua/get-user-certificate/US_uJPpJw5SkT6waDBvF","Завантажити сертифікат")</f>
        <v>Завантажити сертифікат</v>
      </c>
    </row>
    <row r="943" spans="1:4" x14ac:dyDescent="0.3">
      <c r="A943" s="3">
        <v>942</v>
      </c>
      <c r="B943" t="s">
        <v>1883</v>
      </c>
      <c r="C943" t="s">
        <v>1884</v>
      </c>
      <c r="D943" t="str">
        <f>HYPERLINK("https://talan.bank.gov.ua/get-user-certificate/US_uJkfehw9lto1SPdxX","Завантажити сертифікат")</f>
        <v>Завантажити сертифікат</v>
      </c>
    </row>
    <row r="944" spans="1:4" x14ac:dyDescent="0.3">
      <c r="A944" s="3">
        <v>943</v>
      </c>
      <c r="B944" t="s">
        <v>1885</v>
      </c>
      <c r="C944" t="s">
        <v>1886</v>
      </c>
      <c r="D944" t="str">
        <f>HYPERLINK("https://talan.bank.gov.ua/get-user-certificate/US_uJ3nyFhcdpctGXa5r","Завантажити сертифікат")</f>
        <v>Завантажити сертифікат</v>
      </c>
    </row>
    <row r="945" spans="1:4" x14ac:dyDescent="0.3">
      <c r="A945" s="3">
        <v>944</v>
      </c>
      <c r="B945" t="s">
        <v>1887</v>
      </c>
      <c r="C945" t="s">
        <v>1888</v>
      </c>
      <c r="D945" t="str">
        <f>HYPERLINK("https://talan.bank.gov.ua/get-user-certificate/US_uJS398ZV8wvXnolqs","Завантажити сертифікат")</f>
        <v>Завантажити сертифікат</v>
      </c>
    </row>
    <row r="946" spans="1:4" x14ac:dyDescent="0.3">
      <c r="A946" s="3">
        <v>945</v>
      </c>
      <c r="B946" t="s">
        <v>1889</v>
      </c>
      <c r="C946" t="s">
        <v>1890</v>
      </c>
      <c r="D946" t="str">
        <f>HYPERLINK("https://talan.bank.gov.ua/get-user-certificate/US_uJ7QaaFdkYbiwUuh7","Завантажити сертифікат")</f>
        <v>Завантажити сертифікат</v>
      </c>
    </row>
    <row r="947" spans="1:4" x14ac:dyDescent="0.3">
      <c r="A947" s="3">
        <v>946</v>
      </c>
      <c r="B947" t="s">
        <v>1891</v>
      </c>
      <c r="C947" t="s">
        <v>1892</v>
      </c>
      <c r="D947" t="str">
        <f>HYPERLINK("https://talan.bank.gov.ua/get-user-certificate/US_uJ4HTmbSBEVZWArJa","Завантажити сертифікат")</f>
        <v>Завантажити сертифікат</v>
      </c>
    </row>
    <row r="948" spans="1:4" x14ac:dyDescent="0.3">
      <c r="A948" s="3">
        <v>947</v>
      </c>
      <c r="B948" t="s">
        <v>1893</v>
      </c>
      <c r="C948" t="s">
        <v>1894</v>
      </c>
      <c r="D948" t="str">
        <f>HYPERLINK("https://talan.bank.gov.ua/get-user-certificate/US_uJZhT_X_5tIt93hYg","Завантажити сертифікат")</f>
        <v>Завантажити сертифікат</v>
      </c>
    </row>
    <row r="949" spans="1:4" x14ac:dyDescent="0.3">
      <c r="A949" s="3">
        <v>948</v>
      </c>
      <c r="B949" t="s">
        <v>1895</v>
      </c>
      <c r="C949" t="s">
        <v>1896</v>
      </c>
      <c r="D949" t="str">
        <f>HYPERLINK("https://talan.bank.gov.ua/get-user-certificate/US_uJpAzAAtKPRYgHOl8","Завантажити сертифікат")</f>
        <v>Завантажити сертифікат</v>
      </c>
    </row>
    <row r="950" spans="1:4" x14ac:dyDescent="0.3">
      <c r="A950" s="3">
        <v>949</v>
      </c>
      <c r="B950" t="s">
        <v>1897</v>
      </c>
      <c r="C950" t="s">
        <v>1898</v>
      </c>
      <c r="D950" t="str">
        <f>HYPERLINK("https://talan.bank.gov.ua/get-user-certificate/US_uJCBi3rAjgF_ZrD_w","Завантажити сертифікат")</f>
        <v>Завантажити сертифікат</v>
      </c>
    </row>
    <row r="951" spans="1:4" x14ac:dyDescent="0.3">
      <c r="A951" s="3">
        <v>950</v>
      </c>
      <c r="B951" t="s">
        <v>1899</v>
      </c>
      <c r="C951" t="s">
        <v>1900</v>
      </c>
      <c r="D951" t="str">
        <f>HYPERLINK("https://talan.bank.gov.ua/get-user-certificate/US_uJEsamWrq3i10-XaU","Завантажити сертифікат")</f>
        <v>Завантажити сертифікат</v>
      </c>
    </row>
    <row r="952" spans="1:4" x14ac:dyDescent="0.3">
      <c r="A952" s="3">
        <v>951</v>
      </c>
      <c r="B952" t="s">
        <v>1901</v>
      </c>
      <c r="C952" t="s">
        <v>1902</v>
      </c>
      <c r="D952" t="str">
        <f>HYPERLINK("https://talan.bank.gov.ua/get-user-certificate/US_uJOHiU0yEEXo83WnR","Завантажити сертифікат")</f>
        <v>Завантажити сертифікат</v>
      </c>
    </row>
    <row r="953" spans="1:4" x14ac:dyDescent="0.3">
      <c r="A953" s="3">
        <v>952</v>
      </c>
      <c r="B953" t="s">
        <v>1903</v>
      </c>
      <c r="C953" t="s">
        <v>1904</v>
      </c>
      <c r="D953" t="str">
        <f>HYPERLINK("https://talan.bank.gov.ua/get-user-certificate/US_uJ-r4zYa8HRObugIp","Завантажити сертифікат")</f>
        <v>Завантажити сертифікат</v>
      </c>
    </row>
    <row r="954" spans="1:4" x14ac:dyDescent="0.3">
      <c r="A954" s="3">
        <v>953</v>
      </c>
      <c r="B954" t="s">
        <v>1905</v>
      </c>
      <c r="C954" t="s">
        <v>1906</v>
      </c>
      <c r="D954" t="str">
        <f>HYPERLINK("https://talan.bank.gov.ua/get-user-certificate/US_uJ9ghVGuM2XGEkzRq","Завантажити сертифікат")</f>
        <v>Завантажити сертифікат</v>
      </c>
    </row>
    <row r="955" spans="1:4" x14ac:dyDescent="0.3">
      <c r="A955" s="3">
        <v>954</v>
      </c>
      <c r="B955" t="s">
        <v>1907</v>
      </c>
      <c r="C955" t="s">
        <v>1908</v>
      </c>
      <c r="D955" t="str">
        <f>HYPERLINK("https://talan.bank.gov.ua/get-user-certificate/US_uJIRtRWAucnTGOD1K","Завантажити сертифікат")</f>
        <v>Завантажити сертифікат</v>
      </c>
    </row>
    <row r="956" spans="1:4" x14ac:dyDescent="0.3">
      <c r="A956" s="3">
        <v>955</v>
      </c>
      <c r="B956" t="s">
        <v>1909</v>
      </c>
      <c r="C956" t="s">
        <v>1910</v>
      </c>
      <c r="D956" t="str">
        <f>HYPERLINK("https://talan.bank.gov.ua/get-user-certificate/US_uJn0eLpz9hkoozl4a","Завантажити сертифікат")</f>
        <v>Завантажити сертифікат</v>
      </c>
    </row>
    <row r="957" spans="1:4" x14ac:dyDescent="0.3">
      <c r="A957" s="3">
        <v>956</v>
      </c>
      <c r="B957" t="s">
        <v>1911</v>
      </c>
      <c r="C957" t="s">
        <v>1912</v>
      </c>
      <c r="D957" t="str">
        <f>HYPERLINK("https://talan.bank.gov.ua/get-user-certificate/US_uJQDUTUhspMzBdz0b","Завантажити сертифікат")</f>
        <v>Завантажити сертифікат</v>
      </c>
    </row>
    <row r="958" spans="1:4" x14ac:dyDescent="0.3">
      <c r="A958" s="3">
        <v>957</v>
      </c>
      <c r="B958" t="s">
        <v>1913</v>
      </c>
      <c r="C958" t="s">
        <v>1914</v>
      </c>
      <c r="D958" t="str">
        <f>HYPERLINK("https://talan.bank.gov.ua/get-user-certificate/US_uJu8ZrFOg1xCQ4d9T","Завантажити сертифікат")</f>
        <v>Завантажити сертифікат</v>
      </c>
    </row>
    <row r="959" spans="1:4" x14ac:dyDescent="0.3">
      <c r="A959" s="3">
        <v>958</v>
      </c>
      <c r="B959" t="s">
        <v>1915</v>
      </c>
      <c r="C959" t="s">
        <v>1916</v>
      </c>
      <c r="D959" t="str">
        <f>HYPERLINK("https://talan.bank.gov.ua/get-user-certificate/US_uJF3zSJPU45hR9abA","Завантажити сертифікат")</f>
        <v>Завантажити сертифікат</v>
      </c>
    </row>
    <row r="960" spans="1:4" x14ac:dyDescent="0.3">
      <c r="A960" s="3">
        <v>959</v>
      </c>
      <c r="B960" t="s">
        <v>1917</v>
      </c>
      <c r="C960" t="s">
        <v>1918</v>
      </c>
      <c r="D960" t="str">
        <f>HYPERLINK("https://talan.bank.gov.ua/get-user-certificate/US_uJEwgKkGo7C0TSfdL","Завантажити сертифікат")</f>
        <v>Завантажити сертифікат</v>
      </c>
    </row>
    <row r="961" spans="1:4" x14ac:dyDescent="0.3">
      <c r="A961" s="3">
        <v>960</v>
      </c>
      <c r="B961" t="s">
        <v>1919</v>
      </c>
      <c r="C961" t="s">
        <v>1920</v>
      </c>
      <c r="D961" t="str">
        <f>HYPERLINK("https://talan.bank.gov.ua/get-user-certificate/US_uJbLUfMPFN5wScaa9","Завантажити сертифікат")</f>
        <v>Завантажити сертифікат</v>
      </c>
    </row>
    <row r="962" spans="1:4" x14ac:dyDescent="0.3">
      <c r="A962" s="3">
        <v>961</v>
      </c>
      <c r="B962" t="s">
        <v>1921</v>
      </c>
      <c r="C962" t="s">
        <v>1922</v>
      </c>
      <c r="D962" t="str">
        <f>HYPERLINK("https://talan.bank.gov.ua/get-user-certificate/US_uJxw-HTBiEw5Ds7zi","Завантажити сертифікат")</f>
        <v>Завантажити сертифікат</v>
      </c>
    </row>
    <row r="963" spans="1:4" x14ac:dyDescent="0.3">
      <c r="A963" s="3">
        <v>962</v>
      </c>
      <c r="B963" t="s">
        <v>1923</v>
      </c>
      <c r="C963" t="s">
        <v>1924</v>
      </c>
      <c r="D963" t="str">
        <f>HYPERLINK("https://talan.bank.gov.ua/get-user-certificate/US_uJm0lz5L-wFVOoFnk","Завантажити сертифікат")</f>
        <v>Завантажити сертифікат</v>
      </c>
    </row>
    <row r="964" spans="1:4" x14ac:dyDescent="0.3">
      <c r="A964" s="3">
        <v>963</v>
      </c>
      <c r="B964" t="s">
        <v>1925</v>
      </c>
      <c r="C964" t="s">
        <v>1926</v>
      </c>
      <c r="D964" t="str">
        <f>HYPERLINK("https://talan.bank.gov.ua/get-user-certificate/US_uJ_AqhByuC1yX0gce","Завантажити сертифікат")</f>
        <v>Завантажити сертифікат</v>
      </c>
    </row>
    <row r="965" spans="1:4" x14ac:dyDescent="0.3">
      <c r="A965" s="3">
        <v>964</v>
      </c>
      <c r="B965" t="s">
        <v>1927</v>
      </c>
      <c r="C965" t="s">
        <v>1928</v>
      </c>
      <c r="D965" t="str">
        <f>HYPERLINK("https://talan.bank.gov.ua/get-user-certificate/US_uJ9Dwws3vUlOKwBgO","Завантажити сертифікат")</f>
        <v>Завантажити сертифікат</v>
      </c>
    </row>
    <row r="966" spans="1:4" x14ac:dyDescent="0.3">
      <c r="A966" s="3">
        <v>965</v>
      </c>
      <c r="B966" t="s">
        <v>1929</v>
      </c>
      <c r="C966" t="s">
        <v>1930</v>
      </c>
      <c r="D966" t="str">
        <f>HYPERLINK("https://talan.bank.gov.ua/get-user-certificate/US_uJX4UJxTj--sTVCG8","Завантажити сертифікат")</f>
        <v>Завантажити сертифікат</v>
      </c>
    </row>
    <row r="967" spans="1:4" x14ac:dyDescent="0.3">
      <c r="A967" s="3">
        <v>966</v>
      </c>
      <c r="B967" t="s">
        <v>1931</v>
      </c>
      <c r="C967" t="s">
        <v>1932</v>
      </c>
      <c r="D967" t="str">
        <f>HYPERLINK("https://talan.bank.gov.ua/get-user-certificate/US_uJk9yTm-RJeiRP4hN","Завантажити сертифікат")</f>
        <v>Завантажити сертифікат</v>
      </c>
    </row>
    <row r="968" spans="1:4" x14ac:dyDescent="0.3">
      <c r="A968" s="3">
        <v>967</v>
      </c>
      <c r="B968" t="s">
        <v>1933</v>
      </c>
      <c r="C968" t="s">
        <v>1934</v>
      </c>
      <c r="D968" t="str">
        <f>HYPERLINK("https://talan.bank.gov.ua/get-user-certificate/US_uJGLHM2XFkLjrMxRV","Завантажити сертифікат")</f>
        <v>Завантажити сертифікат</v>
      </c>
    </row>
    <row r="969" spans="1:4" x14ac:dyDescent="0.3">
      <c r="A969" s="3">
        <v>968</v>
      </c>
      <c r="B969" t="s">
        <v>1935</v>
      </c>
      <c r="C969" t="s">
        <v>1936</v>
      </c>
      <c r="D969" t="str">
        <f>HYPERLINK("https://talan.bank.gov.ua/get-user-certificate/US_uJnwtKav_94ZUqk6-","Завантажити сертифікат")</f>
        <v>Завантажити сертифікат</v>
      </c>
    </row>
    <row r="970" spans="1:4" x14ac:dyDescent="0.3">
      <c r="A970" s="3">
        <v>969</v>
      </c>
      <c r="B970" t="s">
        <v>1937</v>
      </c>
      <c r="C970" t="s">
        <v>1938</v>
      </c>
      <c r="D970" t="str">
        <f>HYPERLINK("https://talan.bank.gov.ua/get-user-certificate/US_uJfgOgFyAkIEX8Jw_","Завантажити сертифікат")</f>
        <v>Завантажити сертифікат</v>
      </c>
    </row>
    <row r="971" spans="1:4" x14ac:dyDescent="0.3">
      <c r="A971" s="3">
        <v>970</v>
      </c>
      <c r="B971" t="s">
        <v>1939</v>
      </c>
      <c r="C971" t="s">
        <v>1940</v>
      </c>
      <c r="D971" t="str">
        <f>HYPERLINK("https://talan.bank.gov.ua/get-user-certificate/US_uJLGvtNBMgrtUWMjO","Завантажити сертифікат")</f>
        <v>Завантажити сертифікат</v>
      </c>
    </row>
    <row r="972" spans="1:4" x14ac:dyDescent="0.3">
      <c r="A972" s="3">
        <v>971</v>
      </c>
      <c r="B972" t="s">
        <v>1941</v>
      </c>
      <c r="C972" t="s">
        <v>1942</v>
      </c>
      <c r="D972" t="str">
        <f>HYPERLINK("https://talan.bank.gov.ua/get-user-certificate/US_uJX0dvbqckAWRmctq","Завантажити сертифікат")</f>
        <v>Завантажити сертифікат</v>
      </c>
    </row>
    <row r="973" spans="1:4" x14ac:dyDescent="0.3">
      <c r="A973" s="3">
        <v>972</v>
      </c>
      <c r="B973" t="s">
        <v>1943</v>
      </c>
      <c r="C973" t="s">
        <v>1944</v>
      </c>
      <c r="D973" t="str">
        <f>HYPERLINK("https://talan.bank.gov.ua/get-user-certificate/US_uJa41klC7SX5lmP4d","Завантажити сертифікат")</f>
        <v>Завантажити сертифікат</v>
      </c>
    </row>
    <row r="974" spans="1:4" x14ac:dyDescent="0.3">
      <c r="A974" s="3">
        <v>973</v>
      </c>
      <c r="B974" t="s">
        <v>1945</v>
      </c>
      <c r="C974" t="s">
        <v>1946</v>
      </c>
      <c r="D974" t="str">
        <f>HYPERLINK("https://talan.bank.gov.ua/get-user-certificate/US_uJkRsmmZXPD4Fm_8v","Завантажити сертифікат")</f>
        <v>Завантажити сертифікат</v>
      </c>
    </row>
    <row r="975" spans="1:4" x14ac:dyDescent="0.3">
      <c r="A975" s="3">
        <v>974</v>
      </c>
      <c r="B975" t="s">
        <v>1947</v>
      </c>
      <c r="C975" t="s">
        <v>1948</v>
      </c>
      <c r="D975" t="str">
        <f>HYPERLINK("https://talan.bank.gov.ua/get-user-certificate/US_uJ8tfBhBx3ua74TWh","Завантажити сертифікат")</f>
        <v>Завантажити сертифікат</v>
      </c>
    </row>
    <row r="976" spans="1:4" x14ac:dyDescent="0.3">
      <c r="A976" s="3">
        <v>975</v>
      </c>
      <c r="B976" t="s">
        <v>1949</v>
      </c>
      <c r="C976" t="s">
        <v>1950</v>
      </c>
      <c r="D976" t="str">
        <f>HYPERLINK("https://talan.bank.gov.ua/get-user-certificate/US_uJhvGIN3bph3sA7tU","Завантажити сертифікат")</f>
        <v>Завантажити сертифікат</v>
      </c>
    </row>
    <row r="977" spans="1:4" x14ac:dyDescent="0.3">
      <c r="A977" s="3">
        <v>976</v>
      </c>
      <c r="B977" t="s">
        <v>1951</v>
      </c>
      <c r="C977" t="s">
        <v>1952</v>
      </c>
      <c r="D977" t="str">
        <f>HYPERLINK("https://talan.bank.gov.ua/get-user-certificate/US_uJqaqwKt3Cpar_Gxk","Завантажити сертифікат")</f>
        <v>Завантажити сертифікат</v>
      </c>
    </row>
    <row r="978" spans="1:4" x14ac:dyDescent="0.3">
      <c r="A978" s="3">
        <v>977</v>
      </c>
      <c r="B978" t="s">
        <v>1953</v>
      </c>
      <c r="C978" t="s">
        <v>1954</v>
      </c>
      <c r="D978" t="str">
        <f>HYPERLINK("https://talan.bank.gov.ua/get-user-certificate/US_uJv9HiiUPsFhvfXoP","Завантажити сертифікат")</f>
        <v>Завантажити сертифікат</v>
      </c>
    </row>
    <row r="979" spans="1:4" x14ac:dyDescent="0.3">
      <c r="A979" s="3">
        <v>978</v>
      </c>
      <c r="B979" t="s">
        <v>1955</v>
      </c>
      <c r="C979" t="s">
        <v>1956</v>
      </c>
      <c r="D979" t="str">
        <f>HYPERLINK("https://talan.bank.gov.ua/get-user-certificate/US_uJVIunCLedq7RGxPH","Завантажити сертифікат")</f>
        <v>Завантажити сертифікат</v>
      </c>
    </row>
    <row r="980" spans="1:4" x14ac:dyDescent="0.3">
      <c r="A980" s="3">
        <v>979</v>
      </c>
      <c r="B980" t="s">
        <v>1957</v>
      </c>
      <c r="C980" t="s">
        <v>1958</v>
      </c>
      <c r="D980" t="str">
        <f>HYPERLINK("https://talan.bank.gov.ua/get-user-certificate/US_uJK_0U2XKI6b-h2ci","Завантажити сертифікат")</f>
        <v>Завантажити сертифікат</v>
      </c>
    </row>
    <row r="981" spans="1:4" x14ac:dyDescent="0.3">
      <c r="A981" s="3">
        <v>980</v>
      </c>
      <c r="B981" t="s">
        <v>1959</v>
      </c>
      <c r="C981" t="s">
        <v>1960</v>
      </c>
      <c r="D981" t="str">
        <f>HYPERLINK("https://talan.bank.gov.ua/get-user-certificate/US_uJz5BnaBQmnpa6k4D","Завантажити сертифікат")</f>
        <v>Завантажити сертифікат</v>
      </c>
    </row>
    <row r="982" spans="1:4" x14ac:dyDescent="0.3">
      <c r="A982" s="3">
        <v>981</v>
      </c>
      <c r="B982" t="s">
        <v>1961</v>
      </c>
      <c r="C982" t="s">
        <v>1962</v>
      </c>
      <c r="D982" t="str">
        <f>HYPERLINK("https://talan.bank.gov.ua/get-user-certificate/US_uJ4VofL1b1xtbLV5m","Завантажити сертифікат")</f>
        <v>Завантажити сертифікат</v>
      </c>
    </row>
    <row r="983" spans="1:4" x14ac:dyDescent="0.3">
      <c r="A983" s="3">
        <v>982</v>
      </c>
      <c r="B983" t="s">
        <v>1963</v>
      </c>
      <c r="C983" t="s">
        <v>1964</v>
      </c>
      <c r="D983" t="str">
        <f>HYPERLINK("https://talan.bank.gov.ua/get-user-certificate/US_uJJtmILLGxij9Mn71","Завантажити сертифікат")</f>
        <v>Завантажити сертифікат</v>
      </c>
    </row>
    <row r="984" spans="1:4" x14ac:dyDescent="0.3">
      <c r="A984" s="3">
        <v>983</v>
      </c>
      <c r="B984" t="s">
        <v>1965</v>
      </c>
      <c r="C984" t="s">
        <v>1966</v>
      </c>
      <c r="D984" t="str">
        <f>HYPERLINK("https://talan.bank.gov.ua/get-user-certificate/US_uJPPOgDD_fBxwKYGX","Завантажити сертифікат")</f>
        <v>Завантажити сертифікат</v>
      </c>
    </row>
    <row r="985" spans="1:4" x14ac:dyDescent="0.3">
      <c r="A985" s="3">
        <v>984</v>
      </c>
      <c r="B985" t="s">
        <v>1967</v>
      </c>
      <c r="C985" t="s">
        <v>1968</v>
      </c>
      <c r="D985" t="str">
        <f>HYPERLINK("https://talan.bank.gov.ua/get-user-certificate/US_uJhpaVHl1aMRxIC37","Завантажити сертифікат")</f>
        <v>Завантажити сертифікат</v>
      </c>
    </row>
    <row r="986" spans="1:4" x14ac:dyDescent="0.3">
      <c r="A986" s="3">
        <v>985</v>
      </c>
      <c r="B986" t="s">
        <v>1969</v>
      </c>
      <c r="C986" t="s">
        <v>1970</v>
      </c>
      <c r="D986" t="str">
        <f>HYPERLINK("https://talan.bank.gov.ua/get-user-certificate/US_uJEI0ZufY1yGQRxwL","Завантажити сертифікат")</f>
        <v>Завантажити сертифікат</v>
      </c>
    </row>
    <row r="987" spans="1:4" x14ac:dyDescent="0.3">
      <c r="A987" s="3">
        <v>986</v>
      </c>
      <c r="B987" t="s">
        <v>1971</v>
      </c>
      <c r="C987" t="s">
        <v>1972</v>
      </c>
      <c r="D987" t="str">
        <f>HYPERLINK("https://talan.bank.gov.ua/get-user-certificate/US_uJXFKydr79mdsf5_j","Завантажити сертифікат")</f>
        <v>Завантажити сертифікат</v>
      </c>
    </row>
    <row r="988" spans="1:4" x14ac:dyDescent="0.3">
      <c r="A988" s="3">
        <v>987</v>
      </c>
      <c r="B988" t="s">
        <v>1973</v>
      </c>
      <c r="C988" t="s">
        <v>1974</v>
      </c>
      <c r="D988" t="str">
        <f>HYPERLINK("https://talan.bank.gov.ua/get-user-certificate/US_uJB4bOtsZU_mkUdM9","Завантажити сертифікат")</f>
        <v>Завантажити сертифікат</v>
      </c>
    </row>
    <row r="989" spans="1:4" x14ac:dyDescent="0.3">
      <c r="A989" s="3">
        <v>988</v>
      </c>
      <c r="B989" t="s">
        <v>1975</v>
      </c>
      <c r="C989" t="s">
        <v>1976</v>
      </c>
      <c r="D989" t="str">
        <f>HYPERLINK("https://talan.bank.gov.ua/get-user-certificate/US_uJ9OeApgdhGOBagyt","Завантажити сертифікат")</f>
        <v>Завантажити сертифікат</v>
      </c>
    </row>
    <row r="990" spans="1:4" x14ac:dyDescent="0.3">
      <c r="A990" s="3">
        <v>989</v>
      </c>
      <c r="B990" t="s">
        <v>1977</v>
      </c>
      <c r="C990" t="s">
        <v>1978</v>
      </c>
      <c r="D990" t="str">
        <f>HYPERLINK("https://talan.bank.gov.ua/get-user-certificate/US_uJxmizWnAs4ZI0ZgE","Завантажити сертифікат")</f>
        <v>Завантажити сертифікат</v>
      </c>
    </row>
    <row r="991" spans="1:4" x14ac:dyDescent="0.3">
      <c r="A991" s="3">
        <v>990</v>
      </c>
      <c r="B991" t="s">
        <v>1979</v>
      </c>
      <c r="C991" t="s">
        <v>1980</v>
      </c>
      <c r="D991" t="str">
        <f>HYPERLINK("https://talan.bank.gov.ua/get-user-certificate/US_uJXN_BKCeXs0YOPTM","Завантажити сертифікат")</f>
        <v>Завантажити сертифікат</v>
      </c>
    </row>
    <row r="992" spans="1:4" x14ac:dyDescent="0.3">
      <c r="A992" s="3">
        <v>991</v>
      </c>
      <c r="B992" t="s">
        <v>1981</v>
      </c>
      <c r="C992" t="s">
        <v>1982</v>
      </c>
      <c r="D992" t="str">
        <f>HYPERLINK("https://talan.bank.gov.ua/get-user-certificate/US_uJU3SzgjZQ-mbfwgF","Завантажити сертифікат")</f>
        <v>Завантажити сертифікат</v>
      </c>
    </row>
    <row r="993" spans="1:4" x14ac:dyDescent="0.3">
      <c r="A993" s="3">
        <v>992</v>
      </c>
      <c r="B993" t="s">
        <v>1983</v>
      </c>
      <c r="C993" t="s">
        <v>1984</v>
      </c>
      <c r="D993" t="str">
        <f>HYPERLINK("https://talan.bank.gov.ua/get-user-certificate/US_uJFnNp_WSnOMepvTv","Завантажити сертифікат")</f>
        <v>Завантажити сертифікат</v>
      </c>
    </row>
    <row r="994" spans="1:4" x14ac:dyDescent="0.3">
      <c r="A994" s="3">
        <v>993</v>
      </c>
      <c r="B994" t="s">
        <v>1985</v>
      </c>
      <c r="C994" t="s">
        <v>1986</v>
      </c>
      <c r="D994" t="str">
        <f>HYPERLINK("https://talan.bank.gov.ua/get-user-certificate/US_uJ2sXKBzx5yOCeq98","Завантажити сертифікат")</f>
        <v>Завантажити сертифікат</v>
      </c>
    </row>
    <row r="995" spans="1:4" x14ac:dyDescent="0.3">
      <c r="A995" s="3">
        <v>994</v>
      </c>
      <c r="B995" t="s">
        <v>1987</v>
      </c>
      <c r="C995" t="s">
        <v>1988</v>
      </c>
      <c r="D995" t="str">
        <f>HYPERLINK("https://talan.bank.gov.ua/get-user-certificate/US_uJ9iA8RasNo7HVJYc","Завантажити сертифікат")</f>
        <v>Завантажити сертифікат</v>
      </c>
    </row>
    <row r="996" spans="1:4" x14ac:dyDescent="0.3">
      <c r="A996" s="3">
        <v>995</v>
      </c>
      <c r="B996" t="s">
        <v>1989</v>
      </c>
      <c r="C996" t="s">
        <v>1990</v>
      </c>
      <c r="D996" t="str">
        <f>HYPERLINK("https://talan.bank.gov.ua/get-user-certificate/US_uJDnwarTgXw9tV3ov","Завантажити сертифікат")</f>
        <v>Завантажити сертифікат</v>
      </c>
    </row>
    <row r="997" spans="1:4" x14ac:dyDescent="0.3">
      <c r="A997" s="3">
        <v>996</v>
      </c>
      <c r="B997" t="s">
        <v>1991</v>
      </c>
      <c r="C997" t="s">
        <v>1992</v>
      </c>
      <c r="D997" t="str">
        <f>HYPERLINK("https://talan.bank.gov.ua/get-user-certificate/US_uJpcoul5nNcPRjm4F","Завантажити сертифікат")</f>
        <v>Завантажити сертифікат</v>
      </c>
    </row>
    <row r="998" spans="1:4" x14ac:dyDescent="0.3">
      <c r="A998" s="3">
        <v>997</v>
      </c>
      <c r="B998" t="s">
        <v>1993</v>
      </c>
      <c r="C998" t="s">
        <v>1994</v>
      </c>
      <c r="D998" t="str">
        <f>HYPERLINK("https://talan.bank.gov.ua/get-user-certificate/US_uJXT_1C5aop3sX3wB","Завантажити сертифікат")</f>
        <v>Завантажити сертифікат</v>
      </c>
    </row>
    <row r="999" spans="1:4" x14ac:dyDescent="0.3">
      <c r="A999" s="3">
        <v>998</v>
      </c>
      <c r="B999" t="s">
        <v>1995</v>
      </c>
      <c r="C999" t="s">
        <v>1996</v>
      </c>
      <c r="D999" t="str">
        <f>HYPERLINK("https://talan.bank.gov.ua/get-user-certificate/US_uJFGvwlzdh0Y3Spg0","Завантажити сертифікат")</f>
        <v>Завантажити сертифікат</v>
      </c>
    </row>
    <row r="1000" spans="1:4" x14ac:dyDescent="0.3">
      <c r="A1000" s="3">
        <v>999</v>
      </c>
      <c r="B1000" t="s">
        <v>1997</v>
      </c>
      <c r="C1000" t="s">
        <v>1998</v>
      </c>
      <c r="D1000" t="str">
        <f>HYPERLINK("https://talan.bank.gov.ua/get-user-certificate/US_uJBVT34n9XCZz3AL5","Завантажити сертифікат")</f>
        <v>Завантажити сертифікат</v>
      </c>
    </row>
    <row r="1001" spans="1:4" x14ac:dyDescent="0.3">
      <c r="A1001" s="3">
        <v>1000</v>
      </c>
      <c r="B1001" t="s">
        <v>1999</v>
      </c>
      <c r="C1001" t="s">
        <v>2000</v>
      </c>
      <c r="D1001" t="str">
        <f>HYPERLINK("https://talan.bank.gov.ua/get-user-certificate/US_uJU-cXa5sDp1OtU0K","Завантажити сертифікат")</f>
        <v>Завантажити сертифікат</v>
      </c>
    </row>
    <row r="1002" spans="1:4" x14ac:dyDescent="0.3">
      <c r="A1002" s="3">
        <v>1001</v>
      </c>
      <c r="B1002" t="s">
        <v>2001</v>
      </c>
      <c r="C1002" t="s">
        <v>2002</v>
      </c>
      <c r="D1002" t="str">
        <f>HYPERLINK("https://talan.bank.gov.ua/get-user-certificate/US_uJaQz2PSgjoE1g86b","Завантажити сертифікат")</f>
        <v>Завантажити сертифікат</v>
      </c>
    </row>
    <row r="1003" spans="1:4" x14ac:dyDescent="0.3">
      <c r="A1003" s="3">
        <v>1002</v>
      </c>
      <c r="B1003" t="s">
        <v>2003</v>
      </c>
      <c r="C1003" t="s">
        <v>2004</v>
      </c>
      <c r="D1003" t="str">
        <f>HYPERLINK("https://talan.bank.gov.ua/get-user-certificate/US_uJ61zeqeo_xr2RRFQ","Завантажити сертифікат")</f>
        <v>Завантажити сертифікат</v>
      </c>
    </row>
    <row r="1004" spans="1:4" x14ac:dyDescent="0.3">
      <c r="A1004" s="3">
        <v>1003</v>
      </c>
      <c r="B1004" t="s">
        <v>2005</v>
      </c>
      <c r="C1004" t="s">
        <v>2006</v>
      </c>
      <c r="D1004" t="str">
        <f>HYPERLINK("https://talan.bank.gov.ua/get-user-certificate/US_uJAAF9qyB6Iw7nSKT","Завантажити сертифікат")</f>
        <v>Завантажити сертифікат</v>
      </c>
    </row>
    <row r="1005" spans="1:4" x14ac:dyDescent="0.3">
      <c r="A1005" s="3">
        <v>1004</v>
      </c>
      <c r="B1005" t="s">
        <v>2007</v>
      </c>
      <c r="C1005" t="s">
        <v>2008</v>
      </c>
      <c r="D1005" t="str">
        <f>HYPERLINK("https://talan.bank.gov.ua/get-user-certificate/US_uJCJ7T9ukWQW_N-sU","Завантажити сертифікат")</f>
        <v>Завантажити сертифікат</v>
      </c>
    </row>
    <row r="1006" spans="1:4" x14ac:dyDescent="0.3">
      <c r="A1006" s="3">
        <v>1005</v>
      </c>
      <c r="B1006" t="s">
        <v>2009</v>
      </c>
      <c r="C1006" t="s">
        <v>2010</v>
      </c>
      <c r="D1006" t="str">
        <f>HYPERLINK("https://talan.bank.gov.ua/get-user-certificate/US_uJ-zonnIQGoXjS6pg","Завантажити сертифікат")</f>
        <v>Завантажити сертифікат</v>
      </c>
    </row>
    <row r="1007" spans="1:4" x14ac:dyDescent="0.3">
      <c r="A1007" s="3">
        <v>1006</v>
      </c>
      <c r="B1007" t="s">
        <v>2011</v>
      </c>
      <c r="C1007" t="s">
        <v>2012</v>
      </c>
      <c r="D1007" t="str">
        <f>HYPERLINK("https://talan.bank.gov.ua/get-user-certificate/US_uJ7-BD-nCPVu-UdfC","Завантажити сертифікат")</f>
        <v>Завантажити сертифікат</v>
      </c>
    </row>
    <row r="1008" spans="1:4" x14ac:dyDescent="0.3">
      <c r="A1008" s="3">
        <v>1007</v>
      </c>
      <c r="B1008" t="s">
        <v>2013</v>
      </c>
      <c r="C1008" t="s">
        <v>2014</v>
      </c>
      <c r="D1008" t="str">
        <f>HYPERLINK("https://talan.bank.gov.ua/get-user-certificate/US_uJfEMnisTr2t4Nqah","Завантажити сертифікат")</f>
        <v>Завантажити сертифікат</v>
      </c>
    </row>
    <row r="1009" spans="1:4" x14ac:dyDescent="0.3">
      <c r="A1009" s="3">
        <v>1008</v>
      </c>
      <c r="B1009" t="s">
        <v>2015</v>
      </c>
      <c r="C1009" t="s">
        <v>2016</v>
      </c>
      <c r="D1009" t="str">
        <f>HYPERLINK("https://talan.bank.gov.ua/get-user-certificate/US_uJa_vz888C0lmZQad","Завантажити сертифікат")</f>
        <v>Завантажити сертифікат</v>
      </c>
    </row>
    <row r="1010" spans="1:4" x14ac:dyDescent="0.3">
      <c r="A1010" s="3">
        <v>1009</v>
      </c>
      <c r="B1010" t="s">
        <v>2017</v>
      </c>
      <c r="C1010" t="s">
        <v>2018</v>
      </c>
      <c r="D1010" t="str">
        <f>HYPERLINK("https://talan.bank.gov.ua/get-user-certificate/US_uJDbZhGvYQTWnysQc","Завантажити сертифікат")</f>
        <v>Завантажити сертифікат</v>
      </c>
    </row>
    <row r="1011" spans="1:4" x14ac:dyDescent="0.3">
      <c r="A1011" s="3">
        <v>1010</v>
      </c>
      <c r="B1011" t="s">
        <v>2019</v>
      </c>
      <c r="C1011" t="s">
        <v>2020</v>
      </c>
      <c r="D1011" t="str">
        <f>HYPERLINK("https://talan.bank.gov.ua/get-user-certificate/US_uJifG1S3SrWDC0PSK","Завантажити сертифікат")</f>
        <v>Завантажити сертифікат</v>
      </c>
    </row>
    <row r="1012" spans="1:4" x14ac:dyDescent="0.3">
      <c r="A1012" s="3">
        <v>1011</v>
      </c>
      <c r="B1012" t="s">
        <v>2021</v>
      </c>
      <c r="C1012" t="s">
        <v>2022</v>
      </c>
      <c r="D1012" t="str">
        <f>HYPERLINK("https://talan.bank.gov.ua/get-user-certificate/US_uJx8Na6shEY2AjHUx","Завантажити сертифікат")</f>
        <v>Завантажити сертифікат</v>
      </c>
    </row>
    <row r="1013" spans="1:4" x14ac:dyDescent="0.3">
      <c r="A1013" s="3">
        <v>1012</v>
      </c>
      <c r="B1013" t="s">
        <v>2023</v>
      </c>
      <c r="C1013" t="s">
        <v>2024</v>
      </c>
      <c r="D1013" t="str">
        <f>HYPERLINK("https://talan.bank.gov.ua/get-user-certificate/US_uJx31_uVhB4JUiBR9","Завантажити сертифікат")</f>
        <v>Завантажити сертифікат</v>
      </c>
    </row>
    <row r="1014" spans="1:4" x14ac:dyDescent="0.3">
      <c r="A1014" s="3">
        <v>1013</v>
      </c>
      <c r="B1014" t="s">
        <v>2025</v>
      </c>
      <c r="C1014" t="s">
        <v>2026</v>
      </c>
      <c r="D1014" t="str">
        <f>HYPERLINK("https://talan.bank.gov.ua/get-user-certificate/US_uJeT9Ur58vIdEEATL","Завантажити сертифікат")</f>
        <v>Завантажити сертифікат</v>
      </c>
    </row>
    <row r="1015" spans="1:4" x14ac:dyDescent="0.3">
      <c r="A1015" s="3">
        <v>1014</v>
      </c>
      <c r="B1015" t="s">
        <v>2027</v>
      </c>
      <c r="C1015" t="s">
        <v>2028</v>
      </c>
      <c r="D1015" t="str">
        <f>HYPERLINK("https://talan.bank.gov.ua/get-user-certificate/US_uJUWOD_ZCeeaw5fcZ","Завантажити сертифікат")</f>
        <v>Завантажити сертифікат</v>
      </c>
    </row>
    <row r="1016" spans="1:4" x14ac:dyDescent="0.3">
      <c r="A1016" s="3">
        <v>1015</v>
      </c>
      <c r="B1016" t="s">
        <v>2029</v>
      </c>
      <c r="C1016" t="s">
        <v>2030</v>
      </c>
      <c r="D1016" t="str">
        <f>HYPERLINK("https://talan.bank.gov.ua/get-user-certificate/US_uJUAPh61AY1_WMMYO","Завантажити сертифікат")</f>
        <v>Завантажити сертифікат</v>
      </c>
    </row>
    <row r="1017" spans="1:4" x14ac:dyDescent="0.3">
      <c r="A1017" s="3">
        <v>1016</v>
      </c>
      <c r="B1017" t="s">
        <v>2031</v>
      </c>
      <c r="C1017" t="s">
        <v>2032</v>
      </c>
      <c r="D1017" t="str">
        <f>HYPERLINK("https://talan.bank.gov.ua/get-user-certificate/US_uJbNZVPgAjViIQojK","Завантажити сертифікат")</f>
        <v>Завантажити сертифікат</v>
      </c>
    </row>
    <row r="1018" spans="1:4" x14ac:dyDescent="0.3">
      <c r="A1018" s="3">
        <v>1017</v>
      </c>
      <c r="B1018" t="s">
        <v>2033</v>
      </c>
      <c r="C1018" t="s">
        <v>2034</v>
      </c>
      <c r="D1018" t="str">
        <f>HYPERLINK("https://talan.bank.gov.ua/get-user-certificate/US_uJO0MhWzeo8XeTj1W","Завантажити сертифікат")</f>
        <v>Завантажити сертифікат</v>
      </c>
    </row>
    <row r="1019" spans="1:4" x14ac:dyDescent="0.3">
      <c r="A1019" s="3">
        <v>1018</v>
      </c>
      <c r="B1019" t="s">
        <v>2035</v>
      </c>
      <c r="C1019" t="s">
        <v>2036</v>
      </c>
      <c r="D1019" t="str">
        <f>HYPERLINK("https://talan.bank.gov.ua/get-user-certificate/US_uJP6t9_G4rx9vRC3Y","Завантажити сертифікат")</f>
        <v>Завантажити сертифікат</v>
      </c>
    </row>
    <row r="1020" spans="1:4" x14ac:dyDescent="0.3">
      <c r="A1020" s="3">
        <v>1019</v>
      </c>
      <c r="B1020" t="s">
        <v>2037</v>
      </c>
      <c r="C1020" t="s">
        <v>2038</v>
      </c>
      <c r="D1020" t="str">
        <f>HYPERLINK("https://talan.bank.gov.ua/get-user-certificate/US_uJUKoSrpgizqqTwxn","Завантажити сертифікат")</f>
        <v>Завантажити сертифікат</v>
      </c>
    </row>
    <row r="1021" spans="1:4" x14ac:dyDescent="0.3">
      <c r="A1021" s="3">
        <v>1020</v>
      </c>
      <c r="B1021" t="s">
        <v>2039</v>
      </c>
      <c r="C1021" t="s">
        <v>2040</v>
      </c>
      <c r="D1021" t="str">
        <f>HYPERLINK("https://talan.bank.gov.ua/get-user-certificate/US_uJ_QU-Eow60aZkhOi","Завантажити сертифікат")</f>
        <v>Завантажити сертифікат</v>
      </c>
    </row>
    <row r="1022" spans="1:4" x14ac:dyDescent="0.3">
      <c r="A1022" s="3">
        <v>1021</v>
      </c>
      <c r="B1022" t="s">
        <v>2041</v>
      </c>
      <c r="C1022" t="s">
        <v>2042</v>
      </c>
      <c r="D1022" t="str">
        <f>HYPERLINK("https://talan.bank.gov.ua/get-user-certificate/US_uJyB1LetP20ldB58P","Завантажити сертифікат")</f>
        <v>Завантажити сертифікат</v>
      </c>
    </row>
    <row r="1023" spans="1:4" x14ac:dyDescent="0.3">
      <c r="A1023" s="3">
        <v>1022</v>
      </c>
      <c r="B1023" t="s">
        <v>2043</v>
      </c>
      <c r="C1023" t="s">
        <v>2044</v>
      </c>
      <c r="D1023" t="str">
        <f>HYPERLINK("https://talan.bank.gov.ua/get-user-certificate/US_uJPAp7ERBHtYRq_BE","Завантажити сертифікат")</f>
        <v>Завантажити сертифікат</v>
      </c>
    </row>
    <row r="1024" spans="1:4" x14ac:dyDescent="0.3">
      <c r="A1024" s="3">
        <v>1023</v>
      </c>
      <c r="B1024" t="s">
        <v>2045</v>
      </c>
      <c r="C1024" t="s">
        <v>2046</v>
      </c>
      <c r="D1024" t="str">
        <f>HYPERLINK("https://talan.bank.gov.ua/get-user-certificate/US_uJH8TawfnQnPZCbRe","Завантажити сертифікат")</f>
        <v>Завантажити сертифікат</v>
      </c>
    </row>
    <row r="1025" spans="1:4" x14ac:dyDescent="0.3">
      <c r="A1025" s="3">
        <v>1024</v>
      </c>
      <c r="B1025" t="s">
        <v>2047</v>
      </c>
      <c r="C1025" t="s">
        <v>2048</v>
      </c>
      <c r="D1025" t="str">
        <f>HYPERLINK("https://talan.bank.gov.ua/get-user-certificate/US_uJNQS3vBMuUcnvqSy","Завантажити сертифікат")</f>
        <v>Завантажити сертифікат</v>
      </c>
    </row>
    <row r="1026" spans="1:4" x14ac:dyDescent="0.3">
      <c r="A1026" s="3">
        <v>1025</v>
      </c>
      <c r="B1026" t="s">
        <v>2049</v>
      </c>
      <c r="C1026" t="s">
        <v>2050</v>
      </c>
      <c r="D1026" t="str">
        <f>HYPERLINK("https://talan.bank.gov.ua/get-user-certificate/US_uJtYV1k2ne6umm4Ac","Завантажити сертифікат")</f>
        <v>Завантажити сертифікат</v>
      </c>
    </row>
    <row r="1027" spans="1:4" x14ac:dyDescent="0.3">
      <c r="A1027" s="3">
        <v>1026</v>
      </c>
      <c r="B1027" t="s">
        <v>2051</v>
      </c>
      <c r="C1027" t="s">
        <v>2052</v>
      </c>
      <c r="D1027" t="str">
        <f>HYPERLINK("https://talan.bank.gov.ua/get-user-certificate/US_uJIX3DV9MBzIuZOVS","Завантажити сертифікат")</f>
        <v>Завантажити сертифікат</v>
      </c>
    </row>
    <row r="1028" spans="1:4" x14ac:dyDescent="0.3">
      <c r="A1028" s="3">
        <v>1027</v>
      </c>
      <c r="B1028" t="s">
        <v>2053</v>
      </c>
      <c r="C1028" t="s">
        <v>2054</v>
      </c>
      <c r="D1028" t="str">
        <f>HYPERLINK("https://talan.bank.gov.ua/get-user-certificate/US_uJ5D3osE0VMSZaqXR","Завантажити сертифікат")</f>
        <v>Завантажити сертифікат</v>
      </c>
    </row>
    <row r="1029" spans="1:4" x14ac:dyDescent="0.3">
      <c r="A1029" s="3">
        <v>1028</v>
      </c>
      <c r="B1029" t="s">
        <v>2055</v>
      </c>
      <c r="C1029" t="s">
        <v>2056</v>
      </c>
      <c r="D1029" t="str">
        <f>HYPERLINK("https://talan.bank.gov.ua/get-user-certificate/US_uJKEbGq2grJHAHqIl","Завантажити сертифікат")</f>
        <v>Завантажити сертифікат</v>
      </c>
    </row>
    <row r="1030" spans="1:4" x14ac:dyDescent="0.3">
      <c r="A1030" s="3">
        <v>1029</v>
      </c>
      <c r="B1030" t="s">
        <v>2057</v>
      </c>
      <c r="C1030" t="s">
        <v>2058</v>
      </c>
      <c r="D1030" t="str">
        <f>HYPERLINK("https://talan.bank.gov.ua/get-user-certificate/US_uJSb2BFvayKZ1w7Qu","Завантажити сертифікат")</f>
        <v>Завантажити сертифікат</v>
      </c>
    </row>
    <row r="1031" spans="1:4" x14ac:dyDescent="0.3">
      <c r="A1031" s="3">
        <v>1030</v>
      </c>
      <c r="B1031" t="s">
        <v>2059</v>
      </c>
      <c r="C1031" t="s">
        <v>2060</v>
      </c>
      <c r="D1031" t="str">
        <f>HYPERLINK("https://talan.bank.gov.ua/get-user-certificate/US_uJfenwnXB9heoFdKa","Завантажити сертифікат")</f>
        <v>Завантажити сертифікат</v>
      </c>
    </row>
    <row r="1032" spans="1:4" x14ac:dyDescent="0.3">
      <c r="A1032" s="3">
        <v>1031</v>
      </c>
      <c r="B1032" t="s">
        <v>2061</v>
      </c>
      <c r="C1032" t="s">
        <v>2062</v>
      </c>
      <c r="D1032" t="str">
        <f>HYPERLINK("https://talan.bank.gov.ua/get-user-certificate/US_uJB5NjMgha29ChGUa","Завантажити сертифікат")</f>
        <v>Завантажити сертифікат</v>
      </c>
    </row>
    <row r="1033" spans="1:4" x14ac:dyDescent="0.3">
      <c r="A1033" s="3">
        <v>1032</v>
      </c>
      <c r="B1033" t="s">
        <v>2063</v>
      </c>
      <c r="C1033" t="s">
        <v>2064</v>
      </c>
      <c r="D1033" t="str">
        <f>HYPERLINK("https://talan.bank.gov.ua/get-user-certificate/US_uJqyCfpfqBqEOcYhB","Завантажити сертифікат")</f>
        <v>Завантажити сертифікат</v>
      </c>
    </row>
    <row r="1034" spans="1:4" x14ac:dyDescent="0.3">
      <c r="A1034" s="3">
        <v>1033</v>
      </c>
      <c r="B1034" t="s">
        <v>2065</v>
      </c>
      <c r="C1034" t="s">
        <v>2066</v>
      </c>
      <c r="D1034" t="str">
        <f>HYPERLINK("https://talan.bank.gov.ua/get-user-certificate/US_uJiH1Zs6pVbO22xrS","Завантажити сертифікат")</f>
        <v>Завантажити сертифікат</v>
      </c>
    </row>
    <row r="1035" spans="1:4" x14ac:dyDescent="0.3">
      <c r="A1035" s="3">
        <v>1034</v>
      </c>
      <c r="B1035" t="s">
        <v>2067</v>
      </c>
      <c r="C1035" t="s">
        <v>2068</v>
      </c>
      <c r="D1035" t="str">
        <f>HYPERLINK("https://talan.bank.gov.ua/get-user-certificate/US_uJG482jdtfkZOvEvJ","Завантажити сертифікат")</f>
        <v>Завантажити сертифікат</v>
      </c>
    </row>
    <row r="1036" spans="1:4" x14ac:dyDescent="0.3">
      <c r="A1036" s="3">
        <v>1035</v>
      </c>
      <c r="B1036" t="s">
        <v>2069</v>
      </c>
      <c r="C1036" t="s">
        <v>2070</v>
      </c>
      <c r="D1036" t="str">
        <f>HYPERLINK("https://talan.bank.gov.ua/get-user-certificate/US_uJwBt2YGD8D80b48k","Завантажити сертифікат")</f>
        <v>Завантажити сертифікат</v>
      </c>
    </row>
    <row r="1037" spans="1:4" x14ac:dyDescent="0.3">
      <c r="A1037" s="3">
        <v>1036</v>
      </c>
      <c r="B1037" t="s">
        <v>2071</v>
      </c>
      <c r="C1037" t="s">
        <v>2072</v>
      </c>
      <c r="D1037" t="str">
        <f>HYPERLINK("https://talan.bank.gov.ua/get-user-certificate/US_uJ22MEg3TSvk0lcF3","Завантажити сертифікат")</f>
        <v>Завантажити сертифікат</v>
      </c>
    </row>
    <row r="1038" spans="1:4" x14ac:dyDescent="0.3">
      <c r="A1038" s="3">
        <v>1037</v>
      </c>
      <c r="B1038" t="s">
        <v>2073</v>
      </c>
      <c r="C1038" t="s">
        <v>2074</v>
      </c>
      <c r="D1038" t="str">
        <f>HYPERLINK("https://talan.bank.gov.ua/get-user-certificate/US_uJ4Ov02153rm4wvjC","Завантажити сертифікат")</f>
        <v>Завантажити сертифікат</v>
      </c>
    </row>
    <row r="1039" spans="1:4" x14ac:dyDescent="0.3">
      <c r="A1039" s="3">
        <v>1038</v>
      </c>
      <c r="B1039" t="s">
        <v>2075</v>
      </c>
      <c r="C1039" t="s">
        <v>2076</v>
      </c>
      <c r="D1039" t="str">
        <f>HYPERLINK("https://talan.bank.gov.ua/get-user-certificate/US_uJlfJoKsIxugSo66y","Завантажити сертифікат")</f>
        <v>Завантажити сертифікат</v>
      </c>
    </row>
    <row r="1040" spans="1:4" x14ac:dyDescent="0.3">
      <c r="A1040" s="3">
        <v>1039</v>
      </c>
      <c r="B1040" t="s">
        <v>2077</v>
      </c>
      <c r="C1040" t="s">
        <v>2078</v>
      </c>
      <c r="D1040" t="str">
        <f>HYPERLINK("https://talan.bank.gov.ua/get-user-certificate/US_uJxupmJgzVnw2O3O5","Завантажити сертифікат")</f>
        <v>Завантажити сертифікат</v>
      </c>
    </row>
    <row r="1041" spans="1:4" x14ac:dyDescent="0.3">
      <c r="A1041" s="3">
        <v>1040</v>
      </c>
      <c r="B1041" t="s">
        <v>2079</v>
      </c>
      <c r="C1041" t="s">
        <v>2080</v>
      </c>
      <c r="D1041" t="str">
        <f>HYPERLINK("https://talan.bank.gov.ua/get-user-certificate/US_uJN1GJspH_uUmWFki","Завантажити сертифікат")</f>
        <v>Завантажити сертифікат</v>
      </c>
    </row>
    <row r="1042" spans="1:4" x14ac:dyDescent="0.3">
      <c r="A1042" s="3">
        <v>1041</v>
      </c>
      <c r="B1042" t="s">
        <v>2081</v>
      </c>
      <c r="C1042" t="s">
        <v>2082</v>
      </c>
      <c r="D1042" t="str">
        <f>HYPERLINK("https://talan.bank.gov.ua/get-user-certificate/US_uJyyRSv6KxiOEyYZ4","Завантажити сертифікат")</f>
        <v>Завантажити сертифікат</v>
      </c>
    </row>
    <row r="1043" spans="1:4" x14ac:dyDescent="0.3">
      <c r="A1043" s="3">
        <v>1042</v>
      </c>
      <c r="B1043" t="s">
        <v>2083</v>
      </c>
      <c r="C1043" t="s">
        <v>2084</v>
      </c>
      <c r="D1043" t="str">
        <f>HYPERLINK("https://talan.bank.gov.ua/get-user-certificate/US_uJIZv15hw_SKHfpW5","Завантажити сертифікат")</f>
        <v>Завантажити сертифікат</v>
      </c>
    </row>
    <row r="1044" spans="1:4" x14ac:dyDescent="0.3">
      <c r="A1044" s="3">
        <v>1043</v>
      </c>
      <c r="B1044" t="s">
        <v>2085</v>
      </c>
      <c r="C1044" t="s">
        <v>2086</v>
      </c>
      <c r="D1044" t="str">
        <f>HYPERLINK("https://talan.bank.gov.ua/get-user-certificate/US_uJOiI5x4is1fqbb-F","Завантажити сертифікат")</f>
        <v>Завантажити сертифікат</v>
      </c>
    </row>
    <row r="1045" spans="1:4" x14ac:dyDescent="0.3">
      <c r="A1045" s="3">
        <v>1044</v>
      </c>
      <c r="B1045" t="s">
        <v>2087</v>
      </c>
      <c r="C1045" t="s">
        <v>2088</v>
      </c>
      <c r="D1045" t="str">
        <f>HYPERLINK("https://talan.bank.gov.ua/get-user-certificate/US_uJCP4VqiXk3WmcOfS","Завантажити сертифікат")</f>
        <v>Завантажити сертифікат</v>
      </c>
    </row>
    <row r="1046" spans="1:4" x14ac:dyDescent="0.3">
      <c r="A1046" s="3">
        <v>1045</v>
      </c>
      <c r="B1046" t="s">
        <v>2089</v>
      </c>
      <c r="C1046" t="s">
        <v>2090</v>
      </c>
      <c r="D1046" t="str">
        <f>HYPERLINK("https://talan.bank.gov.ua/get-user-certificate/US_uJaRLPexxUN0HI1fz","Завантажити сертифікат")</f>
        <v>Завантажити сертифікат</v>
      </c>
    </row>
    <row r="1047" spans="1:4" x14ac:dyDescent="0.3">
      <c r="A1047" s="3">
        <v>1046</v>
      </c>
      <c r="B1047" t="s">
        <v>2091</v>
      </c>
      <c r="C1047" t="s">
        <v>2092</v>
      </c>
      <c r="D1047" t="str">
        <f>HYPERLINK("https://talan.bank.gov.ua/get-user-certificate/US_uJjzOjQYQ2EILmxzS","Завантажити сертифікат")</f>
        <v>Завантажити сертифікат</v>
      </c>
    </row>
    <row r="1048" spans="1:4" x14ac:dyDescent="0.3">
      <c r="A1048" s="3">
        <v>1047</v>
      </c>
      <c r="B1048" t="s">
        <v>2093</v>
      </c>
      <c r="C1048" t="s">
        <v>2094</v>
      </c>
      <c r="D1048" t="str">
        <f>HYPERLINK("https://talan.bank.gov.ua/get-user-certificate/US_uJqyLyfhKn7rup1ZX","Завантажити сертифікат")</f>
        <v>Завантажити сертифікат</v>
      </c>
    </row>
    <row r="1049" spans="1:4" x14ac:dyDescent="0.3">
      <c r="A1049" s="3">
        <v>1048</v>
      </c>
      <c r="B1049" t="s">
        <v>2095</v>
      </c>
      <c r="C1049" t="s">
        <v>2096</v>
      </c>
      <c r="D1049" t="str">
        <f>HYPERLINK("https://talan.bank.gov.ua/get-user-certificate/US_uJAotRYuHgOFkC8J-","Завантажити сертифікат")</f>
        <v>Завантажити сертифікат</v>
      </c>
    </row>
    <row r="1050" spans="1:4" x14ac:dyDescent="0.3">
      <c r="A1050" s="3">
        <v>1049</v>
      </c>
      <c r="B1050" t="s">
        <v>2097</v>
      </c>
      <c r="C1050" t="s">
        <v>2098</v>
      </c>
      <c r="D1050" t="str">
        <f>HYPERLINK("https://talan.bank.gov.ua/get-user-certificate/US_uJYKdgV9Va-0-YnZC","Завантажити сертифікат")</f>
        <v>Завантажити сертифікат</v>
      </c>
    </row>
    <row r="1051" spans="1:4" x14ac:dyDescent="0.3">
      <c r="A1051" s="3">
        <v>1050</v>
      </c>
      <c r="B1051" t="s">
        <v>2099</v>
      </c>
      <c r="C1051" t="s">
        <v>2100</v>
      </c>
      <c r="D1051" t="str">
        <f>HYPERLINK("https://talan.bank.gov.ua/get-user-certificate/US_uJEtynExE6-hMLjAA","Завантажити сертифікат")</f>
        <v>Завантажити сертифікат</v>
      </c>
    </row>
    <row r="1052" spans="1:4" x14ac:dyDescent="0.3">
      <c r="A1052" s="3">
        <v>1051</v>
      </c>
      <c r="B1052" t="s">
        <v>2101</v>
      </c>
      <c r="C1052" t="s">
        <v>2102</v>
      </c>
      <c r="D1052" t="str">
        <f>HYPERLINK("https://talan.bank.gov.ua/get-user-certificate/US_uJpB54XuRIEAhcIws","Завантажити сертифікат")</f>
        <v>Завантажити сертифікат</v>
      </c>
    </row>
    <row r="1053" spans="1:4" x14ac:dyDescent="0.3">
      <c r="A1053" s="3">
        <v>1052</v>
      </c>
      <c r="B1053" t="s">
        <v>2103</v>
      </c>
      <c r="C1053" t="s">
        <v>2104</v>
      </c>
      <c r="D1053" t="str">
        <f>HYPERLINK("https://talan.bank.gov.ua/get-user-certificate/US_uJukWHfl0aKYCklcU","Завантажити сертифікат")</f>
        <v>Завантажити сертифікат</v>
      </c>
    </row>
    <row r="1054" spans="1:4" x14ac:dyDescent="0.3">
      <c r="A1054" s="3">
        <v>1053</v>
      </c>
      <c r="B1054" t="s">
        <v>2105</v>
      </c>
      <c r="C1054" t="s">
        <v>2106</v>
      </c>
      <c r="D1054" t="str">
        <f>HYPERLINK("https://talan.bank.gov.ua/get-user-certificate/US_uJh67uZ5c4fVpmsSE","Завантажити сертифікат")</f>
        <v>Завантажити сертифікат</v>
      </c>
    </row>
    <row r="1055" spans="1:4" x14ac:dyDescent="0.3">
      <c r="A1055" s="3">
        <v>1054</v>
      </c>
      <c r="B1055" t="s">
        <v>2107</v>
      </c>
      <c r="C1055" t="s">
        <v>2108</v>
      </c>
      <c r="D1055" t="str">
        <f>HYPERLINK("https://talan.bank.gov.ua/get-user-certificate/US_uJcOpdfduZQkDQC78","Завантажити сертифікат")</f>
        <v>Завантажити сертифікат</v>
      </c>
    </row>
    <row r="1056" spans="1:4" x14ac:dyDescent="0.3">
      <c r="A1056" s="3">
        <v>1055</v>
      </c>
      <c r="B1056" t="s">
        <v>2109</v>
      </c>
      <c r="C1056" t="s">
        <v>2110</v>
      </c>
      <c r="D1056" t="str">
        <f>HYPERLINK("https://talan.bank.gov.ua/get-user-certificate/US_uJ42EmFxhBa0_w99M","Завантажити сертифікат")</f>
        <v>Завантажити сертифікат</v>
      </c>
    </row>
    <row r="1057" spans="1:4" x14ac:dyDescent="0.3">
      <c r="A1057" s="3">
        <v>1056</v>
      </c>
      <c r="B1057" t="s">
        <v>2111</v>
      </c>
      <c r="C1057" t="s">
        <v>2112</v>
      </c>
      <c r="D1057" t="str">
        <f>HYPERLINK("https://talan.bank.gov.ua/get-user-certificate/US_uJsHQq0AeGZSKk_Rq","Завантажити сертифікат")</f>
        <v>Завантажити сертифікат</v>
      </c>
    </row>
    <row r="1058" spans="1:4" x14ac:dyDescent="0.3">
      <c r="A1058" s="3">
        <v>1057</v>
      </c>
      <c r="B1058" t="s">
        <v>2113</v>
      </c>
      <c r="C1058" t="s">
        <v>2114</v>
      </c>
      <c r="D1058" t="str">
        <f>HYPERLINK("https://talan.bank.gov.ua/get-user-certificate/US_uJWJJgNLba8a1JnR5","Завантажити сертифікат")</f>
        <v>Завантажити сертифікат</v>
      </c>
    </row>
    <row r="1059" spans="1:4" x14ac:dyDescent="0.3">
      <c r="A1059" s="3">
        <v>1058</v>
      </c>
      <c r="B1059" t="s">
        <v>2115</v>
      </c>
      <c r="C1059" t="s">
        <v>2116</v>
      </c>
      <c r="D1059" t="str">
        <f>HYPERLINK("https://talan.bank.gov.ua/get-user-certificate/US_uJ4B64qN3D1tJD8dL","Завантажити сертифікат")</f>
        <v>Завантажити сертифікат</v>
      </c>
    </row>
    <row r="1060" spans="1:4" x14ac:dyDescent="0.3">
      <c r="A1060" s="3">
        <v>1059</v>
      </c>
      <c r="B1060" t="s">
        <v>2117</v>
      </c>
      <c r="C1060" t="s">
        <v>2118</v>
      </c>
      <c r="D1060" t="str">
        <f>HYPERLINK("https://talan.bank.gov.ua/get-user-certificate/US_uJUL90lbjQo70ZK6i","Завантажити сертифікат")</f>
        <v>Завантажити сертифікат</v>
      </c>
    </row>
    <row r="1061" spans="1:4" x14ac:dyDescent="0.3">
      <c r="A1061" s="3">
        <v>1060</v>
      </c>
      <c r="B1061" t="s">
        <v>2119</v>
      </c>
      <c r="C1061" t="s">
        <v>2120</v>
      </c>
      <c r="D1061" t="str">
        <f>HYPERLINK("https://talan.bank.gov.ua/get-user-certificate/US_uJbDK6Da7Bh2tvMJg","Завантажити сертифікат")</f>
        <v>Завантажити сертифікат</v>
      </c>
    </row>
    <row r="1062" spans="1:4" x14ac:dyDescent="0.3">
      <c r="A1062" s="3">
        <v>1061</v>
      </c>
      <c r="B1062" t="s">
        <v>2121</v>
      </c>
      <c r="C1062" t="s">
        <v>2122</v>
      </c>
      <c r="D1062" t="str">
        <f>HYPERLINK("https://talan.bank.gov.ua/get-user-certificate/US_uJJhTGnxFy1eVcW9h","Завантажити сертифікат")</f>
        <v>Завантажити сертифікат</v>
      </c>
    </row>
    <row r="1063" spans="1:4" x14ac:dyDescent="0.3">
      <c r="A1063" s="3">
        <v>1062</v>
      </c>
      <c r="B1063" t="s">
        <v>2123</v>
      </c>
      <c r="C1063" t="s">
        <v>2124</v>
      </c>
      <c r="D1063" t="str">
        <f>HYPERLINK("https://talan.bank.gov.ua/get-user-certificate/US_uJuS_Y0S15BiBCI-C","Завантажити сертифікат")</f>
        <v>Завантажити сертифікат</v>
      </c>
    </row>
    <row r="1064" spans="1:4" x14ac:dyDescent="0.3">
      <c r="A1064" s="3">
        <v>1063</v>
      </c>
      <c r="B1064" t="s">
        <v>2125</v>
      </c>
      <c r="C1064" t="s">
        <v>2126</v>
      </c>
      <c r="D1064" t="str">
        <f>HYPERLINK("https://talan.bank.gov.ua/get-user-certificate/US_uJQH6GbRykykARnY-","Завантажити сертифікат")</f>
        <v>Завантажити сертифікат</v>
      </c>
    </row>
    <row r="1065" spans="1:4" x14ac:dyDescent="0.3">
      <c r="A1065" s="3">
        <v>1064</v>
      </c>
      <c r="B1065" t="s">
        <v>2127</v>
      </c>
      <c r="C1065" t="s">
        <v>2128</v>
      </c>
      <c r="D1065" t="str">
        <f>HYPERLINK("https://talan.bank.gov.ua/get-user-certificate/US_uJ_sGRCx43SXcvE9c","Завантажити сертифікат")</f>
        <v>Завантажити сертифікат</v>
      </c>
    </row>
    <row r="1066" spans="1:4" x14ac:dyDescent="0.3">
      <c r="A1066" s="3">
        <v>1065</v>
      </c>
      <c r="B1066" t="s">
        <v>2129</v>
      </c>
      <c r="C1066" t="s">
        <v>2130</v>
      </c>
      <c r="D1066" t="str">
        <f>HYPERLINK("https://talan.bank.gov.ua/get-user-certificate/US_uJw9rT5Zusqp1Vc2J","Завантажити сертифікат")</f>
        <v>Завантажити сертифікат</v>
      </c>
    </row>
    <row r="1067" spans="1:4" x14ac:dyDescent="0.3">
      <c r="A1067" s="3">
        <v>1066</v>
      </c>
      <c r="B1067" t="s">
        <v>2131</v>
      </c>
      <c r="C1067" t="s">
        <v>2132</v>
      </c>
      <c r="D1067" t="str">
        <f>HYPERLINK("https://talan.bank.gov.ua/get-user-certificate/US_uJ52rDefHe5CQq9-s","Завантажити сертифікат")</f>
        <v>Завантажити сертифікат</v>
      </c>
    </row>
    <row r="1068" spans="1:4" x14ac:dyDescent="0.3">
      <c r="A1068" s="3">
        <v>1067</v>
      </c>
      <c r="B1068" t="s">
        <v>2133</v>
      </c>
      <c r="C1068" t="s">
        <v>2134</v>
      </c>
      <c r="D1068" t="str">
        <f>HYPERLINK("https://talan.bank.gov.ua/get-user-certificate/US_uJqb3wtrA8PgFbGfv","Завантажити сертифікат")</f>
        <v>Завантажити сертифікат</v>
      </c>
    </row>
    <row r="1069" spans="1:4" x14ac:dyDescent="0.3">
      <c r="A1069" s="3">
        <v>1068</v>
      </c>
      <c r="B1069" t="s">
        <v>2135</v>
      </c>
      <c r="C1069" t="s">
        <v>2136</v>
      </c>
      <c r="D1069" t="str">
        <f>HYPERLINK("https://talan.bank.gov.ua/get-user-certificate/US_uJA4tOaYhAaKNWEl_","Завантажити сертифікат")</f>
        <v>Завантажити сертифікат</v>
      </c>
    </row>
    <row r="1070" spans="1:4" x14ac:dyDescent="0.3">
      <c r="A1070" s="3">
        <v>1069</v>
      </c>
      <c r="B1070" t="s">
        <v>2137</v>
      </c>
      <c r="C1070" t="s">
        <v>2138</v>
      </c>
      <c r="D1070" t="str">
        <f>HYPERLINK("https://talan.bank.gov.ua/get-user-certificate/US_uJncqIAEq3_NpGJ0k","Завантажити сертифікат")</f>
        <v>Завантажити сертифікат</v>
      </c>
    </row>
    <row r="1071" spans="1:4" x14ac:dyDescent="0.3">
      <c r="A1071" s="3">
        <v>1070</v>
      </c>
      <c r="B1071" t="s">
        <v>2139</v>
      </c>
      <c r="C1071" t="s">
        <v>2140</v>
      </c>
      <c r="D1071" t="str">
        <f>HYPERLINK("https://talan.bank.gov.ua/get-user-certificate/US_uJM7CtZr9SzKJNtb1","Завантажити сертифікат")</f>
        <v>Завантажити сертифікат</v>
      </c>
    </row>
    <row r="1072" spans="1:4" x14ac:dyDescent="0.3">
      <c r="A1072" s="3">
        <v>1071</v>
      </c>
      <c r="B1072" t="s">
        <v>2141</v>
      </c>
      <c r="C1072" t="s">
        <v>2142</v>
      </c>
      <c r="D1072" t="str">
        <f>HYPERLINK("https://talan.bank.gov.ua/get-user-certificate/US_uJw_OlZBmZ8QgfZz4","Завантажити сертифікат")</f>
        <v>Завантажити сертифікат</v>
      </c>
    </row>
    <row r="1073" spans="1:4" x14ac:dyDescent="0.3">
      <c r="A1073" s="3">
        <v>1072</v>
      </c>
      <c r="B1073" t="s">
        <v>2143</v>
      </c>
      <c r="C1073" t="s">
        <v>2144</v>
      </c>
      <c r="D1073" t="str">
        <f>HYPERLINK("https://talan.bank.gov.ua/get-user-certificate/US_uJX7lLoHtV1MCgfE6","Завантажити сертифікат")</f>
        <v>Завантажити сертифікат</v>
      </c>
    </row>
    <row r="1074" spans="1:4" x14ac:dyDescent="0.3">
      <c r="A1074" s="3">
        <v>1073</v>
      </c>
      <c r="B1074" t="s">
        <v>2145</v>
      </c>
      <c r="C1074" t="s">
        <v>2146</v>
      </c>
      <c r="D1074" t="str">
        <f>HYPERLINK("https://talan.bank.gov.ua/get-user-certificate/US_uJa_SecsT-my5vjUe","Завантажити сертифікат")</f>
        <v>Завантажити сертифікат</v>
      </c>
    </row>
    <row r="1075" spans="1:4" x14ac:dyDescent="0.3">
      <c r="A1075" s="3">
        <v>1074</v>
      </c>
      <c r="B1075" t="s">
        <v>2147</v>
      </c>
      <c r="C1075" t="s">
        <v>2148</v>
      </c>
      <c r="D1075" t="str">
        <f>HYPERLINK("https://talan.bank.gov.ua/get-user-certificate/US_uJrcIrYQmF0qLzu6_","Завантажити сертифікат")</f>
        <v>Завантажити сертифікат</v>
      </c>
    </row>
    <row r="1076" spans="1:4" x14ac:dyDescent="0.3">
      <c r="A1076" s="3">
        <v>1075</v>
      </c>
      <c r="B1076" t="s">
        <v>2149</v>
      </c>
      <c r="C1076" t="s">
        <v>2150</v>
      </c>
      <c r="D1076" t="str">
        <f>HYPERLINK("https://talan.bank.gov.ua/get-user-certificate/US_uJwAO38rD8CiVhzUb","Завантажити сертифікат")</f>
        <v>Завантажити сертифікат</v>
      </c>
    </row>
    <row r="1077" spans="1:4" x14ac:dyDescent="0.3">
      <c r="A1077" s="3">
        <v>1076</v>
      </c>
      <c r="B1077" t="s">
        <v>2151</v>
      </c>
      <c r="C1077" t="s">
        <v>2152</v>
      </c>
      <c r="D1077" t="str">
        <f>HYPERLINK("https://talan.bank.gov.ua/get-user-certificate/US_uJ1fMjvfUYW2gEJsI","Завантажити сертифікат")</f>
        <v>Завантажити сертифікат</v>
      </c>
    </row>
    <row r="1078" spans="1:4" x14ac:dyDescent="0.3">
      <c r="A1078" s="3">
        <v>1077</v>
      </c>
      <c r="B1078" t="s">
        <v>2153</v>
      </c>
      <c r="C1078" t="s">
        <v>2154</v>
      </c>
      <c r="D1078" t="str">
        <f>HYPERLINK("https://talan.bank.gov.ua/get-user-certificate/US_uJdNFURfYYkxTtIs9","Завантажити сертифікат")</f>
        <v>Завантажити сертифікат</v>
      </c>
    </row>
    <row r="1079" spans="1:4" x14ac:dyDescent="0.3">
      <c r="A1079" s="3">
        <v>1078</v>
      </c>
      <c r="B1079" t="s">
        <v>2155</v>
      </c>
      <c r="C1079" t="s">
        <v>2156</v>
      </c>
      <c r="D1079" t="str">
        <f>HYPERLINK("https://talan.bank.gov.ua/get-user-certificate/US_uJXgLJLosnE6mZ3HO","Завантажити сертифікат")</f>
        <v>Завантажити сертифікат</v>
      </c>
    </row>
    <row r="1080" spans="1:4" x14ac:dyDescent="0.3">
      <c r="A1080" s="3">
        <v>1079</v>
      </c>
      <c r="B1080" t="s">
        <v>2157</v>
      </c>
      <c r="C1080" t="s">
        <v>2158</v>
      </c>
      <c r="D1080" t="str">
        <f>HYPERLINK("https://talan.bank.gov.ua/get-user-certificate/US_uJq5n4navz-lDTF6P","Завантажити сертифікат")</f>
        <v>Завантажити сертифікат</v>
      </c>
    </row>
    <row r="1081" spans="1:4" x14ac:dyDescent="0.3">
      <c r="A1081" s="3">
        <v>1080</v>
      </c>
      <c r="B1081" t="s">
        <v>2159</v>
      </c>
      <c r="C1081" t="s">
        <v>2160</v>
      </c>
      <c r="D1081" t="str">
        <f>HYPERLINK("https://talan.bank.gov.ua/get-user-certificate/US_uJbV0riQNsMpeXjy7","Завантажити сертифікат")</f>
        <v>Завантажити сертифікат</v>
      </c>
    </row>
    <row r="1082" spans="1:4" x14ac:dyDescent="0.3">
      <c r="A1082" s="3">
        <v>1081</v>
      </c>
      <c r="B1082" t="s">
        <v>2161</v>
      </c>
      <c r="C1082" t="s">
        <v>2162</v>
      </c>
      <c r="D1082" t="str">
        <f>HYPERLINK("https://talan.bank.gov.ua/get-user-certificate/US_uJhu1w7oEGD5A04to","Завантажити сертифікат")</f>
        <v>Завантажити сертифікат</v>
      </c>
    </row>
    <row r="1083" spans="1:4" x14ac:dyDescent="0.3">
      <c r="A1083" s="3">
        <v>1082</v>
      </c>
      <c r="B1083" t="s">
        <v>2163</v>
      </c>
      <c r="C1083" t="s">
        <v>2164</v>
      </c>
      <c r="D1083" t="str">
        <f>HYPERLINK("https://talan.bank.gov.ua/get-user-certificate/US_uJOdcrQyluDeSLYtV","Завантажити сертифікат")</f>
        <v>Завантажити сертифікат</v>
      </c>
    </row>
    <row r="1084" spans="1:4" x14ac:dyDescent="0.3">
      <c r="A1084" s="3">
        <v>1083</v>
      </c>
      <c r="B1084" t="s">
        <v>2165</v>
      </c>
      <c r="C1084" t="s">
        <v>2166</v>
      </c>
      <c r="D1084" t="str">
        <f>HYPERLINK("https://talan.bank.gov.ua/get-user-certificate/US_uJ6E6ltXlec22iM9U","Завантажити сертифікат")</f>
        <v>Завантажити сертифікат</v>
      </c>
    </row>
    <row r="1085" spans="1:4" x14ac:dyDescent="0.3">
      <c r="A1085" s="3">
        <v>1084</v>
      </c>
      <c r="B1085" t="s">
        <v>2167</v>
      </c>
      <c r="C1085" t="s">
        <v>2168</v>
      </c>
      <c r="D1085" t="str">
        <f>HYPERLINK("https://talan.bank.gov.ua/get-user-certificate/US_uJSc3Gxpzd-DgRenB","Завантажити сертифікат")</f>
        <v>Завантажити сертифікат</v>
      </c>
    </row>
    <row r="1086" spans="1:4" x14ac:dyDescent="0.3">
      <c r="A1086" s="3">
        <v>1085</v>
      </c>
      <c r="B1086" t="s">
        <v>2169</v>
      </c>
      <c r="C1086" t="s">
        <v>2170</v>
      </c>
      <c r="D1086" t="str">
        <f>HYPERLINK("https://talan.bank.gov.ua/get-user-certificate/US_uJuFeVXzl1eUB4Zye","Завантажити сертифікат")</f>
        <v>Завантажити сертифікат</v>
      </c>
    </row>
    <row r="1087" spans="1:4" x14ac:dyDescent="0.3">
      <c r="A1087" s="3">
        <v>1086</v>
      </c>
      <c r="B1087" t="s">
        <v>2171</v>
      </c>
      <c r="C1087" t="s">
        <v>2172</v>
      </c>
      <c r="D1087" t="str">
        <f>HYPERLINK("https://talan.bank.gov.ua/get-user-certificate/US_uJEX9IPD-HyNabwGa","Завантажити сертифікат")</f>
        <v>Завантажити сертифікат</v>
      </c>
    </row>
    <row r="1088" spans="1:4" x14ac:dyDescent="0.3">
      <c r="A1088" s="3">
        <v>1087</v>
      </c>
      <c r="B1088" t="s">
        <v>2173</v>
      </c>
      <c r="C1088" t="s">
        <v>2174</v>
      </c>
      <c r="D1088" t="str">
        <f>HYPERLINK("https://talan.bank.gov.ua/get-user-certificate/US_uJhgkLAkx8hEcP1Lx","Завантажити сертифікат")</f>
        <v>Завантажити сертифікат</v>
      </c>
    </row>
    <row r="1089" spans="1:4" x14ac:dyDescent="0.3">
      <c r="A1089" s="3">
        <v>1088</v>
      </c>
      <c r="B1089" t="s">
        <v>2175</v>
      </c>
      <c r="C1089" t="s">
        <v>2176</v>
      </c>
      <c r="D1089" t="str">
        <f>HYPERLINK("https://talan.bank.gov.ua/get-user-certificate/US_uJHztsC3Yj4CD7Bg5","Завантажити сертифікат")</f>
        <v>Завантажити сертифікат</v>
      </c>
    </row>
    <row r="1090" spans="1:4" x14ac:dyDescent="0.3">
      <c r="A1090" s="3">
        <v>1089</v>
      </c>
      <c r="B1090" t="s">
        <v>2177</v>
      </c>
      <c r="C1090" t="s">
        <v>2178</v>
      </c>
      <c r="D1090" t="str">
        <f>HYPERLINK("https://talan.bank.gov.ua/get-user-certificate/US_uJR3ZuBvjQ_fMpuIg","Завантажити сертифікат")</f>
        <v>Завантажити сертифікат</v>
      </c>
    </row>
    <row r="1091" spans="1:4" x14ac:dyDescent="0.3">
      <c r="A1091" s="3">
        <v>1090</v>
      </c>
      <c r="B1091" t="s">
        <v>2179</v>
      </c>
      <c r="C1091" t="s">
        <v>2180</v>
      </c>
      <c r="D1091" t="str">
        <f>HYPERLINK("https://talan.bank.gov.ua/get-user-certificate/US_uJFuMYun_VCz5j6P-","Завантажити сертифікат")</f>
        <v>Завантажити сертифікат</v>
      </c>
    </row>
    <row r="1092" spans="1:4" x14ac:dyDescent="0.3">
      <c r="A1092" s="3">
        <v>1091</v>
      </c>
      <c r="B1092" t="s">
        <v>2181</v>
      </c>
      <c r="C1092" t="s">
        <v>2182</v>
      </c>
      <c r="D1092" t="str">
        <f>HYPERLINK("https://talan.bank.gov.ua/get-user-certificate/US_uJSSPFmqa27mbB0JI","Завантажити сертифікат")</f>
        <v>Завантажити сертифікат</v>
      </c>
    </row>
    <row r="1093" spans="1:4" x14ac:dyDescent="0.3">
      <c r="A1093" s="3">
        <v>1092</v>
      </c>
      <c r="B1093" t="s">
        <v>2183</v>
      </c>
      <c r="C1093" t="s">
        <v>2184</v>
      </c>
      <c r="D1093" t="str">
        <f>HYPERLINK("https://talan.bank.gov.ua/get-user-certificate/US_uJ2G7_C2PNk_Y29NV","Завантажити сертифікат")</f>
        <v>Завантажити сертифікат</v>
      </c>
    </row>
    <row r="1094" spans="1:4" x14ac:dyDescent="0.3">
      <c r="A1094" s="3">
        <v>1093</v>
      </c>
      <c r="B1094" t="s">
        <v>2185</v>
      </c>
      <c r="C1094" t="s">
        <v>2186</v>
      </c>
      <c r="D1094" t="str">
        <f>HYPERLINK("https://talan.bank.gov.ua/get-user-certificate/US_uJaQlx7ObDgGswP9p","Завантажити сертифікат")</f>
        <v>Завантажити сертифікат</v>
      </c>
    </row>
    <row r="1095" spans="1:4" x14ac:dyDescent="0.3">
      <c r="A1095" s="3">
        <v>1094</v>
      </c>
      <c r="B1095" t="s">
        <v>2187</v>
      </c>
      <c r="C1095" t="s">
        <v>2188</v>
      </c>
      <c r="D1095" t="str">
        <f>HYPERLINK("https://talan.bank.gov.ua/get-user-certificate/US_uJ1Kmq_trj2iJaQeG","Завантажити сертифікат")</f>
        <v>Завантажити сертифікат</v>
      </c>
    </row>
    <row r="1096" spans="1:4" x14ac:dyDescent="0.3">
      <c r="A1096" s="3">
        <v>1095</v>
      </c>
      <c r="B1096" t="s">
        <v>2189</v>
      </c>
      <c r="C1096" t="s">
        <v>2190</v>
      </c>
      <c r="D1096" t="str">
        <f>HYPERLINK("https://talan.bank.gov.ua/get-user-certificate/US_uJ2gwQCVsVVHtCTJS","Завантажити сертифікат")</f>
        <v>Завантажити сертифікат</v>
      </c>
    </row>
    <row r="1097" spans="1:4" x14ac:dyDescent="0.3">
      <c r="A1097" s="3">
        <v>1096</v>
      </c>
      <c r="B1097" t="s">
        <v>2191</v>
      </c>
      <c r="C1097" t="s">
        <v>2192</v>
      </c>
      <c r="D1097" t="str">
        <f>HYPERLINK("https://talan.bank.gov.ua/get-user-certificate/US_uJUZd4BLBXJA2XJ7N","Завантажити сертифікат")</f>
        <v>Завантажити сертифікат</v>
      </c>
    </row>
    <row r="1098" spans="1:4" x14ac:dyDescent="0.3">
      <c r="A1098" s="3">
        <v>1097</v>
      </c>
      <c r="B1098" t="s">
        <v>2193</v>
      </c>
      <c r="C1098" t="s">
        <v>2194</v>
      </c>
      <c r="D1098" t="str">
        <f>HYPERLINK("https://talan.bank.gov.ua/get-user-certificate/US_uJ98Ijh36f-kSxWYN","Завантажити сертифікат")</f>
        <v>Завантажити сертифікат</v>
      </c>
    </row>
    <row r="1099" spans="1:4" x14ac:dyDescent="0.3">
      <c r="A1099" s="3">
        <v>1098</v>
      </c>
      <c r="B1099" t="s">
        <v>2195</v>
      </c>
      <c r="C1099" t="s">
        <v>2196</v>
      </c>
      <c r="D1099" t="str">
        <f>HYPERLINK("https://talan.bank.gov.ua/get-user-certificate/US_uJCud6XooCzE5Eazu","Завантажити сертифікат")</f>
        <v>Завантажити сертифікат</v>
      </c>
    </row>
    <row r="1100" spans="1:4" x14ac:dyDescent="0.3">
      <c r="A1100" s="3">
        <v>1099</v>
      </c>
      <c r="B1100" t="s">
        <v>2197</v>
      </c>
      <c r="C1100" t="s">
        <v>2198</v>
      </c>
      <c r="D1100" t="str">
        <f>HYPERLINK("https://talan.bank.gov.ua/get-user-certificate/US_uJx4GjJ0OoPrEOMlQ","Завантажити сертифікат")</f>
        <v>Завантажити сертифікат</v>
      </c>
    </row>
    <row r="1101" spans="1:4" x14ac:dyDescent="0.3">
      <c r="A1101" s="3">
        <v>1100</v>
      </c>
      <c r="B1101" t="s">
        <v>2199</v>
      </c>
      <c r="C1101" t="s">
        <v>2200</v>
      </c>
      <c r="D1101" t="str">
        <f>HYPERLINK("https://talan.bank.gov.ua/get-user-certificate/US_uJSe6_WL1aCSN4WbN","Завантажити сертифікат")</f>
        <v>Завантажити сертифікат</v>
      </c>
    </row>
    <row r="1102" spans="1:4" x14ac:dyDescent="0.3">
      <c r="A1102" s="3">
        <v>1101</v>
      </c>
      <c r="B1102" t="s">
        <v>2201</v>
      </c>
      <c r="C1102" t="s">
        <v>2202</v>
      </c>
      <c r="D1102" t="str">
        <f>HYPERLINK("https://talan.bank.gov.ua/get-user-certificate/US_uJDmtQ9GCicQvxgOY","Завантажити сертифікат")</f>
        <v>Завантажити сертифікат</v>
      </c>
    </row>
    <row r="1103" spans="1:4" x14ac:dyDescent="0.3">
      <c r="A1103" s="3">
        <v>1102</v>
      </c>
      <c r="B1103" t="s">
        <v>2203</v>
      </c>
      <c r="C1103" t="s">
        <v>2204</v>
      </c>
      <c r="D1103" t="str">
        <f>HYPERLINK("https://talan.bank.gov.ua/get-user-certificate/US_uJC41pk-GMmMLD8Bl","Завантажити сертифікат")</f>
        <v>Завантажити сертифікат</v>
      </c>
    </row>
    <row r="1104" spans="1:4" x14ac:dyDescent="0.3">
      <c r="A1104" s="3">
        <v>1103</v>
      </c>
      <c r="B1104" t="s">
        <v>2205</v>
      </c>
      <c r="C1104" t="s">
        <v>2206</v>
      </c>
      <c r="D1104" t="str">
        <f>HYPERLINK("https://talan.bank.gov.ua/get-user-certificate/US_uJQ1v3ExBomvknzSa","Завантажити сертифікат")</f>
        <v>Завантажити сертифікат</v>
      </c>
    </row>
    <row r="1105" spans="1:4" x14ac:dyDescent="0.3">
      <c r="A1105" s="3">
        <v>1104</v>
      </c>
      <c r="B1105" t="s">
        <v>2207</v>
      </c>
      <c r="C1105" t="s">
        <v>2208</v>
      </c>
      <c r="D1105" t="str">
        <f>HYPERLINK("https://talan.bank.gov.ua/get-user-certificate/US_uJSnQvAdwIMjPBre0","Завантажити сертифікат")</f>
        <v>Завантажити сертифікат</v>
      </c>
    </row>
    <row r="1106" spans="1:4" x14ac:dyDescent="0.3">
      <c r="A1106" s="3">
        <v>1105</v>
      </c>
      <c r="B1106" t="s">
        <v>2209</v>
      </c>
      <c r="C1106" t="s">
        <v>2210</v>
      </c>
      <c r="D1106" t="str">
        <f>HYPERLINK("https://talan.bank.gov.ua/get-user-certificate/US_uJjVp__lK_-qwf_0G","Завантажити сертифікат")</f>
        <v>Завантажити сертифікат</v>
      </c>
    </row>
    <row r="1107" spans="1:4" x14ac:dyDescent="0.3">
      <c r="A1107" s="3">
        <v>1106</v>
      </c>
      <c r="B1107" t="s">
        <v>2211</v>
      </c>
      <c r="C1107" t="s">
        <v>2212</v>
      </c>
      <c r="D1107" t="str">
        <f>HYPERLINK("https://talan.bank.gov.ua/get-user-certificate/US_uJgWwmezRe5Zd5959","Завантажити сертифікат")</f>
        <v>Завантажити сертифікат</v>
      </c>
    </row>
    <row r="1108" spans="1:4" x14ac:dyDescent="0.3">
      <c r="A1108" s="3">
        <v>1107</v>
      </c>
      <c r="B1108" t="s">
        <v>2213</v>
      </c>
      <c r="C1108" t="s">
        <v>2214</v>
      </c>
      <c r="D1108" t="str">
        <f>HYPERLINK("https://talan.bank.gov.ua/get-user-certificate/US_uJDlntDQ7GoXPyhi1","Завантажити сертифікат")</f>
        <v>Завантажити сертифікат</v>
      </c>
    </row>
    <row r="1109" spans="1:4" x14ac:dyDescent="0.3">
      <c r="A1109" s="3">
        <v>1108</v>
      </c>
      <c r="B1109" t="s">
        <v>2215</v>
      </c>
      <c r="C1109" t="s">
        <v>2216</v>
      </c>
      <c r="D1109" t="str">
        <f>HYPERLINK("https://talan.bank.gov.ua/get-user-certificate/US_uJTHoW3_UKXMlZKYe","Завантажити сертифікат")</f>
        <v>Завантажити сертифікат</v>
      </c>
    </row>
    <row r="1110" spans="1:4" x14ac:dyDescent="0.3">
      <c r="A1110" s="3">
        <v>1109</v>
      </c>
      <c r="B1110" t="s">
        <v>2217</v>
      </c>
      <c r="C1110" t="s">
        <v>2218</v>
      </c>
      <c r="D1110" t="str">
        <f>HYPERLINK("https://talan.bank.gov.ua/get-user-certificate/US_uJuMnc7GQtv86r6Tb","Завантажити сертифікат")</f>
        <v>Завантажити сертифікат</v>
      </c>
    </row>
    <row r="1111" spans="1:4" x14ac:dyDescent="0.3">
      <c r="A1111" s="3">
        <v>1110</v>
      </c>
      <c r="B1111" t="s">
        <v>2219</v>
      </c>
      <c r="C1111" t="s">
        <v>2220</v>
      </c>
      <c r="D1111" t="str">
        <f>HYPERLINK("https://talan.bank.gov.ua/get-user-certificate/US_uJMtvk5bs2YEqSxA1","Завантажити сертифікат")</f>
        <v>Завантажити сертифікат</v>
      </c>
    </row>
    <row r="1112" spans="1:4" x14ac:dyDescent="0.3">
      <c r="A1112" s="3">
        <v>1111</v>
      </c>
      <c r="B1112" t="s">
        <v>2221</v>
      </c>
      <c r="C1112" t="s">
        <v>2222</v>
      </c>
      <c r="D1112" t="str">
        <f>HYPERLINK("https://talan.bank.gov.ua/get-user-certificate/US_uJmfd0OeW3Zphl5FD","Завантажити сертифікат")</f>
        <v>Завантажити сертифікат</v>
      </c>
    </row>
    <row r="1113" spans="1:4" x14ac:dyDescent="0.3">
      <c r="A1113" s="3">
        <v>1112</v>
      </c>
      <c r="B1113" t="s">
        <v>2223</v>
      </c>
      <c r="C1113" t="s">
        <v>2224</v>
      </c>
      <c r="D1113" t="str">
        <f>HYPERLINK("https://talan.bank.gov.ua/get-user-certificate/US_uJBydwkNI3hZvsfe1","Завантажити сертифікат")</f>
        <v>Завантажити сертифікат</v>
      </c>
    </row>
    <row r="1114" spans="1:4" x14ac:dyDescent="0.3">
      <c r="A1114" s="3">
        <v>1113</v>
      </c>
      <c r="B1114" t="s">
        <v>2225</v>
      </c>
      <c r="C1114" t="s">
        <v>2226</v>
      </c>
      <c r="D1114" t="str">
        <f>HYPERLINK("https://talan.bank.gov.ua/get-user-certificate/US_uJag1dj2V5-T8MaI5","Завантажити сертифікат")</f>
        <v>Завантажити сертифікат</v>
      </c>
    </row>
    <row r="1115" spans="1:4" x14ac:dyDescent="0.3">
      <c r="A1115" s="3">
        <v>1114</v>
      </c>
      <c r="B1115" t="s">
        <v>2227</v>
      </c>
      <c r="C1115" t="s">
        <v>2228</v>
      </c>
      <c r="D1115" t="str">
        <f>HYPERLINK("https://talan.bank.gov.ua/get-user-certificate/US_uJcWgKQwM_fjaqTZQ","Завантажити сертифікат")</f>
        <v>Завантажити сертифікат</v>
      </c>
    </row>
    <row r="1116" spans="1:4" x14ac:dyDescent="0.3">
      <c r="A1116" s="3">
        <v>1115</v>
      </c>
      <c r="B1116" t="s">
        <v>2229</v>
      </c>
      <c r="C1116" t="s">
        <v>2230</v>
      </c>
      <c r="D1116" t="str">
        <f>HYPERLINK("https://talan.bank.gov.ua/get-user-certificate/US_uJcLKDxtnTQYEVCyn","Завантажити сертифікат")</f>
        <v>Завантажити сертифікат</v>
      </c>
    </row>
    <row r="1117" spans="1:4" x14ac:dyDescent="0.3">
      <c r="A1117" s="3">
        <v>1116</v>
      </c>
      <c r="B1117" t="s">
        <v>2231</v>
      </c>
      <c r="C1117" t="s">
        <v>2232</v>
      </c>
      <c r="D1117" t="str">
        <f>HYPERLINK("https://talan.bank.gov.ua/get-user-certificate/US_uJv2Fpz7n2_hwr0PI","Завантажити сертифікат")</f>
        <v>Завантажити сертифікат</v>
      </c>
    </row>
    <row r="1118" spans="1:4" x14ac:dyDescent="0.3">
      <c r="A1118" s="3">
        <v>1117</v>
      </c>
      <c r="B1118" t="s">
        <v>2233</v>
      </c>
      <c r="C1118" t="s">
        <v>2234</v>
      </c>
      <c r="D1118" t="str">
        <f>HYPERLINK("https://talan.bank.gov.ua/get-user-certificate/US_uJCAWJuMiECI-yYr2","Завантажити сертифікат")</f>
        <v>Завантажити сертифікат</v>
      </c>
    </row>
    <row r="1119" spans="1:4" x14ac:dyDescent="0.3">
      <c r="A1119" s="3">
        <v>1118</v>
      </c>
      <c r="B1119" t="s">
        <v>2235</v>
      </c>
      <c r="C1119" t="s">
        <v>2236</v>
      </c>
      <c r="D1119" t="str">
        <f>HYPERLINK("https://talan.bank.gov.ua/get-user-certificate/US_uJRWIUJE_NKH7Y8f7","Завантажити сертифікат")</f>
        <v>Завантажити сертифікат</v>
      </c>
    </row>
    <row r="1120" spans="1:4" x14ac:dyDescent="0.3">
      <c r="A1120" s="3">
        <v>1119</v>
      </c>
      <c r="B1120" t="s">
        <v>2237</v>
      </c>
      <c r="C1120" t="s">
        <v>2238</v>
      </c>
      <c r="D1120" t="str">
        <f>HYPERLINK("https://talan.bank.gov.ua/get-user-certificate/US_uJBKP0LBzqkyPZ0nk","Завантажити сертифікат")</f>
        <v>Завантажити сертифікат</v>
      </c>
    </row>
    <row r="1121" spans="1:4" x14ac:dyDescent="0.3">
      <c r="A1121" s="3">
        <v>1120</v>
      </c>
      <c r="B1121" t="s">
        <v>2239</v>
      </c>
      <c r="C1121" t="s">
        <v>2240</v>
      </c>
      <c r="D1121" t="str">
        <f>HYPERLINK("https://talan.bank.gov.ua/get-user-certificate/US_uJbsUkiT6Xf2_o__E","Завантажити сертифікат")</f>
        <v>Завантажити сертифікат</v>
      </c>
    </row>
    <row r="1122" spans="1:4" x14ac:dyDescent="0.3">
      <c r="A1122" s="3">
        <v>1121</v>
      </c>
      <c r="B1122" t="s">
        <v>2241</v>
      </c>
      <c r="C1122" t="s">
        <v>2242</v>
      </c>
      <c r="D1122" t="str">
        <f>HYPERLINK("https://talan.bank.gov.ua/get-user-certificate/US_uJP8cSuoE2H-9elW3","Завантажити сертифікат")</f>
        <v>Завантажити сертифікат</v>
      </c>
    </row>
    <row r="1123" spans="1:4" x14ac:dyDescent="0.3">
      <c r="A1123" s="3">
        <v>1122</v>
      </c>
      <c r="B1123" t="s">
        <v>2243</v>
      </c>
      <c r="C1123" t="s">
        <v>2244</v>
      </c>
      <c r="D1123" t="str">
        <f>HYPERLINK("https://talan.bank.gov.ua/get-user-certificate/US_uJdoq7SVv_90oWW1U","Завантажити сертифікат")</f>
        <v>Завантажити сертифікат</v>
      </c>
    </row>
    <row r="1124" spans="1:4" x14ac:dyDescent="0.3">
      <c r="A1124" s="3">
        <v>1123</v>
      </c>
      <c r="B1124" t="s">
        <v>2245</v>
      </c>
      <c r="C1124" t="s">
        <v>2246</v>
      </c>
      <c r="D1124" t="str">
        <f>HYPERLINK("https://talan.bank.gov.ua/get-user-certificate/US_uJu2ZVzqCNlDan8in","Завантажити сертифікат")</f>
        <v>Завантажити сертифікат</v>
      </c>
    </row>
    <row r="1125" spans="1:4" x14ac:dyDescent="0.3">
      <c r="A1125" s="3">
        <v>1124</v>
      </c>
      <c r="B1125" t="s">
        <v>2247</v>
      </c>
      <c r="C1125" t="s">
        <v>2248</v>
      </c>
      <c r="D1125" t="str">
        <f>HYPERLINK("https://talan.bank.gov.ua/get-user-certificate/US_uJ4GXoBUcWEIQonlr","Завантажити сертифікат")</f>
        <v>Завантажити сертифікат</v>
      </c>
    </row>
    <row r="1126" spans="1:4" x14ac:dyDescent="0.3">
      <c r="A1126" s="3">
        <v>1125</v>
      </c>
      <c r="B1126" t="s">
        <v>2249</v>
      </c>
      <c r="C1126" t="s">
        <v>2250</v>
      </c>
      <c r="D1126" t="str">
        <f>HYPERLINK("https://talan.bank.gov.ua/get-user-certificate/US_uJ2iIAulzu_yYvDzr","Завантажити сертифікат")</f>
        <v>Завантажити сертифікат</v>
      </c>
    </row>
    <row r="1127" spans="1:4" x14ac:dyDescent="0.3">
      <c r="A1127" s="3">
        <v>1126</v>
      </c>
      <c r="B1127" t="s">
        <v>2251</v>
      </c>
      <c r="C1127" t="s">
        <v>2252</v>
      </c>
      <c r="D1127" t="str">
        <f>HYPERLINK("https://talan.bank.gov.ua/get-user-certificate/US_uJqui4cebxoJhNmjG","Завантажити сертифікат")</f>
        <v>Завантажити сертифікат</v>
      </c>
    </row>
    <row r="1128" spans="1:4" x14ac:dyDescent="0.3">
      <c r="A1128" s="3">
        <v>1127</v>
      </c>
      <c r="B1128" t="s">
        <v>2253</v>
      </c>
      <c r="C1128" t="s">
        <v>2254</v>
      </c>
      <c r="D1128" t="str">
        <f>HYPERLINK("https://talan.bank.gov.ua/get-user-certificate/US_uJzwpJlr6oDMZJMb0","Завантажити сертифікат")</f>
        <v>Завантажити сертифікат</v>
      </c>
    </row>
    <row r="1129" spans="1:4" x14ac:dyDescent="0.3">
      <c r="A1129" s="3">
        <v>1128</v>
      </c>
      <c r="B1129" t="s">
        <v>2255</v>
      </c>
      <c r="C1129" t="s">
        <v>2256</v>
      </c>
      <c r="D1129" t="str">
        <f>HYPERLINK("https://talan.bank.gov.ua/get-user-certificate/US_uJPNsmtK7uOLzGIeX","Завантажити сертифікат")</f>
        <v>Завантажити сертифікат</v>
      </c>
    </row>
    <row r="1130" spans="1:4" x14ac:dyDescent="0.3">
      <c r="A1130" s="3">
        <v>1129</v>
      </c>
      <c r="B1130" t="s">
        <v>2257</v>
      </c>
      <c r="C1130" t="s">
        <v>2258</v>
      </c>
      <c r="D1130" t="str">
        <f>HYPERLINK("https://talan.bank.gov.ua/get-user-certificate/US_uJEFbd7Y4tZRttRcv","Завантажити сертифікат")</f>
        <v>Завантажити сертифікат</v>
      </c>
    </row>
    <row r="1131" spans="1:4" x14ac:dyDescent="0.3">
      <c r="A1131" s="3">
        <v>1130</v>
      </c>
      <c r="B1131" t="s">
        <v>2259</v>
      </c>
      <c r="C1131" t="s">
        <v>2260</v>
      </c>
      <c r="D1131" t="str">
        <f>HYPERLINK("https://talan.bank.gov.ua/get-user-certificate/US_uJgfS2jyj100M5jHJ","Завантажити сертифікат")</f>
        <v>Завантажити сертифікат</v>
      </c>
    </row>
    <row r="1132" spans="1:4" x14ac:dyDescent="0.3">
      <c r="A1132" s="3">
        <v>1131</v>
      </c>
      <c r="B1132" t="s">
        <v>2261</v>
      </c>
      <c r="C1132" t="s">
        <v>2262</v>
      </c>
      <c r="D1132" t="str">
        <f>HYPERLINK("https://talan.bank.gov.ua/get-user-certificate/US_uJ908TWIuGPXDzNkF","Завантажити сертифікат")</f>
        <v>Завантажити сертифікат</v>
      </c>
    </row>
    <row r="1133" spans="1:4" x14ac:dyDescent="0.3">
      <c r="A1133" s="3">
        <v>1132</v>
      </c>
      <c r="B1133" t="s">
        <v>2263</v>
      </c>
      <c r="C1133" t="s">
        <v>2264</v>
      </c>
      <c r="D1133" t="str">
        <f>HYPERLINK("https://talan.bank.gov.ua/get-user-certificate/US_uJ8hfpbDCjx_hFQn2","Завантажити сертифікат")</f>
        <v>Завантажити сертифікат</v>
      </c>
    </row>
    <row r="1134" spans="1:4" x14ac:dyDescent="0.3">
      <c r="A1134" s="3">
        <v>1133</v>
      </c>
      <c r="B1134" t="s">
        <v>2265</v>
      </c>
      <c r="C1134" t="s">
        <v>2266</v>
      </c>
      <c r="D1134" t="str">
        <f>HYPERLINK("https://talan.bank.gov.ua/get-user-certificate/US_uJji7ICIgU-ITHEsR","Завантажити сертифікат")</f>
        <v>Завантажити сертифікат</v>
      </c>
    </row>
    <row r="1135" spans="1:4" x14ac:dyDescent="0.3">
      <c r="A1135" s="3">
        <v>1134</v>
      </c>
      <c r="B1135" t="s">
        <v>2267</v>
      </c>
      <c r="C1135" t="s">
        <v>2268</v>
      </c>
      <c r="D1135" t="str">
        <f>HYPERLINK("https://talan.bank.gov.ua/get-user-certificate/US_uJLEYf52H1_Q5xiJm","Завантажити сертифікат")</f>
        <v>Завантажити сертифікат</v>
      </c>
    </row>
    <row r="1136" spans="1:4" x14ac:dyDescent="0.3">
      <c r="A1136" s="3">
        <v>1135</v>
      </c>
      <c r="B1136" t="s">
        <v>2269</v>
      </c>
      <c r="C1136" t="s">
        <v>2270</v>
      </c>
      <c r="D1136" t="str">
        <f>HYPERLINK("https://talan.bank.gov.ua/get-user-certificate/US_uJEtdx7d-IhBl6Zgl","Завантажити сертифікат")</f>
        <v>Завантажити сертифікат</v>
      </c>
    </row>
    <row r="1137" spans="1:4" x14ac:dyDescent="0.3">
      <c r="A1137" s="3">
        <v>1136</v>
      </c>
      <c r="B1137" t="s">
        <v>2271</v>
      </c>
      <c r="C1137" t="s">
        <v>2272</v>
      </c>
      <c r="D1137" t="str">
        <f>HYPERLINK("https://talan.bank.gov.ua/get-user-certificate/US_uJq6bD8q9zoPaB2H3","Завантажити сертифікат")</f>
        <v>Завантажити сертифікат</v>
      </c>
    </row>
    <row r="1138" spans="1:4" x14ac:dyDescent="0.3">
      <c r="A1138" s="3">
        <v>1137</v>
      </c>
      <c r="B1138" t="s">
        <v>2273</v>
      </c>
      <c r="C1138" t="s">
        <v>2274</v>
      </c>
      <c r="D1138" t="str">
        <f>HYPERLINK("https://talan.bank.gov.ua/get-user-certificate/US_uJ1cT9xBVDc0_sQLk","Завантажити сертифікат")</f>
        <v>Завантажити сертифікат</v>
      </c>
    </row>
    <row r="1139" spans="1:4" x14ac:dyDescent="0.3">
      <c r="A1139" s="3">
        <v>1138</v>
      </c>
      <c r="B1139" t="s">
        <v>2275</v>
      </c>
      <c r="C1139" t="s">
        <v>2276</v>
      </c>
      <c r="D1139" t="str">
        <f>HYPERLINK("https://talan.bank.gov.ua/get-user-certificate/US_uJ95eWKLrgIregMCg","Завантажити сертифікат")</f>
        <v>Завантажити сертифікат</v>
      </c>
    </row>
    <row r="1140" spans="1:4" x14ac:dyDescent="0.3">
      <c r="A1140" s="3">
        <v>1139</v>
      </c>
      <c r="B1140" t="s">
        <v>2277</v>
      </c>
      <c r="C1140" t="s">
        <v>2278</v>
      </c>
      <c r="D1140" t="str">
        <f>HYPERLINK("https://talan.bank.gov.ua/get-user-certificate/US_uJOVGh-FIcwodabhx","Завантажити сертифікат")</f>
        <v>Завантажити сертифікат</v>
      </c>
    </row>
    <row r="1141" spans="1:4" x14ac:dyDescent="0.3">
      <c r="A1141" s="3">
        <v>1140</v>
      </c>
      <c r="B1141" t="s">
        <v>2279</v>
      </c>
      <c r="C1141" t="s">
        <v>2280</v>
      </c>
      <c r="D1141" t="str">
        <f>HYPERLINK("https://talan.bank.gov.ua/get-user-certificate/US_uJ8-JQ-P7QU6rb1Kj","Завантажити сертифікат")</f>
        <v>Завантажити сертифікат</v>
      </c>
    </row>
    <row r="1142" spans="1:4" x14ac:dyDescent="0.3">
      <c r="A1142" s="3">
        <v>1141</v>
      </c>
      <c r="B1142" t="s">
        <v>2281</v>
      </c>
      <c r="C1142" t="s">
        <v>2282</v>
      </c>
      <c r="D1142" t="str">
        <f>HYPERLINK("https://talan.bank.gov.ua/get-user-certificate/US_uJ2Kov0m5uCjeqJl1","Завантажити сертифікат")</f>
        <v>Завантажити сертифікат</v>
      </c>
    </row>
    <row r="1143" spans="1:4" x14ac:dyDescent="0.3">
      <c r="A1143" s="3">
        <v>1142</v>
      </c>
      <c r="B1143" t="s">
        <v>2283</v>
      </c>
      <c r="C1143" t="s">
        <v>2284</v>
      </c>
      <c r="D1143" t="str">
        <f>HYPERLINK("https://talan.bank.gov.ua/get-user-certificate/US_uJ1_eb6IkD2dHKKPt","Завантажити сертифікат")</f>
        <v>Завантажити сертифікат</v>
      </c>
    </row>
    <row r="1144" spans="1:4" x14ac:dyDescent="0.3">
      <c r="A1144" s="3">
        <v>1143</v>
      </c>
      <c r="B1144" t="s">
        <v>2285</v>
      </c>
      <c r="C1144" t="s">
        <v>2286</v>
      </c>
      <c r="D1144" t="str">
        <f>HYPERLINK("https://talan.bank.gov.ua/get-user-certificate/US_uJvW2DP8tduoOo61J","Завантажити сертифікат")</f>
        <v>Завантажити сертифікат</v>
      </c>
    </row>
    <row r="1145" spans="1:4" x14ac:dyDescent="0.3">
      <c r="A1145" s="3">
        <v>1144</v>
      </c>
      <c r="B1145" t="s">
        <v>2287</v>
      </c>
      <c r="C1145" t="s">
        <v>2288</v>
      </c>
      <c r="D1145" t="str">
        <f>HYPERLINK("https://talan.bank.gov.ua/get-user-certificate/US_uJBKndh8BZMfP4OX7","Завантажити сертифікат")</f>
        <v>Завантажити сертифікат</v>
      </c>
    </row>
    <row r="1146" spans="1:4" x14ac:dyDescent="0.3">
      <c r="A1146" s="3">
        <v>1145</v>
      </c>
      <c r="B1146" t="s">
        <v>2289</v>
      </c>
      <c r="C1146" t="s">
        <v>2290</v>
      </c>
      <c r="D1146" t="str">
        <f>HYPERLINK("https://talan.bank.gov.ua/get-user-certificate/US_uJS9jf-clnC3ONUiT","Завантажити сертифікат")</f>
        <v>Завантажити сертифікат</v>
      </c>
    </row>
    <row r="1147" spans="1:4" x14ac:dyDescent="0.3">
      <c r="A1147" s="3">
        <v>1146</v>
      </c>
      <c r="B1147" t="s">
        <v>2291</v>
      </c>
      <c r="C1147" t="s">
        <v>2292</v>
      </c>
      <c r="D1147" t="str">
        <f>HYPERLINK("https://talan.bank.gov.ua/get-user-certificate/US_uJ8Wtj-8dagYjT6uL","Завантажити сертифікат")</f>
        <v>Завантажити сертифікат</v>
      </c>
    </row>
    <row r="1148" spans="1:4" x14ac:dyDescent="0.3">
      <c r="A1148" s="3">
        <v>1147</v>
      </c>
      <c r="B1148" t="s">
        <v>2293</v>
      </c>
      <c r="C1148" t="s">
        <v>2294</v>
      </c>
      <c r="D1148" t="str">
        <f>HYPERLINK("https://talan.bank.gov.ua/get-user-certificate/US_uJvWoiY64dhgmtI--","Завантажити сертифікат")</f>
        <v>Завантажити сертифікат</v>
      </c>
    </row>
    <row r="1149" spans="1:4" x14ac:dyDescent="0.3">
      <c r="A1149" s="3">
        <v>1148</v>
      </c>
      <c r="B1149" t="s">
        <v>2295</v>
      </c>
      <c r="C1149" t="s">
        <v>2296</v>
      </c>
      <c r="D1149" t="str">
        <f>HYPERLINK("https://talan.bank.gov.ua/get-user-certificate/US_uJLjP6XZAkBmcJN8V","Завантажити сертифікат")</f>
        <v>Завантажити сертифікат</v>
      </c>
    </row>
    <row r="1150" spans="1:4" x14ac:dyDescent="0.3">
      <c r="A1150" s="3">
        <v>1149</v>
      </c>
      <c r="B1150" t="s">
        <v>2297</v>
      </c>
      <c r="C1150" t="s">
        <v>2298</v>
      </c>
      <c r="D1150" t="str">
        <f>HYPERLINK("https://talan.bank.gov.ua/get-user-certificate/US_uJib8osFOG3iLJ-JN","Завантажити сертифікат")</f>
        <v>Завантажити сертифікат</v>
      </c>
    </row>
    <row r="1151" spans="1:4" x14ac:dyDescent="0.3">
      <c r="A1151" s="3">
        <v>1150</v>
      </c>
      <c r="B1151" t="s">
        <v>2299</v>
      </c>
      <c r="C1151" t="s">
        <v>2300</v>
      </c>
      <c r="D1151" t="str">
        <f>HYPERLINK("https://talan.bank.gov.ua/get-user-certificate/US_uJ3OYtZC4B_47p9bq","Завантажити сертифікат")</f>
        <v>Завантажити сертифікат</v>
      </c>
    </row>
    <row r="1152" spans="1:4" x14ac:dyDescent="0.3">
      <c r="A1152" s="3">
        <v>1151</v>
      </c>
      <c r="B1152" t="s">
        <v>2301</v>
      </c>
      <c r="C1152" t="s">
        <v>2302</v>
      </c>
      <c r="D1152" t="str">
        <f>HYPERLINK("https://talan.bank.gov.ua/get-user-certificate/US_uJ9QA_rtXbPN1fGGB","Завантажити сертифікат")</f>
        <v>Завантажити сертифікат</v>
      </c>
    </row>
    <row r="1153" spans="1:4" x14ac:dyDescent="0.3">
      <c r="A1153" s="3">
        <v>1152</v>
      </c>
      <c r="B1153" t="s">
        <v>2303</v>
      </c>
      <c r="C1153" t="s">
        <v>2304</v>
      </c>
      <c r="D1153" t="str">
        <f>HYPERLINK("https://talan.bank.gov.ua/get-user-certificate/US_uJQeKFTcNTaUzRl-i","Завантажити сертифікат")</f>
        <v>Завантажити сертифікат</v>
      </c>
    </row>
    <row r="1154" spans="1:4" x14ac:dyDescent="0.3">
      <c r="A1154" s="3">
        <v>1153</v>
      </c>
      <c r="B1154" t="s">
        <v>2305</v>
      </c>
      <c r="C1154" t="s">
        <v>2306</v>
      </c>
      <c r="D1154" t="str">
        <f>HYPERLINK("https://talan.bank.gov.ua/get-user-certificate/US_uJENOpv6_DAIdVM3J","Завантажити сертифікат")</f>
        <v>Завантажити сертифікат</v>
      </c>
    </row>
    <row r="1155" spans="1:4" x14ac:dyDescent="0.3">
      <c r="A1155" s="3">
        <v>1154</v>
      </c>
      <c r="B1155" t="s">
        <v>2307</v>
      </c>
      <c r="C1155" t="s">
        <v>2308</v>
      </c>
      <c r="D1155" t="str">
        <f>HYPERLINK("https://talan.bank.gov.ua/get-user-certificate/US_uJSquaD3qBRz5HQNQ","Завантажити сертифікат")</f>
        <v>Завантажити сертифікат</v>
      </c>
    </row>
    <row r="1156" spans="1:4" x14ac:dyDescent="0.3">
      <c r="A1156" s="3">
        <v>1155</v>
      </c>
      <c r="B1156" t="s">
        <v>2309</v>
      </c>
      <c r="C1156" t="s">
        <v>2310</v>
      </c>
      <c r="D1156" t="str">
        <f>HYPERLINK("https://talan.bank.gov.ua/get-user-certificate/US_uJ9D16dGftTYJ78S-","Завантажити сертифікат")</f>
        <v>Завантажити сертифікат</v>
      </c>
    </row>
    <row r="1157" spans="1:4" x14ac:dyDescent="0.3">
      <c r="A1157" s="3">
        <v>1156</v>
      </c>
      <c r="B1157" t="s">
        <v>2311</v>
      </c>
      <c r="C1157" t="s">
        <v>2312</v>
      </c>
      <c r="D1157" t="str">
        <f>HYPERLINK("https://talan.bank.gov.ua/get-user-certificate/US_uJiOEOnPSvLMDwgSo","Завантажити сертифікат")</f>
        <v>Завантажити сертифікат</v>
      </c>
    </row>
    <row r="1158" spans="1:4" x14ac:dyDescent="0.3">
      <c r="A1158" s="3">
        <v>1157</v>
      </c>
      <c r="B1158" t="s">
        <v>2313</v>
      </c>
      <c r="C1158" t="s">
        <v>2314</v>
      </c>
      <c r="D1158" t="str">
        <f>HYPERLINK("https://talan.bank.gov.ua/get-user-certificate/US_uJhv4YlZywPrQDpYD","Завантажити сертифікат")</f>
        <v>Завантажити сертифікат</v>
      </c>
    </row>
    <row r="1159" spans="1:4" x14ac:dyDescent="0.3">
      <c r="A1159" s="3">
        <v>1158</v>
      </c>
      <c r="B1159" t="s">
        <v>2315</v>
      </c>
      <c r="C1159" t="s">
        <v>2316</v>
      </c>
      <c r="D1159" t="str">
        <f>HYPERLINK("https://talan.bank.gov.ua/get-user-certificate/US_uJBXgjaZhpKHehzgT","Завантажити сертифікат")</f>
        <v>Завантажити сертифікат</v>
      </c>
    </row>
    <row r="1160" spans="1:4" x14ac:dyDescent="0.3">
      <c r="A1160" s="3">
        <v>1159</v>
      </c>
      <c r="B1160" t="s">
        <v>2317</v>
      </c>
      <c r="C1160" t="s">
        <v>2318</v>
      </c>
      <c r="D1160" t="str">
        <f>HYPERLINK("https://talan.bank.gov.ua/get-user-certificate/US_uJ3RZhjnJtxF1sIT_","Завантажити сертифікат")</f>
        <v>Завантажити сертифікат</v>
      </c>
    </row>
    <row r="1161" spans="1:4" x14ac:dyDescent="0.3">
      <c r="A1161" s="3">
        <v>1160</v>
      </c>
      <c r="B1161" t="s">
        <v>2319</v>
      </c>
      <c r="C1161" t="s">
        <v>2320</v>
      </c>
      <c r="D1161" t="str">
        <f>HYPERLINK("https://talan.bank.gov.ua/get-user-certificate/US_uJ5QSVAMGRPmS6lzr","Завантажити сертифікат")</f>
        <v>Завантажити сертифікат</v>
      </c>
    </row>
    <row r="1162" spans="1:4" x14ac:dyDescent="0.3">
      <c r="A1162" s="3">
        <v>1161</v>
      </c>
      <c r="B1162" t="s">
        <v>2321</v>
      </c>
      <c r="C1162" t="s">
        <v>2322</v>
      </c>
      <c r="D1162" t="str">
        <f>HYPERLINK("https://talan.bank.gov.ua/get-user-certificate/US_uJSEPWU9pXmTUYg-H","Завантажити сертифікат")</f>
        <v>Завантажити сертифікат</v>
      </c>
    </row>
    <row r="1163" spans="1:4" x14ac:dyDescent="0.3">
      <c r="A1163" s="3">
        <v>1162</v>
      </c>
      <c r="B1163" t="s">
        <v>2323</v>
      </c>
      <c r="C1163" t="s">
        <v>2324</v>
      </c>
      <c r="D1163" t="str">
        <f>HYPERLINK("https://talan.bank.gov.ua/get-user-certificate/US_uJZQpYIfsraEFdaHP","Завантажити сертифікат")</f>
        <v>Завантажити сертифікат</v>
      </c>
    </row>
    <row r="1164" spans="1:4" x14ac:dyDescent="0.3">
      <c r="A1164" s="3">
        <v>1163</v>
      </c>
      <c r="B1164" t="s">
        <v>2325</v>
      </c>
      <c r="C1164" t="s">
        <v>2326</v>
      </c>
      <c r="D1164" t="str">
        <f>HYPERLINK("https://talan.bank.gov.ua/get-user-certificate/US_uJXtUGv6DAhCDpSId","Завантажити сертифікат")</f>
        <v>Завантажити сертифікат</v>
      </c>
    </row>
    <row r="1165" spans="1:4" x14ac:dyDescent="0.3">
      <c r="A1165" s="3">
        <v>1164</v>
      </c>
      <c r="B1165" t="s">
        <v>2327</v>
      </c>
      <c r="C1165" t="s">
        <v>2328</v>
      </c>
      <c r="D1165" t="str">
        <f>HYPERLINK("https://talan.bank.gov.ua/get-user-certificate/US_uJJHqIuoiEHw_7efy","Завантажити сертифікат")</f>
        <v>Завантажити сертифікат</v>
      </c>
    </row>
    <row r="1166" spans="1:4" x14ac:dyDescent="0.3">
      <c r="A1166" s="3">
        <v>1165</v>
      </c>
      <c r="B1166" t="s">
        <v>2329</v>
      </c>
      <c r="C1166" t="s">
        <v>2330</v>
      </c>
      <c r="D1166" t="str">
        <f>HYPERLINK("https://talan.bank.gov.ua/get-user-certificate/US_uJgEcCHct7_td4GPL","Завантажити сертифікат")</f>
        <v>Завантажити сертифікат</v>
      </c>
    </row>
    <row r="1167" spans="1:4" x14ac:dyDescent="0.3">
      <c r="A1167" s="3">
        <v>1166</v>
      </c>
      <c r="B1167" t="s">
        <v>2331</v>
      </c>
      <c r="C1167" t="s">
        <v>2332</v>
      </c>
      <c r="D1167" t="str">
        <f>HYPERLINK("https://talan.bank.gov.ua/get-user-certificate/US_uJoMd4BuWoWuu02ya","Завантажити сертифікат")</f>
        <v>Завантажити сертифікат</v>
      </c>
    </row>
    <row r="1168" spans="1:4" x14ac:dyDescent="0.3">
      <c r="A1168" s="3">
        <v>1167</v>
      </c>
      <c r="B1168" t="s">
        <v>2333</v>
      </c>
      <c r="C1168" t="s">
        <v>2334</v>
      </c>
      <c r="D1168" t="str">
        <f>HYPERLINK("https://talan.bank.gov.ua/get-user-certificate/US_uJiFcl7JGTtUOuJD0","Завантажити сертифікат")</f>
        <v>Завантажити сертифікат</v>
      </c>
    </row>
    <row r="1169" spans="1:4" x14ac:dyDescent="0.3">
      <c r="A1169" s="3">
        <v>1168</v>
      </c>
      <c r="B1169" t="s">
        <v>2335</v>
      </c>
      <c r="C1169" t="s">
        <v>2336</v>
      </c>
      <c r="D1169" t="str">
        <f>HYPERLINK("https://talan.bank.gov.ua/get-user-certificate/US_uJ4CnT60QRViZrRfp","Завантажити сертифікат")</f>
        <v>Завантажити сертифікат</v>
      </c>
    </row>
    <row r="1170" spans="1:4" x14ac:dyDescent="0.3">
      <c r="A1170" s="3">
        <v>1169</v>
      </c>
      <c r="B1170" t="s">
        <v>2337</v>
      </c>
      <c r="C1170" t="s">
        <v>2338</v>
      </c>
      <c r="D1170" t="str">
        <f>HYPERLINK("https://talan.bank.gov.ua/get-user-certificate/US_uJbk32nOmSLByWzJO","Завантажити сертифікат")</f>
        <v>Завантажити сертифікат</v>
      </c>
    </row>
    <row r="1171" spans="1:4" x14ac:dyDescent="0.3">
      <c r="A1171" s="3">
        <v>1170</v>
      </c>
      <c r="B1171" t="s">
        <v>2339</v>
      </c>
      <c r="C1171" t="s">
        <v>2340</v>
      </c>
      <c r="D1171" t="str">
        <f>HYPERLINK("https://talan.bank.gov.ua/get-user-certificate/US_uJz-SLpZOdLmb5f13","Завантажити сертифікат")</f>
        <v>Завантажити сертифікат</v>
      </c>
    </row>
    <row r="1172" spans="1:4" x14ac:dyDescent="0.3">
      <c r="A1172" s="3">
        <v>1171</v>
      </c>
      <c r="B1172" t="s">
        <v>2341</v>
      </c>
      <c r="C1172" t="s">
        <v>2342</v>
      </c>
      <c r="D1172" t="str">
        <f>HYPERLINK("https://talan.bank.gov.ua/get-user-certificate/US_uJkZ6sQs9Eb_5lNB6","Завантажити сертифікат")</f>
        <v>Завантажити сертифікат</v>
      </c>
    </row>
    <row r="1173" spans="1:4" x14ac:dyDescent="0.3">
      <c r="A1173" s="3">
        <v>1172</v>
      </c>
      <c r="B1173" t="s">
        <v>2343</v>
      </c>
      <c r="C1173" t="s">
        <v>2344</v>
      </c>
      <c r="D1173" t="str">
        <f>HYPERLINK("https://talan.bank.gov.ua/get-user-certificate/US_uJmI2HfD1KTX8MVvO","Завантажити сертифікат")</f>
        <v>Завантажити сертифікат</v>
      </c>
    </row>
    <row r="1174" spans="1:4" x14ac:dyDescent="0.3">
      <c r="A1174" s="3">
        <v>1173</v>
      </c>
      <c r="B1174" t="s">
        <v>2345</v>
      </c>
      <c r="C1174" t="s">
        <v>2346</v>
      </c>
      <c r="D1174" t="str">
        <f>HYPERLINK("https://talan.bank.gov.ua/get-user-certificate/US_uJJUHbp5YKWK6j1CF","Завантажити сертифікат")</f>
        <v>Завантажити сертифікат</v>
      </c>
    </row>
    <row r="1175" spans="1:4" x14ac:dyDescent="0.3">
      <c r="A1175" s="3">
        <v>1174</v>
      </c>
      <c r="B1175" t="s">
        <v>2347</v>
      </c>
      <c r="C1175" t="s">
        <v>2348</v>
      </c>
      <c r="D1175" t="str">
        <f>HYPERLINK("https://talan.bank.gov.ua/get-user-certificate/US_uJmkECzAxwL7vG1GM","Завантажити сертифікат")</f>
        <v>Завантажити сертифікат</v>
      </c>
    </row>
    <row r="1176" spans="1:4" x14ac:dyDescent="0.3">
      <c r="A1176" s="3">
        <v>1175</v>
      </c>
      <c r="B1176" t="s">
        <v>2349</v>
      </c>
      <c r="C1176" t="s">
        <v>2350</v>
      </c>
      <c r="D1176" t="str">
        <f>HYPERLINK("https://talan.bank.gov.ua/get-user-certificate/US_uJt4GEbrfX3ACeY1C","Завантажити сертифікат")</f>
        <v>Завантажити сертифікат</v>
      </c>
    </row>
    <row r="1177" spans="1:4" x14ac:dyDescent="0.3">
      <c r="A1177" s="3">
        <v>1176</v>
      </c>
      <c r="B1177" t="s">
        <v>2351</v>
      </c>
      <c r="C1177" t="s">
        <v>2352</v>
      </c>
      <c r="D1177" t="str">
        <f>HYPERLINK("https://talan.bank.gov.ua/get-user-certificate/US_uJ8FqJWs6OTYm0XSZ","Завантажити сертифікат")</f>
        <v>Завантажити сертифікат</v>
      </c>
    </row>
    <row r="1178" spans="1:4" x14ac:dyDescent="0.3">
      <c r="A1178" s="3">
        <v>1177</v>
      </c>
      <c r="B1178" t="s">
        <v>2353</v>
      </c>
      <c r="C1178" t="s">
        <v>2354</v>
      </c>
      <c r="D1178" t="str">
        <f>HYPERLINK("https://talan.bank.gov.ua/get-user-certificate/US_uJu4XUi34RKMA_g7Z","Завантажити сертифікат")</f>
        <v>Завантажити сертифікат</v>
      </c>
    </row>
    <row r="1179" spans="1:4" x14ac:dyDescent="0.3">
      <c r="A1179" s="3">
        <v>1178</v>
      </c>
      <c r="B1179" t="s">
        <v>2355</v>
      </c>
      <c r="C1179" t="s">
        <v>2356</v>
      </c>
      <c r="D1179" t="str">
        <f>HYPERLINK("https://talan.bank.gov.ua/get-user-certificate/US_uJ8B7R8dAkStKPAPD","Завантажити сертифікат")</f>
        <v>Завантажити сертифікат</v>
      </c>
    </row>
    <row r="1180" spans="1:4" x14ac:dyDescent="0.3">
      <c r="A1180" s="3">
        <v>1179</v>
      </c>
      <c r="B1180" t="s">
        <v>2357</v>
      </c>
      <c r="C1180" t="s">
        <v>2358</v>
      </c>
      <c r="D1180" t="str">
        <f>HYPERLINK("https://talan.bank.gov.ua/get-user-certificate/US_uJ6KCxRuU0NDcVimc","Завантажити сертифікат")</f>
        <v>Завантажити сертифікат</v>
      </c>
    </row>
    <row r="1181" spans="1:4" x14ac:dyDescent="0.3">
      <c r="A1181" s="3">
        <v>1180</v>
      </c>
      <c r="B1181" t="s">
        <v>2359</v>
      </c>
      <c r="C1181" t="s">
        <v>2360</v>
      </c>
      <c r="D1181" t="str">
        <f>HYPERLINK("https://talan.bank.gov.ua/get-user-certificate/US_uJieTgbgCp2Wrgl8m","Завантажити сертифікат")</f>
        <v>Завантажити сертифікат</v>
      </c>
    </row>
    <row r="1182" spans="1:4" x14ac:dyDescent="0.3">
      <c r="A1182" s="3">
        <v>1181</v>
      </c>
      <c r="B1182" t="s">
        <v>2361</v>
      </c>
      <c r="C1182" t="s">
        <v>2362</v>
      </c>
      <c r="D1182" t="str">
        <f>HYPERLINK("https://talan.bank.gov.ua/get-user-certificate/US_uJQERg3TkkRd8zF5-","Завантажити сертифікат")</f>
        <v>Завантажити сертифікат</v>
      </c>
    </row>
    <row r="1183" spans="1:4" x14ac:dyDescent="0.3">
      <c r="A1183" s="3">
        <v>1182</v>
      </c>
      <c r="B1183" t="s">
        <v>2363</v>
      </c>
      <c r="C1183" t="s">
        <v>2364</v>
      </c>
      <c r="D1183" t="str">
        <f>HYPERLINK("https://talan.bank.gov.ua/get-user-certificate/US_uJoLaQNoNbg7O9ikF","Завантажити сертифікат")</f>
        <v>Завантажити сертифікат</v>
      </c>
    </row>
    <row r="1184" spans="1:4" x14ac:dyDescent="0.3">
      <c r="A1184" s="3">
        <v>1183</v>
      </c>
      <c r="B1184" t="s">
        <v>2365</v>
      </c>
      <c r="C1184" t="s">
        <v>2366</v>
      </c>
      <c r="D1184" t="str">
        <f>HYPERLINK("https://talan.bank.gov.ua/get-user-certificate/US_uJtAooEcCiF5s9nAO","Завантажити сертифікат")</f>
        <v>Завантажити сертифікат</v>
      </c>
    </row>
    <row r="1185" spans="1:4" x14ac:dyDescent="0.3">
      <c r="A1185" s="3">
        <v>1184</v>
      </c>
      <c r="B1185" t="s">
        <v>2367</v>
      </c>
      <c r="C1185" t="s">
        <v>2368</v>
      </c>
      <c r="D1185" t="str">
        <f>HYPERLINK("https://talan.bank.gov.ua/get-user-certificate/US_uJDfeHcNWdiIlOQu1","Завантажити сертифікат")</f>
        <v>Завантажити сертифікат</v>
      </c>
    </row>
    <row r="1186" spans="1:4" x14ac:dyDescent="0.3">
      <c r="A1186" s="3">
        <v>1185</v>
      </c>
      <c r="B1186" t="s">
        <v>2369</v>
      </c>
      <c r="C1186" t="s">
        <v>2370</v>
      </c>
      <c r="D1186" t="str">
        <f>HYPERLINK("https://talan.bank.gov.ua/get-user-certificate/US_uJQRpMyvukUvqSMFX","Завантажити сертифікат")</f>
        <v>Завантажити сертифікат</v>
      </c>
    </row>
    <row r="1187" spans="1:4" x14ac:dyDescent="0.3">
      <c r="A1187" s="3">
        <v>1186</v>
      </c>
      <c r="B1187" t="s">
        <v>2371</v>
      </c>
      <c r="C1187" t="s">
        <v>2372</v>
      </c>
      <c r="D1187" t="str">
        <f>HYPERLINK("https://talan.bank.gov.ua/get-user-certificate/US_uJBkkIhINZk3IKWZj","Завантажити сертифікат")</f>
        <v>Завантажити сертифікат</v>
      </c>
    </row>
    <row r="1188" spans="1:4" x14ac:dyDescent="0.3">
      <c r="A1188" s="3">
        <v>1187</v>
      </c>
      <c r="B1188" t="s">
        <v>2373</v>
      </c>
      <c r="C1188" t="s">
        <v>2374</v>
      </c>
      <c r="D1188" t="str">
        <f>HYPERLINK("https://talan.bank.gov.ua/get-user-certificate/US_uJ0ybb4y8cTpOIlzn","Завантажити сертифікат")</f>
        <v>Завантажити сертифікат</v>
      </c>
    </row>
    <row r="1189" spans="1:4" x14ac:dyDescent="0.3">
      <c r="A1189" s="3">
        <v>1188</v>
      </c>
      <c r="B1189" t="s">
        <v>2375</v>
      </c>
      <c r="C1189" t="s">
        <v>2376</v>
      </c>
      <c r="D1189" t="str">
        <f>HYPERLINK("https://talan.bank.gov.ua/get-user-certificate/US_uJwSOGTUN3IpK27ch","Завантажити сертифікат")</f>
        <v>Завантажити сертифікат</v>
      </c>
    </row>
    <row r="1190" spans="1:4" x14ac:dyDescent="0.3">
      <c r="A1190" s="3">
        <v>1189</v>
      </c>
      <c r="B1190" t="s">
        <v>2377</v>
      </c>
      <c r="C1190" t="s">
        <v>2378</v>
      </c>
      <c r="D1190" t="str">
        <f>HYPERLINK("https://talan.bank.gov.ua/get-user-certificate/US_uJCx9a4MWa5ZI2Edj","Завантажити сертифікат")</f>
        <v>Завантажити сертифікат</v>
      </c>
    </row>
    <row r="1191" spans="1:4" x14ac:dyDescent="0.3">
      <c r="A1191" s="3">
        <v>1190</v>
      </c>
      <c r="B1191" t="s">
        <v>2379</v>
      </c>
      <c r="C1191" t="s">
        <v>2380</v>
      </c>
      <c r="D1191" t="str">
        <f>HYPERLINK("https://talan.bank.gov.ua/get-user-certificate/US_uJKGtIYTMFlIwYTdZ","Завантажити сертифікат")</f>
        <v>Завантажити сертифікат</v>
      </c>
    </row>
    <row r="1192" spans="1:4" x14ac:dyDescent="0.3">
      <c r="A1192" s="3">
        <v>1191</v>
      </c>
      <c r="B1192" t="s">
        <v>2381</v>
      </c>
      <c r="C1192" t="s">
        <v>2382</v>
      </c>
      <c r="D1192" t="str">
        <f>HYPERLINK("https://talan.bank.gov.ua/get-user-certificate/US_uJB_PEFhSk8eIa_I_","Завантажити сертифікат")</f>
        <v>Завантажити сертифікат</v>
      </c>
    </row>
    <row r="1193" spans="1:4" x14ac:dyDescent="0.3">
      <c r="A1193" s="3">
        <v>1192</v>
      </c>
      <c r="B1193" t="s">
        <v>2383</v>
      </c>
      <c r="C1193" t="s">
        <v>2384</v>
      </c>
      <c r="D1193" t="str">
        <f>HYPERLINK("https://talan.bank.gov.ua/get-user-certificate/US_uJECfJVKIKmX6JFhl","Завантажити сертифікат")</f>
        <v>Завантажити сертифікат</v>
      </c>
    </row>
    <row r="1194" spans="1:4" x14ac:dyDescent="0.3">
      <c r="A1194" s="3">
        <v>1193</v>
      </c>
      <c r="B1194" t="s">
        <v>2385</v>
      </c>
      <c r="C1194" t="s">
        <v>2386</v>
      </c>
      <c r="D1194" t="str">
        <f>HYPERLINK("https://talan.bank.gov.ua/get-user-certificate/US_uJuxthlotBcdOwBHt","Завантажити сертифікат")</f>
        <v>Завантажити сертифікат</v>
      </c>
    </row>
    <row r="1195" spans="1:4" x14ac:dyDescent="0.3">
      <c r="A1195" s="3">
        <v>1194</v>
      </c>
      <c r="B1195" t="s">
        <v>2387</v>
      </c>
      <c r="C1195" t="s">
        <v>2388</v>
      </c>
      <c r="D1195" t="str">
        <f>HYPERLINK("https://talan.bank.gov.ua/get-user-certificate/US_uJWWhQzE-CuR1v79j","Завантажити сертифікат")</f>
        <v>Завантажити сертифікат</v>
      </c>
    </row>
    <row r="1196" spans="1:4" x14ac:dyDescent="0.3">
      <c r="A1196" s="3">
        <v>1195</v>
      </c>
      <c r="B1196" t="s">
        <v>2389</v>
      </c>
      <c r="C1196" t="s">
        <v>2390</v>
      </c>
      <c r="D1196" t="str">
        <f>HYPERLINK("https://talan.bank.gov.ua/get-user-certificate/US_uJWxwg1qvqzO7T9Bp","Завантажити сертифікат")</f>
        <v>Завантажити сертифікат</v>
      </c>
    </row>
    <row r="1197" spans="1:4" x14ac:dyDescent="0.3">
      <c r="A1197" s="3">
        <v>1196</v>
      </c>
      <c r="B1197" t="s">
        <v>2391</v>
      </c>
      <c r="C1197" t="s">
        <v>2392</v>
      </c>
      <c r="D1197" t="str">
        <f>HYPERLINK("https://talan.bank.gov.ua/get-user-certificate/US_uJHmGFiv19paQVBzG","Завантажити сертифікат")</f>
        <v>Завантажити сертифікат</v>
      </c>
    </row>
    <row r="1198" spans="1:4" x14ac:dyDescent="0.3">
      <c r="A1198" s="3">
        <v>1197</v>
      </c>
      <c r="B1198" t="s">
        <v>2393</v>
      </c>
      <c r="C1198" t="s">
        <v>2394</v>
      </c>
      <c r="D1198" t="str">
        <f>HYPERLINK("https://talan.bank.gov.ua/get-user-certificate/US_uJkV8sh8RlXbJsKWG","Завантажити сертифікат")</f>
        <v>Завантажити сертифікат</v>
      </c>
    </row>
    <row r="1199" spans="1:4" x14ac:dyDescent="0.3">
      <c r="A1199" s="3">
        <v>1198</v>
      </c>
      <c r="B1199" t="s">
        <v>2395</v>
      </c>
      <c r="C1199" t="s">
        <v>2396</v>
      </c>
      <c r="D1199" t="str">
        <f>HYPERLINK("https://talan.bank.gov.ua/get-user-certificate/US_uJJHl2nY6_KG1R1X6","Завантажити сертифікат")</f>
        <v>Завантажити сертифікат</v>
      </c>
    </row>
    <row r="1200" spans="1:4" x14ac:dyDescent="0.3">
      <c r="A1200" s="3">
        <v>1199</v>
      </c>
      <c r="B1200" t="s">
        <v>2397</v>
      </c>
      <c r="C1200" t="s">
        <v>2398</v>
      </c>
      <c r="D1200" t="str">
        <f>HYPERLINK("https://talan.bank.gov.ua/get-user-certificate/US_uJ8vJJqSqx3p-cYu6","Завантажити сертифікат")</f>
        <v>Завантажити сертифікат</v>
      </c>
    </row>
    <row r="1201" spans="1:4" x14ac:dyDescent="0.3">
      <c r="A1201" s="3">
        <v>1200</v>
      </c>
      <c r="B1201" t="s">
        <v>2399</v>
      </c>
      <c r="C1201" t="s">
        <v>2400</v>
      </c>
      <c r="D1201" t="str">
        <f>HYPERLINK("https://talan.bank.gov.ua/get-user-certificate/US_uJogQjy1-_HZ2h0l_","Завантажити сертифікат")</f>
        <v>Завантажити сертифікат</v>
      </c>
    </row>
    <row r="1202" spans="1:4" x14ac:dyDescent="0.3">
      <c r="A1202" s="3">
        <v>1201</v>
      </c>
      <c r="B1202" t="s">
        <v>2401</v>
      </c>
      <c r="C1202" t="s">
        <v>2402</v>
      </c>
      <c r="D1202" t="str">
        <f>HYPERLINK("https://talan.bank.gov.ua/get-user-certificate/US_uJ1yyo5tg9g7JenAu","Завантажити сертифікат")</f>
        <v>Завантажити сертифікат</v>
      </c>
    </row>
    <row r="1203" spans="1:4" x14ac:dyDescent="0.3">
      <c r="A1203" s="3">
        <v>1202</v>
      </c>
      <c r="B1203" t="s">
        <v>2403</v>
      </c>
      <c r="C1203" t="s">
        <v>2404</v>
      </c>
      <c r="D1203" t="str">
        <f>HYPERLINK("https://talan.bank.gov.ua/get-user-certificate/US_uJWf-YGXIx4b0Ah85","Завантажити сертифікат")</f>
        <v>Завантажити сертифікат</v>
      </c>
    </row>
    <row r="1204" spans="1:4" x14ac:dyDescent="0.3">
      <c r="A1204" s="3">
        <v>1203</v>
      </c>
      <c r="B1204" t="s">
        <v>2405</v>
      </c>
      <c r="C1204" t="s">
        <v>2406</v>
      </c>
      <c r="D1204" t="str">
        <f>HYPERLINK("https://talan.bank.gov.ua/get-user-certificate/US_uJQV9FZMM_VJHNNF2","Завантажити сертифікат")</f>
        <v>Завантажити сертифікат</v>
      </c>
    </row>
    <row r="1205" spans="1:4" x14ac:dyDescent="0.3">
      <c r="A1205" s="3">
        <v>1204</v>
      </c>
      <c r="B1205" t="s">
        <v>2407</v>
      </c>
      <c r="C1205" t="s">
        <v>2408</v>
      </c>
      <c r="D1205" t="str">
        <f>HYPERLINK("https://talan.bank.gov.ua/get-user-certificate/US_uJepj3bZ17Shz-b4m","Завантажити сертифікат")</f>
        <v>Завантажити сертифікат</v>
      </c>
    </row>
    <row r="1206" spans="1:4" x14ac:dyDescent="0.3">
      <c r="A1206" s="3">
        <v>1205</v>
      </c>
      <c r="B1206" t="s">
        <v>2409</v>
      </c>
      <c r="C1206" t="s">
        <v>2410</v>
      </c>
      <c r="D1206" t="str">
        <f>HYPERLINK("https://talan.bank.gov.ua/get-user-certificate/US_uJ1QtRmNXR_d-3XE0","Завантажити сертифікат")</f>
        <v>Завантажити сертифікат</v>
      </c>
    </row>
    <row r="1207" spans="1:4" x14ac:dyDescent="0.3">
      <c r="A1207" s="3">
        <v>1206</v>
      </c>
      <c r="B1207" t="s">
        <v>2411</v>
      </c>
      <c r="C1207" t="s">
        <v>2412</v>
      </c>
      <c r="D1207" t="str">
        <f>HYPERLINK("https://talan.bank.gov.ua/get-user-certificate/US_uJyUhLI6c6ujKwww9","Завантажити сертифікат")</f>
        <v>Завантажити сертифікат</v>
      </c>
    </row>
    <row r="1208" spans="1:4" x14ac:dyDescent="0.3">
      <c r="A1208" s="3">
        <v>1207</v>
      </c>
      <c r="B1208" t="s">
        <v>2413</v>
      </c>
      <c r="C1208" t="s">
        <v>2414</v>
      </c>
      <c r="D1208" t="str">
        <f>HYPERLINK("https://talan.bank.gov.ua/get-user-certificate/US_uJhcHxYEynPqNerWc","Завантажити сертифікат")</f>
        <v>Завантажити сертифікат</v>
      </c>
    </row>
    <row r="1209" spans="1:4" x14ac:dyDescent="0.3">
      <c r="A1209" s="3">
        <v>1208</v>
      </c>
      <c r="B1209" t="s">
        <v>2415</v>
      </c>
      <c r="C1209" t="s">
        <v>2416</v>
      </c>
      <c r="D1209" t="str">
        <f>HYPERLINK("https://talan.bank.gov.ua/get-user-certificate/US_uJEdOO4mQqyNS3uix","Завантажити сертифікат")</f>
        <v>Завантажити сертифікат</v>
      </c>
    </row>
    <row r="1210" spans="1:4" x14ac:dyDescent="0.3">
      <c r="A1210" s="3">
        <v>1209</v>
      </c>
      <c r="B1210" t="s">
        <v>2417</v>
      </c>
      <c r="C1210" t="s">
        <v>2418</v>
      </c>
      <c r="D1210" t="str">
        <f>HYPERLINK("https://talan.bank.gov.ua/get-user-certificate/US_uJOjwM-chdjtVklyo","Завантажити сертифікат")</f>
        <v>Завантажити сертифікат</v>
      </c>
    </row>
    <row r="1211" spans="1:4" x14ac:dyDescent="0.3">
      <c r="A1211" s="3">
        <v>1210</v>
      </c>
      <c r="B1211" t="s">
        <v>2419</v>
      </c>
      <c r="C1211" t="s">
        <v>2420</v>
      </c>
      <c r="D1211" t="str">
        <f>HYPERLINK("https://talan.bank.gov.ua/get-user-certificate/US_uJy-YGgYBJKRsrZMq","Завантажити сертифікат")</f>
        <v>Завантажити сертифікат</v>
      </c>
    </row>
    <row r="1212" spans="1:4" x14ac:dyDescent="0.3">
      <c r="A1212" s="3">
        <v>1211</v>
      </c>
      <c r="B1212" t="s">
        <v>2421</v>
      </c>
      <c r="C1212" t="s">
        <v>2422</v>
      </c>
      <c r="D1212" t="str">
        <f>HYPERLINK("https://talan.bank.gov.ua/get-user-certificate/US_uJdWoiX1cDVKkFecl","Завантажити сертифікат")</f>
        <v>Завантажити сертифікат</v>
      </c>
    </row>
    <row r="1213" spans="1:4" x14ac:dyDescent="0.3">
      <c r="A1213" s="3">
        <v>1212</v>
      </c>
      <c r="B1213" t="s">
        <v>2423</v>
      </c>
      <c r="C1213" t="s">
        <v>2424</v>
      </c>
      <c r="D1213" t="str">
        <f>HYPERLINK("https://talan.bank.gov.ua/get-user-certificate/US_uJR1Y6yEh0HxiT3f-","Завантажити сертифікат")</f>
        <v>Завантажити сертифікат</v>
      </c>
    </row>
    <row r="1214" spans="1:4" x14ac:dyDescent="0.3">
      <c r="A1214" s="3">
        <v>1213</v>
      </c>
      <c r="B1214" t="s">
        <v>2425</v>
      </c>
      <c r="C1214" t="s">
        <v>2426</v>
      </c>
      <c r="D1214" t="str">
        <f>HYPERLINK("https://talan.bank.gov.ua/get-user-certificate/US_uJwFcx8JH8X09-1Mw","Завантажити сертифікат")</f>
        <v>Завантажити сертифікат</v>
      </c>
    </row>
    <row r="1215" spans="1:4" x14ac:dyDescent="0.3">
      <c r="A1215" s="3">
        <v>1214</v>
      </c>
      <c r="B1215" t="s">
        <v>2427</v>
      </c>
      <c r="C1215" t="s">
        <v>2428</v>
      </c>
      <c r="D1215" t="str">
        <f>HYPERLINK("https://talan.bank.gov.ua/get-user-certificate/US_uJ6615OzzxlRVjuo8","Завантажити сертифікат")</f>
        <v>Завантажити сертифікат</v>
      </c>
    </row>
    <row r="1216" spans="1:4" x14ac:dyDescent="0.3">
      <c r="A1216" s="3">
        <v>1215</v>
      </c>
      <c r="B1216" t="s">
        <v>2429</v>
      </c>
      <c r="C1216" t="s">
        <v>2430</v>
      </c>
      <c r="D1216" t="str">
        <f>HYPERLINK("https://talan.bank.gov.ua/get-user-certificate/US_uJ22VqMv1-r03LsXf","Завантажити сертифікат")</f>
        <v>Завантажити сертифікат</v>
      </c>
    </row>
    <row r="1217" spans="1:4" x14ac:dyDescent="0.3">
      <c r="A1217" s="3">
        <v>1216</v>
      </c>
      <c r="B1217" t="s">
        <v>2431</v>
      </c>
      <c r="C1217" t="s">
        <v>2432</v>
      </c>
      <c r="D1217" t="str">
        <f>HYPERLINK("https://talan.bank.gov.ua/get-user-certificate/US_uJ-TLNrsjZCbYtk_2","Завантажити сертифікат")</f>
        <v>Завантажити сертифікат</v>
      </c>
    </row>
    <row r="1218" spans="1:4" x14ac:dyDescent="0.3">
      <c r="A1218" s="3">
        <v>1217</v>
      </c>
      <c r="B1218" t="s">
        <v>2433</v>
      </c>
      <c r="C1218" t="s">
        <v>2434</v>
      </c>
      <c r="D1218" t="str">
        <f>HYPERLINK("https://talan.bank.gov.ua/get-user-certificate/US_uJP_-y3i-f8l_BkOB","Завантажити сертифікат")</f>
        <v>Завантажити сертифікат</v>
      </c>
    </row>
    <row r="1219" spans="1:4" x14ac:dyDescent="0.3">
      <c r="A1219" s="3">
        <v>1218</v>
      </c>
      <c r="B1219" t="s">
        <v>2435</v>
      </c>
      <c r="C1219" t="s">
        <v>2436</v>
      </c>
      <c r="D1219" t="str">
        <f>HYPERLINK("https://talan.bank.gov.ua/get-user-certificate/US_uJsLOEts9i4XADpj9","Завантажити сертифікат")</f>
        <v>Завантажити сертифікат</v>
      </c>
    </row>
    <row r="1220" spans="1:4" x14ac:dyDescent="0.3">
      <c r="A1220" s="3">
        <v>1219</v>
      </c>
      <c r="B1220" t="s">
        <v>2437</v>
      </c>
      <c r="C1220" t="s">
        <v>2438</v>
      </c>
      <c r="D1220" t="str">
        <f>HYPERLINK("https://talan.bank.gov.ua/get-user-certificate/US_uJAEV932pQhQLKk8U","Завантажити сертифікат")</f>
        <v>Завантажити сертифікат</v>
      </c>
    </row>
    <row r="1221" spans="1:4" x14ac:dyDescent="0.3">
      <c r="A1221" s="3">
        <v>1220</v>
      </c>
      <c r="B1221" t="s">
        <v>2439</v>
      </c>
      <c r="C1221" t="s">
        <v>2440</v>
      </c>
      <c r="D1221" t="str">
        <f>HYPERLINK("https://talan.bank.gov.ua/get-user-certificate/US_uJdytEK5owgVvHyDC","Завантажити сертифікат")</f>
        <v>Завантажити сертифікат</v>
      </c>
    </row>
    <row r="1222" spans="1:4" x14ac:dyDescent="0.3">
      <c r="A1222" s="3">
        <v>1221</v>
      </c>
      <c r="B1222" t="s">
        <v>2441</v>
      </c>
      <c r="C1222" t="s">
        <v>2442</v>
      </c>
      <c r="D1222" t="str">
        <f>HYPERLINK("https://talan.bank.gov.ua/get-user-certificate/US_uJRpybEZyFHf07-LT","Завантажити сертифікат")</f>
        <v>Завантажити сертифікат</v>
      </c>
    </row>
    <row r="1223" spans="1:4" x14ac:dyDescent="0.3">
      <c r="A1223" s="3">
        <v>1222</v>
      </c>
      <c r="B1223" t="s">
        <v>2443</v>
      </c>
      <c r="C1223" t="s">
        <v>2444</v>
      </c>
      <c r="D1223" t="str">
        <f>HYPERLINK("https://talan.bank.gov.ua/get-user-certificate/US_uJt1SSGkACAFd_O4z","Завантажити сертифікат")</f>
        <v>Завантажити сертифікат</v>
      </c>
    </row>
    <row r="1224" spans="1:4" x14ac:dyDescent="0.3">
      <c r="A1224" s="3">
        <v>1223</v>
      </c>
      <c r="B1224" t="s">
        <v>2445</v>
      </c>
      <c r="C1224" t="s">
        <v>2446</v>
      </c>
      <c r="D1224" t="str">
        <f>HYPERLINK("https://talan.bank.gov.ua/get-user-certificate/US_uJNuK459dUGCAI3v9","Завантажити сертифікат")</f>
        <v>Завантажити сертифікат</v>
      </c>
    </row>
    <row r="1225" spans="1:4" x14ac:dyDescent="0.3">
      <c r="A1225" s="3">
        <v>1224</v>
      </c>
      <c r="B1225" t="s">
        <v>2447</v>
      </c>
      <c r="C1225" t="s">
        <v>2448</v>
      </c>
      <c r="D1225" t="str">
        <f>HYPERLINK("https://talan.bank.gov.ua/get-user-certificate/US_uJh5cIJkT6Kc09rCb","Завантажити сертифікат")</f>
        <v>Завантажити сертифікат</v>
      </c>
    </row>
    <row r="1226" spans="1:4" x14ac:dyDescent="0.3">
      <c r="A1226" s="3">
        <v>1225</v>
      </c>
      <c r="B1226" t="s">
        <v>2449</v>
      </c>
      <c r="C1226" t="s">
        <v>2450</v>
      </c>
      <c r="D1226" t="str">
        <f>HYPERLINK("https://talan.bank.gov.ua/get-user-certificate/US_uJr4NPCVY4pgidOjH","Завантажити сертифікат")</f>
        <v>Завантажити сертифікат</v>
      </c>
    </row>
    <row r="1227" spans="1:4" x14ac:dyDescent="0.3">
      <c r="A1227" s="3">
        <v>1226</v>
      </c>
      <c r="B1227" t="s">
        <v>2451</v>
      </c>
      <c r="C1227" t="s">
        <v>2452</v>
      </c>
      <c r="D1227" t="str">
        <f>HYPERLINK("https://talan.bank.gov.ua/get-user-certificate/US_uJlvSlBfXcfX_zAfo","Завантажити сертифікат")</f>
        <v>Завантажити сертифікат</v>
      </c>
    </row>
    <row r="1228" spans="1:4" x14ac:dyDescent="0.3">
      <c r="A1228" s="3">
        <v>1227</v>
      </c>
      <c r="B1228" t="s">
        <v>2453</v>
      </c>
      <c r="C1228" t="s">
        <v>2454</v>
      </c>
      <c r="D1228" t="str">
        <f>HYPERLINK("https://talan.bank.gov.ua/get-user-certificate/US_uJbZoYkq-zu9RjimS","Завантажити сертифікат")</f>
        <v>Завантажити сертифікат</v>
      </c>
    </row>
    <row r="1229" spans="1:4" x14ac:dyDescent="0.3">
      <c r="A1229" s="3">
        <v>1228</v>
      </c>
      <c r="B1229" t="s">
        <v>2455</v>
      </c>
      <c r="C1229" t="s">
        <v>2456</v>
      </c>
      <c r="D1229" t="str">
        <f>HYPERLINK("https://talan.bank.gov.ua/get-user-certificate/US_uJ73xtMImoMwUweT3","Завантажити сертифікат")</f>
        <v>Завантажити сертифікат</v>
      </c>
    </row>
    <row r="1230" spans="1:4" x14ac:dyDescent="0.3">
      <c r="A1230" s="3">
        <v>1229</v>
      </c>
      <c r="B1230" t="s">
        <v>2457</v>
      </c>
      <c r="C1230" t="s">
        <v>2458</v>
      </c>
      <c r="D1230" t="str">
        <f>HYPERLINK("https://talan.bank.gov.ua/get-user-certificate/US_uJ52N4tUFPE-LuJjI","Завантажити сертифікат")</f>
        <v>Завантажити сертифікат</v>
      </c>
    </row>
    <row r="1231" spans="1:4" x14ac:dyDescent="0.3">
      <c r="A1231" s="3">
        <v>1230</v>
      </c>
      <c r="B1231" t="s">
        <v>2459</v>
      </c>
      <c r="C1231" t="s">
        <v>2460</v>
      </c>
      <c r="D1231" t="str">
        <f>HYPERLINK("https://talan.bank.gov.ua/get-user-certificate/US_uJbb-AJ3GrzsVv6Wd","Завантажити сертифікат")</f>
        <v>Завантажити сертифікат</v>
      </c>
    </row>
    <row r="1232" spans="1:4" x14ac:dyDescent="0.3">
      <c r="A1232" s="3">
        <v>1231</v>
      </c>
      <c r="B1232" t="s">
        <v>2461</v>
      </c>
      <c r="C1232" t="s">
        <v>2462</v>
      </c>
      <c r="D1232" t="str">
        <f>HYPERLINK("https://talan.bank.gov.ua/get-user-certificate/US_uJ7hT0zr8U361Xa3h","Завантажити сертифікат")</f>
        <v>Завантажити сертифікат</v>
      </c>
    </row>
    <row r="1233" spans="1:4" x14ac:dyDescent="0.3">
      <c r="A1233" s="3">
        <v>1232</v>
      </c>
      <c r="B1233" t="s">
        <v>2463</v>
      </c>
      <c r="C1233" t="s">
        <v>2464</v>
      </c>
      <c r="D1233" t="str">
        <f>HYPERLINK("https://talan.bank.gov.ua/get-user-certificate/US_uJmc7k_NVh2o7Uqpz","Завантажити сертифікат")</f>
        <v>Завантажити сертифікат</v>
      </c>
    </row>
    <row r="1234" spans="1:4" x14ac:dyDescent="0.3">
      <c r="A1234" s="3">
        <v>1233</v>
      </c>
      <c r="B1234" t="s">
        <v>2465</v>
      </c>
      <c r="C1234" t="s">
        <v>2466</v>
      </c>
      <c r="D1234" t="str">
        <f>HYPERLINK("https://talan.bank.gov.ua/get-user-certificate/US_uJFM8NDrMmR7i7hBB","Завантажити сертифікат")</f>
        <v>Завантажити сертифікат</v>
      </c>
    </row>
    <row r="1235" spans="1:4" x14ac:dyDescent="0.3">
      <c r="A1235" s="3">
        <v>1234</v>
      </c>
      <c r="B1235" t="s">
        <v>2467</v>
      </c>
      <c r="C1235" t="s">
        <v>2468</v>
      </c>
      <c r="D1235" t="str">
        <f>HYPERLINK("https://talan.bank.gov.ua/get-user-certificate/US_uJJBcj08t4gPT686E","Завантажити сертифікат")</f>
        <v>Завантажити сертифікат</v>
      </c>
    </row>
    <row r="1236" spans="1:4" x14ac:dyDescent="0.3">
      <c r="A1236" s="3">
        <v>1235</v>
      </c>
      <c r="B1236" t="s">
        <v>2469</v>
      </c>
      <c r="C1236" t="s">
        <v>2470</v>
      </c>
      <c r="D1236" t="str">
        <f>HYPERLINK("https://talan.bank.gov.ua/get-user-certificate/US_uJrG9_zYjRyTnl_1C","Завантажити сертифікат")</f>
        <v>Завантажити сертифікат</v>
      </c>
    </row>
    <row r="1237" spans="1:4" x14ac:dyDescent="0.3">
      <c r="A1237" s="3">
        <v>1236</v>
      </c>
      <c r="B1237" t="s">
        <v>2471</v>
      </c>
      <c r="C1237" t="s">
        <v>2472</v>
      </c>
      <c r="D1237" t="str">
        <f>HYPERLINK("https://talan.bank.gov.ua/get-user-certificate/US_uJtmbzjKHHfqBPAsa","Завантажити сертифікат")</f>
        <v>Завантажити сертифікат</v>
      </c>
    </row>
    <row r="1238" spans="1:4" x14ac:dyDescent="0.3">
      <c r="A1238" s="3">
        <v>1237</v>
      </c>
      <c r="B1238" t="s">
        <v>2473</v>
      </c>
      <c r="C1238" t="s">
        <v>2474</v>
      </c>
      <c r="D1238" t="str">
        <f>HYPERLINK("https://talan.bank.gov.ua/get-user-certificate/US_uJpWduQ8S4zGTlQYZ","Завантажити сертифікат")</f>
        <v>Завантажити сертифікат</v>
      </c>
    </row>
    <row r="1239" spans="1:4" x14ac:dyDescent="0.3">
      <c r="A1239" s="3">
        <v>1238</v>
      </c>
      <c r="B1239" t="s">
        <v>2475</v>
      </c>
      <c r="C1239" t="s">
        <v>2476</v>
      </c>
      <c r="D1239" t="str">
        <f>HYPERLINK("https://talan.bank.gov.ua/get-user-certificate/US_uJh8vf8dKQTEXw-z6","Завантажити сертифікат")</f>
        <v>Завантажити сертифікат</v>
      </c>
    </row>
    <row r="1240" spans="1:4" x14ac:dyDescent="0.3">
      <c r="A1240" s="3">
        <v>1239</v>
      </c>
      <c r="B1240" t="s">
        <v>2477</v>
      </c>
      <c r="C1240" t="s">
        <v>2478</v>
      </c>
      <c r="D1240" t="str">
        <f>HYPERLINK("https://talan.bank.gov.ua/get-user-certificate/US_uJ56HXxfjKzA3V6Kp","Завантажити сертифікат")</f>
        <v>Завантажити сертифікат</v>
      </c>
    </row>
    <row r="1241" spans="1:4" x14ac:dyDescent="0.3">
      <c r="A1241" s="3">
        <v>1240</v>
      </c>
      <c r="B1241" t="s">
        <v>2479</v>
      </c>
      <c r="C1241" t="s">
        <v>2480</v>
      </c>
      <c r="D1241" t="str">
        <f>HYPERLINK("https://talan.bank.gov.ua/get-user-certificate/US_uJDXm-3SqHbj2yCXh","Завантажити сертифікат")</f>
        <v>Завантажити сертифікат</v>
      </c>
    </row>
    <row r="1242" spans="1:4" x14ac:dyDescent="0.3">
      <c r="A1242" s="3">
        <v>1241</v>
      </c>
      <c r="B1242" t="s">
        <v>2481</v>
      </c>
      <c r="C1242" t="s">
        <v>2482</v>
      </c>
      <c r="D1242" t="str">
        <f>HYPERLINK("https://talan.bank.gov.ua/get-user-certificate/US_uJ-5ziC6r7RYQD_6U","Завантажити сертифікат")</f>
        <v>Завантажити сертифікат</v>
      </c>
    </row>
    <row r="1243" spans="1:4" x14ac:dyDescent="0.3">
      <c r="A1243" s="3">
        <v>1242</v>
      </c>
      <c r="B1243" t="s">
        <v>2483</v>
      </c>
      <c r="C1243" t="s">
        <v>2484</v>
      </c>
      <c r="D1243" t="str">
        <f>HYPERLINK("https://talan.bank.gov.ua/get-user-certificate/US_uJmkylImU6iFsDZxT","Завантажити сертифікат")</f>
        <v>Завантажити сертифікат</v>
      </c>
    </row>
    <row r="1244" spans="1:4" x14ac:dyDescent="0.3">
      <c r="A1244" s="3">
        <v>1243</v>
      </c>
      <c r="B1244" t="s">
        <v>2485</v>
      </c>
      <c r="C1244" t="s">
        <v>2486</v>
      </c>
      <c r="D1244" t="str">
        <f>HYPERLINK("https://talan.bank.gov.ua/get-user-certificate/US_uJzY8qxomw2Ck6mNU","Завантажити сертифікат")</f>
        <v>Завантажити сертифікат</v>
      </c>
    </row>
    <row r="1245" spans="1:4" x14ac:dyDescent="0.3">
      <c r="A1245" s="3">
        <v>1244</v>
      </c>
      <c r="B1245" t="s">
        <v>2487</v>
      </c>
      <c r="C1245" t="s">
        <v>2488</v>
      </c>
      <c r="D1245" t="str">
        <f>HYPERLINK("https://talan.bank.gov.ua/get-user-certificate/US_uJGl9weewv9Nbd-OD","Завантажити сертифікат")</f>
        <v>Завантажити сертифікат</v>
      </c>
    </row>
    <row r="1246" spans="1:4" x14ac:dyDescent="0.3">
      <c r="A1246" s="3">
        <v>1245</v>
      </c>
      <c r="B1246" t="s">
        <v>2489</v>
      </c>
      <c r="C1246" t="s">
        <v>2490</v>
      </c>
      <c r="D1246" t="str">
        <f>HYPERLINK("https://talan.bank.gov.ua/get-user-certificate/US_uJxLrILYulqHKhOyd","Завантажити сертифікат")</f>
        <v>Завантажити сертифікат</v>
      </c>
    </row>
    <row r="1247" spans="1:4" x14ac:dyDescent="0.3">
      <c r="A1247" s="3">
        <v>1246</v>
      </c>
      <c r="B1247" t="s">
        <v>2491</v>
      </c>
      <c r="C1247" t="s">
        <v>2492</v>
      </c>
      <c r="D1247" t="str">
        <f>HYPERLINK("https://talan.bank.gov.ua/get-user-certificate/US_uJdnijjZJZrNA23BH","Завантажити сертифікат")</f>
        <v>Завантажити сертифікат</v>
      </c>
    </row>
    <row r="1248" spans="1:4" x14ac:dyDescent="0.3">
      <c r="A1248" s="3">
        <v>1247</v>
      </c>
      <c r="B1248" t="s">
        <v>2493</v>
      </c>
      <c r="C1248" t="s">
        <v>2494</v>
      </c>
      <c r="D1248" t="str">
        <f>HYPERLINK("https://talan.bank.gov.ua/get-user-certificate/US_uJ7LZeQF0mKjuLNa3","Завантажити сертифікат")</f>
        <v>Завантажити сертифікат</v>
      </c>
    </row>
    <row r="1249" spans="1:4" x14ac:dyDescent="0.3">
      <c r="A1249" s="3">
        <v>1248</v>
      </c>
      <c r="B1249" t="s">
        <v>2495</v>
      </c>
      <c r="C1249" t="s">
        <v>2496</v>
      </c>
      <c r="D1249" t="str">
        <f>HYPERLINK("https://talan.bank.gov.ua/get-user-certificate/US_uJOp6sBTVD3GwtNgk","Завантажити сертифікат")</f>
        <v>Завантажити сертифікат</v>
      </c>
    </row>
    <row r="1250" spans="1:4" x14ac:dyDescent="0.3">
      <c r="A1250" s="3">
        <v>1249</v>
      </c>
      <c r="B1250" t="s">
        <v>2497</v>
      </c>
      <c r="C1250" t="s">
        <v>2498</v>
      </c>
      <c r="D1250" t="str">
        <f>HYPERLINK("https://talan.bank.gov.ua/get-user-certificate/US_uJ2VgwG1FV4uRljH7","Завантажити сертифікат")</f>
        <v>Завантажити сертифікат</v>
      </c>
    </row>
    <row r="1251" spans="1:4" x14ac:dyDescent="0.3">
      <c r="A1251" s="3">
        <v>1250</v>
      </c>
      <c r="B1251" t="s">
        <v>2499</v>
      </c>
      <c r="C1251" t="s">
        <v>2500</v>
      </c>
      <c r="D1251" t="str">
        <f>HYPERLINK("https://talan.bank.gov.ua/get-user-certificate/US_uJD9dlU8bf1cRlT2Z","Завантажити сертифікат")</f>
        <v>Завантажити сертифікат</v>
      </c>
    </row>
    <row r="1252" spans="1:4" x14ac:dyDescent="0.3">
      <c r="A1252" s="3">
        <v>1251</v>
      </c>
      <c r="B1252" t="s">
        <v>2501</v>
      </c>
      <c r="C1252" t="s">
        <v>2502</v>
      </c>
      <c r="D1252" t="str">
        <f>HYPERLINK("https://talan.bank.gov.ua/get-user-certificate/US_uJwZRuKjUKW8zwGWN","Завантажити сертифікат")</f>
        <v>Завантажити сертифікат</v>
      </c>
    </row>
    <row r="1253" spans="1:4" x14ac:dyDescent="0.3">
      <c r="A1253" s="3">
        <v>1252</v>
      </c>
      <c r="B1253" t="s">
        <v>2503</v>
      </c>
      <c r="C1253" t="s">
        <v>2504</v>
      </c>
      <c r="D1253" t="str">
        <f>HYPERLINK("https://talan.bank.gov.ua/get-user-certificate/US_uJfgwISPtafnBoqqr","Завантажити сертифікат")</f>
        <v>Завантажити сертифікат</v>
      </c>
    </row>
    <row r="1254" spans="1:4" x14ac:dyDescent="0.3">
      <c r="A1254" s="3">
        <v>1253</v>
      </c>
      <c r="B1254" t="s">
        <v>2505</v>
      </c>
      <c r="C1254" t="s">
        <v>2506</v>
      </c>
      <c r="D1254" t="str">
        <f>HYPERLINK("https://talan.bank.gov.ua/get-user-certificate/US_uJ1nvUcVKFV1HWIva","Завантажити сертифікат")</f>
        <v>Завантажити сертифікат</v>
      </c>
    </row>
    <row r="1255" spans="1:4" x14ac:dyDescent="0.3">
      <c r="A1255" s="3">
        <v>1254</v>
      </c>
      <c r="B1255" t="s">
        <v>2507</v>
      </c>
      <c r="C1255" t="s">
        <v>2508</v>
      </c>
      <c r="D1255" t="str">
        <f>HYPERLINK("https://talan.bank.gov.ua/get-user-certificate/US_uJWWEKoVnfa_Ep2CX","Завантажити сертифікат")</f>
        <v>Завантажити сертифікат</v>
      </c>
    </row>
    <row r="1256" spans="1:4" x14ac:dyDescent="0.3">
      <c r="A1256" s="3">
        <v>1255</v>
      </c>
      <c r="B1256" t="s">
        <v>2509</v>
      </c>
      <c r="C1256" t="s">
        <v>2510</v>
      </c>
      <c r="D1256" t="str">
        <f>HYPERLINK("https://talan.bank.gov.ua/get-user-certificate/US_uJCZg9dEoVLl8HAjW","Завантажити сертифікат")</f>
        <v>Завантажити сертифікат</v>
      </c>
    </row>
    <row r="1257" spans="1:4" x14ac:dyDescent="0.3">
      <c r="A1257" s="3">
        <v>1256</v>
      </c>
      <c r="B1257" t="s">
        <v>2511</v>
      </c>
      <c r="C1257" t="s">
        <v>2512</v>
      </c>
      <c r="D1257" t="str">
        <f>HYPERLINK("https://talan.bank.gov.ua/get-user-certificate/US_uJVwS1buURzdf7yft","Завантажити сертифікат")</f>
        <v>Завантажити сертифікат</v>
      </c>
    </row>
    <row r="1258" spans="1:4" x14ac:dyDescent="0.3">
      <c r="A1258" s="3">
        <v>1257</v>
      </c>
      <c r="B1258" t="s">
        <v>2513</v>
      </c>
      <c r="C1258" t="s">
        <v>2514</v>
      </c>
      <c r="D1258" t="str">
        <f>HYPERLINK("https://talan.bank.gov.ua/get-user-certificate/US_uJkZZnwk3LxhEF0CO","Завантажити сертифікат")</f>
        <v>Завантажити сертифікат</v>
      </c>
    </row>
    <row r="1259" spans="1:4" x14ac:dyDescent="0.3">
      <c r="A1259" s="3">
        <v>1258</v>
      </c>
      <c r="B1259" t="s">
        <v>2515</v>
      </c>
      <c r="C1259" t="s">
        <v>2516</v>
      </c>
      <c r="D1259" t="str">
        <f>HYPERLINK("https://talan.bank.gov.ua/get-user-certificate/US_uJacq5YGIwJ-yym-6","Завантажити сертифікат")</f>
        <v>Завантажити сертифікат</v>
      </c>
    </row>
    <row r="1260" spans="1:4" x14ac:dyDescent="0.3">
      <c r="A1260" s="3">
        <v>1259</v>
      </c>
      <c r="B1260" t="s">
        <v>2517</v>
      </c>
      <c r="C1260" t="s">
        <v>2518</v>
      </c>
      <c r="D1260" t="str">
        <f>HYPERLINK("https://talan.bank.gov.ua/get-user-certificate/US_uJdWALIs7vLjBQGfj","Завантажити сертифікат")</f>
        <v>Завантажити сертифікат</v>
      </c>
    </row>
    <row r="1261" spans="1:4" x14ac:dyDescent="0.3">
      <c r="A1261" s="3">
        <v>1260</v>
      </c>
      <c r="B1261" t="s">
        <v>2519</v>
      </c>
      <c r="C1261" t="s">
        <v>2520</v>
      </c>
      <c r="D1261" t="str">
        <f>HYPERLINK("https://talan.bank.gov.ua/get-user-certificate/US_uJnEL6OTWnnxPDSJk","Завантажити сертифікат")</f>
        <v>Завантажити сертифікат</v>
      </c>
    </row>
    <row r="1262" spans="1:4" x14ac:dyDescent="0.3">
      <c r="A1262" s="3">
        <v>1261</v>
      </c>
      <c r="B1262" t="s">
        <v>2521</v>
      </c>
      <c r="C1262" t="s">
        <v>2522</v>
      </c>
      <c r="D1262" t="str">
        <f>HYPERLINK("https://talan.bank.gov.ua/get-user-certificate/US_uJt9dMeOOUZqjZ9KQ","Завантажити сертифікат")</f>
        <v>Завантажити сертифікат</v>
      </c>
    </row>
    <row r="1263" spans="1:4" x14ac:dyDescent="0.3">
      <c r="A1263" s="3">
        <v>1262</v>
      </c>
      <c r="B1263" t="s">
        <v>2523</v>
      </c>
      <c r="C1263" t="s">
        <v>2524</v>
      </c>
      <c r="D1263" t="str">
        <f>HYPERLINK("https://talan.bank.gov.ua/get-user-certificate/US_uJlI4RTVKsXRZG6va","Завантажити сертифікат")</f>
        <v>Завантажити сертифікат</v>
      </c>
    </row>
    <row r="1264" spans="1:4" x14ac:dyDescent="0.3">
      <c r="A1264" s="3">
        <v>1263</v>
      </c>
      <c r="B1264" t="s">
        <v>2525</v>
      </c>
      <c r="C1264" t="s">
        <v>2526</v>
      </c>
      <c r="D1264" t="str">
        <f>HYPERLINK("https://talan.bank.gov.ua/get-user-certificate/US_uJJhGHQuaV5bzgSEb","Завантажити сертифікат")</f>
        <v>Завантажити сертифікат</v>
      </c>
    </row>
    <row r="1265" spans="1:4" x14ac:dyDescent="0.3">
      <c r="A1265" s="3">
        <v>1264</v>
      </c>
      <c r="B1265" t="s">
        <v>2527</v>
      </c>
      <c r="C1265" t="s">
        <v>2528</v>
      </c>
      <c r="D1265" t="str">
        <f>HYPERLINK("https://talan.bank.gov.ua/get-user-certificate/US_uJOnRdHwEMycJjv3H","Завантажити сертифікат")</f>
        <v>Завантажити сертифікат</v>
      </c>
    </row>
    <row r="1266" spans="1:4" x14ac:dyDescent="0.3">
      <c r="A1266" s="3">
        <v>1265</v>
      </c>
      <c r="B1266" t="s">
        <v>2529</v>
      </c>
      <c r="C1266" t="s">
        <v>2530</v>
      </c>
      <c r="D1266" t="str">
        <f>HYPERLINK("https://talan.bank.gov.ua/get-user-certificate/US_uJE0qGZPCFK4J3sNQ","Завантажити сертифікат")</f>
        <v>Завантажити сертифікат</v>
      </c>
    </row>
    <row r="1267" spans="1:4" x14ac:dyDescent="0.3">
      <c r="A1267" s="3">
        <v>1266</v>
      </c>
      <c r="B1267" t="s">
        <v>2531</v>
      </c>
      <c r="C1267" t="s">
        <v>2532</v>
      </c>
      <c r="D1267" t="str">
        <f>HYPERLINK("https://talan.bank.gov.ua/get-user-certificate/US_uJKjYCCxXI0o_excL","Завантажити сертифікат")</f>
        <v>Завантажити сертифікат</v>
      </c>
    </row>
    <row r="1268" spans="1:4" x14ac:dyDescent="0.3">
      <c r="A1268" s="3">
        <v>1267</v>
      </c>
      <c r="B1268" t="s">
        <v>2533</v>
      </c>
      <c r="C1268" t="s">
        <v>2534</v>
      </c>
      <c r="D1268" t="str">
        <f>HYPERLINK("https://talan.bank.gov.ua/get-user-certificate/US_uJqqHP6r1UUKhSk0-","Завантажити сертифікат")</f>
        <v>Завантажити сертифікат</v>
      </c>
    </row>
    <row r="1269" spans="1:4" x14ac:dyDescent="0.3">
      <c r="A1269" s="3">
        <v>1268</v>
      </c>
      <c r="B1269" t="s">
        <v>2535</v>
      </c>
      <c r="C1269" t="s">
        <v>2536</v>
      </c>
      <c r="D1269" t="str">
        <f>HYPERLINK("https://talan.bank.gov.ua/get-user-certificate/US_uJP-pSln-Q1kjA9gb","Завантажити сертифікат")</f>
        <v>Завантажити сертифікат</v>
      </c>
    </row>
    <row r="1270" spans="1:4" x14ac:dyDescent="0.3">
      <c r="A1270" s="3">
        <v>1269</v>
      </c>
      <c r="B1270" t="s">
        <v>2537</v>
      </c>
      <c r="C1270" t="s">
        <v>2538</v>
      </c>
      <c r="D1270" t="str">
        <f>HYPERLINK("https://talan.bank.gov.ua/get-user-certificate/US_uJJNC9YIsZ3AVzhfa","Завантажити сертифікат")</f>
        <v>Завантажити сертифікат</v>
      </c>
    </row>
    <row r="1271" spans="1:4" x14ac:dyDescent="0.3">
      <c r="A1271" s="3">
        <v>1270</v>
      </c>
      <c r="B1271" t="s">
        <v>2539</v>
      </c>
      <c r="C1271" t="s">
        <v>2540</v>
      </c>
      <c r="D1271" t="str">
        <f>HYPERLINK("https://talan.bank.gov.ua/get-user-certificate/US_uJtf9vJwRZL_3Vd_H","Завантажити сертифікат")</f>
        <v>Завантажити сертифікат</v>
      </c>
    </row>
    <row r="1272" spans="1:4" x14ac:dyDescent="0.3">
      <c r="A1272" s="3">
        <v>1271</v>
      </c>
      <c r="B1272" t="s">
        <v>2541</v>
      </c>
      <c r="C1272" t="s">
        <v>2542</v>
      </c>
      <c r="D1272" t="str">
        <f>HYPERLINK("https://talan.bank.gov.ua/get-user-certificate/US_uJfRPwzOqFAx5Xfum","Завантажити сертифікат")</f>
        <v>Завантажити сертифікат</v>
      </c>
    </row>
    <row r="1273" spans="1:4" x14ac:dyDescent="0.3">
      <c r="A1273" s="3">
        <v>1272</v>
      </c>
      <c r="B1273" t="s">
        <v>2543</v>
      </c>
      <c r="C1273" t="s">
        <v>2544</v>
      </c>
      <c r="D1273" t="str">
        <f>HYPERLINK("https://talan.bank.gov.ua/get-user-certificate/US_uJjpbdfpk8-PyeCSD","Завантажити сертифікат")</f>
        <v>Завантажити сертифікат</v>
      </c>
    </row>
    <row r="1274" spans="1:4" x14ac:dyDescent="0.3">
      <c r="A1274" s="3">
        <v>1273</v>
      </c>
      <c r="B1274" t="s">
        <v>2545</v>
      </c>
      <c r="C1274" t="s">
        <v>2546</v>
      </c>
      <c r="D1274" t="str">
        <f>HYPERLINK("https://talan.bank.gov.ua/get-user-certificate/US_uJbWVTXGszp7fTy2h","Завантажити сертифікат")</f>
        <v>Завантажити сертифікат</v>
      </c>
    </row>
    <row r="1275" spans="1:4" x14ac:dyDescent="0.3">
      <c r="A1275" s="3">
        <v>1274</v>
      </c>
      <c r="B1275" t="s">
        <v>2547</v>
      </c>
      <c r="C1275" t="s">
        <v>2548</v>
      </c>
      <c r="D1275" t="str">
        <f>HYPERLINK("https://talan.bank.gov.ua/get-user-certificate/US_uJ2SmIFqmPacCHSKW","Завантажити сертифікат")</f>
        <v>Завантажити сертифікат</v>
      </c>
    </row>
    <row r="1276" spans="1:4" x14ac:dyDescent="0.3">
      <c r="A1276" s="3">
        <v>1275</v>
      </c>
      <c r="B1276" t="s">
        <v>2549</v>
      </c>
      <c r="C1276" t="s">
        <v>2550</v>
      </c>
      <c r="D1276" t="str">
        <f>HYPERLINK("https://talan.bank.gov.ua/get-user-certificate/US_uJLgrXDI1u7olr1FW","Завантажити сертифікат")</f>
        <v>Завантажити сертифікат</v>
      </c>
    </row>
    <row r="1277" spans="1:4" x14ac:dyDescent="0.3">
      <c r="A1277" s="3">
        <v>1276</v>
      </c>
      <c r="B1277" t="s">
        <v>2551</v>
      </c>
      <c r="C1277" t="s">
        <v>2552</v>
      </c>
      <c r="D1277" t="str">
        <f>HYPERLINK("https://talan.bank.gov.ua/get-user-certificate/US_uJadj5m5614oEA-Jd","Завантажити сертифікат")</f>
        <v>Завантажити сертифікат</v>
      </c>
    </row>
    <row r="1278" spans="1:4" x14ac:dyDescent="0.3">
      <c r="A1278" s="3">
        <v>1277</v>
      </c>
      <c r="B1278" t="s">
        <v>2553</v>
      </c>
      <c r="C1278" t="s">
        <v>2554</v>
      </c>
      <c r="D1278" t="str">
        <f>HYPERLINK("https://talan.bank.gov.ua/get-user-certificate/US_uJrKpjBzvH3nB-5De","Завантажити сертифікат")</f>
        <v>Завантажити сертифікат</v>
      </c>
    </row>
    <row r="1279" spans="1:4" x14ac:dyDescent="0.3">
      <c r="A1279" s="3">
        <v>1278</v>
      </c>
      <c r="B1279" t="s">
        <v>2555</v>
      </c>
      <c r="C1279" t="s">
        <v>2556</v>
      </c>
      <c r="D1279" t="str">
        <f>HYPERLINK("https://talan.bank.gov.ua/get-user-certificate/US_uJgUCs11DHRGEOytp","Завантажити сертифікат")</f>
        <v>Завантажити сертифікат</v>
      </c>
    </row>
    <row r="1280" spans="1:4" x14ac:dyDescent="0.3">
      <c r="A1280" s="3">
        <v>1279</v>
      </c>
      <c r="B1280" t="s">
        <v>2557</v>
      </c>
      <c r="C1280" t="s">
        <v>2558</v>
      </c>
      <c r="D1280" t="str">
        <f>HYPERLINK("https://talan.bank.gov.ua/get-user-certificate/US_uJNMTwn_IM3uBsG2d","Завантажити сертифікат")</f>
        <v>Завантажити сертифікат</v>
      </c>
    </row>
    <row r="1281" spans="1:4" x14ac:dyDescent="0.3">
      <c r="A1281" s="3">
        <v>1280</v>
      </c>
      <c r="B1281" t="s">
        <v>2559</v>
      </c>
      <c r="C1281" t="s">
        <v>2560</v>
      </c>
      <c r="D1281" t="str">
        <f>HYPERLINK("https://talan.bank.gov.ua/get-user-certificate/US_uJ7QnuzrQxY_0psX4","Завантажити сертифікат")</f>
        <v>Завантажити сертифікат</v>
      </c>
    </row>
    <row r="1282" spans="1:4" x14ac:dyDescent="0.3">
      <c r="A1282" s="3">
        <v>1281</v>
      </c>
      <c r="B1282" t="s">
        <v>2561</v>
      </c>
      <c r="C1282" t="s">
        <v>2562</v>
      </c>
      <c r="D1282" t="str">
        <f>HYPERLINK("https://talan.bank.gov.ua/get-user-certificate/US_uJm_PWMU-gYcixO5f","Завантажити сертифікат")</f>
        <v>Завантажити сертифікат</v>
      </c>
    </row>
    <row r="1283" spans="1:4" x14ac:dyDescent="0.3">
      <c r="A1283" s="3">
        <v>1282</v>
      </c>
      <c r="B1283" t="s">
        <v>2563</v>
      </c>
      <c r="C1283" t="s">
        <v>2564</v>
      </c>
      <c r="D1283" t="str">
        <f>HYPERLINK("https://talan.bank.gov.ua/get-user-certificate/US_uJnFnkDhbAWCR3qfm","Завантажити сертифікат")</f>
        <v>Завантажити сертифікат</v>
      </c>
    </row>
    <row r="1284" spans="1:4" x14ac:dyDescent="0.3">
      <c r="A1284" s="3">
        <v>1283</v>
      </c>
      <c r="B1284" t="s">
        <v>2565</v>
      </c>
      <c r="C1284" t="s">
        <v>2566</v>
      </c>
      <c r="D1284" t="str">
        <f>HYPERLINK("https://talan.bank.gov.ua/get-user-certificate/US_uJ1W9_DsN9r7AZS1g","Завантажити сертифікат")</f>
        <v>Завантажити сертифікат</v>
      </c>
    </row>
    <row r="1285" spans="1:4" x14ac:dyDescent="0.3">
      <c r="A1285" s="3">
        <v>1284</v>
      </c>
      <c r="B1285" t="s">
        <v>2567</v>
      </c>
      <c r="C1285" t="s">
        <v>2568</v>
      </c>
      <c r="D1285" t="str">
        <f>HYPERLINK("https://talan.bank.gov.ua/get-user-certificate/US_uJi_l5ZkOFg65AW2W","Завантажити сертифікат")</f>
        <v>Завантажити сертифікат</v>
      </c>
    </row>
    <row r="1286" spans="1:4" x14ac:dyDescent="0.3">
      <c r="A1286" s="3">
        <v>1285</v>
      </c>
      <c r="B1286" t="s">
        <v>2569</v>
      </c>
      <c r="C1286" t="s">
        <v>2570</v>
      </c>
      <c r="D1286" t="str">
        <f>HYPERLINK("https://talan.bank.gov.ua/get-user-certificate/US_uJHSQ_zPTfhw3i2dA","Завантажити сертифікат")</f>
        <v>Завантажити сертифікат</v>
      </c>
    </row>
    <row r="1287" spans="1:4" x14ac:dyDescent="0.3">
      <c r="A1287" s="3">
        <v>1286</v>
      </c>
      <c r="B1287" t="s">
        <v>2571</v>
      </c>
      <c r="C1287" t="s">
        <v>2572</v>
      </c>
      <c r="D1287" t="str">
        <f>HYPERLINK("https://talan.bank.gov.ua/get-user-certificate/US_uJ1ZLXLO_aqxppl0-","Завантажити сертифікат")</f>
        <v>Завантажити сертифікат</v>
      </c>
    </row>
    <row r="1288" spans="1:4" x14ac:dyDescent="0.3">
      <c r="A1288" s="3">
        <v>1287</v>
      </c>
      <c r="B1288" t="s">
        <v>2573</v>
      </c>
      <c r="C1288" t="s">
        <v>2574</v>
      </c>
      <c r="D1288" t="str">
        <f>HYPERLINK("https://talan.bank.gov.ua/get-user-certificate/US_uJ9kXXcbHqPIdtag-","Завантажити сертифікат")</f>
        <v>Завантажити сертифікат</v>
      </c>
    </row>
    <row r="1289" spans="1:4" x14ac:dyDescent="0.3">
      <c r="A1289" s="3">
        <v>1288</v>
      </c>
      <c r="B1289" t="s">
        <v>2575</v>
      </c>
      <c r="C1289" t="s">
        <v>2576</v>
      </c>
      <c r="D1289" t="str">
        <f>HYPERLINK("https://talan.bank.gov.ua/get-user-certificate/US_uJNbh7WKnOZicje2K","Завантажити сертифікат")</f>
        <v>Завантажити сертифікат</v>
      </c>
    </row>
    <row r="1290" spans="1:4" x14ac:dyDescent="0.3">
      <c r="A1290" s="3">
        <v>1289</v>
      </c>
      <c r="B1290" t="s">
        <v>2577</v>
      </c>
      <c r="C1290" t="s">
        <v>2578</v>
      </c>
      <c r="D1290" t="str">
        <f>HYPERLINK("https://talan.bank.gov.ua/get-user-certificate/US_uJvM6hHsU7Q0m9cFZ","Завантажити сертифікат")</f>
        <v>Завантажити сертифікат</v>
      </c>
    </row>
    <row r="1291" spans="1:4" x14ac:dyDescent="0.3">
      <c r="A1291" s="3">
        <v>1290</v>
      </c>
      <c r="B1291" t="s">
        <v>2579</v>
      </c>
      <c r="C1291" t="s">
        <v>2580</v>
      </c>
      <c r="D1291" t="str">
        <f>HYPERLINK("https://talan.bank.gov.ua/get-user-certificate/US_uJ8WgDuyj54iu60c2","Завантажити сертифікат")</f>
        <v>Завантажити сертифікат</v>
      </c>
    </row>
    <row r="1292" spans="1:4" x14ac:dyDescent="0.3">
      <c r="A1292" s="3">
        <v>1291</v>
      </c>
      <c r="B1292" t="s">
        <v>2581</v>
      </c>
      <c r="C1292" t="s">
        <v>2582</v>
      </c>
      <c r="D1292" t="str">
        <f>HYPERLINK("https://talan.bank.gov.ua/get-user-certificate/US_uJFEq8BVUc7v9zBKy","Завантажити сертифікат")</f>
        <v>Завантажити сертифікат</v>
      </c>
    </row>
    <row r="1293" spans="1:4" x14ac:dyDescent="0.3">
      <c r="A1293" s="3">
        <v>1292</v>
      </c>
      <c r="B1293" t="s">
        <v>2583</v>
      </c>
      <c r="C1293" t="s">
        <v>2584</v>
      </c>
      <c r="D1293" t="str">
        <f>HYPERLINK("https://talan.bank.gov.ua/get-user-certificate/US_uJ-fYWFKtYl1HCaPE","Завантажити сертифікат")</f>
        <v>Завантажити сертифікат</v>
      </c>
    </row>
    <row r="1294" spans="1:4" x14ac:dyDescent="0.3">
      <c r="A1294" s="3">
        <v>1293</v>
      </c>
      <c r="B1294" t="s">
        <v>2585</v>
      </c>
      <c r="C1294" t="s">
        <v>2586</v>
      </c>
      <c r="D1294" t="str">
        <f>HYPERLINK("https://talan.bank.gov.ua/get-user-certificate/US_uJUApzPtkxRSP_pqT","Завантажити сертифікат")</f>
        <v>Завантажити сертифікат</v>
      </c>
    </row>
    <row r="1295" spans="1:4" x14ac:dyDescent="0.3">
      <c r="A1295" s="3">
        <v>1294</v>
      </c>
      <c r="B1295" t="s">
        <v>2587</v>
      </c>
      <c r="C1295" t="s">
        <v>2588</v>
      </c>
      <c r="D1295" t="str">
        <f>HYPERLINK("https://talan.bank.gov.ua/get-user-certificate/US_uJ2k5OdVZvMpxw6tv","Завантажити сертифікат")</f>
        <v>Завантажити сертифікат</v>
      </c>
    </row>
    <row r="1296" spans="1:4" x14ac:dyDescent="0.3">
      <c r="A1296" s="3">
        <v>1295</v>
      </c>
      <c r="B1296" t="s">
        <v>2589</v>
      </c>
      <c r="C1296" t="s">
        <v>2590</v>
      </c>
      <c r="D1296" t="str">
        <f>HYPERLINK("https://talan.bank.gov.ua/get-user-certificate/US_uJG8hyFbJrjePMW5e","Завантажити сертифікат")</f>
        <v>Завантажити сертифікат</v>
      </c>
    </row>
    <row r="1297" spans="1:4" x14ac:dyDescent="0.3">
      <c r="A1297" s="3">
        <v>1296</v>
      </c>
      <c r="B1297" t="s">
        <v>2591</v>
      </c>
      <c r="C1297" t="s">
        <v>2592</v>
      </c>
      <c r="D1297" t="str">
        <f>HYPERLINK("https://talan.bank.gov.ua/get-user-certificate/US_uJEko1NVJZaPyXmjd","Завантажити сертифікат")</f>
        <v>Завантажити сертифікат</v>
      </c>
    </row>
    <row r="1298" spans="1:4" x14ac:dyDescent="0.3">
      <c r="A1298" s="3">
        <v>1297</v>
      </c>
      <c r="B1298" t="s">
        <v>2593</v>
      </c>
      <c r="C1298" t="s">
        <v>2594</v>
      </c>
      <c r="D1298" t="str">
        <f>HYPERLINK("https://talan.bank.gov.ua/get-user-certificate/US_uJOUBtLlvuf3Zh6MQ","Завантажити сертифікат")</f>
        <v>Завантажити сертифікат</v>
      </c>
    </row>
    <row r="1299" spans="1:4" x14ac:dyDescent="0.3">
      <c r="A1299" s="3">
        <v>1298</v>
      </c>
      <c r="B1299" t="s">
        <v>2595</v>
      </c>
      <c r="C1299" t="s">
        <v>2596</v>
      </c>
      <c r="D1299" t="str">
        <f>HYPERLINK("https://talan.bank.gov.ua/get-user-certificate/US_uJaSXE-mXEioGJeO1","Завантажити сертифікат")</f>
        <v>Завантажити сертифікат</v>
      </c>
    </row>
    <row r="1300" spans="1:4" x14ac:dyDescent="0.3">
      <c r="A1300" s="3">
        <v>1299</v>
      </c>
      <c r="B1300" t="s">
        <v>2597</v>
      </c>
      <c r="C1300" t="s">
        <v>2598</v>
      </c>
      <c r="D1300" t="str">
        <f>HYPERLINK("https://talan.bank.gov.ua/get-user-certificate/US_uJj-K3hrUJw5IYJet","Завантажити сертифікат")</f>
        <v>Завантажити сертифікат</v>
      </c>
    </row>
    <row r="1301" spans="1:4" x14ac:dyDescent="0.3">
      <c r="A1301" s="3">
        <v>1300</v>
      </c>
      <c r="B1301" t="s">
        <v>2599</v>
      </c>
      <c r="C1301" t="s">
        <v>2600</v>
      </c>
      <c r="D1301" t="str">
        <f>HYPERLINK("https://talan.bank.gov.ua/get-user-certificate/US_uJsL5nsAXWeYg3SyF","Завантажити сертифікат")</f>
        <v>Завантажити сертифікат</v>
      </c>
    </row>
    <row r="1302" spans="1:4" x14ac:dyDescent="0.3">
      <c r="A1302" s="3">
        <v>1301</v>
      </c>
      <c r="B1302" t="s">
        <v>2601</v>
      </c>
      <c r="C1302" t="s">
        <v>2602</v>
      </c>
      <c r="D1302" t="str">
        <f>HYPERLINK("https://talan.bank.gov.ua/get-user-certificate/US_uJ2XCXec-Zc-ugFPS","Завантажити сертифікат")</f>
        <v>Завантажити сертифікат</v>
      </c>
    </row>
    <row r="1303" spans="1:4" x14ac:dyDescent="0.3">
      <c r="A1303" s="3">
        <v>1302</v>
      </c>
      <c r="B1303" t="s">
        <v>2603</v>
      </c>
      <c r="C1303" t="s">
        <v>2604</v>
      </c>
      <c r="D1303" t="str">
        <f>HYPERLINK("https://talan.bank.gov.ua/get-user-certificate/US_uJJylFwJSmPyILQHu","Завантажити сертифікат")</f>
        <v>Завантажити сертифікат</v>
      </c>
    </row>
    <row r="1304" spans="1:4" x14ac:dyDescent="0.3">
      <c r="A1304" s="3">
        <v>1303</v>
      </c>
      <c r="B1304" t="s">
        <v>2605</v>
      </c>
      <c r="C1304" t="s">
        <v>2606</v>
      </c>
      <c r="D1304" t="str">
        <f>HYPERLINK("https://talan.bank.gov.ua/get-user-certificate/US_uJGe1hCntgCiJDrO3","Завантажити сертифікат")</f>
        <v>Завантажити сертифікат</v>
      </c>
    </row>
    <row r="1305" spans="1:4" x14ac:dyDescent="0.3">
      <c r="A1305" s="3">
        <v>1304</v>
      </c>
      <c r="B1305" t="s">
        <v>2607</v>
      </c>
      <c r="C1305" t="s">
        <v>2608</v>
      </c>
      <c r="D1305" t="str">
        <f>HYPERLINK("https://talan.bank.gov.ua/get-user-certificate/US_uJ2dtVZ4U0ZvsD96t","Завантажити сертифікат")</f>
        <v>Завантажити сертифікат</v>
      </c>
    </row>
    <row r="1306" spans="1:4" x14ac:dyDescent="0.3">
      <c r="A1306" s="3">
        <v>1305</v>
      </c>
      <c r="B1306" t="s">
        <v>2609</v>
      </c>
      <c r="C1306" t="s">
        <v>2610</v>
      </c>
      <c r="D1306" t="str">
        <f>HYPERLINK("https://talan.bank.gov.ua/get-user-certificate/US_uJrf0L3SBxLa34LLx","Завантажити сертифікат")</f>
        <v>Завантажити сертифікат</v>
      </c>
    </row>
    <row r="1307" spans="1:4" x14ac:dyDescent="0.3">
      <c r="A1307" s="3">
        <v>1306</v>
      </c>
      <c r="B1307" t="s">
        <v>2611</v>
      </c>
      <c r="C1307" t="s">
        <v>2612</v>
      </c>
      <c r="D1307" t="str">
        <f>HYPERLINK("https://talan.bank.gov.ua/get-user-certificate/US_uJEf1zaBDPq1vaUst","Завантажити сертифікат")</f>
        <v>Завантажити сертифікат</v>
      </c>
    </row>
    <row r="1308" spans="1:4" x14ac:dyDescent="0.3">
      <c r="A1308" s="3">
        <v>1307</v>
      </c>
      <c r="B1308" t="s">
        <v>2613</v>
      </c>
      <c r="C1308" t="s">
        <v>2614</v>
      </c>
      <c r="D1308" t="str">
        <f>HYPERLINK("https://talan.bank.gov.ua/get-user-certificate/US_uJltEHCQg2tkoUbL_","Завантажити сертифікат")</f>
        <v>Завантажити сертифікат</v>
      </c>
    </row>
    <row r="1309" spans="1:4" x14ac:dyDescent="0.3">
      <c r="A1309" s="3">
        <v>1308</v>
      </c>
      <c r="B1309" t="s">
        <v>2615</v>
      </c>
      <c r="C1309" t="s">
        <v>2616</v>
      </c>
      <c r="D1309" t="str">
        <f>HYPERLINK("https://talan.bank.gov.ua/get-user-certificate/US_uJoZIOkqWB6UQ14Sh","Завантажити сертифікат")</f>
        <v>Завантажити сертифікат</v>
      </c>
    </row>
    <row r="1310" spans="1:4" x14ac:dyDescent="0.3">
      <c r="A1310" s="3">
        <v>1309</v>
      </c>
      <c r="B1310" t="s">
        <v>2617</v>
      </c>
      <c r="C1310" t="s">
        <v>2618</v>
      </c>
      <c r="D1310" t="str">
        <f>HYPERLINK("https://talan.bank.gov.ua/get-user-certificate/US_uJxz91XxE6S7CXZBs","Завантажити сертифікат")</f>
        <v>Завантажити сертифікат</v>
      </c>
    </row>
    <row r="1311" spans="1:4" x14ac:dyDescent="0.3">
      <c r="A1311" s="3">
        <v>1310</v>
      </c>
      <c r="B1311" t="s">
        <v>2619</v>
      </c>
      <c r="C1311" t="s">
        <v>2620</v>
      </c>
      <c r="D1311" t="str">
        <f>HYPERLINK("https://talan.bank.gov.ua/get-user-certificate/US_uJJoZNwMhiOwBY7OI","Завантажити сертифікат")</f>
        <v>Завантажити сертифікат</v>
      </c>
    </row>
    <row r="1312" spans="1:4" x14ac:dyDescent="0.3">
      <c r="A1312" s="3">
        <v>1311</v>
      </c>
      <c r="B1312" t="s">
        <v>2621</v>
      </c>
      <c r="C1312" t="s">
        <v>2622</v>
      </c>
      <c r="D1312" t="str">
        <f>HYPERLINK("https://talan.bank.gov.ua/get-user-certificate/US_uJ6DN2sq6Ry7IagmE","Завантажити сертифікат")</f>
        <v>Завантажити сертифікат</v>
      </c>
    </row>
    <row r="1313" spans="1:4" x14ac:dyDescent="0.3">
      <c r="A1313" s="3">
        <v>1312</v>
      </c>
      <c r="B1313" t="s">
        <v>2623</v>
      </c>
      <c r="C1313" t="s">
        <v>2624</v>
      </c>
      <c r="D1313" t="str">
        <f>HYPERLINK("https://talan.bank.gov.ua/get-user-certificate/US_uJBSLDqmr7O3sWPyc","Завантажити сертифікат")</f>
        <v>Завантажити сертифікат</v>
      </c>
    </row>
    <row r="1314" spans="1:4" x14ac:dyDescent="0.3">
      <c r="A1314" s="3">
        <v>1313</v>
      </c>
      <c r="B1314" t="s">
        <v>2625</v>
      </c>
      <c r="C1314" t="s">
        <v>2626</v>
      </c>
      <c r="D1314" t="str">
        <f>HYPERLINK("https://talan.bank.gov.ua/get-user-certificate/US_uJGbZ5juZDs935POW","Завантажити сертифікат")</f>
        <v>Завантажити сертифікат</v>
      </c>
    </row>
    <row r="1315" spans="1:4" x14ac:dyDescent="0.3">
      <c r="A1315" s="3">
        <v>1314</v>
      </c>
      <c r="B1315" t="s">
        <v>2627</v>
      </c>
      <c r="C1315" t="s">
        <v>2628</v>
      </c>
      <c r="D1315" t="str">
        <f>HYPERLINK("https://talan.bank.gov.ua/get-user-certificate/US_uJMjFwbcfWjeMo0N4","Завантажити сертифікат")</f>
        <v>Завантажити сертифікат</v>
      </c>
    </row>
    <row r="1316" spans="1:4" x14ac:dyDescent="0.3">
      <c r="A1316" s="3">
        <v>1315</v>
      </c>
      <c r="B1316" t="s">
        <v>2629</v>
      </c>
      <c r="C1316" t="s">
        <v>2630</v>
      </c>
      <c r="D1316" t="str">
        <f>HYPERLINK("https://talan.bank.gov.ua/get-user-certificate/US_uJKRMwpHo5G4yccT7","Завантажити сертифікат")</f>
        <v>Завантажити сертифікат</v>
      </c>
    </row>
    <row r="1317" spans="1:4" x14ac:dyDescent="0.3">
      <c r="A1317" s="3">
        <v>1316</v>
      </c>
      <c r="B1317" t="s">
        <v>2631</v>
      </c>
      <c r="C1317" t="s">
        <v>2632</v>
      </c>
      <c r="D1317" t="str">
        <f>HYPERLINK("https://talan.bank.gov.ua/get-user-certificate/US_uJDQRHTugZVaxHnDE","Завантажити сертифікат")</f>
        <v>Завантажити сертифікат</v>
      </c>
    </row>
    <row r="1318" spans="1:4" x14ac:dyDescent="0.3">
      <c r="A1318" s="3">
        <v>1317</v>
      </c>
      <c r="B1318" t="s">
        <v>2633</v>
      </c>
      <c r="C1318" t="s">
        <v>2634</v>
      </c>
      <c r="D1318" t="str">
        <f>HYPERLINK("https://talan.bank.gov.ua/get-user-certificate/US_uJpSXXmgufbuGcXFz","Завантажити сертифікат")</f>
        <v>Завантажити сертифікат</v>
      </c>
    </row>
    <row r="1319" spans="1:4" x14ac:dyDescent="0.3">
      <c r="A1319" s="3">
        <v>1318</v>
      </c>
      <c r="B1319" t="s">
        <v>2635</v>
      </c>
      <c r="C1319" t="s">
        <v>2636</v>
      </c>
      <c r="D1319" t="str">
        <f>HYPERLINK("https://talan.bank.gov.ua/get-user-certificate/US_uJn8KaS6keYpc98py","Завантажити сертифікат")</f>
        <v>Завантажити сертифікат</v>
      </c>
    </row>
    <row r="1320" spans="1:4" x14ac:dyDescent="0.3">
      <c r="A1320" s="3">
        <v>1319</v>
      </c>
      <c r="B1320" t="s">
        <v>2637</v>
      </c>
      <c r="C1320" t="s">
        <v>2638</v>
      </c>
      <c r="D1320" t="str">
        <f>HYPERLINK("https://talan.bank.gov.ua/get-user-certificate/US_uJc-Ef9LEa-UqZ_ho","Завантажити сертифікат")</f>
        <v>Завантажити сертифікат</v>
      </c>
    </row>
    <row r="1321" spans="1:4" x14ac:dyDescent="0.3">
      <c r="A1321" s="3">
        <v>1320</v>
      </c>
      <c r="B1321" t="s">
        <v>2639</v>
      </c>
      <c r="C1321" t="s">
        <v>2640</v>
      </c>
      <c r="D1321" t="str">
        <f>HYPERLINK("https://talan.bank.gov.ua/get-user-certificate/US_uJRYM0wT-JYytaznD","Завантажити сертифікат")</f>
        <v>Завантажити сертифікат</v>
      </c>
    </row>
    <row r="1322" spans="1:4" x14ac:dyDescent="0.3">
      <c r="A1322" s="3">
        <v>1321</v>
      </c>
      <c r="B1322" t="s">
        <v>2641</v>
      </c>
      <c r="C1322" t="s">
        <v>2642</v>
      </c>
      <c r="D1322" t="str">
        <f>HYPERLINK("https://talan.bank.gov.ua/get-user-certificate/US_uJ1ir14KJDU6aDGd9","Завантажити сертифікат")</f>
        <v>Завантажити сертифікат</v>
      </c>
    </row>
    <row r="1323" spans="1:4" x14ac:dyDescent="0.3">
      <c r="A1323" s="3">
        <v>1322</v>
      </c>
      <c r="B1323" t="s">
        <v>2643</v>
      </c>
      <c r="C1323" t="s">
        <v>2644</v>
      </c>
      <c r="D1323" t="str">
        <f>HYPERLINK("https://talan.bank.gov.ua/get-user-certificate/US_uJL_2RbZoO-uboSs3","Завантажити сертифікат")</f>
        <v>Завантажити сертифікат</v>
      </c>
    </row>
    <row r="1324" spans="1:4" x14ac:dyDescent="0.3">
      <c r="A1324" s="3">
        <v>1323</v>
      </c>
      <c r="B1324" t="s">
        <v>2645</v>
      </c>
      <c r="C1324" t="s">
        <v>2646</v>
      </c>
      <c r="D1324" t="str">
        <f>HYPERLINK("https://talan.bank.gov.ua/get-user-certificate/US_uJyv3pbfw9SuGCD7L","Завантажити сертифікат")</f>
        <v>Завантажити сертифікат</v>
      </c>
    </row>
    <row r="1325" spans="1:4" x14ac:dyDescent="0.3">
      <c r="A1325" s="3">
        <v>1324</v>
      </c>
      <c r="B1325" t="s">
        <v>2647</v>
      </c>
      <c r="C1325" t="s">
        <v>2648</v>
      </c>
      <c r="D1325" t="str">
        <f>HYPERLINK("https://talan.bank.gov.ua/get-user-certificate/US_uJ8CciXCjH5CgrD2t","Завантажити сертифікат")</f>
        <v>Завантажити сертифікат</v>
      </c>
    </row>
    <row r="1326" spans="1:4" x14ac:dyDescent="0.3">
      <c r="A1326" s="3">
        <v>1325</v>
      </c>
      <c r="B1326" t="s">
        <v>2649</v>
      </c>
      <c r="C1326" t="s">
        <v>2650</v>
      </c>
      <c r="D1326" t="str">
        <f>HYPERLINK("https://talan.bank.gov.ua/get-user-certificate/US_uJomwIfquh_aqll78","Завантажити сертифікат")</f>
        <v>Завантажити сертифікат</v>
      </c>
    </row>
    <row r="1327" spans="1:4" x14ac:dyDescent="0.3">
      <c r="A1327" s="3">
        <v>1326</v>
      </c>
      <c r="B1327" t="s">
        <v>2651</v>
      </c>
      <c r="C1327" t="s">
        <v>2652</v>
      </c>
      <c r="D1327" t="str">
        <f>HYPERLINK("https://talan.bank.gov.ua/get-user-certificate/US_uJNu4f87OufPBJj7T","Завантажити сертифікат")</f>
        <v>Завантажити сертифікат</v>
      </c>
    </row>
    <row r="1328" spans="1:4" x14ac:dyDescent="0.3">
      <c r="A1328" s="3">
        <v>1327</v>
      </c>
      <c r="B1328" t="s">
        <v>2653</v>
      </c>
      <c r="C1328" t="s">
        <v>2654</v>
      </c>
      <c r="D1328" t="str">
        <f>HYPERLINK("https://talan.bank.gov.ua/get-user-certificate/US_uJbJUSCpAwcsiXcr8","Завантажити сертифікат")</f>
        <v>Завантажити сертифікат</v>
      </c>
    </row>
    <row r="1329" spans="1:4" x14ac:dyDescent="0.3">
      <c r="A1329" s="3">
        <v>1328</v>
      </c>
      <c r="B1329" t="s">
        <v>2655</v>
      </c>
      <c r="C1329" t="s">
        <v>2656</v>
      </c>
      <c r="D1329" t="str">
        <f>HYPERLINK("https://talan.bank.gov.ua/get-user-certificate/US_uJOyDZy4QK0TRnWIw","Завантажити сертифікат")</f>
        <v>Завантажити сертифікат</v>
      </c>
    </row>
    <row r="1330" spans="1:4" x14ac:dyDescent="0.3">
      <c r="A1330" s="3">
        <v>1329</v>
      </c>
      <c r="B1330" t="s">
        <v>2657</v>
      </c>
      <c r="C1330" t="s">
        <v>2658</v>
      </c>
      <c r="D1330" t="str">
        <f>HYPERLINK("https://talan.bank.gov.ua/get-user-certificate/US_uJn25IcaJGiJSPmMB","Завантажити сертифікат")</f>
        <v>Завантажити сертифікат</v>
      </c>
    </row>
    <row r="1331" spans="1:4" x14ac:dyDescent="0.3">
      <c r="A1331" s="3">
        <v>1330</v>
      </c>
      <c r="B1331" t="s">
        <v>2659</v>
      </c>
      <c r="C1331" t="s">
        <v>2660</v>
      </c>
      <c r="D1331" t="str">
        <f>HYPERLINK("https://talan.bank.gov.ua/get-user-certificate/US_uJTB4BKw0kSGXPdAL","Завантажити сертифікат")</f>
        <v>Завантажити сертифікат</v>
      </c>
    </row>
    <row r="1332" spans="1:4" x14ac:dyDescent="0.3">
      <c r="A1332" s="3">
        <v>1331</v>
      </c>
      <c r="B1332" t="s">
        <v>2661</v>
      </c>
      <c r="C1332" t="s">
        <v>2662</v>
      </c>
      <c r="D1332" t="str">
        <f>HYPERLINK("https://talan.bank.gov.ua/get-user-certificate/US_uJU1dzKywuq_orEMd","Завантажити сертифікат")</f>
        <v>Завантажити сертифікат</v>
      </c>
    </row>
    <row r="1333" spans="1:4" x14ac:dyDescent="0.3">
      <c r="A1333" s="3">
        <v>1332</v>
      </c>
      <c r="B1333" t="s">
        <v>2663</v>
      </c>
      <c r="C1333" t="s">
        <v>2664</v>
      </c>
      <c r="D1333" t="str">
        <f>HYPERLINK("https://talan.bank.gov.ua/get-user-certificate/US_uJAznj0mZFHUxb5x8","Завантажити сертифікат")</f>
        <v>Завантажити сертифікат</v>
      </c>
    </row>
    <row r="1334" spans="1:4" x14ac:dyDescent="0.3">
      <c r="A1334" s="3">
        <v>1333</v>
      </c>
      <c r="B1334" t="s">
        <v>2665</v>
      </c>
      <c r="C1334" t="s">
        <v>2666</v>
      </c>
      <c r="D1334" t="str">
        <f>HYPERLINK("https://talan.bank.gov.ua/get-user-certificate/US_uJsu8lAu5kcD5oGKe","Завантажити сертифікат")</f>
        <v>Завантажити сертифікат</v>
      </c>
    </row>
    <row r="1335" spans="1:4" x14ac:dyDescent="0.3">
      <c r="A1335" s="3">
        <v>1334</v>
      </c>
      <c r="B1335" t="s">
        <v>2667</v>
      </c>
      <c r="C1335" t="s">
        <v>2668</v>
      </c>
      <c r="D1335" t="str">
        <f>HYPERLINK("https://talan.bank.gov.ua/get-user-certificate/US_uJqGa1so7Pzt6vUgc","Завантажити сертифікат")</f>
        <v>Завантажити сертифікат</v>
      </c>
    </row>
    <row r="1336" spans="1:4" x14ac:dyDescent="0.3">
      <c r="A1336" s="3">
        <v>1335</v>
      </c>
      <c r="B1336" t="s">
        <v>2669</v>
      </c>
      <c r="C1336" t="s">
        <v>2670</v>
      </c>
      <c r="D1336" t="str">
        <f>HYPERLINK("https://talan.bank.gov.ua/get-user-certificate/US_uJBU4485n5mzno8fp","Завантажити сертифікат")</f>
        <v>Завантажити сертифікат</v>
      </c>
    </row>
    <row r="1337" spans="1:4" x14ac:dyDescent="0.3">
      <c r="A1337" s="3">
        <v>1336</v>
      </c>
      <c r="B1337" t="s">
        <v>2671</v>
      </c>
      <c r="C1337" t="s">
        <v>2672</v>
      </c>
      <c r="D1337" t="str">
        <f>HYPERLINK("https://talan.bank.gov.ua/get-user-certificate/US_uJT3DGf1HswE9ToBE","Завантажити сертифікат")</f>
        <v>Завантажити сертифікат</v>
      </c>
    </row>
    <row r="1338" spans="1:4" x14ac:dyDescent="0.3">
      <c r="A1338" s="3">
        <v>1337</v>
      </c>
      <c r="B1338" t="s">
        <v>2673</v>
      </c>
      <c r="C1338" t="s">
        <v>2674</v>
      </c>
      <c r="D1338" t="str">
        <f>HYPERLINK("https://talan.bank.gov.ua/get-user-certificate/US_uJ9Ato3zgxXDso4fX","Завантажити сертифікат")</f>
        <v>Завантажити сертифікат</v>
      </c>
    </row>
    <row r="1339" spans="1:4" x14ac:dyDescent="0.3">
      <c r="A1339" s="3">
        <v>1338</v>
      </c>
      <c r="B1339" t="s">
        <v>2675</v>
      </c>
      <c r="C1339" t="s">
        <v>2676</v>
      </c>
      <c r="D1339" t="str">
        <f>HYPERLINK("https://talan.bank.gov.ua/get-user-certificate/US_uJdmN0c9IFQQS6g-1","Завантажити сертифікат")</f>
        <v>Завантажити сертифікат</v>
      </c>
    </row>
    <row r="1340" spans="1:4" x14ac:dyDescent="0.3">
      <c r="A1340" s="3">
        <v>1339</v>
      </c>
      <c r="B1340" t="s">
        <v>2677</v>
      </c>
      <c r="C1340" t="s">
        <v>2678</v>
      </c>
      <c r="D1340" t="str">
        <f>HYPERLINK("https://talan.bank.gov.ua/get-user-certificate/US_uJ1Zt3T3hkfSI3wPN","Завантажити сертифікат")</f>
        <v>Завантажити сертифікат</v>
      </c>
    </row>
    <row r="1341" spans="1:4" x14ac:dyDescent="0.3">
      <c r="A1341" s="3">
        <v>1340</v>
      </c>
      <c r="B1341" t="s">
        <v>2679</v>
      </c>
      <c r="C1341" t="s">
        <v>2680</v>
      </c>
      <c r="D1341" t="str">
        <f>HYPERLINK("https://talan.bank.gov.ua/get-user-certificate/US_uJUHq4YU7SazUtBno","Завантажити сертифікат")</f>
        <v>Завантажити сертифікат</v>
      </c>
    </row>
    <row r="1342" spans="1:4" x14ac:dyDescent="0.3">
      <c r="A1342" s="3">
        <v>1341</v>
      </c>
      <c r="B1342" t="s">
        <v>2681</v>
      </c>
      <c r="C1342" t="s">
        <v>2682</v>
      </c>
      <c r="D1342" t="str">
        <f>HYPERLINK("https://talan.bank.gov.ua/get-user-certificate/US_uJsmli8KeAcsBCue5","Завантажити сертифікат")</f>
        <v>Завантажити сертифікат</v>
      </c>
    </row>
    <row r="1343" spans="1:4" x14ac:dyDescent="0.3">
      <c r="A1343" s="3">
        <v>1342</v>
      </c>
      <c r="B1343" t="s">
        <v>2683</v>
      </c>
      <c r="C1343" t="s">
        <v>2684</v>
      </c>
      <c r="D1343" t="str">
        <f>HYPERLINK("https://talan.bank.gov.ua/get-user-certificate/US_uJbrENmDWJBEpmnOU","Завантажити сертифікат")</f>
        <v>Завантажити сертифікат</v>
      </c>
    </row>
    <row r="1344" spans="1:4" x14ac:dyDescent="0.3">
      <c r="A1344" s="3">
        <v>1343</v>
      </c>
      <c r="B1344" t="s">
        <v>2685</v>
      </c>
      <c r="C1344" t="s">
        <v>2686</v>
      </c>
      <c r="D1344" t="str">
        <f>HYPERLINK("https://talan.bank.gov.ua/get-user-certificate/US_uJZz1UyjyHhLlX4px","Завантажити сертифікат")</f>
        <v>Завантажити сертифікат</v>
      </c>
    </row>
    <row r="1345" spans="1:4" x14ac:dyDescent="0.3">
      <c r="A1345" s="3">
        <v>1344</v>
      </c>
      <c r="B1345" t="s">
        <v>2687</v>
      </c>
      <c r="C1345" t="s">
        <v>2688</v>
      </c>
      <c r="D1345" t="str">
        <f>HYPERLINK("https://talan.bank.gov.ua/get-user-certificate/US_uJCDgAXpGheF2AGW8","Завантажити сертифікат")</f>
        <v>Завантажити сертифікат</v>
      </c>
    </row>
    <row r="1346" spans="1:4" x14ac:dyDescent="0.3">
      <c r="A1346" s="3">
        <v>1345</v>
      </c>
      <c r="B1346" t="s">
        <v>2689</v>
      </c>
      <c r="C1346" t="s">
        <v>2690</v>
      </c>
      <c r="D1346" t="str">
        <f>HYPERLINK("https://talan.bank.gov.ua/get-user-certificate/US_uJ3X-56SQnHrD8Kna","Завантажити сертифікат")</f>
        <v>Завантажити сертифікат</v>
      </c>
    </row>
    <row r="1347" spans="1:4" x14ac:dyDescent="0.3">
      <c r="A1347" s="3">
        <v>1346</v>
      </c>
      <c r="B1347" t="s">
        <v>2691</v>
      </c>
      <c r="C1347" t="s">
        <v>2692</v>
      </c>
      <c r="D1347" t="str">
        <f>HYPERLINK("https://talan.bank.gov.ua/get-user-certificate/US_uJyTTWNTzSp5nkz92","Завантажити сертифікат")</f>
        <v>Завантажити сертифікат</v>
      </c>
    </row>
    <row r="1348" spans="1:4" x14ac:dyDescent="0.3">
      <c r="A1348" s="3">
        <v>1347</v>
      </c>
      <c r="B1348" t="s">
        <v>2693</v>
      </c>
      <c r="C1348" t="s">
        <v>2694</v>
      </c>
      <c r="D1348" t="str">
        <f>HYPERLINK("https://talan.bank.gov.ua/get-user-certificate/US_uJFzyaLOnaq0HXoUm","Завантажити сертифікат")</f>
        <v>Завантажити сертифікат</v>
      </c>
    </row>
    <row r="1349" spans="1:4" x14ac:dyDescent="0.3">
      <c r="A1349" s="3">
        <v>1348</v>
      </c>
      <c r="B1349" t="s">
        <v>2695</v>
      </c>
      <c r="C1349" t="s">
        <v>2696</v>
      </c>
      <c r="D1349" t="str">
        <f>HYPERLINK("https://talan.bank.gov.ua/get-user-certificate/US_uJtYy6E8MlcRcYexo","Завантажити сертифікат")</f>
        <v>Завантажити сертифікат</v>
      </c>
    </row>
    <row r="1350" spans="1:4" x14ac:dyDescent="0.3">
      <c r="A1350" s="3">
        <v>1349</v>
      </c>
      <c r="B1350" t="s">
        <v>2697</v>
      </c>
      <c r="C1350" t="s">
        <v>2698</v>
      </c>
      <c r="D1350" t="str">
        <f>HYPERLINK("https://talan.bank.gov.ua/get-user-certificate/US_uJtZySpifwoS3lMhj","Завантажити сертифікат")</f>
        <v>Завантажити сертифікат</v>
      </c>
    </row>
    <row r="1351" spans="1:4" x14ac:dyDescent="0.3">
      <c r="A1351" s="3">
        <v>1350</v>
      </c>
      <c r="B1351" t="s">
        <v>2699</v>
      </c>
      <c r="C1351" t="s">
        <v>2700</v>
      </c>
      <c r="D1351" t="str">
        <f>HYPERLINK("https://talan.bank.gov.ua/get-user-certificate/US_uJHebQ4vPcVhntOMV","Завантажити сертифікат")</f>
        <v>Завантажити сертифікат</v>
      </c>
    </row>
    <row r="1352" spans="1:4" x14ac:dyDescent="0.3">
      <c r="A1352" s="3">
        <v>1351</v>
      </c>
      <c r="B1352" t="s">
        <v>2701</v>
      </c>
      <c r="C1352" t="s">
        <v>2702</v>
      </c>
      <c r="D1352" t="str">
        <f>HYPERLINK("https://talan.bank.gov.ua/get-user-certificate/US_uJ3NwHiZVUh8VuKnT","Завантажити сертифікат")</f>
        <v>Завантажити сертифікат</v>
      </c>
    </row>
    <row r="1353" spans="1:4" x14ac:dyDescent="0.3">
      <c r="A1353" s="3">
        <v>1352</v>
      </c>
      <c r="B1353" t="s">
        <v>2703</v>
      </c>
      <c r="C1353" t="s">
        <v>2704</v>
      </c>
      <c r="D1353" t="str">
        <f>HYPERLINK("https://talan.bank.gov.ua/get-user-certificate/US_uJLwe2rtxj8WB_2QW","Завантажити сертифікат")</f>
        <v>Завантажити сертифікат</v>
      </c>
    </row>
    <row r="1354" spans="1:4" x14ac:dyDescent="0.3">
      <c r="A1354" s="3">
        <v>1353</v>
      </c>
      <c r="B1354" t="s">
        <v>2705</v>
      </c>
      <c r="C1354" t="s">
        <v>2698</v>
      </c>
      <c r="D1354" t="str">
        <f>HYPERLINK("https://talan.bank.gov.ua/get-user-certificate/US_uJl07wklONb5zr_Pg","Завантажити сертифікат")</f>
        <v>Завантажити сертифікат</v>
      </c>
    </row>
    <row r="1355" spans="1:4" x14ac:dyDescent="0.3">
      <c r="A1355" s="3">
        <v>1354</v>
      </c>
      <c r="B1355" t="s">
        <v>2706</v>
      </c>
      <c r="C1355" t="s">
        <v>2707</v>
      </c>
      <c r="D1355" t="str">
        <f>HYPERLINK("https://talan.bank.gov.ua/get-user-certificate/US_uJMikMGj5I4dY3Rbs","Завантажити сертифікат")</f>
        <v>Завантажити сертифікат</v>
      </c>
    </row>
    <row r="1356" spans="1:4" x14ac:dyDescent="0.3">
      <c r="A1356" s="3">
        <v>1355</v>
      </c>
      <c r="B1356" t="s">
        <v>2708</v>
      </c>
      <c r="C1356" t="s">
        <v>2709</v>
      </c>
      <c r="D1356" t="str">
        <f>HYPERLINK("https://talan.bank.gov.ua/get-user-certificate/US_uJCkkiodXVcCCXNfC","Завантажити сертифікат")</f>
        <v>Завантажити сертифікат</v>
      </c>
    </row>
    <row r="1357" spans="1:4" x14ac:dyDescent="0.3">
      <c r="A1357" s="3">
        <v>1356</v>
      </c>
      <c r="B1357" t="s">
        <v>2710</v>
      </c>
      <c r="C1357" t="s">
        <v>2711</v>
      </c>
      <c r="D1357" t="str">
        <f>HYPERLINK("https://talan.bank.gov.ua/get-user-certificate/US_uJo6D_Y7nBxnwYg9m","Завантажити сертифікат")</f>
        <v>Завантажити сертифікат</v>
      </c>
    </row>
    <row r="1358" spans="1:4" x14ac:dyDescent="0.3">
      <c r="A1358" s="3">
        <v>1357</v>
      </c>
      <c r="B1358" t="s">
        <v>2712</v>
      </c>
      <c r="C1358" t="s">
        <v>2713</v>
      </c>
      <c r="D1358" t="str">
        <f>HYPERLINK("https://talan.bank.gov.ua/get-user-certificate/US_uJfFxN8IhuvkPCZar","Завантажити сертифікат")</f>
        <v>Завантажити сертифікат</v>
      </c>
    </row>
    <row r="1359" spans="1:4" x14ac:dyDescent="0.3">
      <c r="A1359" s="3">
        <v>1358</v>
      </c>
      <c r="B1359" t="s">
        <v>2714</v>
      </c>
      <c r="C1359" t="s">
        <v>2715</v>
      </c>
      <c r="D1359" t="str">
        <f>HYPERLINK("https://talan.bank.gov.ua/get-user-certificate/US_uJgU8D0ATsRXZiJMf","Завантажити сертифікат")</f>
        <v>Завантажити сертифікат</v>
      </c>
    </row>
    <row r="1360" spans="1:4" x14ac:dyDescent="0.3">
      <c r="A1360" s="3">
        <v>1359</v>
      </c>
      <c r="B1360" t="s">
        <v>2716</v>
      </c>
      <c r="C1360" t="s">
        <v>2717</v>
      </c>
      <c r="D1360" t="str">
        <f>HYPERLINK("https://talan.bank.gov.ua/get-user-certificate/US_uJoo6fgOOWbMEhZ0z","Завантажити сертифікат")</f>
        <v>Завантажити сертифікат</v>
      </c>
    </row>
    <row r="1361" spans="1:4" x14ac:dyDescent="0.3">
      <c r="A1361" s="3">
        <v>1360</v>
      </c>
      <c r="B1361" t="s">
        <v>2718</v>
      </c>
      <c r="C1361" t="s">
        <v>2719</v>
      </c>
      <c r="D1361" t="str">
        <f>HYPERLINK("https://talan.bank.gov.ua/get-user-certificate/US_uJJZr6K6vVCnY9_wK","Завантажити сертифікат")</f>
        <v>Завантажити сертифікат</v>
      </c>
    </row>
    <row r="1362" spans="1:4" x14ac:dyDescent="0.3">
      <c r="A1362" s="3">
        <v>1361</v>
      </c>
      <c r="B1362" t="s">
        <v>2720</v>
      </c>
      <c r="C1362" t="s">
        <v>2721</v>
      </c>
      <c r="D1362" t="str">
        <f>HYPERLINK("https://talan.bank.gov.ua/get-user-certificate/US_uJUvtzxJ-GJoykqBJ","Завантажити сертифікат")</f>
        <v>Завантажити сертифікат</v>
      </c>
    </row>
    <row r="1363" spans="1:4" x14ac:dyDescent="0.3">
      <c r="A1363" s="3">
        <v>1362</v>
      </c>
      <c r="B1363" t="s">
        <v>2722</v>
      </c>
      <c r="C1363" t="s">
        <v>2723</v>
      </c>
      <c r="D1363" t="str">
        <f>HYPERLINK("https://talan.bank.gov.ua/get-user-certificate/US_uJwF-XBUVFvaYmCVw","Завантажити сертифікат")</f>
        <v>Завантажити сертифікат</v>
      </c>
    </row>
    <row r="1364" spans="1:4" x14ac:dyDescent="0.3">
      <c r="A1364" s="3">
        <v>1363</v>
      </c>
      <c r="B1364" t="s">
        <v>2724</v>
      </c>
      <c r="C1364" t="s">
        <v>2725</v>
      </c>
      <c r="D1364" t="str">
        <f>HYPERLINK("https://talan.bank.gov.ua/get-user-certificate/US_uJDq69ZBqO0cyqvvB","Завантажити сертифікат")</f>
        <v>Завантажити сертифікат</v>
      </c>
    </row>
    <row r="1365" spans="1:4" x14ac:dyDescent="0.3">
      <c r="A1365" s="3">
        <v>1364</v>
      </c>
      <c r="B1365" t="s">
        <v>2726</v>
      </c>
      <c r="C1365" t="s">
        <v>2727</v>
      </c>
      <c r="D1365" t="str">
        <f>HYPERLINK("https://talan.bank.gov.ua/get-user-certificate/US_uJUslh4xrYj9iY6hF","Завантажити сертифікат")</f>
        <v>Завантажити сертифікат</v>
      </c>
    </row>
    <row r="1366" spans="1:4" x14ac:dyDescent="0.3">
      <c r="A1366" s="3">
        <v>1365</v>
      </c>
      <c r="B1366" t="s">
        <v>2728</v>
      </c>
      <c r="C1366" t="s">
        <v>2729</v>
      </c>
      <c r="D1366" t="str">
        <f>HYPERLINK("https://talan.bank.gov.ua/get-user-certificate/US_uJj-7sEXMc0iisapf","Завантажити сертифікат")</f>
        <v>Завантажити сертифікат</v>
      </c>
    </row>
    <row r="1367" spans="1:4" x14ac:dyDescent="0.3">
      <c r="A1367" s="3">
        <v>1366</v>
      </c>
      <c r="B1367" t="s">
        <v>2730</v>
      </c>
      <c r="C1367" t="s">
        <v>2731</v>
      </c>
      <c r="D1367" t="str">
        <f>HYPERLINK("https://talan.bank.gov.ua/get-user-certificate/US_uJ1pEbJjTcpiHNJx9","Завантажити сертифікат")</f>
        <v>Завантажити сертифікат</v>
      </c>
    </row>
    <row r="1368" spans="1:4" x14ac:dyDescent="0.3">
      <c r="A1368" s="3">
        <v>1367</v>
      </c>
      <c r="B1368" t="s">
        <v>2732</v>
      </c>
      <c r="C1368" t="s">
        <v>2733</v>
      </c>
      <c r="D1368" t="str">
        <f>HYPERLINK("https://talan.bank.gov.ua/get-user-certificate/US_uJBMK3daPTMN2VRGz","Завантажити сертифікат")</f>
        <v>Завантажити сертифікат</v>
      </c>
    </row>
    <row r="1369" spans="1:4" x14ac:dyDescent="0.3">
      <c r="A1369" s="3">
        <v>1368</v>
      </c>
      <c r="B1369" t="s">
        <v>2734</v>
      </c>
      <c r="C1369" t="s">
        <v>2735</v>
      </c>
      <c r="D1369" t="str">
        <f>HYPERLINK("https://talan.bank.gov.ua/get-user-certificate/US_uJ5v-s2O51GBdmv7a","Завантажити сертифікат")</f>
        <v>Завантажити сертифікат</v>
      </c>
    </row>
    <row r="1370" spans="1:4" x14ac:dyDescent="0.3">
      <c r="A1370" s="3">
        <v>1369</v>
      </c>
      <c r="B1370" t="s">
        <v>2736</v>
      </c>
      <c r="C1370" t="s">
        <v>2737</v>
      </c>
      <c r="D1370" t="str">
        <f>HYPERLINK("https://talan.bank.gov.ua/get-user-certificate/US_uJbqcduLtTD4vI3rC","Завантажити сертифікат")</f>
        <v>Завантажити сертифікат</v>
      </c>
    </row>
    <row r="1371" spans="1:4" x14ac:dyDescent="0.3">
      <c r="A1371" s="3">
        <v>1370</v>
      </c>
      <c r="B1371" t="s">
        <v>2738</v>
      </c>
      <c r="C1371" t="s">
        <v>2739</v>
      </c>
      <c r="D1371" t="str">
        <f>HYPERLINK("https://talan.bank.gov.ua/get-user-certificate/US_uJOmRExTGYmz-GQ39","Завантажити сертифікат")</f>
        <v>Завантажити сертифікат</v>
      </c>
    </row>
    <row r="1372" spans="1:4" x14ac:dyDescent="0.3">
      <c r="A1372" s="3">
        <v>1371</v>
      </c>
      <c r="B1372" t="s">
        <v>2740</v>
      </c>
      <c r="C1372" t="s">
        <v>2741</v>
      </c>
      <c r="D1372" t="str">
        <f>HYPERLINK("https://talan.bank.gov.ua/get-user-certificate/US_uJ5Q6gfvX4LYZbtLs","Завантажити сертифікат")</f>
        <v>Завантажити сертифікат</v>
      </c>
    </row>
    <row r="1373" spans="1:4" x14ac:dyDescent="0.3">
      <c r="A1373" s="3">
        <v>1372</v>
      </c>
      <c r="B1373" t="s">
        <v>2742</v>
      </c>
      <c r="C1373" t="s">
        <v>2743</v>
      </c>
      <c r="D1373" t="str">
        <f>HYPERLINK("https://talan.bank.gov.ua/get-user-certificate/US_uJp5MxQ2jF5gHuHx5","Завантажити сертифікат")</f>
        <v>Завантажити сертифікат</v>
      </c>
    </row>
    <row r="1374" spans="1:4" x14ac:dyDescent="0.3">
      <c r="A1374" s="3">
        <v>1373</v>
      </c>
      <c r="B1374" t="s">
        <v>2744</v>
      </c>
      <c r="C1374" t="s">
        <v>2745</v>
      </c>
      <c r="D1374" t="str">
        <f>HYPERLINK("https://talan.bank.gov.ua/get-user-certificate/US_uJVr41dOleXHzsg4l","Завантажити сертифікат")</f>
        <v>Завантажити сертифікат</v>
      </c>
    </row>
    <row r="1375" spans="1:4" x14ac:dyDescent="0.3">
      <c r="A1375" s="3">
        <v>1374</v>
      </c>
      <c r="B1375" t="s">
        <v>2746</v>
      </c>
      <c r="C1375" t="s">
        <v>2747</v>
      </c>
      <c r="D1375" t="str">
        <f>HYPERLINK("https://talan.bank.gov.ua/get-user-certificate/US_uJayEC_1qeNG_ZN0H","Завантажити сертифікат")</f>
        <v>Завантажити сертифікат</v>
      </c>
    </row>
    <row r="1376" spans="1:4" x14ac:dyDescent="0.3">
      <c r="A1376" s="3">
        <v>1375</v>
      </c>
      <c r="B1376" t="s">
        <v>2748</v>
      </c>
      <c r="C1376" t="s">
        <v>2749</v>
      </c>
      <c r="D1376" t="str">
        <f>HYPERLINK("https://talan.bank.gov.ua/get-user-certificate/US_uJriJ5ePrUB9AB13O","Завантажити сертифікат")</f>
        <v>Завантажити сертифікат</v>
      </c>
    </row>
    <row r="1377" spans="1:4" x14ac:dyDescent="0.3">
      <c r="A1377" s="3">
        <v>1376</v>
      </c>
      <c r="B1377" t="s">
        <v>2750</v>
      </c>
      <c r="C1377" t="s">
        <v>2751</v>
      </c>
      <c r="D1377" t="str">
        <f>HYPERLINK("https://talan.bank.gov.ua/get-user-certificate/US_uJXzQjOqOBoQfHs0Y","Завантажити сертифікат")</f>
        <v>Завантажити сертифікат</v>
      </c>
    </row>
    <row r="1378" spans="1:4" x14ac:dyDescent="0.3">
      <c r="A1378" s="3">
        <v>1377</v>
      </c>
      <c r="B1378" t="s">
        <v>2752</v>
      </c>
      <c r="C1378" t="s">
        <v>2753</v>
      </c>
      <c r="D1378" t="str">
        <f>HYPERLINK("https://talan.bank.gov.ua/get-user-certificate/US_uJB7l6q6JCBgkJVKg","Завантажити сертифікат")</f>
        <v>Завантажити сертифікат</v>
      </c>
    </row>
    <row r="1379" spans="1:4" x14ac:dyDescent="0.3">
      <c r="A1379" s="3">
        <v>1378</v>
      </c>
      <c r="B1379" t="s">
        <v>2754</v>
      </c>
      <c r="C1379" t="s">
        <v>2755</v>
      </c>
      <c r="D1379" t="str">
        <f>HYPERLINK("https://talan.bank.gov.ua/get-user-certificate/US_uJkm6t0HPgjBezV-F","Завантажити сертифікат")</f>
        <v>Завантажити сертифікат</v>
      </c>
    </row>
    <row r="1380" spans="1:4" x14ac:dyDescent="0.3">
      <c r="A1380" s="3">
        <v>1379</v>
      </c>
      <c r="B1380" t="s">
        <v>2756</v>
      </c>
      <c r="C1380" t="s">
        <v>2757</v>
      </c>
      <c r="D1380" t="str">
        <f>HYPERLINK("https://talan.bank.gov.ua/get-user-certificate/US_uJNI4X7-kyJ4mvP9c","Завантажити сертифікат")</f>
        <v>Завантажити сертифікат</v>
      </c>
    </row>
    <row r="1381" spans="1:4" x14ac:dyDescent="0.3">
      <c r="A1381" s="3">
        <v>1380</v>
      </c>
      <c r="B1381" t="s">
        <v>2758</v>
      </c>
      <c r="C1381" t="s">
        <v>2759</v>
      </c>
      <c r="D1381" t="str">
        <f>HYPERLINK("https://talan.bank.gov.ua/get-user-certificate/US_uJyM-K552Aw_KF1kK","Завантажити сертифікат")</f>
        <v>Завантажити сертифікат</v>
      </c>
    </row>
    <row r="1382" spans="1:4" x14ac:dyDescent="0.3">
      <c r="A1382" s="3">
        <v>1381</v>
      </c>
      <c r="B1382" t="s">
        <v>2760</v>
      </c>
      <c r="C1382" t="s">
        <v>2761</v>
      </c>
      <c r="D1382" t="str">
        <f>HYPERLINK("https://talan.bank.gov.ua/get-user-certificate/US_uJ-R1hjrJv5MpcEj8","Завантажити сертифікат")</f>
        <v>Завантажити сертифікат</v>
      </c>
    </row>
    <row r="1383" spans="1:4" x14ac:dyDescent="0.3">
      <c r="A1383" s="3">
        <v>1382</v>
      </c>
      <c r="B1383" t="s">
        <v>2762</v>
      </c>
      <c r="C1383" t="s">
        <v>2763</v>
      </c>
      <c r="D1383" t="str">
        <f>HYPERLINK("https://talan.bank.gov.ua/get-user-certificate/US_uJuIcDt1gXhsVqBnK","Завантажити сертифікат")</f>
        <v>Завантажити сертифікат</v>
      </c>
    </row>
    <row r="1384" spans="1:4" x14ac:dyDescent="0.3">
      <c r="A1384" s="3">
        <v>1383</v>
      </c>
      <c r="B1384" t="s">
        <v>2764</v>
      </c>
      <c r="C1384" t="s">
        <v>2765</v>
      </c>
      <c r="D1384" t="str">
        <f>HYPERLINK("https://talan.bank.gov.ua/get-user-certificate/US_uJiId6HVcyP_Cc3t4","Завантажити сертифікат")</f>
        <v>Завантажити сертифікат</v>
      </c>
    </row>
    <row r="1385" spans="1:4" x14ac:dyDescent="0.3">
      <c r="A1385" s="3">
        <v>1384</v>
      </c>
      <c r="B1385" t="s">
        <v>2766</v>
      </c>
      <c r="C1385" t="s">
        <v>2767</v>
      </c>
      <c r="D1385" t="str">
        <f>HYPERLINK("https://talan.bank.gov.ua/get-user-certificate/US_uJl7HfW11GWJUNUxG","Завантажити сертифікат")</f>
        <v>Завантажити сертифікат</v>
      </c>
    </row>
    <row r="1386" spans="1:4" x14ac:dyDescent="0.3">
      <c r="A1386" s="3">
        <v>1385</v>
      </c>
      <c r="B1386" t="s">
        <v>2768</v>
      </c>
      <c r="C1386" t="s">
        <v>2769</v>
      </c>
      <c r="D1386" t="str">
        <f>HYPERLINK("https://talan.bank.gov.ua/get-user-certificate/US_uJhTAZC1wLRhFclzl","Завантажити сертифікат")</f>
        <v>Завантажити сертифікат</v>
      </c>
    </row>
    <row r="1387" spans="1:4" x14ac:dyDescent="0.3">
      <c r="A1387" s="3">
        <v>1386</v>
      </c>
      <c r="B1387" t="s">
        <v>2770</v>
      </c>
      <c r="C1387" t="s">
        <v>2771</v>
      </c>
      <c r="D1387" t="str">
        <f>HYPERLINK("https://talan.bank.gov.ua/get-user-certificate/US_uJ6wP10sR7a_YjswY","Завантажити сертифікат")</f>
        <v>Завантажити сертифікат</v>
      </c>
    </row>
    <row r="1388" spans="1:4" x14ac:dyDescent="0.3">
      <c r="A1388" s="3">
        <v>1387</v>
      </c>
      <c r="B1388" t="s">
        <v>2772</v>
      </c>
      <c r="C1388" t="s">
        <v>2773</v>
      </c>
      <c r="D1388" t="str">
        <f>HYPERLINK("https://talan.bank.gov.ua/get-user-certificate/US_uJXdntEhBNkWibroF","Завантажити сертифікат")</f>
        <v>Завантажити сертифікат</v>
      </c>
    </row>
    <row r="1389" spans="1:4" x14ac:dyDescent="0.3">
      <c r="A1389" s="3">
        <v>1388</v>
      </c>
      <c r="B1389" t="s">
        <v>2774</v>
      </c>
      <c r="C1389" t="s">
        <v>2775</v>
      </c>
      <c r="D1389" t="str">
        <f>HYPERLINK("https://talan.bank.gov.ua/get-user-certificate/US_uJj0cmdt8K78m5FFV","Завантажити сертифікат")</f>
        <v>Завантажити сертифікат</v>
      </c>
    </row>
    <row r="1390" spans="1:4" x14ac:dyDescent="0.3">
      <c r="A1390" s="3">
        <v>1389</v>
      </c>
      <c r="B1390" t="s">
        <v>2776</v>
      </c>
      <c r="C1390" t="s">
        <v>2777</v>
      </c>
      <c r="D1390" t="str">
        <f>HYPERLINK("https://talan.bank.gov.ua/get-user-certificate/US_uJRZ9kaQiP1afL3yC","Завантажити сертифікат")</f>
        <v>Завантажити сертифікат</v>
      </c>
    </row>
    <row r="1391" spans="1:4" x14ac:dyDescent="0.3">
      <c r="A1391" s="3">
        <v>1390</v>
      </c>
      <c r="B1391" t="s">
        <v>2778</v>
      </c>
      <c r="C1391" t="s">
        <v>2779</v>
      </c>
      <c r="D1391" t="str">
        <f>HYPERLINK("https://talan.bank.gov.ua/get-user-certificate/US_uJPKaTpH72gmCxhrh","Завантажити сертифікат")</f>
        <v>Завантажити сертифікат</v>
      </c>
    </row>
    <row r="1392" spans="1:4" x14ac:dyDescent="0.3">
      <c r="A1392" s="3">
        <v>1391</v>
      </c>
      <c r="B1392" t="s">
        <v>2780</v>
      </c>
      <c r="C1392" t="s">
        <v>2781</v>
      </c>
      <c r="D1392" t="str">
        <f>HYPERLINK("https://talan.bank.gov.ua/get-user-certificate/US_uJwsxSw9jw5axiJl9","Завантажити сертифікат")</f>
        <v>Завантажити сертифікат</v>
      </c>
    </row>
    <row r="1393" spans="1:4" x14ac:dyDescent="0.3">
      <c r="A1393" s="3">
        <v>1392</v>
      </c>
      <c r="B1393" t="s">
        <v>2782</v>
      </c>
      <c r="C1393" t="s">
        <v>2783</v>
      </c>
      <c r="D1393" t="str">
        <f>HYPERLINK("https://talan.bank.gov.ua/get-user-certificate/US_uJZSATT53QR57CpcW","Завантажити сертифікат")</f>
        <v>Завантажити сертифікат</v>
      </c>
    </row>
    <row r="1394" spans="1:4" x14ac:dyDescent="0.3">
      <c r="A1394" s="3">
        <v>1393</v>
      </c>
      <c r="B1394" t="s">
        <v>2784</v>
      </c>
      <c r="C1394" t="s">
        <v>2785</v>
      </c>
      <c r="D1394" t="str">
        <f>HYPERLINK("https://talan.bank.gov.ua/get-user-certificate/US_uJspQoeCRn_RHk0FP","Завантажити сертифікат")</f>
        <v>Завантажити сертифікат</v>
      </c>
    </row>
    <row r="1395" spans="1:4" x14ac:dyDescent="0.3">
      <c r="A1395" s="3">
        <v>1394</v>
      </c>
      <c r="B1395" t="s">
        <v>2786</v>
      </c>
      <c r="C1395" t="s">
        <v>2787</v>
      </c>
      <c r="D1395" t="str">
        <f>HYPERLINK("https://talan.bank.gov.ua/get-user-certificate/US_uJ6lCQoI3uL0ylmdw","Завантажити сертифікат")</f>
        <v>Завантажити сертифікат</v>
      </c>
    </row>
    <row r="1396" spans="1:4" x14ac:dyDescent="0.3">
      <c r="A1396" s="3">
        <v>1395</v>
      </c>
      <c r="B1396" t="s">
        <v>2788</v>
      </c>
      <c r="C1396" t="s">
        <v>2789</v>
      </c>
      <c r="D1396" t="str">
        <f>HYPERLINK("https://talan.bank.gov.ua/get-user-certificate/US_uJ6JQ82Ububew7ryk","Завантажити сертифікат")</f>
        <v>Завантажити сертифікат</v>
      </c>
    </row>
    <row r="1397" spans="1:4" x14ac:dyDescent="0.3">
      <c r="A1397" s="3">
        <v>1396</v>
      </c>
      <c r="B1397" t="s">
        <v>2790</v>
      </c>
      <c r="C1397" t="s">
        <v>2791</v>
      </c>
      <c r="D1397" t="str">
        <f>HYPERLINK("https://talan.bank.gov.ua/get-user-certificate/US_uJNrnT1OdgvYkCI4e","Завантажити сертифікат")</f>
        <v>Завантажити сертифікат</v>
      </c>
    </row>
    <row r="1398" spans="1:4" x14ac:dyDescent="0.3">
      <c r="A1398" s="3">
        <v>1397</v>
      </c>
      <c r="B1398" t="s">
        <v>2792</v>
      </c>
      <c r="C1398" t="s">
        <v>2793</v>
      </c>
      <c r="D1398" t="str">
        <f>HYPERLINK("https://talan.bank.gov.ua/get-user-certificate/US_uJPa2Equ-4xuV-cMX","Завантажити сертифікат")</f>
        <v>Завантажити сертифікат</v>
      </c>
    </row>
    <row r="1399" spans="1:4" x14ac:dyDescent="0.3">
      <c r="A1399" s="3">
        <v>1398</v>
      </c>
      <c r="B1399" t="s">
        <v>2794</v>
      </c>
      <c r="C1399" t="s">
        <v>2795</v>
      </c>
      <c r="D1399" t="str">
        <f>HYPERLINK("https://talan.bank.gov.ua/get-user-certificate/US_uJdjIHmce0MmhY0ge","Завантажити сертифікат")</f>
        <v>Завантажити сертифікат</v>
      </c>
    </row>
    <row r="1400" spans="1:4" x14ac:dyDescent="0.3">
      <c r="A1400" s="3">
        <v>1399</v>
      </c>
      <c r="B1400" t="s">
        <v>2796</v>
      </c>
      <c r="C1400" t="s">
        <v>2797</v>
      </c>
      <c r="D1400" t="str">
        <f>HYPERLINK("https://talan.bank.gov.ua/get-user-certificate/US_uJHWjlPK65xbmKvuV","Завантажити сертифікат")</f>
        <v>Завантажити сертифікат</v>
      </c>
    </row>
    <row r="1401" spans="1:4" x14ac:dyDescent="0.3">
      <c r="A1401" s="3">
        <v>1400</v>
      </c>
      <c r="B1401" t="s">
        <v>2798</v>
      </c>
      <c r="C1401" t="s">
        <v>2799</v>
      </c>
      <c r="D1401" t="str">
        <f>HYPERLINK("https://talan.bank.gov.ua/get-user-certificate/US_uJgw_ittUAH43YbRf","Завантажити сертифікат")</f>
        <v>Завантажити сертифікат</v>
      </c>
    </row>
    <row r="1402" spans="1:4" x14ac:dyDescent="0.3">
      <c r="A1402" s="3">
        <v>1401</v>
      </c>
      <c r="B1402" t="s">
        <v>2800</v>
      </c>
      <c r="C1402" t="s">
        <v>2801</v>
      </c>
      <c r="D1402" t="str">
        <f>HYPERLINK("https://talan.bank.gov.ua/get-user-certificate/US_uJtJ1aHWKYZOGx5yT","Завантажити сертифікат")</f>
        <v>Завантажити сертифікат</v>
      </c>
    </row>
    <row r="1403" spans="1:4" x14ac:dyDescent="0.3">
      <c r="A1403" s="3">
        <v>1402</v>
      </c>
      <c r="B1403" t="s">
        <v>2802</v>
      </c>
      <c r="C1403" t="s">
        <v>2803</v>
      </c>
      <c r="D1403" t="str">
        <f>HYPERLINK("https://talan.bank.gov.ua/get-user-certificate/US_uJwFoOi4JxsO0ClQc","Завантажити сертифікат")</f>
        <v>Завантажити сертифікат</v>
      </c>
    </row>
    <row r="1404" spans="1:4" x14ac:dyDescent="0.3">
      <c r="A1404" s="3">
        <v>1403</v>
      </c>
      <c r="B1404" t="s">
        <v>2804</v>
      </c>
      <c r="C1404" t="s">
        <v>2805</v>
      </c>
      <c r="D1404" t="str">
        <f>HYPERLINK("https://talan.bank.gov.ua/get-user-certificate/US_uJsYgt5ejCIgE4JUj","Завантажити сертифікат")</f>
        <v>Завантажити сертифікат</v>
      </c>
    </row>
    <row r="1405" spans="1:4" x14ac:dyDescent="0.3">
      <c r="A1405" s="3">
        <v>1404</v>
      </c>
      <c r="B1405" t="s">
        <v>2806</v>
      </c>
      <c r="C1405" t="s">
        <v>2807</v>
      </c>
      <c r="D1405" t="str">
        <f>HYPERLINK("https://talan.bank.gov.ua/get-user-certificate/US_uJyblq0eYSIJB8Ogu","Завантажити сертифікат")</f>
        <v>Завантажити сертифікат</v>
      </c>
    </row>
    <row r="1406" spans="1:4" x14ac:dyDescent="0.3">
      <c r="A1406" s="3">
        <v>1405</v>
      </c>
      <c r="B1406" t="s">
        <v>2808</v>
      </c>
      <c r="C1406" t="s">
        <v>2809</v>
      </c>
      <c r="D1406" t="str">
        <f>HYPERLINK("https://talan.bank.gov.ua/get-user-certificate/US_uJZ_z8rX9rMg4Dv3b","Завантажити сертифікат")</f>
        <v>Завантажити сертифікат</v>
      </c>
    </row>
    <row r="1407" spans="1:4" x14ac:dyDescent="0.3">
      <c r="A1407" s="3">
        <v>1406</v>
      </c>
      <c r="B1407" t="s">
        <v>2810</v>
      </c>
      <c r="C1407" t="s">
        <v>2811</v>
      </c>
      <c r="D1407" t="str">
        <f>HYPERLINK("https://talan.bank.gov.ua/get-user-certificate/US_uJ_OuVds-uyhSfeh4","Завантажити сертифікат")</f>
        <v>Завантажити сертифікат</v>
      </c>
    </row>
    <row r="1408" spans="1:4" x14ac:dyDescent="0.3">
      <c r="A1408" s="3">
        <v>1407</v>
      </c>
      <c r="B1408" t="s">
        <v>2812</v>
      </c>
      <c r="C1408" t="s">
        <v>2813</v>
      </c>
      <c r="D1408" t="str">
        <f>HYPERLINK("https://talan.bank.gov.ua/get-user-certificate/US_uJent3TknUQDsby2X","Завантажити сертифікат")</f>
        <v>Завантажити сертифікат</v>
      </c>
    </row>
    <row r="1409" spans="1:4" x14ac:dyDescent="0.3">
      <c r="A1409" s="3">
        <v>1408</v>
      </c>
      <c r="B1409" t="s">
        <v>2814</v>
      </c>
      <c r="C1409" t="s">
        <v>2815</v>
      </c>
      <c r="D1409" t="str">
        <f>HYPERLINK("https://talan.bank.gov.ua/get-user-certificate/US_uJHwIT0iYqr2_UhmE","Завантажити сертифікат")</f>
        <v>Завантажити сертифікат</v>
      </c>
    </row>
    <row r="1410" spans="1:4" x14ac:dyDescent="0.3">
      <c r="A1410" s="3">
        <v>1409</v>
      </c>
      <c r="B1410" t="s">
        <v>2816</v>
      </c>
      <c r="C1410" t="s">
        <v>2817</v>
      </c>
      <c r="D1410" t="str">
        <f>HYPERLINK("https://talan.bank.gov.ua/get-user-certificate/US_uJFHF6qUzo4nuR2xC","Завантажити сертифікат")</f>
        <v>Завантажити сертифікат</v>
      </c>
    </row>
    <row r="1411" spans="1:4" x14ac:dyDescent="0.3">
      <c r="A1411" s="3">
        <v>1410</v>
      </c>
      <c r="B1411" t="s">
        <v>2818</v>
      </c>
      <c r="C1411" t="s">
        <v>2819</v>
      </c>
      <c r="D1411" t="str">
        <f>HYPERLINK("https://talan.bank.gov.ua/get-user-certificate/US_uJZbTyLOO9LSGcOCZ","Завантажити сертифікат")</f>
        <v>Завантажити сертифікат</v>
      </c>
    </row>
    <row r="1412" spans="1:4" x14ac:dyDescent="0.3">
      <c r="A1412" s="3">
        <v>1411</v>
      </c>
      <c r="B1412" t="s">
        <v>2820</v>
      </c>
      <c r="C1412" t="s">
        <v>2821</v>
      </c>
      <c r="D1412" t="str">
        <f>HYPERLINK("https://talan.bank.gov.ua/get-user-certificate/US_uJwUyX5EqMG-IkLz-","Завантажити сертифікат")</f>
        <v>Завантажити сертифікат</v>
      </c>
    </row>
    <row r="1413" spans="1:4" x14ac:dyDescent="0.3">
      <c r="A1413" s="3">
        <v>1412</v>
      </c>
      <c r="B1413" t="s">
        <v>2822</v>
      </c>
      <c r="C1413" t="s">
        <v>2823</v>
      </c>
      <c r="D1413" t="str">
        <f>HYPERLINK("https://talan.bank.gov.ua/get-user-certificate/US_uJHydGELTBIWv4AaV","Завантажити сертифікат")</f>
        <v>Завантажити сертифікат</v>
      </c>
    </row>
    <row r="1414" spans="1:4" x14ac:dyDescent="0.3">
      <c r="A1414" s="3">
        <v>1413</v>
      </c>
      <c r="B1414" t="s">
        <v>2824</v>
      </c>
      <c r="C1414" t="s">
        <v>2825</v>
      </c>
      <c r="D1414" t="str">
        <f>HYPERLINK("https://talan.bank.gov.ua/get-user-certificate/US_uJpXl_dg-w05BTdQt","Завантажити сертифікат")</f>
        <v>Завантажити сертифікат</v>
      </c>
    </row>
    <row r="1415" spans="1:4" x14ac:dyDescent="0.3">
      <c r="A1415" s="3">
        <v>1414</v>
      </c>
      <c r="B1415" t="s">
        <v>2826</v>
      </c>
      <c r="C1415" t="s">
        <v>2827</v>
      </c>
      <c r="D1415" t="str">
        <f>HYPERLINK("https://talan.bank.gov.ua/get-user-certificate/US_uJWVG1LyDISluJXSv","Завантажити сертифікат")</f>
        <v>Завантажити сертифікат</v>
      </c>
    </row>
    <row r="1416" spans="1:4" x14ac:dyDescent="0.3">
      <c r="A1416" s="3">
        <v>1415</v>
      </c>
      <c r="B1416" t="s">
        <v>2828</v>
      </c>
      <c r="C1416" t="s">
        <v>2829</v>
      </c>
      <c r="D1416" t="str">
        <f>HYPERLINK("https://talan.bank.gov.ua/get-user-certificate/US_uJXtb90zOF0DQAPEQ","Завантажити сертифікат")</f>
        <v>Завантажити сертифікат</v>
      </c>
    </row>
    <row r="1417" spans="1:4" x14ac:dyDescent="0.3">
      <c r="A1417" s="3">
        <v>1416</v>
      </c>
      <c r="B1417" t="s">
        <v>2830</v>
      </c>
      <c r="C1417" t="s">
        <v>2831</v>
      </c>
      <c r="D1417" t="str">
        <f>HYPERLINK("https://talan.bank.gov.ua/get-user-certificate/US_uJc5Gx3mqNPsaVusC","Завантажити сертифікат")</f>
        <v>Завантажити сертифікат</v>
      </c>
    </row>
    <row r="1418" spans="1:4" x14ac:dyDescent="0.3">
      <c r="A1418" s="3">
        <v>1417</v>
      </c>
      <c r="B1418" t="s">
        <v>2832</v>
      </c>
      <c r="C1418" t="s">
        <v>2833</v>
      </c>
      <c r="D1418" t="str">
        <f>HYPERLINK("https://talan.bank.gov.ua/get-user-certificate/US_uJfPDLyZGaGHj2YuV","Завантажити сертифікат")</f>
        <v>Завантажити сертифікат</v>
      </c>
    </row>
    <row r="1419" spans="1:4" x14ac:dyDescent="0.3">
      <c r="A1419" s="3">
        <v>1418</v>
      </c>
      <c r="B1419" t="s">
        <v>2834</v>
      </c>
      <c r="C1419" t="s">
        <v>2835</v>
      </c>
      <c r="D1419" t="str">
        <f>HYPERLINK("https://talan.bank.gov.ua/get-user-certificate/US_uJEGaWfZb8VtdbdiY","Завантажити сертифікат")</f>
        <v>Завантажити сертифікат</v>
      </c>
    </row>
    <row r="1420" spans="1:4" x14ac:dyDescent="0.3">
      <c r="A1420" s="3">
        <v>1419</v>
      </c>
      <c r="B1420" t="s">
        <v>2836</v>
      </c>
      <c r="C1420" t="s">
        <v>2837</v>
      </c>
      <c r="D1420" t="str">
        <f>HYPERLINK("https://talan.bank.gov.ua/get-user-certificate/US_uJzo_NIUAFH-vch1S","Завантажити сертифікат")</f>
        <v>Завантажити сертифікат</v>
      </c>
    </row>
    <row r="1421" spans="1:4" x14ac:dyDescent="0.3">
      <c r="A1421" s="3">
        <v>1420</v>
      </c>
      <c r="B1421" t="s">
        <v>2838</v>
      </c>
      <c r="C1421" t="s">
        <v>2839</v>
      </c>
      <c r="D1421" t="str">
        <f>HYPERLINK("https://talan.bank.gov.ua/get-user-certificate/US_uJtVUM-mTWbIX8znq","Завантажити сертифікат")</f>
        <v>Завантажити сертифікат</v>
      </c>
    </row>
    <row r="1422" spans="1:4" x14ac:dyDescent="0.3">
      <c r="A1422" s="3">
        <v>1421</v>
      </c>
      <c r="B1422" t="s">
        <v>2840</v>
      </c>
      <c r="C1422" t="s">
        <v>2841</v>
      </c>
      <c r="D1422" t="str">
        <f>HYPERLINK("https://talan.bank.gov.ua/get-user-certificate/US_uJLG9mFOtNB7KFy4j","Завантажити сертифікат")</f>
        <v>Завантажити сертифікат</v>
      </c>
    </row>
    <row r="1423" spans="1:4" x14ac:dyDescent="0.3">
      <c r="A1423" s="3">
        <v>1422</v>
      </c>
      <c r="B1423" t="s">
        <v>2842</v>
      </c>
      <c r="C1423" t="s">
        <v>2843</v>
      </c>
      <c r="D1423" t="str">
        <f>HYPERLINK("https://talan.bank.gov.ua/get-user-certificate/US_uJ38xgJB1X0iLkuYw","Завантажити сертифікат")</f>
        <v>Завантажити сертифікат</v>
      </c>
    </row>
    <row r="1424" spans="1:4" x14ac:dyDescent="0.3">
      <c r="A1424" s="3">
        <v>1423</v>
      </c>
      <c r="B1424" t="s">
        <v>2844</v>
      </c>
      <c r="C1424" t="s">
        <v>2845</v>
      </c>
      <c r="D1424" t="str">
        <f>HYPERLINK("https://talan.bank.gov.ua/get-user-certificate/US_uJEQ097uQpaeTGk5O","Завантажити сертифікат")</f>
        <v>Завантажити сертифікат</v>
      </c>
    </row>
    <row r="1425" spans="1:4" x14ac:dyDescent="0.3">
      <c r="A1425" s="3">
        <v>1424</v>
      </c>
      <c r="B1425" t="s">
        <v>2846</v>
      </c>
      <c r="C1425" t="s">
        <v>2847</v>
      </c>
      <c r="D1425" t="str">
        <f>HYPERLINK("https://talan.bank.gov.ua/get-user-certificate/US_uJmdSZGMvf7MuQUcP","Завантажити сертифікат")</f>
        <v>Завантажити сертифікат</v>
      </c>
    </row>
    <row r="1426" spans="1:4" x14ac:dyDescent="0.3">
      <c r="A1426" s="3">
        <v>1425</v>
      </c>
      <c r="B1426" t="s">
        <v>2848</v>
      </c>
      <c r="C1426" t="s">
        <v>2849</v>
      </c>
      <c r="D1426" t="str">
        <f>HYPERLINK("https://talan.bank.gov.ua/get-user-certificate/US_uJbjHAVKdbSH_k_3I","Завантажити сертифікат")</f>
        <v>Завантажити сертифікат</v>
      </c>
    </row>
    <row r="1427" spans="1:4" x14ac:dyDescent="0.3">
      <c r="A1427" s="3">
        <v>1426</v>
      </c>
      <c r="B1427" t="s">
        <v>2850</v>
      </c>
      <c r="C1427" t="s">
        <v>2851</v>
      </c>
      <c r="D1427" t="str">
        <f>HYPERLINK("https://talan.bank.gov.ua/get-user-certificate/US_uJRwH67pQVfjdg9Tj","Завантажити сертифікат")</f>
        <v>Завантажити сертифікат</v>
      </c>
    </row>
    <row r="1428" spans="1:4" x14ac:dyDescent="0.3">
      <c r="A1428" s="3">
        <v>1427</v>
      </c>
      <c r="B1428" t="s">
        <v>2852</v>
      </c>
      <c r="C1428" t="s">
        <v>2853</v>
      </c>
      <c r="D1428" t="str">
        <f>HYPERLINK("https://talan.bank.gov.ua/get-user-certificate/US_uJRRFjkkd9FvG2rLr","Завантажити сертифікат")</f>
        <v>Завантажити сертифікат</v>
      </c>
    </row>
    <row r="1429" spans="1:4" x14ac:dyDescent="0.3">
      <c r="A1429" s="3">
        <v>1428</v>
      </c>
      <c r="B1429" t="s">
        <v>2854</v>
      </c>
      <c r="C1429" t="s">
        <v>2855</v>
      </c>
      <c r="D1429" t="str">
        <f>HYPERLINK("https://talan.bank.gov.ua/get-user-certificate/US_uJpSysg0JTE_R7uDw","Завантажити сертифікат")</f>
        <v>Завантажити сертифікат</v>
      </c>
    </row>
    <row r="1430" spans="1:4" x14ac:dyDescent="0.3">
      <c r="A1430" s="3">
        <v>1429</v>
      </c>
      <c r="B1430" t="s">
        <v>2856</v>
      </c>
      <c r="C1430" t="s">
        <v>2857</v>
      </c>
      <c r="D1430" t="str">
        <f>HYPERLINK("https://talan.bank.gov.ua/get-user-certificate/US_uJstbKuyNYMPWNwwK","Завантажити сертифікат")</f>
        <v>Завантажити сертифікат</v>
      </c>
    </row>
    <row r="1431" spans="1:4" x14ac:dyDescent="0.3">
      <c r="A1431" s="3">
        <v>1430</v>
      </c>
      <c r="B1431" t="s">
        <v>2858</v>
      </c>
      <c r="C1431" t="s">
        <v>2859</v>
      </c>
      <c r="D1431" t="str">
        <f>HYPERLINK("https://talan.bank.gov.ua/get-user-certificate/US_uJARN6iBE-PWLlzw6","Завантажити сертифікат")</f>
        <v>Завантажити сертифікат</v>
      </c>
    </row>
    <row r="1432" spans="1:4" x14ac:dyDescent="0.3">
      <c r="A1432" s="3">
        <v>1431</v>
      </c>
      <c r="B1432" t="s">
        <v>2860</v>
      </c>
      <c r="C1432" t="s">
        <v>2861</v>
      </c>
      <c r="D1432" t="str">
        <f>HYPERLINK("https://talan.bank.gov.ua/get-user-certificate/US_uJ4uVpwziicECs00Q","Завантажити сертифікат")</f>
        <v>Завантажити сертифікат</v>
      </c>
    </row>
    <row r="1433" spans="1:4" x14ac:dyDescent="0.3">
      <c r="A1433" s="3">
        <v>1432</v>
      </c>
      <c r="B1433" t="s">
        <v>2862</v>
      </c>
      <c r="C1433" t="s">
        <v>2863</v>
      </c>
      <c r="D1433" t="str">
        <f>HYPERLINK("https://talan.bank.gov.ua/get-user-certificate/US_uJAl_tU9A8bzctYmp","Завантажити сертифікат")</f>
        <v>Завантажити сертифікат</v>
      </c>
    </row>
    <row r="1434" spans="1:4" x14ac:dyDescent="0.3">
      <c r="A1434" s="3">
        <v>1433</v>
      </c>
      <c r="B1434" t="s">
        <v>2864</v>
      </c>
      <c r="C1434" t="s">
        <v>2865</v>
      </c>
      <c r="D1434" t="str">
        <f>HYPERLINK("https://talan.bank.gov.ua/get-user-certificate/US_uJPQi7gbzT2QmbCue","Завантажити сертифікат")</f>
        <v>Завантажити сертифікат</v>
      </c>
    </row>
    <row r="1435" spans="1:4" x14ac:dyDescent="0.3">
      <c r="A1435" s="3">
        <v>1434</v>
      </c>
      <c r="B1435" t="s">
        <v>2866</v>
      </c>
      <c r="C1435" t="s">
        <v>2867</v>
      </c>
      <c r="D1435" t="str">
        <f>HYPERLINK("https://talan.bank.gov.ua/get-user-certificate/US_uJZxLyrrtZkRHtQ_b","Завантажити сертифікат")</f>
        <v>Завантажити сертифікат</v>
      </c>
    </row>
    <row r="1436" spans="1:4" x14ac:dyDescent="0.3">
      <c r="A1436" s="3">
        <v>1435</v>
      </c>
      <c r="B1436" t="s">
        <v>2868</v>
      </c>
      <c r="C1436" t="s">
        <v>2869</v>
      </c>
      <c r="D1436" t="str">
        <f>HYPERLINK("https://talan.bank.gov.ua/get-user-certificate/US_uJ9vyWuH54UB_Zimq","Завантажити сертифікат")</f>
        <v>Завантажити сертифікат</v>
      </c>
    </row>
    <row r="1437" spans="1:4" x14ac:dyDescent="0.3">
      <c r="A1437" s="3">
        <v>1436</v>
      </c>
      <c r="B1437" t="s">
        <v>2870</v>
      </c>
      <c r="C1437" t="s">
        <v>2871</v>
      </c>
      <c r="D1437" t="str">
        <f>HYPERLINK("https://talan.bank.gov.ua/get-user-certificate/US_uJKEloi2IkBqIcxgg","Завантажити сертифікат")</f>
        <v>Завантажити сертифікат</v>
      </c>
    </row>
    <row r="1438" spans="1:4" x14ac:dyDescent="0.3">
      <c r="A1438" s="3">
        <v>1437</v>
      </c>
      <c r="B1438" t="s">
        <v>2872</v>
      </c>
      <c r="C1438" t="s">
        <v>2873</v>
      </c>
      <c r="D1438" t="str">
        <f>HYPERLINK("https://talan.bank.gov.ua/get-user-certificate/US_uJEOrYqXzb4PwqCZX","Завантажити сертифікат")</f>
        <v>Завантажити сертифікат</v>
      </c>
    </row>
    <row r="1439" spans="1:4" x14ac:dyDescent="0.3">
      <c r="A1439" s="3">
        <v>1438</v>
      </c>
      <c r="B1439" t="s">
        <v>2874</v>
      </c>
      <c r="C1439" t="s">
        <v>2875</v>
      </c>
      <c r="D1439" t="str">
        <f>HYPERLINK("https://talan.bank.gov.ua/get-user-certificate/US_uJdhVwol7qaj69NxY","Завантажити сертифікат")</f>
        <v>Завантажити сертифікат</v>
      </c>
    </row>
    <row r="1440" spans="1:4" x14ac:dyDescent="0.3">
      <c r="A1440" s="3">
        <v>1439</v>
      </c>
      <c r="B1440" t="s">
        <v>2876</v>
      </c>
      <c r="C1440" t="s">
        <v>2877</v>
      </c>
      <c r="D1440" t="str">
        <f>HYPERLINK("https://talan.bank.gov.ua/get-user-certificate/US_uJE_UnOdLhX1xcDAL","Завантажити сертифікат")</f>
        <v>Завантажити сертифікат</v>
      </c>
    </row>
    <row r="1441" spans="1:4" x14ac:dyDescent="0.3">
      <c r="A1441" s="3">
        <v>1440</v>
      </c>
      <c r="B1441" t="s">
        <v>2878</v>
      </c>
      <c r="C1441" t="s">
        <v>2879</v>
      </c>
      <c r="D1441" t="str">
        <f>HYPERLINK("https://talan.bank.gov.ua/get-user-certificate/US_uJcXsJ7W9jI262KwY","Завантажити сертифікат")</f>
        <v>Завантажити сертифікат</v>
      </c>
    </row>
    <row r="1442" spans="1:4" x14ac:dyDescent="0.3">
      <c r="A1442" s="3">
        <v>1441</v>
      </c>
      <c r="B1442" t="s">
        <v>2880</v>
      </c>
      <c r="C1442" t="s">
        <v>2881</v>
      </c>
      <c r="D1442" t="str">
        <f>HYPERLINK("https://talan.bank.gov.ua/get-user-certificate/US_uJs94XnAjA1swSEH-","Завантажити сертифікат")</f>
        <v>Завантажити сертифікат</v>
      </c>
    </row>
    <row r="1443" spans="1:4" x14ac:dyDescent="0.3">
      <c r="A1443" s="3">
        <v>1442</v>
      </c>
      <c r="B1443" t="s">
        <v>2882</v>
      </c>
      <c r="C1443" t="s">
        <v>2883</v>
      </c>
      <c r="D1443" t="str">
        <f>HYPERLINK("https://talan.bank.gov.ua/get-user-certificate/US_uJGXJ3QF1CBvfc4YI","Завантажити сертифікат")</f>
        <v>Завантажити сертифікат</v>
      </c>
    </row>
    <row r="1444" spans="1:4" x14ac:dyDescent="0.3">
      <c r="A1444" s="3">
        <v>1443</v>
      </c>
      <c r="B1444" t="s">
        <v>2884</v>
      </c>
      <c r="C1444" t="s">
        <v>2885</v>
      </c>
      <c r="D1444" t="str">
        <f>HYPERLINK("https://talan.bank.gov.ua/get-user-certificate/US_uJ9Mvo1y0qMekzGtD","Завантажити сертифікат")</f>
        <v>Завантажити сертифікат</v>
      </c>
    </row>
    <row r="1445" spans="1:4" x14ac:dyDescent="0.3">
      <c r="A1445" s="3">
        <v>1444</v>
      </c>
      <c r="B1445" t="s">
        <v>2886</v>
      </c>
      <c r="C1445" t="s">
        <v>2887</v>
      </c>
      <c r="D1445" t="str">
        <f>HYPERLINK("https://talan.bank.gov.ua/get-user-certificate/US_uJxGsUpB641sVIBdL","Завантажити сертифікат")</f>
        <v>Завантажити сертифікат</v>
      </c>
    </row>
    <row r="1446" spans="1:4" x14ac:dyDescent="0.3">
      <c r="A1446" s="3">
        <v>1445</v>
      </c>
      <c r="B1446" t="s">
        <v>2888</v>
      </c>
      <c r="C1446" t="s">
        <v>2889</v>
      </c>
      <c r="D1446" t="str">
        <f>HYPERLINK("https://talan.bank.gov.ua/get-user-certificate/US_uJZIcHWC_ptMIDqmW","Завантажити сертифікат")</f>
        <v>Завантажити сертифікат</v>
      </c>
    </row>
    <row r="1447" spans="1:4" x14ac:dyDescent="0.3">
      <c r="A1447" s="3">
        <v>1446</v>
      </c>
      <c r="B1447" t="s">
        <v>2890</v>
      </c>
      <c r="C1447" t="s">
        <v>2891</v>
      </c>
      <c r="D1447" t="str">
        <f>HYPERLINK("https://talan.bank.gov.ua/get-user-certificate/US_uJMCz8Raxi0H-PcDN","Завантажити сертифікат")</f>
        <v>Завантажити сертифікат</v>
      </c>
    </row>
    <row r="1448" spans="1:4" x14ac:dyDescent="0.3">
      <c r="A1448" s="3">
        <v>1447</v>
      </c>
      <c r="B1448" t="s">
        <v>2892</v>
      </c>
      <c r="C1448" t="s">
        <v>2893</v>
      </c>
      <c r="D1448" t="str">
        <f>HYPERLINK("https://talan.bank.gov.ua/get-user-certificate/US_uJ6Evje5dIBpHRWnQ","Завантажити сертифікат")</f>
        <v>Завантажити сертифікат</v>
      </c>
    </row>
    <row r="1449" spans="1:4" x14ac:dyDescent="0.3">
      <c r="A1449" s="3">
        <v>1448</v>
      </c>
      <c r="B1449" t="s">
        <v>2894</v>
      </c>
      <c r="C1449" t="s">
        <v>2895</v>
      </c>
      <c r="D1449" t="str">
        <f>HYPERLINK("https://talan.bank.gov.ua/get-user-certificate/US_uJ5wseuSyklXu17SS","Завантажити сертифікат")</f>
        <v>Завантажити сертифікат</v>
      </c>
    </row>
    <row r="1450" spans="1:4" x14ac:dyDescent="0.3">
      <c r="A1450" s="3">
        <v>1449</v>
      </c>
      <c r="B1450" t="s">
        <v>2896</v>
      </c>
      <c r="C1450" t="s">
        <v>2897</v>
      </c>
      <c r="D1450" t="str">
        <f>HYPERLINK("https://talan.bank.gov.ua/get-user-certificate/US_uJE-ZrS19OgiHowkl","Завантажити сертифікат")</f>
        <v>Завантажити сертифікат</v>
      </c>
    </row>
    <row r="1451" spans="1:4" x14ac:dyDescent="0.3">
      <c r="A1451" s="3">
        <v>1450</v>
      </c>
      <c r="B1451" t="s">
        <v>2898</v>
      </c>
      <c r="C1451" t="s">
        <v>2899</v>
      </c>
      <c r="D1451" t="str">
        <f>HYPERLINK("https://talan.bank.gov.ua/get-user-certificate/US_uJX331SkiuabgYFcf","Завантажити сертифікат")</f>
        <v>Завантажити сертифікат</v>
      </c>
    </row>
    <row r="1452" spans="1:4" x14ac:dyDescent="0.3">
      <c r="A1452" s="3">
        <v>1451</v>
      </c>
      <c r="B1452" t="s">
        <v>2900</v>
      </c>
      <c r="C1452" t="s">
        <v>2901</v>
      </c>
      <c r="D1452" t="str">
        <f>HYPERLINK("https://talan.bank.gov.ua/get-user-certificate/US_uJATBl040I-pvEOua","Завантажити сертифікат")</f>
        <v>Завантажити сертифікат</v>
      </c>
    </row>
    <row r="1453" spans="1:4" x14ac:dyDescent="0.3">
      <c r="A1453" s="3">
        <v>1452</v>
      </c>
      <c r="B1453" t="s">
        <v>2902</v>
      </c>
      <c r="C1453" t="s">
        <v>2903</v>
      </c>
      <c r="D1453" t="str">
        <f>HYPERLINK("https://talan.bank.gov.ua/get-user-certificate/US_uJkjlL8HdBbUGgyza","Завантажити сертифікат")</f>
        <v>Завантажити сертифікат</v>
      </c>
    </row>
    <row r="1454" spans="1:4" x14ac:dyDescent="0.3">
      <c r="A1454" s="3">
        <v>1453</v>
      </c>
      <c r="B1454" t="s">
        <v>2904</v>
      </c>
      <c r="C1454" t="s">
        <v>2905</v>
      </c>
      <c r="D1454" t="str">
        <f>HYPERLINK("https://talan.bank.gov.ua/get-user-certificate/US_uJ_9allIn7hbbfJvu","Завантажити сертифікат")</f>
        <v>Завантажити сертифікат</v>
      </c>
    </row>
    <row r="1455" spans="1:4" x14ac:dyDescent="0.3">
      <c r="A1455" s="3">
        <v>1454</v>
      </c>
      <c r="B1455" t="s">
        <v>2906</v>
      </c>
      <c r="C1455" t="s">
        <v>2907</v>
      </c>
      <c r="D1455" t="str">
        <f>HYPERLINK("https://talan.bank.gov.ua/get-user-certificate/US_uJc9hUZ0detEElz7l","Завантажити сертифікат")</f>
        <v>Завантажити сертифікат</v>
      </c>
    </row>
    <row r="1456" spans="1:4" x14ac:dyDescent="0.3">
      <c r="A1456" s="3">
        <v>1455</v>
      </c>
      <c r="B1456" t="s">
        <v>2908</v>
      </c>
      <c r="C1456" t="s">
        <v>2909</v>
      </c>
      <c r="D1456" t="str">
        <f>HYPERLINK("https://talan.bank.gov.ua/get-user-certificate/US_uJl22GwwW0dhkj44W","Завантажити сертифікат")</f>
        <v>Завантажити сертифікат</v>
      </c>
    </row>
    <row r="1457" spans="1:4" x14ac:dyDescent="0.3">
      <c r="A1457" s="3">
        <v>1456</v>
      </c>
      <c r="B1457" t="s">
        <v>2910</v>
      </c>
      <c r="C1457" t="s">
        <v>2911</v>
      </c>
      <c r="D1457" t="str">
        <f>HYPERLINK("https://talan.bank.gov.ua/get-user-certificate/US_uJMjsLxSET3fiN4HD","Завантажити сертифікат")</f>
        <v>Завантажити сертифікат</v>
      </c>
    </row>
    <row r="1458" spans="1:4" x14ac:dyDescent="0.3">
      <c r="A1458" s="3">
        <v>1457</v>
      </c>
      <c r="B1458" t="s">
        <v>2912</v>
      </c>
      <c r="C1458" t="s">
        <v>2913</v>
      </c>
      <c r="D1458" t="str">
        <f>HYPERLINK("https://talan.bank.gov.ua/get-user-certificate/US_uJeAwxWm-hwwHsCPO","Завантажити сертифікат")</f>
        <v>Завантажити сертифікат</v>
      </c>
    </row>
    <row r="1459" spans="1:4" x14ac:dyDescent="0.3">
      <c r="A1459" s="3">
        <v>1458</v>
      </c>
      <c r="B1459" t="s">
        <v>2914</v>
      </c>
      <c r="C1459" t="s">
        <v>2915</v>
      </c>
      <c r="D1459" t="str">
        <f>HYPERLINK("https://talan.bank.gov.ua/get-user-certificate/US_uJ9zXkmHGHW4SY6YS","Завантажити сертифікат")</f>
        <v>Завантажити сертифікат</v>
      </c>
    </row>
    <row r="1460" spans="1:4" x14ac:dyDescent="0.3">
      <c r="A1460" s="3">
        <v>1459</v>
      </c>
      <c r="B1460" t="s">
        <v>2916</v>
      </c>
      <c r="C1460" t="s">
        <v>2917</v>
      </c>
      <c r="D1460" t="str">
        <f>HYPERLINK("https://talan.bank.gov.ua/get-user-certificate/US_uJdTFnRDyPGHeWfpt","Завантажити сертифікат")</f>
        <v>Завантажити сертифікат</v>
      </c>
    </row>
    <row r="1461" spans="1:4" x14ac:dyDescent="0.3">
      <c r="A1461" s="3">
        <v>1460</v>
      </c>
      <c r="B1461" t="s">
        <v>2918</v>
      </c>
      <c r="C1461" t="s">
        <v>2919</v>
      </c>
      <c r="D1461" t="str">
        <f>HYPERLINK("https://talan.bank.gov.ua/get-user-certificate/US_uJcWwQSb_eEqVshYu","Завантажити сертифікат")</f>
        <v>Завантажити сертифікат</v>
      </c>
    </row>
    <row r="1462" spans="1:4" x14ac:dyDescent="0.3">
      <c r="A1462" s="3">
        <v>1461</v>
      </c>
      <c r="B1462" t="s">
        <v>2920</v>
      </c>
      <c r="C1462" t="s">
        <v>2921</v>
      </c>
      <c r="D1462" t="str">
        <f>HYPERLINK("https://talan.bank.gov.ua/get-user-certificate/US_uJt_Mzrb2S9VmyuiG","Завантажити сертифікат")</f>
        <v>Завантажити сертифікат</v>
      </c>
    </row>
    <row r="1463" spans="1:4" x14ac:dyDescent="0.3">
      <c r="A1463" s="3">
        <v>1462</v>
      </c>
      <c r="B1463" t="s">
        <v>2922</v>
      </c>
      <c r="C1463" t="s">
        <v>2923</v>
      </c>
      <c r="D1463" t="str">
        <f>HYPERLINK("https://talan.bank.gov.ua/get-user-certificate/US_uJHPvGS_zIQPk1y51","Завантажити сертифікат")</f>
        <v>Завантажити сертифікат</v>
      </c>
    </row>
    <row r="1464" spans="1:4" x14ac:dyDescent="0.3">
      <c r="A1464" s="3">
        <v>1463</v>
      </c>
      <c r="B1464" t="s">
        <v>2924</v>
      </c>
      <c r="C1464" t="s">
        <v>2925</v>
      </c>
      <c r="D1464" t="str">
        <f>HYPERLINK("https://talan.bank.gov.ua/get-user-certificate/US_uJGZv52drSK1fjxmp","Завантажити сертифікат")</f>
        <v>Завантажити сертифікат</v>
      </c>
    </row>
    <row r="1465" spans="1:4" x14ac:dyDescent="0.3">
      <c r="A1465" s="3">
        <v>1464</v>
      </c>
      <c r="B1465" t="s">
        <v>2926</v>
      </c>
      <c r="C1465" t="s">
        <v>2927</v>
      </c>
      <c r="D1465" t="str">
        <f>HYPERLINK("https://talan.bank.gov.ua/get-user-certificate/US_uJNUl-JC5NDHDGKL7","Завантажити сертифікат")</f>
        <v>Завантажити сертифікат</v>
      </c>
    </row>
    <row r="1466" spans="1:4" x14ac:dyDescent="0.3">
      <c r="A1466" s="3">
        <v>1465</v>
      </c>
      <c r="B1466" t="s">
        <v>2928</v>
      </c>
      <c r="C1466" t="s">
        <v>2929</v>
      </c>
      <c r="D1466" t="str">
        <f>HYPERLINK("https://talan.bank.gov.ua/get-user-certificate/US_uJmlMBiywJc8CtBVd","Завантажити сертифікат")</f>
        <v>Завантажити сертифікат</v>
      </c>
    </row>
    <row r="1467" spans="1:4" x14ac:dyDescent="0.3">
      <c r="A1467" s="3">
        <v>1466</v>
      </c>
      <c r="B1467" t="s">
        <v>2930</v>
      </c>
      <c r="C1467" t="s">
        <v>2931</v>
      </c>
      <c r="D1467" t="str">
        <f>HYPERLINK("https://talan.bank.gov.ua/get-user-certificate/US_uJHgkvYjQ2dNnBTIo","Завантажити сертифікат")</f>
        <v>Завантажити сертифікат</v>
      </c>
    </row>
    <row r="1468" spans="1:4" x14ac:dyDescent="0.3">
      <c r="A1468" s="3">
        <v>1467</v>
      </c>
      <c r="B1468" t="s">
        <v>2932</v>
      </c>
      <c r="C1468" t="s">
        <v>2933</v>
      </c>
      <c r="D1468" t="str">
        <f>HYPERLINK("https://talan.bank.gov.ua/get-user-certificate/US_uJ5LJ1TKLbaDmHQ9F","Завантажити сертифікат")</f>
        <v>Завантажити сертифікат</v>
      </c>
    </row>
    <row r="1469" spans="1:4" x14ac:dyDescent="0.3">
      <c r="A1469" s="3">
        <v>1468</v>
      </c>
      <c r="B1469" t="s">
        <v>2934</v>
      </c>
      <c r="C1469" t="s">
        <v>2935</v>
      </c>
      <c r="D1469" t="str">
        <f>HYPERLINK("https://talan.bank.gov.ua/get-user-certificate/US_uJbUBf176Rp4nfwTi","Завантажити сертифікат")</f>
        <v>Завантажити сертифікат</v>
      </c>
    </row>
    <row r="1470" spans="1:4" x14ac:dyDescent="0.3">
      <c r="A1470" s="3">
        <v>1469</v>
      </c>
      <c r="B1470" t="s">
        <v>2936</v>
      </c>
      <c r="C1470" t="s">
        <v>2937</v>
      </c>
      <c r="D1470" t="str">
        <f>HYPERLINK("https://talan.bank.gov.ua/get-user-certificate/US_uJ8gxjFEk4BEX1YN1","Завантажити сертифікат")</f>
        <v>Завантажити сертифікат</v>
      </c>
    </row>
    <row r="1471" spans="1:4" x14ac:dyDescent="0.3">
      <c r="A1471" s="3">
        <v>1470</v>
      </c>
      <c r="B1471" t="s">
        <v>2938</v>
      </c>
      <c r="C1471" t="s">
        <v>2939</v>
      </c>
      <c r="D1471" t="str">
        <f>HYPERLINK("https://talan.bank.gov.ua/get-user-certificate/US_uJmkuE7RZYLxoK2Ql","Завантажити сертифікат")</f>
        <v>Завантажити сертифікат</v>
      </c>
    </row>
    <row r="1472" spans="1:4" x14ac:dyDescent="0.3">
      <c r="A1472" s="3">
        <v>1471</v>
      </c>
      <c r="B1472" t="s">
        <v>2940</v>
      </c>
      <c r="C1472" t="s">
        <v>2941</v>
      </c>
      <c r="D1472" t="str">
        <f>HYPERLINK("https://talan.bank.gov.ua/get-user-certificate/US_uJOfDIsz_vPhZXPyH","Завантажити сертифікат")</f>
        <v>Завантажити сертифікат</v>
      </c>
    </row>
    <row r="1473" spans="1:4" x14ac:dyDescent="0.3">
      <c r="A1473" s="3">
        <v>1472</v>
      </c>
      <c r="B1473" t="s">
        <v>2942</v>
      </c>
      <c r="C1473" t="s">
        <v>2943</v>
      </c>
      <c r="D1473" t="str">
        <f>HYPERLINK("https://talan.bank.gov.ua/get-user-certificate/US_uJmNsZG96_jdGGRsO","Завантажити сертифікат")</f>
        <v>Завантажити сертифікат</v>
      </c>
    </row>
    <row r="1474" spans="1:4" x14ac:dyDescent="0.3">
      <c r="A1474" s="3">
        <v>1473</v>
      </c>
      <c r="B1474" t="s">
        <v>2944</v>
      </c>
      <c r="C1474" t="s">
        <v>2945</v>
      </c>
      <c r="D1474" t="str">
        <f>HYPERLINK("https://talan.bank.gov.ua/get-user-certificate/US_uJYS0SOtvq_Kss8V7","Завантажити сертифікат")</f>
        <v>Завантажити сертифікат</v>
      </c>
    </row>
    <row r="1475" spans="1:4" x14ac:dyDescent="0.3">
      <c r="A1475" s="3">
        <v>1474</v>
      </c>
      <c r="B1475" t="s">
        <v>2946</v>
      </c>
      <c r="C1475" t="s">
        <v>2947</v>
      </c>
      <c r="D1475" t="str">
        <f>HYPERLINK("https://talan.bank.gov.ua/get-user-certificate/US_uJ5C88n9Baf6JyIET","Завантажити сертифікат")</f>
        <v>Завантажити сертифікат</v>
      </c>
    </row>
    <row r="1476" spans="1:4" x14ac:dyDescent="0.3">
      <c r="A1476" s="3">
        <v>1475</v>
      </c>
      <c r="B1476" t="s">
        <v>2948</v>
      </c>
      <c r="C1476" t="s">
        <v>2949</v>
      </c>
      <c r="D1476" t="str">
        <f>HYPERLINK("https://talan.bank.gov.ua/get-user-certificate/US_uJY-w-0nrjr5Fmk0x","Завантажити сертифікат")</f>
        <v>Завантажити сертифікат</v>
      </c>
    </row>
    <row r="1477" spans="1:4" x14ac:dyDescent="0.3">
      <c r="A1477" s="3">
        <v>1476</v>
      </c>
      <c r="B1477" t="s">
        <v>2950</v>
      </c>
      <c r="C1477" t="s">
        <v>2951</v>
      </c>
      <c r="D1477" t="str">
        <f>HYPERLINK("https://talan.bank.gov.ua/get-user-certificate/US_uJYnNKjOsvmIbncIt","Завантажити сертифікат")</f>
        <v>Завантажити сертифікат</v>
      </c>
    </row>
    <row r="1478" spans="1:4" x14ac:dyDescent="0.3">
      <c r="A1478" s="3">
        <v>1477</v>
      </c>
      <c r="B1478" t="s">
        <v>2952</v>
      </c>
      <c r="C1478" t="s">
        <v>2953</v>
      </c>
      <c r="D1478" t="str">
        <f>HYPERLINK("https://talan.bank.gov.ua/get-user-certificate/US_uJ4pdeEH3NS817jeq","Завантажити сертифікат")</f>
        <v>Завантажити сертифікат</v>
      </c>
    </row>
    <row r="1479" spans="1:4" x14ac:dyDescent="0.3">
      <c r="A1479" s="3">
        <v>1478</v>
      </c>
      <c r="B1479" t="s">
        <v>2954</v>
      </c>
      <c r="C1479" t="s">
        <v>2955</v>
      </c>
      <c r="D1479" t="str">
        <f>HYPERLINK("https://talan.bank.gov.ua/get-user-certificate/US_uJ9ZG7qJRF-ZcSF-b","Завантажити сертифікат")</f>
        <v>Завантажити сертифікат</v>
      </c>
    </row>
    <row r="1480" spans="1:4" x14ac:dyDescent="0.3">
      <c r="A1480" s="3">
        <v>1479</v>
      </c>
      <c r="B1480" t="s">
        <v>2956</v>
      </c>
      <c r="C1480" t="s">
        <v>2957</v>
      </c>
      <c r="D1480" t="str">
        <f>HYPERLINK("https://talan.bank.gov.ua/get-user-certificate/US_uJIVSBbHckBz4X2nt","Завантажити сертифікат")</f>
        <v>Завантажити сертифікат</v>
      </c>
    </row>
    <row r="1481" spans="1:4" x14ac:dyDescent="0.3">
      <c r="A1481" s="3">
        <v>1480</v>
      </c>
      <c r="B1481" t="s">
        <v>2958</v>
      </c>
      <c r="C1481" t="s">
        <v>2959</v>
      </c>
      <c r="D1481" t="str">
        <f>HYPERLINK("https://talan.bank.gov.ua/get-user-certificate/US_uJ2LUPty315wzTcUL","Завантажити сертифікат")</f>
        <v>Завантажити сертифікат</v>
      </c>
    </row>
    <row r="1482" spans="1:4" x14ac:dyDescent="0.3">
      <c r="A1482" s="3">
        <v>1481</v>
      </c>
      <c r="B1482" t="s">
        <v>2960</v>
      </c>
      <c r="C1482" t="s">
        <v>2961</v>
      </c>
      <c r="D1482" t="str">
        <f>HYPERLINK("https://talan.bank.gov.ua/get-user-certificate/US_uJe1cz0hcXY-pNhKn","Завантажити сертифікат")</f>
        <v>Завантажити сертифікат</v>
      </c>
    </row>
    <row r="1483" spans="1:4" x14ac:dyDescent="0.3">
      <c r="A1483" s="3">
        <v>1482</v>
      </c>
      <c r="B1483" t="s">
        <v>2962</v>
      </c>
      <c r="C1483" t="s">
        <v>2963</v>
      </c>
      <c r="D1483" t="str">
        <f>HYPERLINK("https://talan.bank.gov.ua/get-user-certificate/US_uJ1uzxbIbsgbyS9z9","Завантажити сертифікат")</f>
        <v>Завантажити сертифікат</v>
      </c>
    </row>
    <row r="1484" spans="1:4" x14ac:dyDescent="0.3">
      <c r="A1484" s="3">
        <v>1483</v>
      </c>
      <c r="B1484" t="s">
        <v>2964</v>
      </c>
      <c r="C1484" t="s">
        <v>2965</v>
      </c>
      <c r="D1484" t="str">
        <f>HYPERLINK("https://talan.bank.gov.ua/get-user-certificate/US_uJTSY0Posn_9VeaZn","Завантажити сертифікат")</f>
        <v>Завантажити сертифікат</v>
      </c>
    </row>
    <row r="1485" spans="1:4" x14ac:dyDescent="0.3">
      <c r="A1485" s="3">
        <v>1484</v>
      </c>
      <c r="B1485" t="s">
        <v>2966</v>
      </c>
      <c r="C1485" t="s">
        <v>2967</v>
      </c>
      <c r="D1485" t="str">
        <f>HYPERLINK("https://talan.bank.gov.ua/get-user-certificate/US_uJaUAq7cB-3cTfipc","Завантажити сертифікат")</f>
        <v>Завантажити сертифікат</v>
      </c>
    </row>
    <row r="1486" spans="1:4" x14ac:dyDescent="0.3">
      <c r="A1486" s="3">
        <v>1485</v>
      </c>
      <c r="B1486" t="s">
        <v>2968</v>
      </c>
      <c r="C1486" t="s">
        <v>2969</v>
      </c>
      <c r="D1486" t="str">
        <f>HYPERLINK("https://talan.bank.gov.ua/get-user-certificate/US_uJYvLvVTst4vEoa71","Завантажити сертифікат")</f>
        <v>Завантажити сертифікат</v>
      </c>
    </row>
    <row r="1487" spans="1:4" x14ac:dyDescent="0.3">
      <c r="A1487" s="3">
        <v>1486</v>
      </c>
      <c r="B1487" t="s">
        <v>2970</v>
      </c>
      <c r="C1487" t="s">
        <v>2971</v>
      </c>
      <c r="D1487" t="str">
        <f>HYPERLINK("https://talan.bank.gov.ua/get-user-certificate/US_uJKXFiui8U1d3IhnL","Завантажити сертифікат")</f>
        <v>Завантажити сертифікат</v>
      </c>
    </row>
    <row r="1488" spans="1:4" x14ac:dyDescent="0.3">
      <c r="A1488" s="3">
        <v>1487</v>
      </c>
      <c r="B1488" t="s">
        <v>2972</v>
      </c>
      <c r="C1488" t="s">
        <v>2973</v>
      </c>
      <c r="D1488" t="str">
        <f>HYPERLINK("https://talan.bank.gov.ua/get-user-certificate/US_uJkkdqa-r6xzd2R2e","Завантажити сертифікат")</f>
        <v>Завантажити сертифікат</v>
      </c>
    </row>
    <row r="1489" spans="1:4" x14ac:dyDescent="0.3">
      <c r="A1489" s="3">
        <v>1488</v>
      </c>
      <c r="B1489" t="s">
        <v>2974</v>
      </c>
      <c r="C1489" t="s">
        <v>2975</v>
      </c>
      <c r="D1489" t="str">
        <f>HYPERLINK("https://talan.bank.gov.ua/get-user-certificate/US_uJJuSm7K1RO9Xnh-S","Завантажити сертифікат")</f>
        <v>Завантажити сертифікат</v>
      </c>
    </row>
    <row r="1490" spans="1:4" x14ac:dyDescent="0.3">
      <c r="A1490" s="3">
        <v>1489</v>
      </c>
      <c r="B1490" t="s">
        <v>2976</v>
      </c>
      <c r="C1490" t="s">
        <v>2977</v>
      </c>
      <c r="D1490" t="str">
        <f>HYPERLINK("https://talan.bank.gov.ua/get-user-certificate/US_uJ6UfqKJ6VPw6kroH","Завантажити сертифікат")</f>
        <v>Завантажити сертифікат</v>
      </c>
    </row>
    <row r="1491" spans="1:4" x14ac:dyDescent="0.3">
      <c r="A1491" s="3">
        <v>1490</v>
      </c>
      <c r="B1491" t="s">
        <v>2978</v>
      </c>
      <c r="C1491" t="s">
        <v>2979</v>
      </c>
      <c r="D1491" t="str">
        <f>HYPERLINK("https://talan.bank.gov.ua/get-user-certificate/US_uJxpnbWoLk-kBRoz7","Завантажити сертифікат")</f>
        <v>Завантажити сертифікат</v>
      </c>
    </row>
    <row r="1492" spans="1:4" x14ac:dyDescent="0.3">
      <c r="A1492" s="3">
        <v>1491</v>
      </c>
      <c r="B1492" t="s">
        <v>2980</v>
      </c>
      <c r="C1492" t="s">
        <v>2981</v>
      </c>
      <c r="D1492" t="str">
        <f>HYPERLINK("https://talan.bank.gov.ua/get-user-certificate/US_uJ3soTkl1xUqj0kJA","Завантажити сертифікат")</f>
        <v>Завантажити сертифікат</v>
      </c>
    </row>
    <row r="1493" spans="1:4" x14ac:dyDescent="0.3">
      <c r="A1493" s="3">
        <v>1492</v>
      </c>
      <c r="B1493" t="s">
        <v>2982</v>
      </c>
      <c r="C1493" t="s">
        <v>2983</v>
      </c>
      <c r="D1493" t="str">
        <f>HYPERLINK("https://talan.bank.gov.ua/get-user-certificate/US_uJcRZV1e_DVx-Jqfe","Завантажити сертифікат")</f>
        <v>Завантажити сертифікат</v>
      </c>
    </row>
    <row r="1494" spans="1:4" x14ac:dyDescent="0.3">
      <c r="A1494" s="3">
        <v>1493</v>
      </c>
      <c r="B1494" t="s">
        <v>2984</v>
      </c>
      <c r="C1494" t="s">
        <v>2985</v>
      </c>
      <c r="D1494" t="str">
        <f>HYPERLINK("https://talan.bank.gov.ua/get-user-certificate/US_uJ86XK6J4TwlYaABa","Завантажити сертифікат")</f>
        <v>Завантажити сертифікат</v>
      </c>
    </row>
    <row r="1495" spans="1:4" x14ac:dyDescent="0.3">
      <c r="A1495" s="3">
        <v>1494</v>
      </c>
      <c r="B1495" t="s">
        <v>2986</v>
      </c>
      <c r="C1495" t="s">
        <v>2987</v>
      </c>
      <c r="D1495" t="str">
        <f>HYPERLINK("https://talan.bank.gov.ua/get-user-certificate/US_uJark6DSQznBZj95C","Завантажити сертифікат")</f>
        <v>Завантажити сертифікат</v>
      </c>
    </row>
    <row r="1496" spans="1:4" x14ac:dyDescent="0.3">
      <c r="A1496" s="3">
        <v>1495</v>
      </c>
      <c r="B1496" t="s">
        <v>2988</v>
      </c>
      <c r="C1496" t="s">
        <v>2989</v>
      </c>
      <c r="D1496" t="str">
        <f>HYPERLINK("https://talan.bank.gov.ua/get-user-certificate/US_uJBUPK51A9NX7xTf5","Завантажити сертифікат")</f>
        <v>Завантажити сертифікат</v>
      </c>
    </row>
    <row r="1497" spans="1:4" x14ac:dyDescent="0.3">
      <c r="A1497" s="3">
        <v>1496</v>
      </c>
      <c r="B1497" t="s">
        <v>2990</v>
      </c>
      <c r="C1497" t="s">
        <v>2991</v>
      </c>
      <c r="D1497" t="str">
        <f>HYPERLINK("https://talan.bank.gov.ua/get-user-certificate/US_uJeEA3FvAanzhdZAU","Завантажити сертифікат")</f>
        <v>Завантажити сертифікат</v>
      </c>
    </row>
    <row r="1498" spans="1:4" x14ac:dyDescent="0.3">
      <c r="A1498" s="3">
        <v>1497</v>
      </c>
      <c r="B1498" t="s">
        <v>2992</v>
      </c>
      <c r="C1498" t="s">
        <v>2993</v>
      </c>
      <c r="D1498" t="str">
        <f>HYPERLINK("https://talan.bank.gov.ua/get-user-certificate/US_uJWDf91eb9N_8rnIB","Завантажити сертифікат")</f>
        <v>Завантажити сертифікат</v>
      </c>
    </row>
    <row r="1499" spans="1:4" x14ac:dyDescent="0.3">
      <c r="A1499" s="3">
        <v>1498</v>
      </c>
      <c r="B1499" t="s">
        <v>2994</v>
      </c>
      <c r="C1499" t="s">
        <v>2995</v>
      </c>
      <c r="D1499" t="str">
        <f>HYPERLINK("https://talan.bank.gov.ua/get-user-certificate/US_uJjTMw16mAXqh5mA1","Завантажити сертифікат")</f>
        <v>Завантажити сертифікат</v>
      </c>
    </row>
    <row r="1500" spans="1:4" x14ac:dyDescent="0.3">
      <c r="A1500" s="3">
        <v>1499</v>
      </c>
      <c r="B1500" t="s">
        <v>2996</v>
      </c>
      <c r="C1500" t="s">
        <v>2997</v>
      </c>
      <c r="D1500" t="str">
        <f>HYPERLINK("https://talan.bank.gov.ua/get-user-certificate/US_uJ2MddBZppCYKZFxd","Завантажити сертифікат")</f>
        <v>Завантажити сертифікат</v>
      </c>
    </row>
    <row r="1501" spans="1:4" x14ac:dyDescent="0.3">
      <c r="A1501" s="3">
        <v>1500</v>
      </c>
      <c r="B1501" t="s">
        <v>2998</v>
      </c>
      <c r="C1501" t="s">
        <v>2999</v>
      </c>
      <c r="D1501" t="str">
        <f>HYPERLINK("https://talan.bank.gov.ua/get-user-certificate/US_uJkQpF8Cw96PovVP6","Завантажити сертифікат")</f>
        <v>Завантажити сертифікат</v>
      </c>
    </row>
    <row r="1502" spans="1:4" x14ac:dyDescent="0.3">
      <c r="A1502" s="3">
        <v>1501</v>
      </c>
      <c r="B1502" t="s">
        <v>3000</v>
      </c>
      <c r="C1502" t="s">
        <v>3001</v>
      </c>
      <c r="D1502" t="str">
        <f>HYPERLINK("https://talan.bank.gov.ua/get-user-certificate/US_uJXAg5Mv9giZAMPYM","Завантажити сертифікат")</f>
        <v>Завантажити сертифікат</v>
      </c>
    </row>
    <row r="1503" spans="1:4" x14ac:dyDescent="0.3">
      <c r="A1503" s="3">
        <v>1502</v>
      </c>
      <c r="B1503" t="s">
        <v>3002</v>
      </c>
      <c r="C1503" t="s">
        <v>3003</v>
      </c>
      <c r="D1503" t="str">
        <f>HYPERLINK("https://talan.bank.gov.ua/get-user-certificate/US_uJbCDFzN4D2N5N_TW","Завантажити сертифікат")</f>
        <v>Завантажити сертифікат</v>
      </c>
    </row>
    <row r="1504" spans="1:4" x14ac:dyDescent="0.3">
      <c r="A1504" s="3">
        <v>1503</v>
      </c>
      <c r="B1504" t="s">
        <v>3004</v>
      </c>
      <c r="C1504" t="s">
        <v>3005</v>
      </c>
      <c r="D1504" t="str">
        <f>HYPERLINK("https://talan.bank.gov.ua/get-user-certificate/US_uJ0VwVyuIiaLqWH5I","Завантажити сертифікат")</f>
        <v>Завантажити сертифікат</v>
      </c>
    </row>
    <row r="1505" spans="1:4" x14ac:dyDescent="0.3">
      <c r="A1505" s="3">
        <v>1504</v>
      </c>
      <c r="B1505" t="s">
        <v>3006</v>
      </c>
      <c r="C1505" t="s">
        <v>3007</v>
      </c>
      <c r="D1505" t="str">
        <f>HYPERLINK("https://talan.bank.gov.ua/get-user-certificate/US_uJKRg7PaxGT_FUE-l","Завантажити сертифікат")</f>
        <v>Завантажити сертифікат</v>
      </c>
    </row>
    <row r="1506" spans="1:4" x14ac:dyDescent="0.3">
      <c r="A1506" s="3">
        <v>1505</v>
      </c>
      <c r="B1506" t="s">
        <v>3008</v>
      </c>
      <c r="C1506" t="s">
        <v>3009</v>
      </c>
      <c r="D1506" t="str">
        <f>HYPERLINK("https://talan.bank.gov.ua/get-user-certificate/US_uJJRvgOCRhfpzxsm1","Завантажити сертифікат")</f>
        <v>Завантажити сертифікат</v>
      </c>
    </row>
    <row r="1507" spans="1:4" x14ac:dyDescent="0.3">
      <c r="A1507" s="3">
        <v>1506</v>
      </c>
      <c r="B1507" t="s">
        <v>3010</v>
      </c>
      <c r="C1507" t="s">
        <v>3011</v>
      </c>
      <c r="D1507" t="str">
        <f>HYPERLINK("https://talan.bank.gov.ua/get-user-certificate/US_uJDGm9nxkibMBzWmm","Завантажити сертифікат")</f>
        <v>Завантажити сертифікат</v>
      </c>
    </row>
    <row r="1508" spans="1:4" x14ac:dyDescent="0.3">
      <c r="A1508" s="3">
        <v>1507</v>
      </c>
      <c r="B1508" t="s">
        <v>3012</v>
      </c>
      <c r="C1508" t="s">
        <v>3013</v>
      </c>
      <c r="D1508" t="str">
        <f>HYPERLINK("https://talan.bank.gov.ua/get-user-certificate/US_uJSP2bk8hiBJa7ZJX","Завантажити сертифікат")</f>
        <v>Завантажити сертифікат</v>
      </c>
    </row>
    <row r="1509" spans="1:4" x14ac:dyDescent="0.3">
      <c r="A1509" s="3">
        <v>1508</v>
      </c>
      <c r="B1509" t="s">
        <v>3014</v>
      </c>
      <c r="C1509" t="s">
        <v>3015</v>
      </c>
      <c r="D1509" t="str">
        <f>HYPERLINK("https://talan.bank.gov.ua/get-user-certificate/US_uJkqItV_0YcglP5jb","Завантажити сертифікат")</f>
        <v>Завантажити сертифікат</v>
      </c>
    </row>
    <row r="1510" spans="1:4" x14ac:dyDescent="0.3">
      <c r="A1510" s="3">
        <v>1509</v>
      </c>
      <c r="B1510" t="s">
        <v>3016</v>
      </c>
      <c r="C1510" t="s">
        <v>3017</v>
      </c>
      <c r="D1510" t="str">
        <f>HYPERLINK("https://talan.bank.gov.ua/get-user-certificate/US_uJRN-OY7UskkM-6pF","Завантажити сертифікат")</f>
        <v>Завантажити сертифікат</v>
      </c>
    </row>
    <row r="1511" spans="1:4" x14ac:dyDescent="0.3">
      <c r="A1511" s="3">
        <v>1510</v>
      </c>
      <c r="B1511" t="s">
        <v>3018</v>
      </c>
      <c r="C1511" t="s">
        <v>3019</v>
      </c>
      <c r="D1511" t="str">
        <f>HYPERLINK("https://talan.bank.gov.ua/get-user-certificate/US_uJ3jXin7Vj-5a0vRp","Завантажити сертифікат")</f>
        <v>Завантажити сертифікат</v>
      </c>
    </row>
    <row r="1512" spans="1:4" x14ac:dyDescent="0.3">
      <c r="A1512" s="3">
        <v>1511</v>
      </c>
      <c r="B1512" t="s">
        <v>3020</v>
      </c>
      <c r="C1512" t="s">
        <v>3021</v>
      </c>
      <c r="D1512" t="str">
        <f>HYPERLINK("https://talan.bank.gov.ua/get-user-certificate/US_uJO7apTB8aoI6BHDv","Завантажити сертифікат")</f>
        <v>Завантажити сертифікат</v>
      </c>
    </row>
    <row r="1513" spans="1:4" x14ac:dyDescent="0.3">
      <c r="A1513" s="3">
        <v>1512</v>
      </c>
      <c r="B1513" t="s">
        <v>3022</v>
      </c>
      <c r="C1513" t="s">
        <v>3023</v>
      </c>
      <c r="D1513" t="str">
        <f>HYPERLINK("https://talan.bank.gov.ua/get-user-certificate/US_uJ1RnejDINVD6W9b0","Завантажити сертифікат")</f>
        <v>Завантажити сертифікат</v>
      </c>
    </row>
    <row r="1514" spans="1:4" x14ac:dyDescent="0.3">
      <c r="A1514" s="3">
        <v>1513</v>
      </c>
      <c r="B1514" t="s">
        <v>3024</v>
      </c>
      <c r="C1514" t="s">
        <v>3025</v>
      </c>
      <c r="D1514" t="str">
        <f>HYPERLINK("https://talan.bank.gov.ua/get-user-certificate/US_uJCSb16RD7E1Syvf4","Завантажити сертифікат")</f>
        <v>Завантажити сертифікат</v>
      </c>
    </row>
    <row r="1515" spans="1:4" x14ac:dyDescent="0.3">
      <c r="A1515" s="3">
        <v>1514</v>
      </c>
      <c r="B1515" t="s">
        <v>3026</v>
      </c>
      <c r="C1515" t="s">
        <v>3027</v>
      </c>
      <c r="D1515" t="str">
        <f>HYPERLINK("https://talan.bank.gov.ua/get-user-certificate/US_uJjdI2RcsVLxP_1vT","Завантажити сертифікат")</f>
        <v>Завантажити сертифікат</v>
      </c>
    </row>
    <row r="1516" spans="1:4" x14ac:dyDescent="0.3">
      <c r="A1516" s="3">
        <v>1515</v>
      </c>
      <c r="B1516" t="s">
        <v>3028</v>
      </c>
      <c r="C1516" t="s">
        <v>3029</v>
      </c>
      <c r="D1516" t="str">
        <f>HYPERLINK("https://talan.bank.gov.ua/get-user-certificate/US_uJLPB8SNPs_ofYoLh","Завантажити сертифікат")</f>
        <v>Завантажити сертифікат</v>
      </c>
    </row>
    <row r="1517" spans="1:4" x14ac:dyDescent="0.3">
      <c r="A1517" s="3">
        <v>1516</v>
      </c>
      <c r="B1517" t="s">
        <v>3030</v>
      </c>
      <c r="C1517" t="s">
        <v>3031</v>
      </c>
      <c r="D1517" t="str">
        <f>HYPERLINK("https://talan.bank.gov.ua/get-user-certificate/US_uJm-QcZkVaIOOE3mZ","Завантажити сертифікат")</f>
        <v>Завантажити сертифікат</v>
      </c>
    </row>
    <row r="1518" spans="1:4" x14ac:dyDescent="0.3">
      <c r="A1518" s="3">
        <v>1517</v>
      </c>
      <c r="B1518" t="s">
        <v>3032</v>
      </c>
      <c r="C1518" t="s">
        <v>3033</v>
      </c>
      <c r="D1518" t="str">
        <f>HYPERLINK("https://talan.bank.gov.ua/get-user-certificate/US_uJ3I1TshZVPV7i2gU","Завантажити сертифікат")</f>
        <v>Завантажити сертифікат</v>
      </c>
    </row>
    <row r="1519" spans="1:4" x14ac:dyDescent="0.3">
      <c r="A1519" s="3">
        <v>1518</v>
      </c>
      <c r="B1519" t="s">
        <v>3034</v>
      </c>
      <c r="C1519" t="s">
        <v>3035</v>
      </c>
      <c r="D1519" t="str">
        <f>HYPERLINK("https://talan.bank.gov.ua/get-user-certificate/US_uJBrIJoblceQhrg7E","Завантажити сертифікат")</f>
        <v>Завантажити сертифікат</v>
      </c>
    </row>
    <row r="1520" spans="1:4" x14ac:dyDescent="0.3">
      <c r="A1520" s="3">
        <v>1519</v>
      </c>
      <c r="B1520" t="s">
        <v>3036</v>
      </c>
      <c r="C1520" t="s">
        <v>3037</v>
      </c>
      <c r="D1520" t="str">
        <f>HYPERLINK("https://talan.bank.gov.ua/get-user-certificate/US_uJXEMQzPLKxsrByAN","Завантажити сертифікат")</f>
        <v>Завантажити сертифікат</v>
      </c>
    </row>
    <row r="1521" spans="1:4" x14ac:dyDescent="0.3">
      <c r="A1521" s="3">
        <v>1520</v>
      </c>
      <c r="B1521" t="s">
        <v>3038</v>
      </c>
      <c r="C1521" t="s">
        <v>3039</v>
      </c>
      <c r="D1521" t="str">
        <f>HYPERLINK("https://talan.bank.gov.ua/get-user-certificate/US_uJ6MBd7qNTfouA5nV","Завантажити сертифікат")</f>
        <v>Завантажити сертифікат</v>
      </c>
    </row>
    <row r="1522" spans="1:4" x14ac:dyDescent="0.3">
      <c r="A1522" s="3">
        <v>1521</v>
      </c>
      <c r="B1522" t="s">
        <v>3040</v>
      </c>
      <c r="C1522" t="s">
        <v>3041</v>
      </c>
      <c r="D1522" t="str">
        <f>HYPERLINK("https://talan.bank.gov.ua/get-user-certificate/US_uJxkyCYO_6yT_1igg","Завантажити сертифікат")</f>
        <v>Завантажити сертифікат</v>
      </c>
    </row>
    <row r="1523" spans="1:4" x14ac:dyDescent="0.3">
      <c r="A1523" s="3">
        <v>1522</v>
      </c>
      <c r="B1523" t="s">
        <v>3042</v>
      </c>
      <c r="C1523" t="s">
        <v>3043</v>
      </c>
      <c r="D1523" t="str">
        <f>HYPERLINK("https://talan.bank.gov.ua/get-user-certificate/US_uJLkZcfN7hbdSAPPT","Завантажити сертифікат")</f>
        <v>Завантажити сертифікат</v>
      </c>
    </row>
    <row r="1524" spans="1:4" x14ac:dyDescent="0.3">
      <c r="A1524" s="3">
        <v>1523</v>
      </c>
      <c r="B1524" t="s">
        <v>3044</v>
      </c>
      <c r="C1524" t="s">
        <v>3045</v>
      </c>
      <c r="D1524" t="str">
        <f>HYPERLINK("https://talan.bank.gov.ua/get-user-certificate/US_uJOITVLMYQ0PCW8I4","Завантажити сертифікат")</f>
        <v>Завантажити сертифікат</v>
      </c>
    </row>
    <row r="1525" spans="1:4" x14ac:dyDescent="0.3">
      <c r="A1525" s="3">
        <v>1524</v>
      </c>
      <c r="B1525" t="s">
        <v>3046</v>
      </c>
      <c r="C1525" t="s">
        <v>3047</v>
      </c>
      <c r="D1525" t="str">
        <f>HYPERLINK("https://talan.bank.gov.ua/get-user-certificate/US_uJf1IxFLfchMlyLML","Завантажити сертифікат")</f>
        <v>Завантажити сертифікат</v>
      </c>
    </row>
    <row r="1526" spans="1:4" x14ac:dyDescent="0.3">
      <c r="A1526" s="3">
        <v>1525</v>
      </c>
      <c r="B1526" t="s">
        <v>3048</v>
      </c>
      <c r="C1526" t="s">
        <v>3049</v>
      </c>
      <c r="D1526" t="str">
        <f>HYPERLINK("https://talan.bank.gov.ua/get-user-certificate/US_uJc_qA4h0RscEnJ-2","Завантажити сертифікат")</f>
        <v>Завантажити сертифікат</v>
      </c>
    </row>
    <row r="1527" spans="1:4" x14ac:dyDescent="0.3">
      <c r="A1527" s="3">
        <v>1526</v>
      </c>
      <c r="B1527" t="s">
        <v>3050</v>
      </c>
      <c r="C1527" t="s">
        <v>3051</v>
      </c>
      <c r="D1527" t="str">
        <f>HYPERLINK("https://talan.bank.gov.ua/get-user-certificate/US_uJqHO60ffJPqeKusB","Завантажити сертифікат")</f>
        <v>Завантажити сертифікат</v>
      </c>
    </row>
    <row r="1528" spans="1:4" x14ac:dyDescent="0.3">
      <c r="A1528" s="3">
        <v>1527</v>
      </c>
      <c r="B1528" t="s">
        <v>3052</v>
      </c>
      <c r="C1528" t="s">
        <v>3053</v>
      </c>
      <c r="D1528" t="str">
        <f>HYPERLINK("https://talan.bank.gov.ua/get-user-certificate/US_uJgeryes-4GIdnQqp","Завантажити сертифікат")</f>
        <v>Завантажити сертифікат</v>
      </c>
    </row>
    <row r="1529" spans="1:4" x14ac:dyDescent="0.3">
      <c r="A1529" s="3">
        <v>1528</v>
      </c>
      <c r="B1529" t="s">
        <v>3054</v>
      </c>
      <c r="C1529" t="s">
        <v>3055</v>
      </c>
      <c r="D1529" t="str">
        <f>HYPERLINK("https://talan.bank.gov.ua/get-user-certificate/US_uJqLmu6jghxuW4L5j","Завантажити сертифікат")</f>
        <v>Завантажити сертифікат</v>
      </c>
    </row>
    <row r="1530" spans="1:4" x14ac:dyDescent="0.3">
      <c r="A1530" s="3">
        <v>1529</v>
      </c>
      <c r="B1530" t="s">
        <v>3056</v>
      </c>
      <c r="C1530" t="s">
        <v>3057</v>
      </c>
      <c r="D1530" t="str">
        <f>HYPERLINK("https://talan.bank.gov.ua/get-user-certificate/US_uJqu71VMxCYhnVDGh","Завантажити сертифікат")</f>
        <v>Завантажити сертифікат</v>
      </c>
    </row>
    <row r="1531" spans="1:4" x14ac:dyDescent="0.3">
      <c r="A1531" s="3">
        <v>1530</v>
      </c>
      <c r="B1531" t="s">
        <v>3058</v>
      </c>
      <c r="C1531" t="s">
        <v>3059</v>
      </c>
      <c r="D1531" t="str">
        <f>HYPERLINK("https://talan.bank.gov.ua/get-user-certificate/US_uJU_LLgoGeGu8NfXi","Завантажити сертифікат")</f>
        <v>Завантажити сертифікат</v>
      </c>
    </row>
    <row r="1532" spans="1:4" x14ac:dyDescent="0.3">
      <c r="A1532" s="3">
        <v>1531</v>
      </c>
      <c r="B1532" t="s">
        <v>3060</v>
      </c>
      <c r="C1532" t="s">
        <v>3061</v>
      </c>
      <c r="D1532" t="str">
        <f>HYPERLINK("https://talan.bank.gov.ua/get-user-certificate/US_uJTtYlQC95kIpqnI9","Завантажити сертифікат")</f>
        <v>Завантажити сертифікат</v>
      </c>
    </row>
    <row r="1533" spans="1:4" x14ac:dyDescent="0.3">
      <c r="A1533" s="3">
        <v>1532</v>
      </c>
      <c r="B1533" t="s">
        <v>3062</v>
      </c>
      <c r="C1533" t="s">
        <v>3063</v>
      </c>
      <c r="D1533" t="str">
        <f>HYPERLINK("https://talan.bank.gov.ua/get-user-certificate/US_uJL_VjqwG7gJjevn2","Завантажити сертифікат")</f>
        <v>Завантажити сертифікат</v>
      </c>
    </row>
    <row r="1534" spans="1:4" x14ac:dyDescent="0.3">
      <c r="A1534" s="3">
        <v>1533</v>
      </c>
      <c r="B1534" t="s">
        <v>3064</v>
      </c>
      <c r="C1534" t="s">
        <v>3065</v>
      </c>
      <c r="D1534" t="str">
        <f>HYPERLINK("https://talan.bank.gov.ua/get-user-certificate/US_uJsxbRSxDPm_rpc52","Завантажити сертифікат")</f>
        <v>Завантажити сертифікат</v>
      </c>
    </row>
    <row r="1535" spans="1:4" x14ac:dyDescent="0.3">
      <c r="A1535" s="3">
        <v>1534</v>
      </c>
      <c r="B1535" t="s">
        <v>3066</v>
      </c>
      <c r="C1535" t="s">
        <v>3067</v>
      </c>
      <c r="D1535" t="str">
        <f>HYPERLINK("https://talan.bank.gov.ua/get-user-certificate/US_uJ9HTu3IQn-Y7kltn","Завантажити сертифікат")</f>
        <v>Завантажити сертифікат</v>
      </c>
    </row>
    <row r="1536" spans="1:4" x14ac:dyDescent="0.3">
      <c r="A1536" s="3">
        <v>1535</v>
      </c>
      <c r="B1536" t="s">
        <v>3068</v>
      </c>
      <c r="C1536" t="s">
        <v>3069</v>
      </c>
      <c r="D1536" t="str">
        <f>HYPERLINK("https://talan.bank.gov.ua/get-user-certificate/US_uJW1LlaII-Oa9chrs","Завантажити сертифікат")</f>
        <v>Завантажити сертифікат</v>
      </c>
    </row>
    <row r="1537" spans="1:4" x14ac:dyDescent="0.3">
      <c r="A1537" s="3">
        <v>1536</v>
      </c>
      <c r="B1537" t="s">
        <v>3070</v>
      </c>
      <c r="C1537" t="s">
        <v>3071</v>
      </c>
      <c r="D1537" t="str">
        <f>HYPERLINK("https://talan.bank.gov.ua/get-user-certificate/US_uJDI7hh0Svnxu5xCt","Завантажити сертифікат")</f>
        <v>Завантажити сертифікат</v>
      </c>
    </row>
    <row r="1538" spans="1:4" x14ac:dyDescent="0.3">
      <c r="A1538" s="3">
        <v>1537</v>
      </c>
      <c r="B1538" t="s">
        <v>3072</v>
      </c>
      <c r="C1538" t="s">
        <v>3073</v>
      </c>
      <c r="D1538" t="str">
        <f>HYPERLINK("https://talan.bank.gov.ua/get-user-certificate/US_uJ07eM4MOt0Yq9mfK","Завантажити сертифікат")</f>
        <v>Завантажити сертифікат</v>
      </c>
    </row>
    <row r="1539" spans="1:4" x14ac:dyDescent="0.3">
      <c r="A1539" s="3">
        <v>1538</v>
      </c>
      <c r="B1539" t="s">
        <v>3074</v>
      </c>
      <c r="C1539" t="s">
        <v>3075</v>
      </c>
      <c r="D1539" t="str">
        <f>HYPERLINK("https://talan.bank.gov.ua/get-user-certificate/US_uJIiWMUrj8gVWY298","Завантажити сертифікат")</f>
        <v>Завантажити сертифікат</v>
      </c>
    </row>
    <row r="1540" spans="1:4" x14ac:dyDescent="0.3">
      <c r="A1540" s="3">
        <v>1539</v>
      </c>
      <c r="B1540" t="s">
        <v>3076</v>
      </c>
      <c r="C1540" t="s">
        <v>3077</v>
      </c>
      <c r="D1540" t="str">
        <f>HYPERLINK("https://talan.bank.gov.ua/get-user-certificate/US_uJm9S-dXvWpQmfpac","Завантажити сертифікат")</f>
        <v>Завантажити сертифікат</v>
      </c>
    </row>
    <row r="1541" spans="1:4" x14ac:dyDescent="0.3">
      <c r="A1541" s="3">
        <v>1540</v>
      </c>
      <c r="B1541" t="s">
        <v>3078</v>
      </c>
      <c r="C1541" t="s">
        <v>3079</v>
      </c>
      <c r="D1541" t="str">
        <f>HYPERLINK("https://talan.bank.gov.ua/get-user-certificate/US_uJ7r5-UnrWfFUcFBo","Завантажити сертифікат")</f>
        <v>Завантажити сертифікат</v>
      </c>
    </row>
    <row r="1542" spans="1:4" x14ac:dyDescent="0.3">
      <c r="A1542" s="3">
        <v>1541</v>
      </c>
      <c r="B1542" t="s">
        <v>3080</v>
      </c>
      <c r="C1542" t="s">
        <v>3081</v>
      </c>
      <c r="D1542" t="str">
        <f>HYPERLINK("https://talan.bank.gov.ua/get-user-certificate/US_uJVhnZTL6y6ct2WaC","Завантажити сертифікат")</f>
        <v>Завантажити сертифікат</v>
      </c>
    </row>
    <row r="1543" spans="1:4" x14ac:dyDescent="0.3">
      <c r="A1543" s="3">
        <v>1542</v>
      </c>
      <c r="B1543" t="s">
        <v>3082</v>
      </c>
      <c r="C1543" t="s">
        <v>3083</v>
      </c>
      <c r="D1543" t="str">
        <f>HYPERLINK("https://talan.bank.gov.ua/get-user-certificate/US_uJnKl4vgeKBgtsmRq","Завантажити сертифікат")</f>
        <v>Завантажити сертифікат</v>
      </c>
    </row>
    <row r="1544" spans="1:4" x14ac:dyDescent="0.3">
      <c r="A1544" s="3">
        <v>1543</v>
      </c>
      <c r="B1544" t="s">
        <v>3084</v>
      </c>
      <c r="C1544" t="s">
        <v>3085</v>
      </c>
      <c r="D1544" t="str">
        <f>HYPERLINK("https://talan.bank.gov.ua/get-user-certificate/US_uJ92CDH5_csd-YvZe","Завантажити сертифікат")</f>
        <v>Завантажити сертифікат</v>
      </c>
    </row>
    <row r="1545" spans="1:4" x14ac:dyDescent="0.3">
      <c r="A1545" s="3">
        <v>1544</v>
      </c>
      <c r="B1545" t="s">
        <v>3086</v>
      </c>
      <c r="C1545" t="s">
        <v>3087</v>
      </c>
      <c r="D1545" t="str">
        <f>HYPERLINK("https://talan.bank.gov.ua/get-user-certificate/US_uJ1p1RIIRp0edVIG-","Завантажити сертифікат")</f>
        <v>Завантажити сертифікат</v>
      </c>
    </row>
    <row r="1546" spans="1:4" x14ac:dyDescent="0.3">
      <c r="A1546" s="3">
        <v>1545</v>
      </c>
      <c r="B1546" t="s">
        <v>3088</v>
      </c>
      <c r="C1546" t="s">
        <v>3089</v>
      </c>
      <c r="D1546" t="str">
        <f>HYPERLINK("https://talan.bank.gov.ua/get-user-certificate/US_uJU8xfVJ-P51jjEhl","Завантажити сертифікат")</f>
        <v>Завантажити сертифікат</v>
      </c>
    </row>
    <row r="1547" spans="1:4" x14ac:dyDescent="0.3">
      <c r="A1547" s="3">
        <v>1546</v>
      </c>
      <c r="B1547" t="s">
        <v>3090</v>
      </c>
      <c r="C1547" t="s">
        <v>3091</v>
      </c>
      <c r="D1547" t="str">
        <f>HYPERLINK("https://talan.bank.gov.ua/get-user-certificate/US_uJ2wKPoYE6fsPx8Sx","Завантажити сертифікат")</f>
        <v>Завантажити сертифікат</v>
      </c>
    </row>
    <row r="1548" spans="1:4" x14ac:dyDescent="0.3">
      <c r="A1548" s="3">
        <v>1547</v>
      </c>
      <c r="B1548" t="s">
        <v>3092</v>
      </c>
      <c r="C1548" t="s">
        <v>3093</v>
      </c>
      <c r="D1548" t="str">
        <f>HYPERLINK("https://talan.bank.gov.ua/get-user-certificate/US_uJlkcc-yMyEHAOf16","Завантажити сертифікат")</f>
        <v>Завантажити сертифікат</v>
      </c>
    </row>
    <row r="1549" spans="1:4" x14ac:dyDescent="0.3">
      <c r="A1549" s="3">
        <v>1548</v>
      </c>
      <c r="B1549" t="s">
        <v>3094</v>
      </c>
      <c r="C1549" t="s">
        <v>3095</v>
      </c>
      <c r="D1549" t="str">
        <f>HYPERLINK("https://talan.bank.gov.ua/get-user-certificate/US_uJ5FgYoRrVu1owMPG","Завантажити сертифікат")</f>
        <v>Завантажити сертифікат</v>
      </c>
    </row>
    <row r="1550" spans="1:4" x14ac:dyDescent="0.3">
      <c r="A1550" s="3">
        <v>1549</v>
      </c>
      <c r="B1550" t="s">
        <v>3096</v>
      </c>
      <c r="C1550" t="s">
        <v>3097</v>
      </c>
      <c r="D1550" t="str">
        <f>HYPERLINK("https://talan.bank.gov.ua/get-user-certificate/US_uJwffrfspilPzhf8I","Завантажити сертифікат")</f>
        <v>Завантажити сертифікат</v>
      </c>
    </row>
    <row r="1551" spans="1:4" x14ac:dyDescent="0.3">
      <c r="A1551" s="3">
        <v>1550</v>
      </c>
      <c r="B1551" t="s">
        <v>3098</v>
      </c>
      <c r="C1551" t="s">
        <v>3099</v>
      </c>
      <c r="D1551" t="str">
        <f>HYPERLINK("https://talan.bank.gov.ua/get-user-certificate/US_uJzyeYnhWwHttathv","Завантажити сертифікат")</f>
        <v>Завантажити сертифікат</v>
      </c>
    </row>
    <row r="1552" spans="1:4" x14ac:dyDescent="0.3">
      <c r="A1552" s="3">
        <v>1551</v>
      </c>
      <c r="B1552" t="s">
        <v>3100</v>
      </c>
      <c r="C1552" t="s">
        <v>3101</v>
      </c>
      <c r="D1552" t="str">
        <f>HYPERLINK("https://talan.bank.gov.ua/get-user-certificate/US_uJuLNIfPTi44CcnIL","Завантажити сертифікат")</f>
        <v>Завантажити сертифікат</v>
      </c>
    </row>
    <row r="1553" spans="1:4" x14ac:dyDescent="0.3">
      <c r="A1553" s="3">
        <v>1552</v>
      </c>
      <c r="B1553" t="s">
        <v>3102</v>
      </c>
      <c r="C1553" t="s">
        <v>3103</v>
      </c>
      <c r="D1553" t="str">
        <f>HYPERLINK("https://talan.bank.gov.ua/get-user-certificate/US_uJwNic0VdM3VgaZ9y","Завантажити сертифікат")</f>
        <v>Завантажити сертифікат</v>
      </c>
    </row>
    <row r="1554" spans="1:4" x14ac:dyDescent="0.3">
      <c r="A1554" s="3">
        <v>1553</v>
      </c>
      <c r="B1554" t="s">
        <v>3104</v>
      </c>
      <c r="C1554" t="s">
        <v>3105</v>
      </c>
      <c r="D1554" t="str">
        <f>HYPERLINK("https://talan.bank.gov.ua/get-user-certificate/US_uJPw7YVNVfHRTXt-q","Завантажити сертифікат")</f>
        <v>Завантажити сертифікат</v>
      </c>
    </row>
    <row r="1555" spans="1:4" x14ac:dyDescent="0.3">
      <c r="A1555" s="3">
        <v>1554</v>
      </c>
      <c r="B1555" t="s">
        <v>3106</v>
      </c>
      <c r="C1555" t="s">
        <v>3107</v>
      </c>
      <c r="D1555" t="str">
        <f>HYPERLINK("https://talan.bank.gov.ua/get-user-certificate/US_uJqBjQdaeBwPGd4AG","Завантажити сертифікат")</f>
        <v>Завантажити сертифікат</v>
      </c>
    </row>
    <row r="1556" spans="1:4" x14ac:dyDescent="0.3">
      <c r="A1556" s="3">
        <v>1555</v>
      </c>
      <c r="B1556" t="s">
        <v>3108</v>
      </c>
      <c r="C1556" t="s">
        <v>3109</v>
      </c>
      <c r="D1556" t="str">
        <f>HYPERLINK("https://talan.bank.gov.ua/get-user-certificate/US_uJh5_k2kUiWvTvyEL","Завантажити сертифікат")</f>
        <v>Завантажити сертифікат</v>
      </c>
    </row>
    <row r="1557" spans="1:4" x14ac:dyDescent="0.3">
      <c r="A1557" s="3">
        <v>1556</v>
      </c>
      <c r="B1557" t="s">
        <v>3110</v>
      </c>
      <c r="C1557" t="s">
        <v>3111</v>
      </c>
      <c r="D1557" t="str">
        <f>HYPERLINK("https://talan.bank.gov.ua/get-user-certificate/US_uJdcYX1XLg-5OjDK4","Завантажити сертифікат")</f>
        <v>Завантажити сертифікат</v>
      </c>
    </row>
    <row r="1558" spans="1:4" x14ac:dyDescent="0.3">
      <c r="A1558" s="3">
        <v>1557</v>
      </c>
      <c r="B1558" t="s">
        <v>3112</v>
      </c>
      <c r="C1558" t="s">
        <v>3113</v>
      </c>
      <c r="D1558" t="str">
        <f>HYPERLINK("https://talan.bank.gov.ua/get-user-certificate/US_uJR7SXYoxJFGjrS2a","Завантажити сертифікат")</f>
        <v>Завантажити сертифікат</v>
      </c>
    </row>
    <row r="1559" spans="1:4" x14ac:dyDescent="0.3">
      <c r="A1559" s="3">
        <v>1558</v>
      </c>
      <c r="B1559" t="s">
        <v>3114</v>
      </c>
      <c r="C1559" t="s">
        <v>3115</v>
      </c>
      <c r="D1559" t="str">
        <f>HYPERLINK("https://talan.bank.gov.ua/get-user-certificate/US_uJpZ0xxx11YnKPp_A","Завантажити сертифікат")</f>
        <v>Завантажити сертифікат</v>
      </c>
    </row>
    <row r="1560" spans="1:4" x14ac:dyDescent="0.3">
      <c r="A1560" s="3">
        <v>1559</v>
      </c>
      <c r="B1560" t="s">
        <v>3116</v>
      </c>
      <c r="C1560" t="s">
        <v>3117</v>
      </c>
      <c r="D1560" t="str">
        <f>HYPERLINK("https://talan.bank.gov.ua/get-user-certificate/US_uJSOmNz1ALwMDph3Q","Завантажити сертифікат")</f>
        <v>Завантажити сертифікат</v>
      </c>
    </row>
    <row r="1561" spans="1:4" x14ac:dyDescent="0.3">
      <c r="A1561" s="3">
        <v>1560</v>
      </c>
      <c r="B1561" t="s">
        <v>3118</v>
      </c>
      <c r="C1561" t="s">
        <v>3119</v>
      </c>
      <c r="D1561" t="str">
        <f>HYPERLINK("https://talan.bank.gov.ua/get-user-certificate/US_uJM6BkHBVTnfY8Z5L","Завантажити сертифікат")</f>
        <v>Завантажити сертифікат</v>
      </c>
    </row>
    <row r="1562" spans="1:4" x14ac:dyDescent="0.3">
      <c r="A1562" s="3">
        <v>1561</v>
      </c>
      <c r="B1562" t="s">
        <v>3120</v>
      </c>
      <c r="C1562" t="s">
        <v>3121</v>
      </c>
      <c r="D1562" t="str">
        <f>HYPERLINK("https://talan.bank.gov.ua/get-user-certificate/US_uJLsZjtcC9A3HcSza","Завантажити сертифікат")</f>
        <v>Завантажити сертифікат</v>
      </c>
    </row>
    <row r="1563" spans="1:4" x14ac:dyDescent="0.3">
      <c r="A1563" s="3">
        <v>1562</v>
      </c>
      <c r="B1563" t="s">
        <v>3122</v>
      </c>
      <c r="C1563" t="s">
        <v>3123</v>
      </c>
      <c r="D1563" t="str">
        <f>HYPERLINK("https://talan.bank.gov.ua/get-user-certificate/US_uJulLg2fAw4j-8UlR","Завантажити сертифікат")</f>
        <v>Завантажити сертифікат</v>
      </c>
    </row>
    <row r="1564" spans="1:4" x14ac:dyDescent="0.3">
      <c r="A1564" s="3">
        <v>1563</v>
      </c>
      <c r="B1564" t="s">
        <v>3124</v>
      </c>
      <c r="C1564" t="s">
        <v>3125</v>
      </c>
      <c r="D1564" t="str">
        <f>HYPERLINK("https://talan.bank.gov.ua/get-user-certificate/US_uJbZz6xsXisJ1opgC","Завантажити сертифікат")</f>
        <v>Завантажити сертифікат</v>
      </c>
    </row>
    <row r="1565" spans="1:4" x14ac:dyDescent="0.3">
      <c r="A1565" s="3">
        <v>1564</v>
      </c>
      <c r="B1565" t="s">
        <v>3126</v>
      </c>
      <c r="C1565" t="s">
        <v>3127</v>
      </c>
      <c r="D1565" t="str">
        <f>HYPERLINK("https://talan.bank.gov.ua/get-user-certificate/US_uJQ9KRb_E565wZtQm","Завантажити сертифікат")</f>
        <v>Завантажити сертифікат</v>
      </c>
    </row>
    <row r="1566" spans="1:4" x14ac:dyDescent="0.3">
      <c r="A1566" s="3">
        <v>1565</v>
      </c>
      <c r="B1566" t="s">
        <v>3128</v>
      </c>
      <c r="C1566" t="s">
        <v>3129</v>
      </c>
      <c r="D1566" t="str">
        <f>HYPERLINK("https://talan.bank.gov.ua/get-user-certificate/US_uJ1NLClDGt-ZEWO0i","Завантажити сертифікат")</f>
        <v>Завантажити сертифікат</v>
      </c>
    </row>
    <row r="1567" spans="1:4" x14ac:dyDescent="0.3">
      <c r="A1567" s="3">
        <v>1566</v>
      </c>
      <c r="B1567" t="s">
        <v>3130</v>
      </c>
      <c r="C1567" t="s">
        <v>3131</v>
      </c>
      <c r="D1567" t="str">
        <f>HYPERLINK("https://talan.bank.gov.ua/get-user-certificate/US_uJGxgn3iUzti-obkh","Завантажити сертифікат")</f>
        <v>Завантажити сертифікат</v>
      </c>
    </row>
    <row r="1568" spans="1:4" x14ac:dyDescent="0.3">
      <c r="A1568" s="3">
        <v>1567</v>
      </c>
      <c r="B1568" t="s">
        <v>3132</v>
      </c>
      <c r="C1568" t="s">
        <v>3133</v>
      </c>
      <c r="D1568" t="str">
        <f>HYPERLINK("https://talan.bank.gov.ua/get-user-certificate/US_uJUax51Gs9pYfeRy8","Завантажити сертифікат")</f>
        <v>Завантажити сертифікат</v>
      </c>
    </row>
    <row r="1569" spans="1:4" x14ac:dyDescent="0.3">
      <c r="A1569" s="3">
        <v>1568</v>
      </c>
      <c r="B1569" t="s">
        <v>3134</v>
      </c>
      <c r="C1569" t="s">
        <v>3135</v>
      </c>
      <c r="D1569" t="str">
        <f>HYPERLINK("https://talan.bank.gov.ua/get-user-certificate/US_uJg7h-TNjSqxyP4PN","Завантажити сертифікат")</f>
        <v>Завантажити сертифікат</v>
      </c>
    </row>
    <row r="1570" spans="1:4" x14ac:dyDescent="0.3">
      <c r="A1570" s="3">
        <v>1569</v>
      </c>
      <c r="B1570" t="s">
        <v>3136</v>
      </c>
      <c r="C1570" t="s">
        <v>3137</v>
      </c>
      <c r="D1570" t="str">
        <f>HYPERLINK("https://talan.bank.gov.ua/get-user-certificate/US_uJelytXWUmQN1_p5V","Завантажити сертифікат")</f>
        <v>Завантажити сертифікат</v>
      </c>
    </row>
    <row r="1571" spans="1:4" x14ac:dyDescent="0.3">
      <c r="A1571" s="3">
        <v>1570</v>
      </c>
      <c r="B1571" t="s">
        <v>3138</v>
      </c>
      <c r="C1571" t="s">
        <v>3139</v>
      </c>
      <c r="D1571" t="str">
        <f>HYPERLINK("https://talan.bank.gov.ua/get-user-certificate/US_uJjadJ4ZkkXk93GqY","Завантажити сертифікат")</f>
        <v>Завантажити сертифікат</v>
      </c>
    </row>
    <row r="1572" spans="1:4" x14ac:dyDescent="0.3">
      <c r="A1572" s="3">
        <v>1571</v>
      </c>
      <c r="B1572" t="s">
        <v>3140</v>
      </c>
      <c r="C1572" t="s">
        <v>3141</v>
      </c>
      <c r="D1572" t="str">
        <f>HYPERLINK("https://talan.bank.gov.ua/get-user-certificate/US_uJ8MGVgM-FDf7mkPY","Завантажити сертифікат")</f>
        <v>Завантажити сертифікат</v>
      </c>
    </row>
    <row r="1573" spans="1:4" x14ac:dyDescent="0.3">
      <c r="A1573" s="3">
        <v>1572</v>
      </c>
      <c r="B1573" t="s">
        <v>3142</v>
      </c>
      <c r="C1573" t="s">
        <v>3143</v>
      </c>
      <c r="D1573" t="str">
        <f>HYPERLINK("https://talan.bank.gov.ua/get-user-certificate/US_uJx3oZ1bqPGl6KtVI","Завантажити сертифікат")</f>
        <v>Завантажити сертифікат</v>
      </c>
    </row>
    <row r="1574" spans="1:4" x14ac:dyDescent="0.3">
      <c r="A1574" s="3">
        <v>1573</v>
      </c>
      <c r="B1574" t="s">
        <v>3144</v>
      </c>
      <c r="C1574" t="s">
        <v>3145</v>
      </c>
      <c r="D1574" t="str">
        <f>HYPERLINK("https://talan.bank.gov.ua/get-user-certificate/US_uJe5LmMRpRqXLf5n-","Завантажити сертифікат")</f>
        <v>Завантажити сертифікат</v>
      </c>
    </row>
    <row r="1575" spans="1:4" x14ac:dyDescent="0.3">
      <c r="A1575" s="3">
        <v>1574</v>
      </c>
      <c r="B1575" t="s">
        <v>3146</v>
      </c>
      <c r="C1575" t="s">
        <v>3147</v>
      </c>
      <c r="D1575" t="str">
        <f>HYPERLINK("https://talan.bank.gov.ua/get-user-certificate/US_uJtyO6vIOjzE10gKy","Завантажити сертифікат")</f>
        <v>Завантажити сертифікат</v>
      </c>
    </row>
    <row r="1576" spans="1:4" x14ac:dyDescent="0.3">
      <c r="A1576" s="3">
        <v>1575</v>
      </c>
      <c r="B1576" t="s">
        <v>3148</v>
      </c>
      <c r="C1576" t="s">
        <v>3149</v>
      </c>
      <c r="D1576" t="str">
        <f>HYPERLINK("https://talan.bank.gov.ua/get-user-certificate/US_uJxNjR1h1hLBEEYkw","Завантажити сертифікат")</f>
        <v>Завантажити сертифікат</v>
      </c>
    </row>
    <row r="1577" spans="1:4" x14ac:dyDescent="0.3">
      <c r="A1577" s="3">
        <v>1576</v>
      </c>
      <c r="B1577" t="s">
        <v>3150</v>
      </c>
      <c r="C1577" t="s">
        <v>3151</v>
      </c>
      <c r="D1577" t="str">
        <f>HYPERLINK("https://talan.bank.gov.ua/get-user-certificate/US_uJA-5BybAGSd4MJ8Y","Завантажити сертифікат")</f>
        <v>Завантажити сертифікат</v>
      </c>
    </row>
    <row r="1578" spans="1:4" x14ac:dyDescent="0.3">
      <c r="A1578" s="3">
        <v>1577</v>
      </c>
      <c r="B1578" t="s">
        <v>3152</v>
      </c>
      <c r="C1578" t="s">
        <v>3153</v>
      </c>
      <c r="D1578" t="str">
        <f>HYPERLINK("https://talan.bank.gov.ua/get-user-certificate/US_uJ9MoKdGZIOlIDO13","Завантажити сертифікат")</f>
        <v>Завантажити сертифікат</v>
      </c>
    </row>
    <row r="1579" spans="1:4" x14ac:dyDescent="0.3">
      <c r="A1579" s="3">
        <v>1578</v>
      </c>
      <c r="B1579" t="s">
        <v>3154</v>
      </c>
      <c r="C1579" t="s">
        <v>3155</v>
      </c>
      <c r="D1579" t="str">
        <f>HYPERLINK("https://talan.bank.gov.ua/get-user-certificate/US_uJhNBPJQNmV3HWJai","Завантажити сертифікат")</f>
        <v>Завантажити сертифікат</v>
      </c>
    </row>
    <row r="1580" spans="1:4" x14ac:dyDescent="0.3">
      <c r="A1580" s="3">
        <v>1579</v>
      </c>
      <c r="B1580" t="s">
        <v>3156</v>
      </c>
      <c r="C1580" t="s">
        <v>3157</v>
      </c>
      <c r="D1580" t="str">
        <f>HYPERLINK("https://talan.bank.gov.ua/get-user-certificate/US_uJGw0ZtTup5EKXtjr","Завантажити сертифікат")</f>
        <v>Завантажити сертифікат</v>
      </c>
    </row>
    <row r="1581" spans="1:4" x14ac:dyDescent="0.3">
      <c r="A1581" s="3">
        <v>1580</v>
      </c>
      <c r="B1581" t="s">
        <v>3158</v>
      </c>
      <c r="C1581" t="s">
        <v>3159</v>
      </c>
      <c r="D1581" t="str">
        <f>HYPERLINK("https://talan.bank.gov.ua/get-user-certificate/US_uJldwaiPV7ddD2SGx","Завантажити сертифікат")</f>
        <v>Завантажити сертифікат</v>
      </c>
    </row>
    <row r="1582" spans="1:4" x14ac:dyDescent="0.3">
      <c r="A1582" s="3">
        <v>1581</v>
      </c>
      <c r="B1582" t="s">
        <v>3160</v>
      </c>
      <c r="C1582" t="s">
        <v>3161</v>
      </c>
      <c r="D1582" t="str">
        <f>HYPERLINK("https://talan.bank.gov.ua/get-user-certificate/US_uJcK84yOPQjmpxzOz","Завантажити сертифікат")</f>
        <v>Завантажити сертифікат</v>
      </c>
    </row>
    <row r="1583" spans="1:4" x14ac:dyDescent="0.3">
      <c r="A1583" s="3">
        <v>1582</v>
      </c>
      <c r="B1583" t="s">
        <v>3162</v>
      </c>
      <c r="C1583" t="s">
        <v>3163</v>
      </c>
      <c r="D1583" t="str">
        <f>HYPERLINK("https://talan.bank.gov.ua/get-user-certificate/US_uJFOC036X9oXwmifT","Завантажити сертифікат")</f>
        <v>Завантажити сертифікат</v>
      </c>
    </row>
    <row r="1584" spans="1:4" x14ac:dyDescent="0.3">
      <c r="A1584" s="3">
        <v>1583</v>
      </c>
      <c r="B1584" t="s">
        <v>3164</v>
      </c>
      <c r="C1584" t="s">
        <v>3165</v>
      </c>
      <c r="D1584" t="str">
        <f>HYPERLINK("https://talan.bank.gov.ua/get-user-certificate/US_uJHeTZTawoLabQvFp","Завантажити сертифікат")</f>
        <v>Завантажити сертифікат</v>
      </c>
    </row>
    <row r="1585" spans="1:4" x14ac:dyDescent="0.3">
      <c r="A1585" s="3">
        <v>1584</v>
      </c>
      <c r="B1585" t="s">
        <v>3166</v>
      </c>
      <c r="C1585" t="s">
        <v>3167</v>
      </c>
      <c r="D1585" t="str">
        <f>HYPERLINK("https://talan.bank.gov.ua/get-user-certificate/US_uJ9LEzTB7i850PVkY","Завантажити сертифікат")</f>
        <v>Завантажити сертифікат</v>
      </c>
    </row>
    <row r="1586" spans="1:4" x14ac:dyDescent="0.3">
      <c r="A1586" s="3">
        <v>1585</v>
      </c>
      <c r="B1586" t="s">
        <v>3168</v>
      </c>
      <c r="C1586" t="s">
        <v>3169</v>
      </c>
      <c r="D1586" t="str">
        <f>HYPERLINK("https://talan.bank.gov.ua/get-user-certificate/US_uJgHSU7L2gonjS0Un","Завантажити сертифікат")</f>
        <v>Завантажити сертифікат</v>
      </c>
    </row>
    <row r="1587" spans="1:4" x14ac:dyDescent="0.3">
      <c r="A1587" s="3">
        <v>1586</v>
      </c>
      <c r="B1587" t="s">
        <v>3170</v>
      </c>
      <c r="C1587" t="s">
        <v>3171</v>
      </c>
      <c r="D1587" t="str">
        <f>HYPERLINK("https://talan.bank.gov.ua/get-user-certificate/US_uJHpLUjG3Ksol2Umo","Завантажити сертифікат")</f>
        <v>Завантажити сертифікат</v>
      </c>
    </row>
    <row r="1588" spans="1:4" x14ac:dyDescent="0.3">
      <c r="A1588" s="3">
        <v>1587</v>
      </c>
      <c r="B1588" t="s">
        <v>3172</v>
      </c>
      <c r="C1588" t="s">
        <v>3173</v>
      </c>
      <c r="D1588" t="str">
        <f>HYPERLINK("https://talan.bank.gov.ua/get-user-certificate/US_uJA5oxecLshYLRgwc","Завантажити сертифікат")</f>
        <v>Завантажити сертифікат</v>
      </c>
    </row>
    <row r="1589" spans="1:4" x14ac:dyDescent="0.3">
      <c r="A1589" s="3">
        <v>1588</v>
      </c>
      <c r="B1589" t="s">
        <v>3174</v>
      </c>
      <c r="C1589" t="s">
        <v>3175</v>
      </c>
      <c r="D1589" t="str">
        <f>HYPERLINK("https://talan.bank.gov.ua/get-user-certificate/US_uJHWRVDEIBgOjQWzR","Завантажити сертифікат")</f>
        <v>Завантажити сертифікат</v>
      </c>
    </row>
    <row r="1590" spans="1:4" x14ac:dyDescent="0.3">
      <c r="A1590" s="3">
        <v>1589</v>
      </c>
      <c r="B1590" t="s">
        <v>3176</v>
      </c>
      <c r="C1590" t="s">
        <v>3177</v>
      </c>
      <c r="D1590" t="str">
        <f>HYPERLINK("https://talan.bank.gov.ua/get-user-certificate/US_uJpW8J0bGCuova7SH","Завантажити сертифікат")</f>
        <v>Завантажити сертифікат</v>
      </c>
    </row>
    <row r="1591" spans="1:4" x14ac:dyDescent="0.3">
      <c r="A1591" s="3">
        <v>1590</v>
      </c>
      <c r="B1591" t="s">
        <v>3178</v>
      </c>
      <c r="C1591" t="s">
        <v>3179</v>
      </c>
      <c r="D1591" t="str">
        <f>HYPERLINK("https://talan.bank.gov.ua/get-user-certificate/US_uJujDipvye-OEPx9_","Завантажити сертифікат")</f>
        <v>Завантажити сертифікат</v>
      </c>
    </row>
    <row r="1592" spans="1:4" x14ac:dyDescent="0.3">
      <c r="A1592" s="3">
        <v>1591</v>
      </c>
      <c r="B1592" t="s">
        <v>3180</v>
      </c>
      <c r="C1592" t="s">
        <v>3181</v>
      </c>
      <c r="D1592" t="str">
        <f>HYPERLINK("https://talan.bank.gov.ua/get-user-certificate/US_uJtG19rc14grXB8yO","Завантажити сертифікат")</f>
        <v>Завантажити сертифікат</v>
      </c>
    </row>
    <row r="1593" spans="1:4" x14ac:dyDescent="0.3">
      <c r="A1593" s="3">
        <v>1592</v>
      </c>
      <c r="B1593" t="s">
        <v>3182</v>
      </c>
      <c r="C1593" t="s">
        <v>3183</v>
      </c>
      <c r="D1593" t="str">
        <f>HYPERLINK("https://talan.bank.gov.ua/get-user-certificate/US_uJwdlh6RKAaQ9e8Fz","Завантажити сертифікат")</f>
        <v>Завантажити сертифікат</v>
      </c>
    </row>
    <row r="1594" spans="1:4" x14ac:dyDescent="0.3">
      <c r="A1594" s="3">
        <v>1593</v>
      </c>
      <c r="B1594" t="s">
        <v>3184</v>
      </c>
      <c r="C1594" t="s">
        <v>3185</v>
      </c>
      <c r="D1594" t="str">
        <f>HYPERLINK("https://talan.bank.gov.ua/get-user-certificate/US_uJaGmnmAcblmd_IkK","Завантажити сертифікат")</f>
        <v>Завантажити сертифікат</v>
      </c>
    </row>
    <row r="1595" spans="1:4" x14ac:dyDescent="0.3">
      <c r="A1595" s="3">
        <v>1594</v>
      </c>
      <c r="B1595" t="s">
        <v>3186</v>
      </c>
      <c r="C1595" t="s">
        <v>3187</v>
      </c>
      <c r="D1595" t="str">
        <f>HYPERLINK("https://talan.bank.gov.ua/get-user-certificate/US_uJPHMLF70akN4nqMv","Завантажити сертифікат")</f>
        <v>Завантажити сертифікат</v>
      </c>
    </row>
    <row r="1596" spans="1:4" x14ac:dyDescent="0.3">
      <c r="A1596" s="3">
        <v>1595</v>
      </c>
      <c r="B1596" t="s">
        <v>3188</v>
      </c>
      <c r="C1596" t="s">
        <v>3189</v>
      </c>
      <c r="D1596" t="str">
        <f>HYPERLINK("https://talan.bank.gov.ua/get-user-certificate/US_uJXZRZS3npFadFg37","Завантажити сертифікат")</f>
        <v>Завантажити сертифікат</v>
      </c>
    </row>
    <row r="1597" spans="1:4" x14ac:dyDescent="0.3">
      <c r="A1597" s="3">
        <v>1596</v>
      </c>
      <c r="B1597" t="s">
        <v>3190</v>
      </c>
      <c r="C1597" t="s">
        <v>3191</v>
      </c>
      <c r="D1597" t="str">
        <f>HYPERLINK("https://talan.bank.gov.ua/get-user-certificate/US_uJGM3eMciSm7hTQ7f","Завантажити сертифікат")</f>
        <v>Завантажити сертифікат</v>
      </c>
    </row>
    <row r="1598" spans="1:4" x14ac:dyDescent="0.3">
      <c r="A1598" s="3">
        <v>1597</v>
      </c>
      <c r="B1598" t="s">
        <v>3192</v>
      </c>
      <c r="C1598" t="s">
        <v>3193</v>
      </c>
      <c r="D1598" t="str">
        <f>HYPERLINK("https://talan.bank.gov.ua/get-user-certificate/US_uJZbg7zazMqigPrAn","Завантажити сертифікат")</f>
        <v>Завантажити сертифікат</v>
      </c>
    </row>
    <row r="1599" spans="1:4" x14ac:dyDescent="0.3">
      <c r="A1599" s="3">
        <v>1598</v>
      </c>
      <c r="B1599" t="s">
        <v>3194</v>
      </c>
      <c r="C1599" t="s">
        <v>3195</v>
      </c>
      <c r="D1599" t="str">
        <f>HYPERLINK("https://talan.bank.gov.ua/get-user-certificate/US_uJPrRf8DKRqJiqfWA","Завантажити сертифікат")</f>
        <v>Завантажити сертифікат</v>
      </c>
    </row>
    <row r="1600" spans="1:4" x14ac:dyDescent="0.3">
      <c r="A1600" s="3">
        <v>1599</v>
      </c>
      <c r="B1600" t="s">
        <v>3196</v>
      </c>
      <c r="C1600" t="s">
        <v>3197</v>
      </c>
      <c r="D1600" t="str">
        <f>HYPERLINK("https://talan.bank.gov.ua/get-user-certificate/US_uJ-zy7mD8lNm57vKX","Завантажити сертифікат")</f>
        <v>Завантажити сертифікат</v>
      </c>
    </row>
    <row r="1601" spans="1:4" x14ac:dyDescent="0.3">
      <c r="A1601" s="3">
        <v>1600</v>
      </c>
      <c r="B1601" t="s">
        <v>3198</v>
      </c>
      <c r="C1601" t="s">
        <v>3199</v>
      </c>
      <c r="D1601" t="str">
        <f>HYPERLINK("https://talan.bank.gov.ua/get-user-certificate/US_uJ14a5FmyfpcN-zsV","Завантажити сертифікат")</f>
        <v>Завантажити сертифікат</v>
      </c>
    </row>
    <row r="1602" spans="1:4" x14ac:dyDescent="0.3">
      <c r="A1602" s="3">
        <v>1601</v>
      </c>
      <c r="B1602" t="s">
        <v>3200</v>
      </c>
      <c r="C1602" t="s">
        <v>3201</v>
      </c>
      <c r="D1602" t="str">
        <f>HYPERLINK("https://talan.bank.gov.ua/get-user-certificate/US_uJUNibv9pcJU1VnLN","Завантажити сертифікат")</f>
        <v>Завантажити сертифікат</v>
      </c>
    </row>
    <row r="1603" spans="1:4" x14ac:dyDescent="0.3">
      <c r="A1603" s="3">
        <v>1602</v>
      </c>
      <c r="B1603" t="s">
        <v>3202</v>
      </c>
      <c r="C1603" t="s">
        <v>3203</v>
      </c>
      <c r="D1603" t="str">
        <f>HYPERLINK("https://talan.bank.gov.ua/get-user-certificate/US_uJyBKmTe6hpAmUoxR","Завантажити сертифікат")</f>
        <v>Завантажити сертифікат</v>
      </c>
    </row>
    <row r="1604" spans="1:4" x14ac:dyDescent="0.3">
      <c r="A1604" s="3">
        <v>1603</v>
      </c>
      <c r="B1604" t="s">
        <v>3204</v>
      </c>
      <c r="C1604" t="s">
        <v>3205</v>
      </c>
      <c r="D1604" t="str">
        <f>HYPERLINK("https://talan.bank.gov.ua/get-user-certificate/US_uJnqpDrEHKot4vPiD","Завантажити сертифікат")</f>
        <v>Завантажити сертифікат</v>
      </c>
    </row>
    <row r="1605" spans="1:4" x14ac:dyDescent="0.3">
      <c r="A1605" s="3">
        <v>1604</v>
      </c>
      <c r="B1605" t="s">
        <v>3206</v>
      </c>
      <c r="C1605" t="s">
        <v>3207</v>
      </c>
      <c r="D1605" t="str">
        <f>HYPERLINK("https://talan.bank.gov.ua/get-user-certificate/US_uJqB8Tr-ZqGx_ChEa","Завантажити сертифікат")</f>
        <v>Завантажити сертифікат</v>
      </c>
    </row>
    <row r="1606" spans="1:4" x14ac:dyDescent="0.3">
      <c r="A1606" s="3">
        <v>1605</v>
      </c>
      <c r="B1606" t="s">
        <v>3208</v>
      </c>
      <c r="C1606" t="s">
        <v>3209</v>
      </c>
      <c r="D1606" t="str">
        <f>HYPERLINK("https://talan.bank.gov.ua/get-user-certificate/US_uJxQMxkvgn-TOKMBk","Завантажити сертифікат")</f>
        <v>Завантажити сертифікат</v>
      </c>
    </row>
    <row r="1607" spans="1:4" x14ac:dyDescent="0.3">
      <c r="A1607" s="3">
        <v>1606</v>
      </c>
      <c r="B1607" t="s">
        <v>3210</v>
      </c>
      <c r="C1607" t="s">
        <v>3211</v>
      </c>
      <c r="D1607" t="str">
        <f>HYPERLINK("https://talan.bank.gov.ua/get-user-certificate/US_uJhNThFVTnpzd4jgJ","Завантажити сертифікат")</f>
        <v>Завантажити сертифікат</v>
      </c>
    </row>
    <row r="1608" spans="1:4" x14ac:dyDescent="0.3">
      <c r="A1608" s="3">
        <v>1607</v>
      </c>
      <c r="B1608" t="s">
        <v>3212</v>
      </c>
      <c r="C1608" t="s">
        <v>3213</v>
      </c>
      <c r="D1608" t="str">
        <f>HYPERLINK("https://talan.bank.gov.ua/get-user-certificate/US_uJz_tJ5mjBRAYvv0R","Завантажити сертифікат")</f>
        <v>Завантажити сертифікат</v>
      </c>
    </row>
    <row r="1609" spans="1:4" x14ac:dyDescent="0.3">
      <c r="A1609" s="3">
        <v>1608</v>
      </c>
      <c r="B1609" t="s">
        <v>3214</v>
      </c>
      <c r="C1609" t="s">
        <v>3215</v>
      </c>
      <c r="D1609" t="str">
        <f>HYPERLINK("https://talan.bank.gov.ua/get-user-certificate/US_uJW8D3Xmb4Pz_leJv","Завантажити сертифікат")</f>
        <v>Завантажити сертифікат</v>
      </c>
    </row>
    <row r="1610" spans="1:4" x14ac:dyDescent="0.3">
      <c r="A1610" s="3">
        <v>1609</v>
      </c>
      <c r="B1610" t="s">
        <v>3216</v>
      </c>
      <c r="C1610" t="s">
        <v>3217</v>
      </c>
      <c r="D1610" t="str">
        <f>HYPERLINK("https://talan.bank.gov.ua/get-user-certificate/US_uJirBU4sHsh_rPeKc","Завантажити сертифікат")</f>
        <v>Завантажити сертифікат</v>
      </c>
    </row>
    <row r="1611" spans="1:4" x14ac:dyDescent="0.3">
      <c r="A1611" s="3">
        <v>1610</v>
      </c>
      <c r="B1611" t="s">
        <v>3218</v>
      </c>
      <c r="C1611" t="s">
        <v>3219</v>
      </c>
      <c r="D1611" t="str">
        <f>HYPERLINK("https://talan.bank.gov.ua/get-user-certificate/US_uJsoddRyq-AJs6E9J","Завантажити сертифікат")</f>
        <v>Завантажити сертифікат</v>
      </c>
    </row>
    <row r="1612" spans="1:4" x14ac:dyDescent="0.3">
      <c r="A1612" s="3">
        <v>1611</v>
      </c>
      <c r="B1612" t="s">
        <v>3220</v>
      </c>
      <c r="C1612" t="s">
        <v>3221</v>
      </c>
      <c r="D1612" t="str">
        <f>HYPERLINK("https://talan.bank.gov.ua/get-user-certificate/US_uJPYYDVLowvQERvSn","Завантажити сертифікат")</f>
        <v>Завантажити сертифікат</v>
      </c>
    </row>
    <row r="1613" spans="1:4" x14ac:dyDescent="0.3">
      <c r="A1613" s="3">
        <v>1612</v>
      </c>
      <c r="B1613" t="s">
        <v>3222</v>
      </c>
      <c r="C1613" t="s">
        <v>3223</v>
      </c>
      <c r="D1613" t="str">
        <f>HYPERLINK("https://talan.bank.gov.ua/get-user-certificate/US_uJiJ0WPNCNap83z8T","Завантажити сертифікат")</f>
        <v>Завантажити сертифікат</v>
      </c>
    </row>
    <row r="1614" spans="1:4" x14ac:dyDescent="0.3">
      <c r="A1614" s="3">
        <v>1613</v>
      </c>
      <c r="B1614" t="s">
        <v>3224</v>
      </c>
      <c r="C1614" t="s">
        <v>3225</v>
      </c>
      <c r="D1614" t="str">
        <f>HYPERLINK("https://talan.bank.gov.ua/get-user-certificate/4hc4M1IfJqQ-05Hm6A-2","Завантажити сертифікат")</f>
        <v>Завантажити сертифікат</v>
      </c>
    </row>
    <row r="1615" spans="1:4" x14ac:dyDescent="0.3">
      <c r="A1615" s="3">
        <v>1614</v>
      </c>
      <c r="B1615" t="s">
        <v>3226</v>
      </c>
      <c r="C1615" t="s">
        <v>3227</v>
      </c>
      <c r="D1615" t="str">
        <f>HYPERLINK("https://talan.bank.gov.ua/get-user-certificate/4hc4MSNLB8wF24YMViws","Завантажити сертифікат")</f>
        <v>Завантажити сертифікат</v>
      </c>
    </row>
    <row r="1616" spans="1:4" x14ac:dyDescent="0.3">
      <c r="A1616" s="3">
        <v>1615</v>
      </c>
      <c r="B1616" t="s">
        <v>3228</v>
      </c>
      <c r="C1616" t="s">
        <v>3229</v>
      </c>
      <c r="D1616" t="str">
        <f>HYPERLINK("https://talan.bank.gov.ua/get-user-certificate/4hc4MFzhTR36duszF_26","Завантажити сертифікат")</f>
        <v>Завантажити сертифікат</v>
      </c>
    </row>
    <row r="1617" spans="1:4" x14ac:dyDescent="0.3">
      <c r="A1617" s="3">
        <v>1616</v>
      </c>
      <c r="B1617" t="s">
        <v>3230</v>
      </c>
      <c r="C1617" t="s">
        <v>3231</v>
      </c>
      <c r="D1617" t="str">
        <f>HYPERLINK("https://talan.bank.gov.ua/get-user-certificate/4hc4MaxI0ccInVj_EHJF","Завантажити сертифікат")</f>
        <v>Завантажити сертифікат</v>
      </c>
    </row>
    <row r="1618" spans="1:4" x14ac:dyDescent="0.3">
      <c r="A1618" s="3">
        <v>1617</v>
      </c>
      <c r="B1618" t="s">
        <v>3232</v>
      </c>
      <c r="C1618" t="s">
        <v>3233</v>
      </c>
      <c r="D1618" t="str">
        <f>HYPERLINK("https://talan.bank.gov.ua/get-user-certificate/4hc4MjgJy4Qh_T_Sr7ry","Завантажити сертифікат")</f>
        <v>Завантажити сертифікат</v>
      </c>
    </row>
    <row r="1619" spans="1:4" x14ac:dyDescent="0.3">
      <c r="A1619" s="3">
        <v>1618</v>
      </c>
      <c r="B1619" t="s">
        <v>3234</v>
      </c>
      <c r="C1619" t="s">
        <v>3235</v>
      </c>
      <c r="D1619" t="str">
        <f>HYPERLINK("https://talan.bank.gov.ua/get-user-certificate/4hc4Mh7M08wEpfxDJBF2","Завантажити сертифікат")</f>
        <v>Завантажити сертифікат</v>
      </c>
    </row>
    <row r="1620" spans="1:4" x14ac:dyDescent="0.3">
      <c r="A1620" s="3">
        <v>1619</v>
      </c>
      <c r="B1620" t="s">
        <v>3236</v>
      </c>
      <c r="C1620" t="s">
        <v>3237</v>
      </c>
      <c r="D1620" t="str">
        <f>HYPERLINK("https://talan.bank.gov.ua/get-user-certificate/4hc4MmmD7EFeRb8WRdir","Завантажити сертифікат")</f>
        <v>Завантажити сертифікат</v>
      </c>
    </row>
    <row r="1621" spans="1:4" x14ac:dyDescent="0.3">
      <c r="A1621" s="3">
        <v>1620</v>
      </c>
      <c r="B1621" t="s">
        <v>3238</v>
      </c>
      <c r="C1621" t="s">
        <v>3239</v>
      </c>
      <c r="D1621" t="str">
        <f>HYPERLINK("https://talan.bank.gov.ua/get-user-certificate/4hc4Ms8edmVMrA7NSJUx","Завантажити сертифікат")</f>
        <v>Завантажити сертифікат</v>
      </c>
    </row>
    <row r="1622" spans="1:4" x14ac:dyDescent="0.3">
      <c r="A1622" s="3">
        <v>1621</v>
      </c>
      <c r="B1622" t="s">
        <v>3240</v>
      </c>
      <c r="C1622" t="s">
        <v>3241</v>
      </c>
      <c r="D1622" t="str">
        <f>HYPERLINK("https://talan.bank.gov.ua/get-user-certificate/4hc4Mv-RXOUxL14nuHti","Завантажити сертифікат")</f>
        <v>Завантажити сертифікат</v>
      </c>
    </row>
    <row r="1623" spans="1:4" x14ac:dyDescent="0.3">
      <c r="A1623" s="3">
        <v>1622</v>
      </c>
      <c r="B1623" t="s">
        <v>3242</v>
      </c>
      <c r="C1623" t="s">
        <v>3243</v>
      </c>
      <c r="D1623" t="str">
        <f>HYPERLINK("https://talan.bank.gov.ua/get-user-certificate/4hc4MT4Y-ZE6CvpIeEZN","Завантажити сертифікат")</f>
        <v>Завантажити сертифікат</v>
      </c>
    </row>
    <row r="1624" spans="1:4" x14ac:dyDescent="0.3">
      <c r="A1624" s="3">
        <v>1623</v>
      </c>
      <c r="B1624" t="s">
        <v>3244</v>
      </c>
      <c r="C1624" t="s">
        <v>3245</v>
      </c>
      <c r="D1624" t="str">
        <f>HYPERLINK("https://talan.bank.gov.ua/get-user-certificate/4hc4MQwjDVDlPPH-AYkW","Завантажити сертифікат")</f>
        <v>Завантажити сертифікат</v>
      </c>
    </row>
    <row r="1625" spans="1:4" x14ac:dyDescent="0.3">
      <c r="A1625" s="3">
        <v>1624</v>
      </c>
      <c r="B1625" t="s">
        <v>3246</v>
      </c>
      <c r="C1625" t="s">
        <v>3247</v>
      </c>
      <c r="D1625" t="str">
        <f>HYPERLINK("https://talan.bank.gov.ua/get-user-certificate/4hc4Mjq9dUcd3Du1j6Xi","Завантажити сертифікат")</f>
        <v>Завантажити сертифікат</v>
      </c>
    </row>
    <row r="1626" spans="1:4" x14ac:dyDescent="0.3">
      <c r="A1626" s="3">
        <v>1625</v>
      </c>
      <c r="B1626" t="s">
        <v>3248</v>
      </c>
      <c r="C1626" t="s">
        <v>3249</v>
      </c>
      <c r="D1626" t="str">
        <f>HYPERLINK("https://talan.bank.gov.ua/get-user-certificate/4hc4MhlcrhDoKA2dWJgG","Завантажити сертифікат")</f>
        <v>Завантажити сертифікат</v>
      </c>
    </row>
    <row r="1627" spans="1:4" x14ac:dyDescent="0.3">
      <c r="A1627" s="3">
        <v>1626</v>
      </c>
      <c r="B1627" t="s">
        <v>3250</v>
      </c>
      <c r="C1627" t="s">
        <v>3251</v>
      </c>
      <c r="D1627" t="str">
        <f>HYPERLINK("https://talan.bank.gov.ua/get-user-certificate/4hc4MjG5FYqE2-LG8f5-","Завантажити сертифікат")</f>
        <v>Завантажити сертифікат</v>
      </c>
    </row>
    <row r="1628" spans="1:4" x14ac:dyDescent="0.3">
      <c r="A1628" s="3">
        <v>1627</v>
      </c>
      <c r="B1628" t="s">
        <v>3252</v>
      </c>
      <c r="C1628" t="s">
        <v>3253</v>
      </c>
      <c r="D1628" t="str">
        <f>HYPERLINK("https://talan.bank.gov.ua/get-user-certificate/4hc4MWfvLsxgIJtVTKSV","Завантажити сертифікат")</f>
        <v>Завантажити сертифікат</v>
      </c>
    </row>
    <row r="1629" spans="1:4" x14ac:dyDescent="0.3">
      <c r="A1629" s="3">
        <v>1628</v>
      </c>
      <c r="B1629" t="s">
        <v>3254</v>
      </c>
      <c r="C1629" t="s">
        <v>3255</v>
      </c>
      <c r="D1629" t="str">
        <f>HYPERLINK("https://talan.bank.gov.ua/get-user-certificate/4hc4MdR-1ZBrwtDe3lwN","Завантажити сертифікат")</f>
        <v>Завантажити сертифікат</v>
      </c>
    </row>
    <row r="1630" spans="1:4" x14ac:dyDescent="0.3">
      <c r="A1630" s="3">
        <v>1629</v>
      </c>
      <c r="B1630" t="s">
        <v>3256</v>
      </c>
      <c r="C1630" t="s">
        <v>3257</v>
      </c>
      <c r="D1630" t="str">
        <f>HYPERLINK("https://talan.bank.gov.ua/get-user-certificate/4hc4MPHJOKgr8GiRPTeg","Завантажити сертифікат")</f>
        <v>Завантажити сертифікат</v>
      </c>
    </row>
    <row r="1631" spans="1:4" x14ac:dyDescent="0.3">
      <c r="A1631" s="3">
        <v>1630</v>
      </c>
      <c r="B1631" t="s">
        <v>3258</v>
      </c>
      <c r="C1631" t="s">
        <v>3259</v>
      </c>
      <c r="D1631" t="str">
        <f>HYPERLINK("https://talan.bank.gov.ua/get-user-certificate/4hc4MxUkICa963NuzH7t","Завантажити сертифікат")</f>
        <v>Завантажити сертифікат</v>
      </c>
    </row>
    <row r="1632" spans="1:4" x14ac:dyDescent="0.3">
      <c r="A1632" s="3">
        <v>1631</v>
      </c>
      <c r="B1632" t="s">
        <v>3260</v>
      </c>
      <c r="C1632" t="s">
        <v>3261</v>
      </c>
      <c r="D1632" t="str">
        <f>HYPERLINK("https://talan.bank.gov.ua/get-user-certificate/4hc4M5_xZkJ4iHXkHU7a","Завантажити сертифікат")</f>
        <v>Завантажити сертифікат</v>
      </c>
    </row>
    <row r="1633" spans="1:4" x14ac:dyDescent="0.3">
      <c r="A1633" s="3">
        <v>1632</v>
      </c>
      <c r="B1633" t="s">
        <v>3262</v>
      </c>
      <c r="C1633" t="s">
        <v>3263</v>
      </c>
      <c r="D1633" t="str">
        <f>HYPERLINK("https://talan.bank.gov.ua/get-user-certificate/4hc4M0OywfzzldsWMZyr","Завантажити сертифікат")</f>
        <v>Завантажити сертифікат</v>
      </c>
    </row>
    <row r="1634" spans="1:4" x14ac:dyDescent="0.3">
      <c r="A1634" s="3">
        <v>1633</v>
      </c>
      <c r="B1634" t="s">
        <v>3264</v>
      </c>
      <c r="C1634" t="s">
        <v>3265</v>
      </c>
      <c r="D1634" t="str">
        <f>HYPERLINK("https://talan.bank.gov.ua/get-user-certificate/4hc4MKFf8mfWNeYcj90M","Завантажити сертифікат")</f>
        <v>Завантажити сертифікат</v>
      </c>
    </row>
    <row r="1635" spans="1:4" x14ac:dyDescent="0.3">
      <c r="A1635" s="3">
        <v>1634</v>
      </c>
      <c r="B1635" t="s">
        <v>3266</v>
      </c>
      <c r="C1635" t="s">
        <v>3267</v>
      </c>
      <c r="D1635" t="str">
        <f>HYPERLINK("https://talan.bank.gov.ua/get-user-certificate/4hc4M1DiwfkbeWxx3VcR","Завантажити сертифікат")</f>
        <v>Завантажити сертифікат</v>
      </c>
    </row>
    <row r="1636" spans="1:4" x14ac:dyDescent="0.3">
      <c r="A1636" s="3">
        <v>1635</v>
      </c>
      <c r="B1636" t="s">
        <v>3268</v>
      </c>
      <c r="C1636" t="s">
        <v>3269</v>
      </c>
      <c r="D1636" t="str">
        <f>HYPERLINK("https://talan.bank.gov.ua/get-user-certificate/4hc4M80Ws1zIrpjl9gUb","Завантажити сертифікат")</f>
        <v>Завантажити сертифікат</v>
      </c>
    </row>
    <row r="1637" spans="1:4" x14ac:dyDescent="0.3">
      <c r="A1637" s="3">
        <v>1636</v>
      </c>
      <c r="B1637" t="s">
        <v>3270</v>
      </c>
      <c r="C1637" t="s">
        <v>3271</v>
      </c>
      <c r="D1637" t="str">
        <f>HYPERLINK("https://talan.bank.gov.ua/get-user-certificate/4hc4MCDG0gEElkbmKdnu","Завантажити сертифікат")</f>
        <v>Завантажити сертифікат</v>
      </c>
    </row>
    <row r="1638" spans="1:4" x14ac:dyDescent="0.3">
      <c r="A1638" s="3">
        <v>1637</v>
      </c>
      <c r="B1638" t="s">
        <v>3272</v>
      </c>
      <c r="C1638" t="s">
        <v>3273</v>
      </c>
      <c r="D1638" t="str">
        <f>HYPERLINK("https://talan.bank.gov.ua/get-user-certificate/4hc4Ma3hsbh7BZdnozuQ","Завантажити сертифікат")</f>
        <v>Завантажити сертифікат</v>
      </c>
    </row>
    <row r="1639" spans="1:4" x14ac:dyDescent="0.3">
      <c r="A1639" s="3">
        <v>1638</v>
      </c>
      <c r="B1639" t="s">
        <v>3274</v>
      </c>
      <c r="C1639" t="s">
        <v>3275</v>
      </c>
      <c r="D1639" t="str">
        <f>HYPERLINK("https://talan.bank.gov.ua/get-user-certificate/4hc4MoxzRvOtyvO5drmp","Завантажити сертифікат")</f>
        <v>Завантажити сертифікат</v>
      </c>
    </row>
    <row r="1640" spans="1:4" x14ac:dyDescent="0.3">
      <c r="A1640" s="3">
        <v>1639</v>
      </c>
      <c r="B1640" t="s">
        <v>3276</v>
      </c>
      <c r="C1640" t="s">
        <v>3277</v>
      </c>
      <c r="D1640" t="str">
        <f>HYPERLINK("https://talan.bank.gov.ua/get-user-certificate/4hc4M-5XW5LPwcepABfm","Завантажити сертифікат")</f>
        <v>Завантажити сертифікат</v>
      </c>
    </row>
    <row r="1641" spans="1:4" x14ac:dyDescent="0.3">
      <c r="A1641" s="3">
        <v>1640</v>
      </c>
      <c r="B1641" t="s">
        <v>3278</v>
      </c>
      <c r="C1641" t="s">
        <v>3279</v>
      </c>
      <c r="D1641" t="str">
        <f>HYPERLINK("https://talan.bank.gov.ua/get-user-certificate/4hc4MzscyvmQSvUi5xc-","Завантажити сертифікат")</f>
        <v>Завантажити сертифікат</v>
      </c>
    </row>
    <row r="1642" spans="1:4" x14ac:dyDescent="0.3">
      <c r="A1642" s="3">
        <v>1641</v>
      </c>
      <c r="B1642" t="s">
        <v>3280</v>
      </c>
      <c r="C1642" t="s">
        <v>3281</v>
      </c>
      <c r="D1642" t="str">
        <f>HYPERLINK("https://talan.bank.gov.ua/get-user-certificate/4hc4M4QikATT6rvDGr0s","Завантажити сертифікат")</f>
        <v>Завантажити сертифікат</v>
      </c>
    </row>
    <row r="1643" spans="1:4" x14ac:dyDescent="0.3">
      <c r="A1643" s="3">
        <v>1642</v>
      </c>
      <c r="B1643" t="s">
        <v>3282</v>
      </c>
      <c r="C1643" t="s">
        <v>3283</v>
      </c>
      <c r="D1643" t="str">
        <f>HYPERLINK("https://talan.bank.gov.ua/get-user-certificate/4hc4MLqiIKnrwHJ8tUsj","Завантажити сертифікат")</f>
        <v>Завантажити сертифікат</v>
      </c>
    </row>
    <row r="1644" spans="1:4" x14ac:dyDescent="0.3">
      <c r="A1644" s="3">
        <v>1643</v>
      </c>
      <c r="B1644" t="s">
        <v>3284</v>
      </c>
      <c r="C1644" t="s">
        <v>3285</v>
      </c>
      <c r="D1644" t="str">
        <f>HYPERLINK("https://talan.bank.gov.ua/get-user-certificate/4hc4MEi6q0TtzvvIytUP","Завантажити сертифікат")</f>
        <v>Завантажити сертифікат</v>
      </c>
    </row>
    <row r="1645" spans="1:4" x14ac:dyDescent="0.3">
      <c r="A1645" s="3">
        <v>1644</v>
      </c>
      <c r="B1645" t="s">
        <v>3286</v>
      </c>
      <c r="C1645" t="s">
        <v>3287</v>
      </c>
      <c r="D1645" t="str">
        <f>HYPERLINK("https://talan.bank.gov.ua/get-user-certificate/4hc4MOhdpAeFVk2Kld63","Завантажити сертифікат")</f>
        <v>Завантажити сертифікат</v>
      </c>
    </row>
    <row r="1646" spans="1:4" x14ac:dyDescent="0.3">
      <c r="A1646" s="3">
        <v>1645</v>
      </c>
      <c r="B1646" t="s">
        <v>3288</v>
      </c>
      <c r="C1646" t="s">
        <v>3289</v>
      </c>
      <c r="D1646" t="str">
        <f>HYPERLINK("https://talan.bank.gov.ua/get-user-certificate/4hc4MFxYqC-W4EbmRDVo","Завантажити сертифікат")</f>
        <v>Завантажити сертифікат</v>
      </c>
    </row>
    <row r="1647" spans="1:4" x14ac:dyDescent="0.3">
      <c r="A1647" s="3">
        <v>1646</v>
      </c>
      <c r="B1647" t="s">
        <v>3290</v>
      </c>
      <c r="C1647" t="s">
        <v>3291</v>
      </c>
      <c r="D1647" t="str">
        <f>HYPERLINK("https://talan.bank.gov.ua/get-user-certificate/4hc4MsN__76dBnz08xN_","Завантажити сертифікат")</f>
        <v>Завантажити сертифікат</v>
      </c>
    </row>
    <row r="1648" spans="1:4" x14ac:dyDescent="0.3">
      <c r="A1648" s="3">
        <v>1647</v>
      </c>
      <c r="B1648" t="s">
        <v>3292</v>
      </c>
      <c r="C1648" t="s">
        <v>3293</v>
      </c>
      <c r="D1648" t="str">
        <f>HYPERLINK("https://talan.bank.gov.ua/get-user-certificate/4hc4MADcUlHqwmxWmJ7G","Завантажити сертифікат")</f>
        <v>Завантажити сертифікат</v>
      </c>
    </row>
    <row r="1649" spans="1:4" x14ac:dyDescent="0.3">
      <c r="A1649" s="3">
        <v>1648</v>
      </c>
      <c r="B1649" t="s">
        <v>3294</v>
      </c>
      <c r="C1649" t="s">
        <v>3295</v>
      </c>
      <c r="D1649" t="str">
        <f>HYPERLINK("https://talan.bank.gov.ua/get-user-certificate/4hc4MhHS4rlj_zZZd1Xr","Завантажити сертифікат")</f>
        <v>Завантажити сертифікат</v>
      </c>
    </row>
    <row r="1650" spans="1:4" x14ac:dyDescent="0.3">
      <c r="A1650" s="3">
        <v>1649</v>
      </c>
      <c r="B1650" t="s">
        <v>3296</v>
      </c>
      <c r="C1650" t="s">
        <v>3297</v>
      </c>
      <c r="D1650" t="str">
        <f>HYPERLINK("https://talan.bank.gov.ua/get-user-certificate/4hc4MmsUaKIP_Y6x1LyE","Завантажити сертифікат")</f>
        <v>Завантажити сертифікат</v>
      </c>
    </row>
    <row r="1651" spans="1:4" x14ac:dyDescent="0.3">
      <c r="A1651" s="3">
        <v>1650</v>
      </c>
      <c r="B1651" t="s">
        <v>3298</v>
      </c>
      <c r="C1651" t="s">
        <v>3299</v>
      </c>
      <c r="D1651" t="str">
        <f>HYPERLINK("https://talan.bank.gov.ua/get-user-certificate/4hc4MhHB0SoJqtLIyWQ-","Завантажити сертифікат")</f>
        <v>Завантажити сертифікат</v>
      </c>
    </row>
    <row r="1652" spans="1:4" x14ac:dyDescent="0.3">
      <c r="A1652" s="3">
        <v>1651</v>
      </c>
      <c r="B1652" t="s">
        <v>3300</v>
      </c>
      <c r="C1652" t="s">
        <v>3301</v>
      </c>
      <c r="D1652" t="str">
        <f>HYPERLINK("https://talan.bank.gov.ua/get-user-certificate/4hc4Moqn6oZTgBOiKQca","Завантажити сертифікат")</f>
        <v>Завантажити сертифікат</v>
      </c>
    </row>
    <row r="1653" spans="1:4" x14ac:dyDescent="0.3">
      <c r="A1653" s="3">
        <v>1652</v>
      </c>
      <c r="B1653" t="s">
        <v>3379</v>
      </c>
      <c r="C1653" t="s">
        <v>3378</v>
      </c>
      <c r="D1653" t="str">
        <f>HYPERLINK("https://talan.bank.gov.ua/get-user-certificate/3OIATbyBGAof2WGoIbo2","Завантажити сертифікат")</f>
        <v>Завантажити сертифікат</v>
      </c>
    </row>
    <row r="1654" spans="1:4" x14ac:dyDescent="0.3">
      <c r="A1654" s="3">
        <v>1653</v>
      </c>
      <c r="B1654" t="s">
        <v>3377</v>
      </c>
      <c r="C1654" t="s">
        <v>3376</v>
      </c>
      <c r="D1654" t="str">
        <f>HYPERLINK("https://talan.bank.gov.ua/get-user-certificate/3OIATkHCu1NpIVkH1e-j","Завантажити сертифікат")</f>
        <v>Завантажити сертифікат</v>
      </c>
    </row>
    <row r="1655" spans="1:4" x14ac:dyDescent="0.3">
      <c r="A1655" s="3">
        <v>1654</v>
      </c>
      <c r="B1655" t="s">
        <v>3375</v>
      </c>
      <c r="C1655" t="s">
        <v>3374</v>
      </c>
      <c r="D1655" t="str">
        <f>HYPERLINK("https://talan.bank.gov.ua/get-user-certificate/3OIAT4V1_Wp-U6qsnP2F","Завантажити сертифікат")</f>
        <v>Завантажити сертифікат</v>
      </c>
    </row>
    <row r="1656" spans="1:4" x14ac:dyDescent="0.3">
      <c r="A1656" s="3">
        <v>1655</v>
      </c>
      <c r="B1656" t="s">
        <v>3373</v>
      </c>
      <c r="C1656" t="s">
        <v>3372</v>
      </c>
      <c r="D1656" t="str">
        <f>HYPERLINK("https://talan.bank.gov.ua/get-user-certificate/3OIATQRiUqzT6iiHbrtl","Завантажити сертифікат")</f>
        <v>Завантажити сертифікат</v>
      </c>
    </row>
    <row r="1657" spans="1:4" x14ac:dyDescent="0.3">
      <c r="A1657" s="3">
        <v>1656</v>
      </c>
      <c r="B1657" t="s">
        <v>3371</v>
      </c>
      <c r="C1657" t="s">
        <v>3370</v>
      </c>
      <c r="D1657" t="str">
        <f>HYPERLINK("https://talan.bank.gov.ua/get-user-certificate/3OIATKMtwPgnQPgLjGWk","Завантажити сертифікат")</f>
        <v>Завантажити сертифікат</v>
      </c>
    </row>
    <row r="1658" spans="1:4" x14ac:dyDescent="0.3">
      <c r="A1658" s="3">
        <v>1657</v>
      </c>
      <c r="B1658" t="s">
        <v>3369</v>
      </c>
      <c r="C1658" t="s">
        <v>3368</v>
      </c>
      <c r="D1658" t="str">
        <f>HYPERLINK("https://talan.bank.gov.ua/get-user-certificate/3OIATq7KGyzVNnzkCM1G","Завантажити сертифікат")</f>
        <v>Завантажити сертифікат</v>
      </c>
    </row>
    <row r="1659" spans="1:4" x14ac:dyDescent="0.3">
      <c r="A1659" s="3">
        <v>1658</v>
      </c>
      <c r="B1659" t="s">
        <v>3367</v>
      </c>
      <c r="C1659" t="s">
        <v>3366</v>
      </c>
      <c r="D1659" t="str">
        <f>HYPERLINK("https://talan.bank.gov.ua/get-user-certificate/3OIATqhfYp4QosgDP69G","Завантажити сертифікат")</f>
        <v>Завантажити сертифікат</v>
      </c>
    </row>
    <row r="1660" spans="1:4" x14ac:dyDescent="0.3">
      <c r="A1660" s="3">
        <v>1659</v>
      </c>
      <c r="B1660" t="s">
        <v>3365</v>
      </c>
      <c r="C1660" t="s">
        <v>3364</v>
      </c>
      <c r="D1660" t="str">
        <f>HYPERLINK("https://talan.bank.gov.ua/get-user-certificate/3OIAT_TZxdHJR5_yDjQN","Завантажити сертифікат")</f>
        <v>Завантажити сертифікат</v>
      </c>
    </row>
    <row r="1661" spans="1:4" x14ac:dyDescent="0.3">
      <c r="A1661" s="3">
        <v>1660</v>
      </c>
      <c r="B1661" t="s">
        <v>3363</v>
      </c>
      <c r="C1661" t="s">
        <v>3362</v>
      </c>
      <c r="D1661" t="str">
        <f>HYPERLINK("https://talan.bank.gov.ua/get-user-certificate/3OIAT3WkTxRC7JGsF4pX","Завантажити сертифікат")</f>
        <v>Завантажити сертифікат</v>
      </c>
    </row>
    <row r="1662" spans="1:4" x14ac:dyDescent="0.3">
      <c r="A1662" s="3">
        <v>1661</v>
      </c>
      <c r="B1662" t="s">
        <v>3361</v>
      </c>
      <c r="C1662" t="s">
        <v>3360</v>
      </c>
      <c r="D1662" t="str">
        <f>HYPERLINK("https://talan.bank.gov.ua/get-user-certificate/3OIAToT-JSKy4O1yO9OT","Завантажити сертифікат")</f>
        <v>Завантажити сертифікат</v>
      </c>
    </row>
    <row r="1663" spans="1:4" x14ac:dyDescent="0.3">
      <c r="A1663" s="3">
        <v>1662</v>
      </c>
      <c r="B1663" t="s">
        <v>3359</v>
      </c>
      <c r="C1663" t="s">
        <v>3380</v>
      </c>
      <c r="D1663" t="str">
        <f>HYPERLINK("https://talan.bank.gov.ua/get-user-certificate/gw25gh_xr7EKyhz03wO2","Завантажити сертифікат")</f>
        <v>Завантажити сертифікат</v>
      </c>
    </row>
    <row r="1664" spans="1:4" x14ac:dyDescent="0.3">
      <c r="A1664" s="3">
        <v>1663</v>
      </c>
      <c r="B1664" t="s">
        <v>3358</v>
      </c>
      <c r="C1664" t="s">
        <v>3357</v>
      </c>
      <c r="D1664" t="str">
        <f>HYPERLINK("https://talan.bank.gov.ua/get-user-certificate/3OIATFm7C5vCT0_Ih1Mx","Завантажити сертифікат")</f>
        <v>Завантажити сертифікат</v>
      </c>
    </row>
    <row r="1665" spans="1:4" x14ac:dyDescent="0.3">
      <c r="A1665" s="3">
        <v>1664</v>
      </c>
      <c r="B1665" t="s">
        <v>3356</v>
      </c>
      <c r="C1665" t="s">
        <v>3355</v>
      </c>
      <c r="D1665" t="str">
        <f>HYPERLINK("https://talan.bank.gov.ua/get-user-certificate/3OIATdBhkL9e5yUai5pC","Завантажити сертифікат")</f>
        <v>Завантажити сертифікат</v>
      </c>
    </row>
    <row r="1666" spans="1:4" x14ac:dyDescent="0.3">
      <c r="A1666" s="3">
        <v>1665</v>
      </c>
      <c r="B1666" t="s">
        <v>3354</v>
      </c>
      <c r="C1666" t="s">
        <v>3353</v>
      </c>
      <c r="D1666" t="str">
        <f>HYPERLINK("https://talan.bank.gov.ua/get-user-certificate/3OIATSnw0FxW0X9vuNYW","Завантажити сертифікат")</f>
        <v>Завантажити сертифікат</v>
      </c>
    </row>
    <row r="1667" spans="1:4" x14ac:dyDescent="0.3">
      <c r="A1667" s="3">
        <v>1666</v>
      </c>
      <c r="B1667" t="s">
        <v>3352</v>
      </c>
      <c r="C1667" t="s">
        <v>3351</v>
      </c>
      <c r="D1667" t="str">
        <f>HYPERLINK("https://talan.bank.gov.ua/get-user-certificate/3OIATB3I_aKHMM7OiaLC","Завантажити сертифікат")</f>
        <v>Завантажити сертифікат</v>
      </c>
    </row>
    <row r="1668" spans="1:4" x14ac:dyDescent="0.3">
      <c r="A1668" s="3">
        <v>1667</v>
      </c>
      <c r="B1668" t="s">
        <v>3350</v>
      </c>
      <c r="C1668" t="s">
        <v>3349</v>
      </c>
      <c r="D1668" t="str">
        <f>HYPERLINK("https://talan.bank.gov.ua/get-user-certificate/3OIATtQlqLoZZQ7LumKW","Завантажити сертифікат")</f>
        <v>Завантажити сертифікат</v>
      </c>
    </row>
    <row r="1669" spans="1:4" x14ac:dyDescent="0.3">
      <c r="A1669" s="3">
        <v>1668</v>
      </c>
      <c r="B1669" t="s">
        <v>3348</v>
      </c>
      <c r="C1669" t="s">
        <v>3347</v>
      </c>
      <c r="D1669" t="str">
        <f>HYPERLINK("https://talan.bank.gov.ua/get-user-certificate/3OIATZ3qzDG1f_UkC4dk","Завантажити сертифікат")</f>
        <v>Завантажити сертифікат</v>
      </c>
    </row>
    <row r="1670" spans="1:4" x14ac:dyDescent="0.3">
      <c r="A1670" s="3">
        <v>1669</v>
      </c>
      <c r="B1670" t="s">
        <v>3346</v>
      </c>
      <c r="C1670" t="s">
        <v>3345</v>
      </c>
      <c r="D1670" t="str">
        <f>HYPERLINK("https://talan.bank.gov.ua/get-user-certificate/3OIATvgIk1PO6tWRmbBM","Завантажити сертифікат")</f>
        <v>Завантажити сертифікат</v>
      </c>
    </row>
    <row r="1671" spans="1:4" x14ac:dyDescent="0.3">
      <c r="A1671" s="3">
        <v>1670</v>
      </c>
      <c r="B1671" t="s">
        <v>3344</v>
      </c>
      <c r="C1671" t="s">
        <v>3343</v>
      </c>
      <c r="D1671" t="str">
        <f>HYPERLINK("https://talan.bank.gov.ua/get-user-certificate/3OIATMZ8LO--75mA9reA","Завантажити сертифікат")</f>
        <v>Завантажити сертифікат</v>
      </c>
    </row>
    <row r="1672" spans="1:4" x14ac:dyDescent="0.3">
      <c r="A1672" s="3">
        <v>1671</v>
      </c>
      <c r="B1672" t="s">
        <v>3342</v>
      </c>
      <c r="C1672" t="s">
        <v>3341</v>
      </c>
      <c r="D1672" t="str">
        <f>HYPERLINK("https://talan.bank.gov.ua/get-user-certificate/3OIATizgjgavamdwZJxC","Завантажити сертифікат")</f>
        <v>Завантажити сертифікат</v>
      </c>
    </row>
    <row r="1673" spans="1:4" x14ac:dyDescent="0.3">
      <c r="A1673" s="3">
        <v>1672</v>
      </c>
      <c r="B1673" t="s">
        <v>3340</v>
      </c>
      <c r="C1673" t="s">
        <v>3339</v>
      </c>
      <c r="D1673" t="str">
        <f>HYPERLINK("https://talan.bank.gov.ua/get-user-certificate/3OIATiZ79dkRSm9wbjpw","Завантажити сертифікат")</f>
        <v>Завантажити сертифікат</v>
      </c>
    </row>
    <row r="1674" spans="1:4" x14ac:dyDescent="0.3">
      <c r="A1674" s="3">
        <v>1673</v>
      </c>
      <c r="B1674" t="s">
        <v>3338</v>
      </c>
      <c r="C1674" t="s">
        <v>3337</v>
      </c>
      <c r="D1674" t="str">
        <f>HYPERLINK("https://talan.bank.gov.ua/get-user-certificate/3OIATeVXAPh5X1Cm_894","Завантажити сертифікат")</f>
        <v>Завантажити сертифікат</v>
      </c>
    </row>
    <row r="1675" spans="1:4" x14ac:dyDescent="0.3">
      <c r="A1675" s="3">
        <v>1674</v>
      </c>
      <c r="B1675" t="s">
        <v>3336</v>
      </c>
      <c r="C1675" t="s">
        <v>3335</v>
      </c>
      <c r="D1675" t="str">
        <f>HYPERLINK("https://talan.bank.gov.ua/get-user-certificate/3OIATG2Gv5SKL7kWuJts","Завантажити сертифікат")</f>
        <v>Завантажити сертифікат</v>
      </c>
    </row>
    <row r="1676" spans="1:4" x14ac:dyDescent="0.3">
      <c r="A1676" s="3">
        <v>1675</v>
      </c>
      <c r="B1676" t="s">
        <v>3334</v>
      </c>
      <c r="C1676" t="s">
        <v>3333</v>
      </c>
      <c r="D1676" t="str">
        <f>HYPERLINK("https://talan.bank.gov.ua/get-user-certificate/3OIATAaWsq4QlPKTJ4l3","Завантажити сертифікат")</f>
        <v>Завантажити сертифікат</v>
      </c>
    </row>
    <row r="1677" spans="1:4" x14ac:dyDescent="0.3">
      <c r="A1677" s="3">
        <v>1676</v>
      </c>
      <c r="B1677" t="s">
        <v>3332</v>
      </c>
      <c r="C1677" t="s">
        <v>3331</v>
      </c>
      <c r="D1677" t="str">
        <f>HYPERLINK("https://talan.bank.gov.ua/get-user-certificate/3OIAT1PU2Ay4NnrDr4LZ","Завантажити сертифікат")</f>
        <v>Завантажити сертифікат</v>
      </c>
    </row>
    <row r="1678" spans="1:4" x14ac:dyDescent="0.3">
      <c r="A1678" s="3">
        <v>1677</v>
      </c>
      <c r="B1678" t="s">
        <v>3330</v>
      </c>
      <c r="C1678" t="s">
        <v>3329</v>
      </c>
      <c r="D1678" t="str">
        <f>HYPERLINK("https://talan.bank.gov.ua/get-user-certificate/3OIATT_D98UtbdMGLKc6","Завантажити сертифікат")</f>
        <v>Завантажити сертифікат</v>
      </c>
    </row>
    <row r="1679" spans="1:4" x14ac:dyDescent="0.3">
      <c r="A1679" s="3">
        <v>1678</v>
      </c>
      <c r="B1679" t="s">
        <v>3328</v>
      </c>
      <c r="C1679" t="s">
        <v>3327</v>
      </c>
      <c r="D1679" t="str">
        <f>HYPERLINK("https://talan.bank.gov.ua/get-user-certificate/3OIATAOriUaOcrJU38L6","Завантажити сертифікат")</f>
        <v>Завантажити сертифікат</v>
      </c>
    </row>
    <row r="1680" spans="1:4" x14ac:dyDescent="0.3">
      <c r="A1680" s="3">
        <v>1679</v>
      </c>
      <c r="B1680" t="s">
        <v>3326</v>
      </c>
      <c r="C1680" t="s">
        <v>3325</v>
      </c>
      <c r="D1680" t="str">
        <f>HYPERLINK("https://talan.bank.gov.ua/get-user-certificate/3OIAT3nJbAiRNhJu3N3O","Завантажити сертифікат")</f>
        <v>Завантажити сертифікат</v>
      </c>
    </row>
    <row r="1681" spans="1:4" x14ac:dyDescent="0.3">
      <c r="A1681" s="3">
        <v>1680</v>
      </c>
      <c r="B1681" t="s">
        <v>3324</v>
      </c>
      <c r="C1681" t="s">
        <v>3323</v>
      </c>
      <c r="D1681" t="str">
        <f>HYPERLINK("https://talan.bank.gov.ua/get-user-certificate/3OIATOg4E8SafWC-wVHr","Завантажити сертифікат")</f>
        <v>Завантажити сертифікат</v>
      </c>
    </row>
    <row r="1682" spans="1:4" x14ac:dyDescent="0.3">
      <c r="A1682" s="3">
        <v>1681</v>
      </c>
      <c r="B1682" t="s">
        <v>3322</v>
      </c>
      <c r="C1682" t="s">
        <v>3321</v>
      </c>
      <c r="D1682" t="str">
        <f>HYPERLINK("https://talan.bank.gov.ua/get-user-certificate/3OIAT-uIQugnFaLNFmTU","Завантажити сертифікат")</f>
        <v>Завантажити сертифікат</v>
      </c>
    </row>
    <row r="1683" spans="1:4" x14ac:dyDescent="0.3">
      <c r="A1683" s="3">
        <v>1682</v>
      </c>
      <c r="B1683" t="s">
        <v>3320</v>
      </c>
      <c r="C1683" t="s">
        <v>3319</v>
      </c>
      <c r="D1683" t="str">
        <f>HYPERLINK("https://talan.bank.gov.ua/get-user-certificate/3OIATzGCEUZ6bMVw4be_","Завантажити сертифікат")</f>
        <v>Завантажити сертифікат</v>
      </c>
    </row>
    <row r="1684" spans="1:4" x14ac:dyDescent="0.3">
      <c r="A1684" s="3">
        <v>1683</v>
      </c>
      <c r="B1684" t="s">
        <v>3318</v>
      </c>
      <c r="C1684" t="s">
        <v>3317</v>
      </c>
      <c r="D1684" t="str">
        <f>HYPERLINK("https://talan.bank.gov.ua/get-user-certificate/3OIATKU7RESGdFgV-0d9","Завантажити сертифікат")</f>
        <v>Завантажити сертифікат</v>
      </c>
    </row>
    <row r="1685" spans="1:4" x14ac:dyDescent="0.3">
      <c r="A1685" s="3">
        <v>1684</v>
      </c>
      <c r="B1685" t="s">
        <v>3316</v>
      </c>
      <c r="C1685" t="s">
        <v>3315</v>
      </c>
      <c r="D1685" t="str">
        <f>HYPERLINK("https://talan.bank.gov.ua/get-user-certificate/3OIAT1BU8jrdnFhC5DrL","Завантажити сертифікат")</f>
        <v>Завантажити сертифікат</v>
      </c>
    </row>
    <row r="1686" spans="1:4" x14ac:dyDescent="0.3">
      <c r="A1686" s="3">
        <v>1685</v>
      </c>
      <c r="B1686" t="s">
        <v>3314</v>
      </c>
      <c r="C1686" t="s">
        <v>3313</v>
      </c>
      <c r="D1686" t="str">
        <f>HYPERLINK("https://talan.bank.gov.ua/get-user-certificate/3OIATRTc4YAyaYQP2zwl","Завантажити сертифікат")</f>
        <v>Завантажити сертифікат</v>
      </c>
    </row>
    <row r="1687" spans="1:4" x14ac:dyDescent="0.3">
      <c r="A1687" s="3">
        <v>1686</v>
      </c>
      <c r="B1687" t="s">
        <v>3312</v>
      </c>
      <c r="C1687" t="s">
        <v>3311</v>
      </c>
      <c r="D1687" t="str">
        <f>HYPERLINK("https://talan.bank.gov.ua/get-user-certificate/3OIAT_-yK-Q2KclW_GVT","Завантажити сертифікат")</f>
        <v>Завантажити сертифікат</v>
      </c>
    </row>
    <row r="1688" spans="1:4" x14ac:dyDescent="0.3">
      <c r="A1688" s="3">
        <v>1687</v>
      </c>
      <c r="B1688" t="s">
        <v>3310</v>
      </c>
      <c r="C1688" t="s">
        <v>3309</v>
      </c>
      <c r="D1688" t="str">
        <f>HYPERLINK("https://talan.bank.gov.ua/get-user-certificate/3OIAT7WC7kQ-sbgOED3_","Завантажити сертифікат")</f>
        <v>Завантажити сертифікат</v>
      </c>
    </row>
    <row r="1689" spans="1:4" x14ac:dyDescent="0.3">
      <c r="A1689" s="3">
        <v>1688</v>
      </c>
      <c r="B1689" t="s">
        <v>3308</v>
      </c>
      <c r="C1689" t="s">
        <v>3307</v>
      </c>
      <c r="D1689" t="str">
        <f>HYPERLINK("https://talan.bank.gov.ua/get-user-certificate/3OIATgXUOkE60PtZPYAZ","Завантажити сертифікат")</f>
        <v>Завантажити сертифікат</v>
      </c>
    </row>
    <row r="1690" spans="1:4" x14ac:dyDescent="0.3">
      <c r="A1690" s="3">
        <v>1689</v>
      </c>
      <c r="B1690" t="s">
        <v>3306</v>
      </c>
      <c r="C1690" t="s">
        <v>3305</v>
      </c>
      <c r="D1690" t="str">
        <f>HYPERLINK("https://talan.bank.gov.ua/get-user-certificate/3OIATVikhpsf2hs6BekW","Завантажити сертифікат")</f>
        <v>Завантажити сертифікат</v>
      </c>
    </row>
    <row r="1691" spans="1:4" x14ac:dyDescent="0.3">
      <c r="A1691" s="3">
        <v>1690</v>
      </c>
      <c r="B1691" t="s">
        <v>3381</v>
      </c>
      <c r="C1691" t="s">
        <v>3382</v>
      </c>
      <c r="D1691" t="str">
        <f>HYPERLINK("https://talan.bank.gov.ua/get-user-certificate/gw25gKkLlj18YA3ehS03","Завантажити сертифікат")</f>
        <v>Завантажити сертифікат</v>
      </c>
    </row>
    <row r="1692" spans="1:4" x14ac:dyDescent="0.3">
      <c r="A1692" s="3">
        <v>1691</v>
      </c>
      <c r="B1692" t="s">
        <v>3383</v>
      </c>
      <c r="C1692" t="s">
        <v>3384</v>
      </c>
      <c r="D1692" t="str">
        <f>HYPERLINK("https://talan.bank.gov.ua/get-user-certificate/gw25gzmsl8TpO12CH1Y6","Завантажити сертифікат")</f>
        <v>Завантажити сертифікат</v>
      </c>
    </row>
    <row r="1693" spans="1:4" x14ac:dyDescent="0.3">
      <c r="A1693" s="3">
        <v>1692</v>
      </c>
      <c r="B1693" t="s">
        <v>3385</v>
      </c>
      <c r="C1693" t="s">
        <v>3386</v>
      </c>
      <c r="D1693" t="str">
        <f>HYPERLINK("https://talan.bank.gov.ua/get-user-certificate/gw25gXfv-ByxYXRUHNqn","Завантажити сертифікат")</f>
        <v>Завантажити сертифікат</v>
      </c>
    </row>
    <row r="1694" spans="1:4" x14ac:dyDescent="0.3">
      <c r="A1694" s="3">
        <v>1693</v>
      </c>
      <c r="B1694" t="s">
        <v>3387</v>
      </c>
      <c r="C1694" t="s">
        <v>3388</v>
      </c>
      <c r="D1694" t="str">
        <f>HYPERLINK("https://talan.bank.gov.ua/get-user-certificate/gw25gN6CL_fLPHOJMN_Z","Завантажити сертифікат")</f>
        <v>Завантажити сертифікат</v>
      </c>
    </row>
    <row r="1695" spans="1:4" x14ac:dyDescent="0.3">
      <c r="A1695" s="3">
        <v>1694</v>
      </c>
      <c r="B1695" t="s">
        <v>3389</v>
      </c>
      <c r="C1695" t="s">
        <v>3390</v>
      </c>
      <c r="D1695" t="str">
        <f>HYPERLINK("https://talan.bank.gov.ua/get-user-certificate/gw25g-KhThA3s9-FNDGQ","Завантажити сертифікат")</f>
        <v>Завантажити сертифікат</v>
      </c>
    </row>
    <row r="1696" spans="1:4" x14ac:dyDescent="0.3">
      <c r="A1696" s="3">
        <v>1695</v>
      </c>
      <c r="B1696" t="s">
        <v>3391</v>
      </c>
      <c r="C1696" t="s">
        <v>3392</v>
      </c>
      <c r="D1696" t="str">
        <f>HYPERLINK("https://talan.bank.gov.ua/get-user-certificate/gw25gWLt3FU7zHzR109I","Завантажити сертифікат")</f>
        <v>Завантажити сертифікат</v>
      </c>
    </row>
    <row r="1697" spans="1:4" x14ac:dyDescent="0.3">
      <c r="A1697" s="3">
        <v>1696</v>
      </c>
      <c r="B1697" t="s">
        <v>3393</v>
      </c>
      <c r="C1697" t="s">
        <v>3394</v>
      </c>
      <c r="D1697" t="str">
        <f>HYPERLINK("https://talan.bank.gov.ua/get-user-certificate/gw25gFt3I7_w-GiAtwtf","Завантажити сертифікат")</f>
        <v>Завантажити сертифікат</v>
      </c>
    </row>
    <row r="1698" spans="1:4" x14ac:dyDescent="0.3">
      <c r="A1698" s="3">
        <v>1697</v>
      </c>
      <c r="B1698" t="s">
        <v>3395</v>
      </c>
      <c r="C1698" t="s">
        <v>3396</v>
      </c>
      <c r="D1698" t="str">
        <f>HYPERLINK("https://talan.bank.gov.ua/get-user-certificate/gw25gCJDrTKTXQKDXWL6","Завантажити сертифікат")</f>
        <v>Завантажити сертифікат</v>
      </c>
    </row>
    <row r="1699" spans="1:4" x14ac:dyDescent="0.3">
      <c r="A1699" s="3">
        <v>1698</v>
      </c>
      <c r="B1699" t="s">
        <v>3397</v>
      </c>
      <c r="C1699" t="s">
        <v>3398</v>
      </c>
      <c r="D1699" t="str">
        <f>HYPERLINK("https://talan.bank.gov.ua/get-user-certificate/gw25gls7evEuUs9U18NK","Завантажити сертифікат")</f>
        <v>Завантажити сертифікат</v>
      </c>
    </row>
    <row r="1700" spans="1:4" x14ac:dyDescent="0.3">
      <c r="A1700" s="3">
        <v>1699</v>
      </c>
      <c r="B1700" t="s">
        <v>3399</v>
      </c>
      <c r="C1700" t="s">
        <v>3400</v>
      </c>
      <c r="D1700" t="str">
        <f>HYPERLINK("https://talan.bank.gov.ua/get-user-certificate/gw25gHLrmPPbU3esrgb5","Завантажити сертифікат")</f>
        <v>Завантажити сертифікат</v>
      </c>
    </row>
    <row r="1701" spans="1:4" x14ac:dyDescent="0.3">
      <c r="A1701" s="3">
        <v>1700</v>
      </c>
      <c r="B1701" t="s">
        <v>3401</v>
      </c>
      <c r="C1701" t="s">
        <v>3402</v>
      </c>
      <c r="D1701" t="str">
        <f>HYPERLINK("https://talan.bank.gov.ua/get-user-certificate/gw25gJUFCX-aPpSty2QE","Завантажити сертифікат")</f>
        <v>Завантажити сертифікат</v>
      </c>
    </row>
    <row r="1702" spans="1:4" x14ac:dyDescent="0.3">
      <c r="A1702" s="3">
        <v>1701</v>
      </c>
      <c r="B1702" t="s">
        <v>3403</v>
      </c>
      <c r="C1702" t="s">
        <v>3404</v>
      </c>
      <c r="D1702" t="str">
        <f>HYPERLINK("https://talan.bank.gov.ua/get-user-certificate/gw25g94i_R_cYkl8WUKH","Завантажити сертифікат")</f>
        <v>Завантажити сертифікат</v>
      </c>
    </row>
    <row r="1703" spans="1:4" x14ac:dyDescent="0.3">
      <c r="A1703" s="3">
        <v>1702</v>
      </c>
      <c r="B1703" t="s">
        <v>3405</v>
      </c>
      <c r="C1703" t="s">
        <v>3406</v>
      </c>
      <c r="D1703" t="str">
        <f>HYPERLINK("https://talan.bank.gov.ua/get-user-certificate/gw25geijE_4q1meL51Cy","Завантажити сертифікат")</f>
        <v>Завантажити сертифікат</v>
      </c>
    </row>
    <row r="1704" spans="1:4" x14ac:dyDescent="0.3">
      <c r="A1704" s="3">
        <v>1703</v>
      </c>
      <c r="B1704" t="s">
        <v>3407</v>
      </c>
      <c r="C1704" t="s">
        <v>3408</v>
      </c>
      <c r="D1704" t="str">
        <f>HYPERLINK("https://talan.bank.gov.ua/get-user-certificate/gw25gpOlDOydNLnXoi2h","Завантажити сертифікат")</f>
        <v>Завантажити сертифікат</v>
      </c>
    </row>
    <row r="1705" spans="1:4" x14ac:dyDescent="0.3">
      <c r="A1705" s="3">
        <v>1704</v>
      </c>
      <c r="B1705" t="s">
        <v>3409</v>
      </c>
      <c r="C1705" t="s">
        <v>3410</v>
      </c>
      <c r="D1705" t="str">
        <f>HYPERLINK("https://talan.bank.gov.ua/get-user-certificate/gw25gsWVwP6OPcQw93n8","Завантажити сертифікат")</f>
        <v>Завантажити сертифікат</v>
      </c>
    </row>
    <row r="1706" spans="1:4" x14ac:dyDescent="0.3">
      <c r="A1706" s="3">
        <v>1705</v>
      </c>
      <c r="B1706" t="s">
        <v>3411</v>
      </c>
      <c r="C1706" t="s">
        <v>3412</v>
      </c>
      <c r="D1706" t="str">
        <f>HYPERLINK("https://talan.bank.gov.ua/get-user-certificate/gw25gQdEPUwVFG5go8SD","Завантажити сертифікат")</f>
        <v>Завантажити сертифікат</v>
      </c>
    </row>
    <row r="1707" spans="1:4" x14ac:dyDescent="0.3">
      <c r="A1707" s="3">
        <v>1706</v>
      </c>
      <c r="B1707" t="s">
        <v>3413</v>
      </c>
      <c r="C1707" t="s">
        <v>3414</v>
      </c>
      <c r="D1707" t="str">
        <f>HYPERLINK("https://talan.bank.gov.ua/get-user-certificate/gw25gsBJJyvc5-NVzN76","Завантажити сертифікат")</f>
        <v>Завантажити сертифікат</v>
      </c>
    </row>
    <row r="1708" spans="1:4" x14ac:dyDescent="0.3">
      <c r="A1708" s="3">
        <v>1707</v>
      </c>
      <c r="B1708" t="s">
        <v>3415</v>
      </c>
      <c r="C1708" t="s">
        <v>3416</v>
      </c>
      <c r="D1708" t="str">
        <f>HYPERLINK("https://talan.bank.gov.ua/get-user-certificate/gw25gO_J-T27EUG0K2Ru","Завантажити сертифікат")</f>
        <v>Завантажити сертифікат</v>
      </c>
    </row>
    <row r="1709" spans="1:4" x14ac:dyDescent="0.3">
      <c r="A1709" s="3">
        <v>1708</v>
      </c>
      <c r="B1709" t="s">
        <v>3417</v>
      </c>
      <c r="C1709" t="s">
        <v>3418</v>
      </c>
      <c r="D1709" t="str">
        <f>HYPERLINK("https://talan.bank.gov.ua/get-user-certificate/gw25gfvN47amC8Jntx9T","Завантажити сертифікат")</f>
        <v>Завантажити сертифікат</v>
      </c>
    </row>
    <row r="1710" spans="1:4" x14ac:dyDescent="0.3">
      <c r="A1710" s="3">
        <v>1709</v>
      </c>
      <c r="B1710" t="s">
        <v>3419</v>
      </c>
      <c r="C1710" t="s">
        <v>3420</v>
      </c>
      <c r="D1710" t="str">
        <f>HYPERLINK("https://talan.bank.gov.ua/get-user-certificate/gw25gAuzhUWLuTmraWjb","Завантажити сертифікат")</f>
        <v>Завантажити сертифікат</v>
      </c>
    </row>
    <row r="1711" spans="1:4" x14ac:dyDescent="0.3">
      <c r="A1711" s="3">
        <v>1710</v>
      </c>
      <c r="B1711" t="s">
        <v>3421</v>
      </c>
      <c r="C1711" t="s">
        <v>3422</v>
      </c>
      <c r="D1711" t="str">
        <f>HYPERLINK("https://talan.bank.gov.ua/get-user-certificate/hXdo8jxQnaYAltZY75kx","Завантажити сертифікат")</f>
        <v>Завантажити сертифікат</v>
      </c>
    </row>
    <row r="1712" spans="1:4" x14ac:dyDescent="0.3">
      <c r="A1712" s="3">
        <v>1711</v>
      </c>
      <c r="B1712" t="s">
        <v>3423</v>
      </c>
      <c r="C1712" t="s">
        <v>3424</v>
      </c>
      <c r="D1712" t="str">
        <f>HYPERLINK("https://talan.bank.gov.ua/get-user-certificate/hXdo8XJRzYOWc6YPrMZ-","Завантажити сертифікат")</f>
        <v>Завантажити сертифікат</v>
      </c>
    </row>
    <row r="1713" spans="1:4" x14ac:dyDescent="0.3">
      <c r="A1713" s="3">
        <v>1712</v>
      </c>
      <c r="B1713" t="s">
        <v>3425</v>
      </c>
      <c r="C1713" t="s">
        <v>3426</v>
      </c>
      <c r="D1713" t="str">
        <f>HYPERLINK("https://talan.bank.gov.ua/get-user-certificate/hXdo8_Pr5XTkntxEGgEU","Завантажити сертифікат")</f>
        <v>Завантажити сертифікат</v>
      </c>
    </row>
    <row r="1714" spans="1:4" x14ac:dyDescent="0.3">
      <c r="A1714" s="3">
        <v>1713</v>
      </c>
      <c r="B1714" t="s">
        <v>3427</v>
      </c>
      <c r="C1714" t="s">
        <v>3428</v>
      </c>
      <c r="D1714" t="str">
        <f>HYPERLINK("https://talan.bank.gov.ua/get-user-certificate/hXdo8gLZbl4oFl7qwR2-","Завантажити сертифікат")</f>
        <v>Завантажити сертифікат</v>
      </c>
    </row>
    <row r="1715" spans="1:4" x14ac:dyDescent="0.3">
      <c r="A1715" s="3">
        <v>1714</v>
      </c>
      <c r="B1715" t="s">
        <v>3429</v>
      </c>
      <c r="C1715" t="s">
        <v>3430</v>
      </c>
      <c r="D1715" t="str">
        <f>HYPERLINK("https://talan.bank.gov.ua/get-user-certificate/hXdo8enUQt7YHsBxlMac","Завантажити сертифікат")</f>
        <v>Завантажити сертифікат</v>
      </c>
    </row>
    <row r="1716" spans="1:4" x14ac:dyDescent="0.3">
      <c r="A1716" s="3">
        <v>1715</v>
      </c>
      <c r="B1716" t="s">
        <v>3431</v>
      </c>
      <c r="C1716" t="s">
        <v>3432</v>
      </c>
      <c r="D1716" t="str">
        <f>HYPERLINK("https://talan.bank.gov.ua/get-user-certificate/hXdo8pvAyUw5NCwJC12P","Завантажити сертифікат")</f>
        <v>Завантажити сертифікат</v>
      </c>
    </row>
    <row r="1717" spans="1:4" x14ac:dyDescent="0.3">
      <c r="A1717" s="3">
        <v>1716</v>
      </c>
      <c r="B1717" t="s">
        <v>3433</v>
      </c>
      <c r="C1717" t="s">
        <v>3434</v>
      </c>
      <c r="D1717" t="str">
        <f>HYPERLINK("https://talan.bank.gov.ua/get-user-certificate/hXdo8hjz38cqJnrNuDdP","Завантажити сертифікат")</f>
        <v>Завантажити сертифікат</v>
      </c>
    </row>
    <row r="1718" spans="1:4" x14ac:dyDescent="0.3">
      <c r="A1718" s="3">
        <v>1717</v>
      </c>
      <c r="B1718" t="s">
        <v>3435</v>
      </c>
      <c r="C1718" t="s">
        <v>3436</v>
      </c>
      <c r="D1718" t="str">
        <f>HYPERLINK("https://talan.bank.gov.ua/get-user-certificate/hXdo8nNx0lzLLTaPaF6S","Завантажити сертифікат")</f>
        <v>Завантажити сертифікат</v>
      </c>
    </row>
    <row r="1719" spans="1:4" x14ac:dyDescent="0.3">
      <c r="A1719" s="3">
        <v>1718</v>
      </c>
      <c r="B1719" t="s">
        <v>3437</v>
      </c>
      <c r="C1719" t="s">
        <v>3438</v>
      </c>
      <c r="D1719" t="str">
        <f>HYPERLINK("https://talan.bank.gov.ua/get-user-certificate/hXdo8D_aYVcuMQ3MS_KZ","Завантажити сертифікат")</f>
        <v>Завантажити сертифікат</v>
      </c>
    </row>
    <row r="1720" spans="1:4" x14ac:dyDescent="0.3">
      <c r="A1720" s="3">
        <v>1719</v>
      </c>
      <c r="B1720" t="s">
        <v>3439</v>
      </c>
      <c r="C1720" t="s">
        <v>3440</v>
      </c>
      <c r="D1720" t="str">
        <f>HYPERLINK("https://talan.bank.gov.ua/get-user-certificate/hXdo8TQ7UUAjQlQXYdfT","Завантажити сертифікат")</f>
        <v>Завантажити сертифікат</v>
      </c>
    </row>
    <row r="1721" spans="1:4" x14ac:dyDescent="0.3">
      <c r="A1721" s="3">
        <v>1720</v>
      </c>
      <c r="B1721" t="s">
        <v>3441</v>
      </c>
      <c r="C1721" t="s">
        <v>3442</v>
      </c>
      <c r="D1721" t="str">
        <f>HYPERLINK("https://talan.bank.gov.ua/get-user-certificate/hXdo8nmM1Yyb4npU5LUI","Завантажити сертифікат")</f>
        <v>Завантажити сертифікат</v>
      </c>
    </row>
    <row r="1722" spans="1:4" x14ac:dyDescent="0.3">
      <c r="A1722" s="3">
        <v>1721</v>
      </c>
      <c r="B1722" t="s">
        <v>3443</v>
      </c>
      <c r="C1722" t="s">
        <v>3444</v>
      </c>
      <c r="D1722" t="str">
        <f>HYPERLINK("https://talan.bank.gov.ua/get-user-certificate/hXdo8VbzZ2zYvBd0klXW","Завантажити сертифікат")</f>
        <v>Завантажити сертифікат</v>
      </c>
    </row>
    <row r="1723" spans="1:4" x14ac:dyDescent="0.3">
      <c r="A1723" s="3">
        <v>1722</v>
      </c>
      <c r="B1723" t="s">
        <v>3445</v>
      </c>
      <c r="C1723" t="s">
        <v>3446</v>
      </c>
      <c r="D1723" t="str">
        <f>HYPERLINK("https://talan.bank.gov.ua/get-user-certificate/hXdo8AQV27IMjSfEmETG","Завантажити сертифікат")</f>
        <v>Завантажити сертифікат</v>
      </c>
    </row>
    <row r="1724" spans="1:4" x14ac:dyDescent="0.3">
      <c r="A1724" s="3">
        <v>1723</v>
      </c>
      <c r="B1724" t="s">
        <v>3447</v>
      </c>
      <c r="C1724" t="s">
        <v>3448</v>
      </c>
      <c r="D1724" t="str">
        <f>HYPERLINK("https://talan.bank.gov.ua/get-user-certificate/hXdo8y_EMFI7NGkRXkoP","Завантажити сертифікат")</f>
        <v>Завантажити сертифікат</v>
      </c>
    </row>
    <row r="1725" spans="1:4" x14ac:dyDescent="0.3">
      <c r="A1725" s="3">
        <v>1724</v>
      </c>
      <c r="B1725" t="s">
        <v>3449</v>
      </c>
      <c r="C1725" t="s">
        <v>3450</v>
      </c>
      <c r="D1725" t="str">
        <f>HYPERLINK("https://talan.bank.gov.ua/get-user-certificate/hXdo8IaG096JviNPlQ1B","Завантажити сертифікат")</f>
        <v>Завантажити сертифікат</v>
      </c>
    </row>
    <row r="1726" spans="1:4" x14ac:dyDescent="0.3">
      <c r="A1726" s="3">
        <v>1725</v>
      </c>
      <c r="B1726" t="s">
        <v>3451</v>
      </c>
      <c r="C1726" t="s">
        <v>3452</v>
      </c>
      <c r="D1726" t="str">
        <f>HYPERLINK("https://talan.bank.gov.ua/get-user-certificate/hXdo8TNRPoIus4XI4WQX","Завантажити сертифікат")</f>
        <v>Завантажити сертифікат</v>
      </c>
    </row>
    <row r="1727" spans="1:4" x14ac:dyDescent="0.3">
      <c r="A1727" s="3">
        <v>1726</v>
      </c>
      <c r="B1727" t="s">
        <v>3453</v>
      </c>
      <c r="C1727" t="s">
        <v>3454</v>
      </c>
      <c r="D1727" t="str">
        <f>HYPERLINK("https://talan.bank.gov.ua/get-user-certificate/hXdo8rFS_IHOZdr1YMuN","Завантажити сертифікат")</f>
        <v>Завантажити сертифікат</v>
      </c>
    </row>
    <row r="1728" spans="1:4" x14ac:dyDescent="0.3">
      <c r="A1728" s="3">
        <v>1727</v>
      </c>
      <c r="B1728" t="s">
        <v>3455</v>
      </c>
      <c r="C1728" t="s">
        <v>3456</v>
      </c>
      <c r="D1728" t="str">
        <f>HYPERLINK("https://talan.bank.gov.ua/get-user-certificate/hXdo81pU1jIDQ6MxLqvw","Завантажити сертифікат")</f>
        <v>Завантажити сертифікат</v>
      </c>
    </row>
    <row r="1729" spans="1:4" x14ac:dyDescent="0.3">
      <c r="A1729" s="3">
        <v>1728</v>
      </c>
      <c r="B1729" t="s">
        <v>3457</v>
      </c>
      <c r="C1729" t="s">
        <v>3458</v>
      </c>
      <c r="D1729" t="str">
        <f>HYPERLINK("https://talan.bank.gov.ua/get-user-certificate/bctKzjiPbCwVTayTSux4","Завантажити сертифікат")</f>
        <v>Завантажити сертифікат</v>
      </c>
    </row>
    <row r="1730" spans="1:4" x14ac:dyDescent="0.3">
      <c r="A1730" s="3">
        <v>1729</v>
      </c>
      <c r="B1730" t="s">
        <v>3459</v>
      </c>
      <c r="C1730" t="s">
        <v>3460</v>
      </c>
      <c r="D1730" t="str">
        <f>HYPERLINK("https://talan.bank.gov.ua/get-user-certificate/bctKzywnnT64TlUIQ1bF","Завантажити сертифікат")</f>
        <v>Завантажити сертифікат</v>
      </c>
    </row>
    <row r="1731" spans="1:4" x14ac:dyDescent="0.3">
      <c r="A1731" s="3">
        <v>1730</v>
      </c>
      <c r="B1731" t="s">
        <v>3461</v>
      </c>
      <c r="C1731" t="s">
        <v>3462</v>
      </c>
      <c r="D1731" t="str">
        <f>HYPERLINK("https://talan.bank.gov.ua/get-user-certificate/bctKzRh-EW1CgDVGjvWh","Завантажити сертифікат")</f>
        <v>Завантажити сертифікат</v>
      </c>
    </row>
    <row r="1732" spans="1:4" x14ac:dyDescent="0.3">
      <c r="A1732" s="3">
        <v>1731</v>
      </c>
      <c r="B1732" t="s">
        <v>3463</v>
      </c>
      <c r="C1732" t="s">
        <v>3464</v>
      </c>
      <c r="D1732" t="str">
        <f>HYPERLINK("https://talan.bank.gov.ua/get-user-certificate/bctKzFPksbHs4_CZZT1O","Завантажити сертифікат")</f>
        <v>Завантажити сертифікат</v>
      </c>
    </row>
    <row r="1733" spans="1:4" x14ac:dyDescent="0.3">
      <c r="A1733" s="3">
        <v>1732</v>
      </c>
      <c r="B1733" t="s">
        <v>3465</v>
      </c>
      <c r="C1733" t="s">
        <v>3466</v>
      </c>
      <c r="D1733" t="str">
        <f>HYPERLINK("https://talan.bank.gov.ua/get-user-certificate/bctKzQv8la0fInWmPjkY","Завантажити сертифікат")</f>
        <v>Завантажити сертифікат</v>
      </c>
    </row>
    <row r="1734" spans="1:4" x14ac:dyDescent="0.3">
      <c r="A1734" s="3">
        <v>1733</v>
      </c>
      <c r="B1734" t="s">
        <v>3467</v>
      </c>
      <c r="C1734" t="s">
        <v>3468</v>
      </c>
      <c r="D1734" t="str">
        <f>HYPERLINK("https://talan.bank.gov.ua/get-user-certificate/bctKzayHQ-KScKFvvyHD","Завантажити сертифікат")</f>
        <v>Завантажити сертифікат</v>
      </c>
    </row>
    <row r="1735" spans="1:4" x14ac:dyDescent="0.3">
      <c r="A1735" s="3">
        <v>1734</v>
      </c>
      <c r="B1735" t="s">
        <v>3469</v>
      </c>
      <c r="C1735" t="s">
        <v>3470</v>
      </c>
      <c r="D1735" t="str">
        <f>HYPERLINK("https://talan.bank.gov.ua/get-user-certificate/eekBZVYkTomsjYVCrh3R","Завантажити сертифікат")</f>
        <v>Завантажити сертифікат</v>
      </c>
    </row>
    <row r="1736" spans="1:4" x14ac:dyDescent="0.3">
      <c r="A1736" s="3">
        <v>1735</v>
      </c>
      <c r="B1736" t="s">
        <v>3471</v>
      </c>
      <c r="C1736" t="s">
        <v>3472</v>
      </c>
      <c r="D1736" t="str">
        <f>HYPERLINK("https://talan.bank.gov.ua/get-user-certificate/eekBZVshkUX-2vP00sLh","Завантажити сертифікат")</f>
        <v>Завантажити сертифікат</v>
      </c>
    </row>
    <row r="1737" spans="1:4" x14ac:dyDescent="0.3">
      <c r="A1737" s="3">
        <v>1736</v>
      </c>
      <c r="B1737" t="s">
        <v>3473</v>
      </c>
      <c r="C1737" t="s">
        <v>3474</v>
      </c>
      <c r="D1737" t="str">
        <f>HYPERLINK("https://talan.bank.gov.ua/get-user-certificate/dWhW7GEZJ3dRzcHQNc6x","Завантажити сертифікат")</f>
        <v>Завантажити сертифікат</v>
      </c>
    </row>
    <row r="1738" spans="1:4" x14ac:dyDescent="0.3">
      <c r="A1738" s="3">
        <v>1737</v>
      </c>
      <c r="B1738" t="s">
        <v>3475</v>
      </c>
      <c r="C1738" t="s">
        <v>3476</v>
      </c>
      <c r="D1738" t="str">
        <f>HYPERLINK("https://talan.bank.gov.ua/get-user-certificate/dWhW7Itl2cQP9wslUJgK","Завантажити сертифікат")</f>
        <v>Завантажити сертифікат</v>
      </c>
    </row>
    <row r="1739" spans="1:4" x14ac:dyDescent="0.3">
      <c r="A1739" s="3">
        <v>1738</v>
      </c>
      <c r="B1739" t="s">
        <v>3477</v>
      </c>
      <c r="C1739" t="s">
        <v>3478</v>
      </c>
      <c r="D1739" t="str">
        <f>HYPERLINK("https://talan.bank.gov.ua/get-user-certificate/dWhW7WCaevHdTJTa6pLh","Завантажити сертифікат")</f>
        <v>Завантажити сертифікат</v>
      </c>
    </row>
    <row r="1740" spans="1:4" x14ac:dyDescent="0.3">
      <c r="A1740" s="3">
        <v>1739</v>
      </c>
      <c r="B1740" t="s">
        <v>3479</v>
      </c>
      <c r="C1740" t="s">
        <v>3480</v>
      </c>
      <c r="D1740" t="str">
        <f>HYPERLINK("https://talan.bank.gov.ua/get-user-certificate/1I8KKUC1cWUP9RLj4pEY","Завантажити сертифікат")</f>
        <v>Завантажити сертифікат</v>
      </c>
    </row>
    <row r="1741" spans="1:4" x14ac:dyDescent="0.3">
      <c r="A1741" s="3">
        <v>1740</v>
      </c>
      <c r="B1741" t="s">
        <v>3481</v>
      </c>
      <c r="C1741" t="s">
        <v>3482</v>
      </c>
      <c r="D1741" t="str">
        <f>HYPERLINK("https://talan.bank.gov.ua/get-user-certificate/1I8KKFQeBffpDilAfh6b","Завантажити сертифікат")</f>
        <v>Завантажити сертифікат</v>
      </c>
    </row>
    <row r="1742" spans="1:4" x14ac:dyDescent="0.3">
      <c r="A1742" s="3">
        <v>1741</v>
      </c>
      <c r="B1742" t="s">
        <v>3483</v>
      </c>
      <c r="C1742" t="s">
        <v>3484</v>
      </c>
      <c r="D1742" t="str">
        <f>HYPERLINK("https://talan.bank.gov.ua/get-user-certificate/1I8KKvhtOZDH25sk-5fE","Завантажити сертифікат")</f>
        <v>Завантажити сертифікат</v>
      </c>
    </row>
    <row r="1743" spans="1:4" x14ac:dyDescent="0.3">
      <c r="A1743" s="3">
        <v>1742</v>
      </c>
      <c r="B1743" t="s">
        <v>3498</v>
      </c>
      <c r="C1743" t="s">
        <v>3497</v>
      </c>
      <c r="D1743" t="str">
        <f>HYPERLINK("https://talan.bank.gov.ua/get-user-certificate/E3o17apuQknK9o58RHFW","Завантажити сертифікат")</f>
        <v>Завантажити сертифікат</v>
      </c>
    </row>
    <row r="1744" spans="1:4" x14ac:dyDescent="0.3">
      <c r="A1744" s="3">
        <v>1743</v>
      </c>
      <c r="B1744" t="s">
        <v>3496</v>
      </c>
      <c r="C1744" t="s">
        <v>3495</v>
      </c>
      <c r="D1744" t="str">
        <f>HYPERLINK("https://talan.bank.gov.ua/get-user-certificate/E3o17QUcCjjSlmxVxuff","Завантажити сертифікат")</f>
        <v>Завантажити сертифікат</v>
      </c>
    </row>
    <row r="1745" spans="1:4" x14ac:dyDescent="0.3">
      <c r="A1745" s="3">
        <v>1744</v>
      </c>
      <c r="B1745" t="s">
        <v>3494</v>
      </c>
      <c r="C1745" t="s">
        <v>3493</v>
      </c>
      <c r="D1745" t="str">
        <f>HYPERLINK("https://talan.bank.gov.ua/get-user-certificate/E3o17m-CiEDpi3zar81d","Завантажити сертифікат")</f>
        <v>Завантажити сертифікат</v>
      </c>
    </row>
    <row r="1746" spans="1:4" x14ac:dyDescent="0.3">
      <c r="A1746" s="3">
        <v>1745</v>
      </c>
      <c r="B1746" t="s">
        <v>3492</v>
      </c>
      <c r="C1746" t="s">
        <v>3491</v>
      </c>
      <c r="D1746" t="str">
        <f>HYPERLINK("https://talan.bank.gov.ua/get-user-certificate/E3o17SqinCnEH2Se0SZk","Завантажити сертифікат")</f>
        <v>Завантажити сертифікат</v>
      </c>
    </row>
    <row r="1747" spans="1:4" x14ac:dyDescent="0.3">
      <c r="A1747" s="3">
        <v>1746</v>
      </c>
      <c r="B1747" t="s">
        <v>3490</v>
      </c>
      <c r="C1747" t="s">
        <v>3489</v>
      </c>
      <c r="D1747" t="str">
        <f>HYPERLINK("https://talan.bank.gov.ua/get-user-certificate/E3o17YFfKfqRMlvDryaK","Завантажити сертифікат")</f>
        <v>Завантажити сертифікат</v>
      </c>
    </row>
    <row r="1748" spans="1:4" x14ac:dyDescent="0.3">
      <c r="A1748" s="3">
        <v>1747</v>
      </c>
      <c r="B1748" t="s">
        <v>3488</v>
      </c>
      <c r="C1748" t="s">
        <v>3487</v>
      </c>
      <c r="D1748" t="str">
        <f>HYPERLINK("https://talan.bank.gov.ua/get-user-certificate/E3o17NBK2tipZgcNna9V","Завантажити сертифікат")</f>
        <v>Завантажити сертифікат</v>
      </c>
    </row>
    <row r="1749" spans="1:4" x14ac:dyDescent="0.3">
      <c r="A1749" s="3">
        <v>1748</v>
      </c>
      <c r="B1749" t="s">
        <v>3486</v>
      </c>
      <c r="C1749" t="s">
        <v>3485</v>
      </c>
      <c r="D1749" t="str">
        <f>HYPERLINK("https://talan.bank.gov.ua/get-user-certificate/E3o17S0OPt7RgQD_qG-n","Завантажити сертифікат")</f>
        <v>Завантажити сертифікат</v>
      </c>
    </row>
    <row r="1750" spans="1:4" x14ac:dyDescent="0.3">
      <c r="A1750" s="3">
        <v>1749</v>
      </c>
      <c r="B1750" t="s">
        <v>3499</v>
      </c>
      <c r="C1750" t="s">
        <v>3500</v>
      </c>
      <c r="D1750" t="str">
        <f>HYPERLINK("https://talan.bank.gov.ua/get-user-certificate/LZUt7XiWQwZNjBBat2U2","Завантажити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4" r:id="rId12" tooltip="Завантажити сертифікат" display="Завантажити сертифікат"/>
    <hyperlink ref="D15" r:id="rId13" tooltip="Завантажити сертифікат" display="Завантажити сертифікат"/>
    <hyperlink ref="D16" r:id="rId14" tooltip="Завантажити сертифікат" display="Завантажити сертифікат"/>
    <hyperlink ref="D17" r:id="rId15" tooltip="Завантажити сертифікат" display="Завантажити сертифікат"/>
    <hyperlink ref="D18" r:id="rId16" tooltip="Завантажити сертифікат" display="Завантажити сертифікат"/>
    <hyperlink ref="D19" r:id="rId17" tooltip="Завантажити сертифікат" display="Завантажити сертифікат"/>
    <hyperlink ref="D20" r:id="rId18" tooltip="Завантажити сертифікат" display="Завантажити сертифікат"/>
    <hyperlink ref="D21" r:id="rId19" tooltip="Завантажити сертифікат" display="Завантажити сертифікат"/>
    <hyperlink ref="D22" r:id="rId20" tooltip="Завантажити сертифікат" display="Завантажити сертифікат"/>
    <hyperlink ref="D23" r:id="rId21" tooltip="Завантажити сертифікат" display="Завантажити сертифікат"/>
    <hyperlink ref="D24" r:id="rId22" tooltip="Завантажити сертифікат" display="Завантажити сертифікат"/>
    <hyperlink ref="D25" r:id="rId23" tooltip="Завантажити сертифікат" display="Завантажити сертифікат"/>
    <hyperlink ref="D26" r:id="rId24" tooltip="Завантажити сертифікат" display="Завантажити сертифікат"/>
    <hyperlink ref="D27" r:id="rId25" tooltip="Завантажити сертифікат" display="Завантажити сертифікат"/>
    <hyperlink ref="D28" r:id="rId26" tooltip="Завантажити сертифікат" display="Завантажити сертифікат"/>
    <hyperlink ref="D29" r:id="rId27" tooltip="Завантажити сертифікат" display="Завантажити сертифікат"/>
    <hyperlink ref="D30" r:id="rId28" tooltip="Завантажити сертифікат" display="Завантажити сертифікат"/>
    <hyperlink ref="D31" r:id="rId29" tooltip="Завантажити сертифікат" display="Завантажити сертифікат"/>
    <hyperlink ref="D32" r:id="rId30" tooltip="Завантажити сертифікат" display="Завантажити сертифікат"/>
    <hyperlink ref="D33" r:id="rId31" tooltip="Завантажити сертифікат" display="Завантажити сертифікат"/>
    <hyperlink ref="D34" r:id="rId32" tooltip="Завантажити сертифікат" display="Завантажити сертифікат"/>
    <hyperlink ref="D35" r:id="rId33" tooltip="Завантажити сертифікат" display="Завантажити сертифікат"/>
    <hyperlink ref="D36" r:id="rId34" tooltip="Завантажити сертифікат" display="Завантажити сертифікат"/>
    <hyperlink ref="D37" r:id="rId35" tooltip="Завантажити сертифікат" display="Завантажити сертифікат"/>
    <hyperlink ref="D38" r:id="rId36" tooltip="Завантажити сертифікат" display="Завантажити сертифікат"/>
    <hyperlink ref="D39" r:id="rId37" tooltip="Завантажити сертифікат" display="Завантажити сертифікат"/>
    <hyperlink ref="D40" r:id="rId38" tooltip="Завантажити сертифікат" display="Завантажити сертифікат"/>
    <hyperlink ref="D41" r:id="rId39" tooltip="Завантажити сертифікат" display="Завантажити сертифікат"/>
    <hyperlink ref="D42" r:id="rId40" tooltip="Завантажити сертифікат" display="Завантажити сертифікат"/>
    <hyperlink ref="D43" r:id="rId41" tooltip="Завантажити сертифікат" display="Завантажити сертифікат"/>
    <hyperlink ref="D44" r:id="rId42" tooltip="Завантажити сертифікат" display="Завантажити сертифікат"/>
    <hyperlink ref="D45" r:id="rId43" tooltip="Завантажити сертифікат" display="Завантажити сертифікат"/>
    <hyperlink ref="D46" r:id="rId44" tooltip="Завантажити сертифікат" display="Завантажити сертифікат"/>
    <hyperlink ref="D47" r:id="rId45" tooltip="Завантажити сертифікат" display="Завантажити сертифікат"/>
    <hyperlink ref="D48" r:id="rId46" tooltip="Завантажити сертифікат" display="Завантажити сертифікат"/>
    <hyperlink ref="D49" r:id="rId47" tooltip="Завантажити сертифікат" display="Завантажити сертифікат"/>
    <hyperlink ref="D50" r:id="rId48" tooltip="Завантажити сертифікат" display="Завантажити сертифікат"/>
    <hyperlink ref="D51" r:id="rId49" tooltip="Завантажити сертифікат" display="Завантажити сертифікат"/>
    <hyperlink ref="D52" r:id="rId50" tooltip="Завантажити сертифікат" display="Завантажити сертифікат"/>
    <hyperlink ref="D53" r:id="rId51" tooltip="Завантажити сертифікат" display="Завантажити сертифікат"/>
    <hyperlink ref="D54" r:id="rId52" tooltip="Завантажити сертифікат" display="Завантажити сертифікат"/>
    <hyperlink ref="D55" r:id="rId53" tooltip="Завантажити сертифікат" display="Завантажити сертифікат"/>
    <hyperlink ref="D56" r:id="rId54" tooltip="Завантажити сертифікат" display="Завантажити сертифікат"/>
    <hyperlink ref="D57" r:id="rId55" tooltip="Завантажити сертифікат" display="Завантажити сертифікат"/>
    <hyperlink ref="D58" r:id="rId56" tooltip="Завантажити сертифікат" display="Завантажити сертифікат"/>
    <hyperlink ref="D59" r:id="rId57" tooltip="Завантажити сертифікат" display="Завантажити сертифікат"/>
    <hyperlink ref="D60" r:id="rId58" tooltip="Завантажити сертифікат" display="Завантажити сертифікат"/>
    <hyperlink ref="D61" r:id="rId59" tooltip="Завантажити сертифікат" display="Завантажити сертифікат"/>
    <hyperlink ref="D62" r:id="rId60" tooltip="Завантажити сертифікат" display="Завантажити сертифікат"/>
    <hyperlink ref="D63" r:id="rId61" tooltip="Завантажити сертифікат" display="Завантажити сертифікат"/>
    <hyperlink ref="D64" r:id="rId62" tooltip="Завантажити сертифікат" display="Завантажити сертифікат"/>
    <hyperlink ref="D65" r:id="rId63" tooltip="Завантажити сертифікат" display="Завантажити сертифікат"/>
    <hyperlink ref="D66" r:id="rId64" tooltip="Завантажити сертифікат" display="Завантажити сертифікат"/>
    <hyperlink ref="D67" r:id="rId65" tooltip="Завантажити сертифікат" display="Завантажити сертифікат"/>
    <hyperlink ref="D68" r:id="rId66" tooltip="Завантажити сертифікат" display="Завантажити сертифікат"/>
    <hyperlink ref="D69" r:id="rId67" tooltip="Завантажити сертифікат" display="Завантажити сертифікат"/>
    <hyperlink ref="D70" r:id="rId68" tooltip="Завантажити сертифікат" display="Завантажити сертифікат"/>
    <hyperlink ref="D71" r:id="rId69" tooltip="Завантажити сертифікат" display="Завантажити сертифікат"/>
    <hyperlink ref="D72" r:id="rId70" tooltip="Завантажити сертифікат" display="Завантажити сертифікат"/>
    <hyperlink ref="D73" r:id="rId71" tooltip="Завантажити сертифікат" display="Завантажити сертифікат"/>
    <hyperlink ref="D74" r:id="rId72" tooltip="Завантажити сертифікат" display="Завантажити сертифікат"/>
    <hyperlink ref="D75" r:id="rId73" tooltip="Завантажити сертифікат" display="Завантажити сертифікат"/>
    <hyperlink ref="D76" r:id="rId74" tooltip="Завантажити сертифікат" display="Завантажити сертифікат"/>
    <hyperlink ref="D77" r:id="rId75" tooltip="Завантажити сертифікат" display="Завантажити сертифікат"/>
    <hyperlink ref="D78" r:id="rId76" tooltip="Завантажити сертифікат" display="Завантажити сертифікат"/>
    <hyperlink ref="D79" r:id="rId77" tooltip="Завантажити сертифікат" display="Завантажити сертифікат"/>
    <hyperlink ref="D80" r:id="rId78" tooltip="Завантажити сертифікат" display="Завантажити сертифікат"/>
    <hyperlink ref="D81" r:id="rId79" tooltip="Завантажити сертифікат" display="Завантажити сертифікат"/>
    <hyperlink ref="D82" r:id="rId80" tooltip="Завантажити сертифікат" display="Завантажити сертифікат"/>
    <hyperlink ref="D83" r:id="rId81" tooltip="Завантажити сертифікат" display="Завантажити сертифікат"/>
    <hyperlink ref="D84" r:id="rId82" tooltip="Завантажити сертифікат" display="Завантажити сертифікат"/>
    <hyperlink ref="D85" r:id="rId83" tooltip="Завантажити сертифікат" display="Завантажити сертифікат"/>
    <hyperlink ref="D86" r:id="rId84" tooltip="Завантажити сертифікат" display="Завантажити сертифікат"/>
    <hyperlink ref="D87" r:id="rId85" tooltip="Завантажити сертифікат" display="Завантажити сертифікат"/>
    <hyperlink ref="D88" r:id="rId86" tooltip="Завантажити сертифікат" display="Завантажити сертифікат"/>
    <hyperlink ref="D89" r:id="rId87" tooltip="Завантажити сертифікат" display="Завантажити сертифікат"/>
    <hyperlink ref="D90" r:id="rId88" tooltip="Завантажити сертифікат" display="Завантажити сертифікат"/>
    <hyperlink ref="D91" r:id="rId89" tooltip="Завантажити сертифікат" display="Завантажити сертифікат"/>
    <hyperlink ref="D92" r:id="rId90" tooltip="Завантажити сертифікат" display="Завантажити сертифікат"/>
    <hyperlink ref="D93" r:id="rId91" tooltip="Завантажити сертифікат" display="Завантажити сертифікат"/>
    <hyperlink ref="D94" r:id="rId92" tooltip="Завантажити сертифікат" display="Завантажити сертифікат"/>
    <hyperlink ref="D95" r:id="rId93" tooltip="Завантажити сертифікат" display="Завантажити сертифікат"/>
    <hyperlink ref="D96" r:id="rId94" tooltip="Завантажити сертифікат" display="Завантажити сертифікат"/>
    <hyperlink ref="D97" r:id="rId95" tooltip="Завантажити сертифікат" display="Завантажити сертифікат"/>
    <hyperlink ref="D98" r:id="rId96" tooltip="Завантажити сертифікат" display="Завантажити сертифікат"/>
    <hyperlink ref="D99" r:id="rId97" tooltip="Завантажити сертифікат" display="Завантажити сертифікат"/>
    <hyperlink ref="D100" r:id="rId98" tooltip="Завантажити сертифікат" display="Завантажити сертифікат"/>
    <hyperlink ref="D101" r:id="rId99" tooltip="Завантажити сертифікат" display="Завантажити сертифікат"/>
    <hyperlink ref="D102" r:id="rId100" tooltip="Завантажити сертифікат" display="Завантажити сертифікат"/>
    <hyperlink ref="D103" r:id="rId101" tooltip="Завантажити сертифікат" display="Завантажити сертифікат"/>
    <hyperlink ref="D104" r:id="rId102" tooltip="Завантажити сертифікат" display="Завантажити сертифікат"/>
    <hyperlink ref="D105" r:id="rId103" tooltip="Завантажити сертифікат" display="Завантажити сертифікат"/>
    <hyperlink ref="D106" r:id="rId104" tooltip="Завантажити сертифікат" display="Завантажити сертифікат"/>
    <hyperlink ref="D107" r:id="rId105" tooltip="Завантажити сертифікат" display="Завантажити сертифікат"/>
    <hyperlink ref="D108" r:id="rId106" tooltip="Завантажити сертифікат" display="Завантажити сертифікат"/>
    <hyperlink ref="D109" r:id="rId107" tooltip="Завантажити сертифікат" display="Завантажити сертифікат"/>
    <hyperlink ref="D110" r:id="rId108" tooltip="Завантажити сертифікат" display="Завантажити сертифікат"/>
    <hyperlink ref="D111" r:id="rId109" tooltip="Завантажити сертифікат" display="Завантажити сертифікат"/>
    <hyperlink ref="D112" r:id="rId110" tooltip="Завантажити сертифікат" display="Завантажити сертифікат"/>
    <hyperlink ref="D113" r:id="rId111" tooltip="Завантажити сертифікат" display="Завантажити сертифікат"/>
    <hyperlink ref="D114" r:id="rId112" tooltip="Завантажити сертифікат" display="Завантажити сертифікат"/>
    <hyperlink ref="D115" r:id="rId113" tooltip="Завантажити сертифікат" display="Завантажити сертифікат"/>
    <hyperlink ref="D116" r:id="rId114" tooltip="Завантажити сертифікат" display="Завантажити сертифікат"/>
    <hyperlink ref="D117" r:id="rId115" tooltip="Завантажити сертифікат" display="Завантажити сертифікат"/>
    <hyperlink ref="D118" r:id="rId116" tooltip="Завантажити сертифікат" display="Завантажити сертифікат"/>
    <hyperlink ref="D119" r:id="rId117" tooltip="Завантажити сертифікат" display="Завантажити сертифікат"/>
    <hyperlink ref="D120" r:id="rId118" tooltip="Завантажити сертифікат" display="Завантажити сертифікат"/>
    <hyperlink ref="D121" r:id="rId119" tooltip="Завантажити сертифікат" display="Завантажити сертифікат"/>
    <hyperlink ref="D122" r:id="rId120" tooltip="Завантажити сертифікат" display="Завантажити сертифікат"/>
    <hyperlink ref="D123" r:id="rId121" tooltip="Завантажити сертифікат" display="Завантажити сертифікат"/>
    <hyperlink ref="D124" r:id="rId122" tooltip="Завантажити сертифікат" display="Завантажити сертифікат"/>
    <hyperlink ref="D125" r:id="rId123" tooltip="Завантажити сертифікат" display="Завантажити сертифікат"/>
    <hyperlink ref="D126" r:id="rId124" tooltip="Завантажити сертифікат" display="Завантажити сертифікат"/>
    <hyperlink ref="D127" r:id="rId125" tooltip="Завантажити сертифікат" display="Завантажити сертифікат"/>
    <hyperlink ref="D128" r:id="rId126" tooltip="Завантажити сертифікат" display="Завантажити сертифікат"/>
    <hyperlink ref="D129" r:id="rId127" tooltip="Завантажити сертифікат" display="Завантажити сертифікат"/>
    <hyperlink ref="D130" r:id="rId128" tooltip="Завантажити сертифікат" display="Завантажити сертифікат"/>
    <hyperlink ref="D131" r:id="rId129" tooltip="Завантажити сертифікат" display="Завантажити сертифікат"/>
    <hyperlink ref="D132" r:id="rId130" tooltip="Завантажити сертифікат" display="Завантажити сертифікат"/>
    <hyperlink ref="D133" r:id="rId131" tooltip="Завантажити сертифікат" display="Завантажити сертифікат"/>
    <hyperlink ref="D134" r:id="rId132" tooltip="Завантажити сертифікат" display="Завантажити сертифікат"/>
    <hyperlink ref="D135" r:id="rId133" tooltip="Завантажити сертифікат" display="Завантажити сертифікат"/>
    <hyperlink ref="D136" r:id="rId134" tooltip="Завантажити сертифікат" display="Завантажити сертифікат"/>
    <hyperlink ref="D137" r:id="rId135" tooltip="Завантажити сертифікат" display="Завантажити сертифікат"/>
    <hyperlink ref="D138" r:id="rId136" tooltip="Завантажити сертифікат" display="Завантажити сертифікат"/>
    <hyperlink ref="D139" r:id="rId137" tooltip="Завантажити сертифікат" display="Завантажити сертифікат"/>
    <hyperlink ref="D140" r:id="rId138" tooltip="Завантажити сертифікат" display="Завантажити сертифікат"/>
    <hyperlink ref="D141" r:id="rId139" tooltip="Завантажити сертифікат" display="Завантажити сертифікат"/>
    <hyperlink ref="D142" r:id="rId140" tooltip="Завантажити сертифікат" display="Завантажити сертифікат"/>
    <hyperlink ref="D143" r:id="rId141" tooltip="Завантажити сертифікат" display="Завантажити сертифікат"/>
    <hyperlink ref="D144" r:id="rId142" tooltip="Завантажити сертифікат" display="Завантажити сертифікат"/>
    <hyperlink ref="D145" r:id="rId143" tooltip="Завантажити сертифікат" display="Завантажити сертифікат"/>
    <hyperlink ref="D146" r:id="rId144" tooltip="Завантажити сертифікат" display="Завантажити сертифікат"/>
    <hyperlink ref="D147" r:id="rId145" tooltip="Завантажити сертифікат" display="Завантажити сертифікат"/>
    <hyperlink ref="D148" r:id="rId146" tooltip="Завантажити сертифікат" display="Завантажити сертифікат"/>
    <hyperlink ref="D149" r:id="rId147" tooltip="Завантажити сертифікат" display="Завантажити сертифікат"/>
    <hyperlink ref="D150" r:id="rId148" tooltip="Завантажити сертифікат" display="Завантажити сертифікат"/>
    <hyperlink ref="D151" r:id="rId149" tooltip="Завантажити сертифікат" display="Завантажити сертифікат"/>
    <hyperlink ref="D152" r:id="rId150" tooltip="Завантажити сертифікат" display="Завантажити сертифікат"/>
    <hyperlink ref="D153" r:id="rId151" tooltip="Завантажити сертифікат" display="Завантажити сертифікат"/>
    <hyperlink ref="D154" r:id="rId152" tooltip="Завантажити сертифікат" display="Завантажити сертифікат"/>
    <hyperlink ref="D155" r:id="rId153" tooltip="Завантажити сертифікат" display="Завантажити сертифікат"/>
    <hyperlink ref="D156" r:id="rId154" tooltip="Завантажити сертифікат" display="Завантажити сертифікат"/>
    <hyperlink ref="D157" r:id="rId155" tooltip="Завантажити сертифікат" display="Завантажити сертифікат"/>
    <hyperlink ref="D158" r:id="rId156" tooltip="Завантажити сертифікат" display="Завантажити сертифікат"/>
    <hyperlink ref="D159" r:id="rId157" tooltip="Завантажити сертифікат" display="Завантажити сертифікат"/>
    <hyperlink ref="D160" r:id="rId158" tooltip="Завантажити сертифікат" display="Завантажити сертифікат"/>
    <hyperlink ref="D161" r:id="rId159" tooltip="Завантажити сертифікат" display="Завантажити сертифікат"/>
    <hyperlink ref="D162" r:id="rId160" tooltip="Завантажити сертифікат" display="Завантажити сертифікат"/>
    <hyperlink ref="D163" r:id="rId161" tooltip="Завантажити сертифікат" display="Завантажити сертифікат"/>
    <hyperlink ref="D164" r:id="rId162" tooltip="Завантажити сертифікат" display="Завантажити сертифікат"/>
    <hyperlink ref="D165" r:id="rId163" tooltip="Завантажити сертифікат" display="Завантажити сертифікат"/>
    <hyperlink ref="D166" r:id="rId164" tooltip="Завантажити сертифікат" display="Завантажити сертифікат"/>
    <hyperlink ref="D167" r:id="rId165" tooltip="Завантажити сертифікат" display="Завантажити сертифікат"/>
    <hyperlink ref="D168" r:id="rId166" tooltip="Завантажити сертифікат" display="Завантажити сертифікат"/>
    <hyperlink ref="D169" r:id="rId167" tooltip="Завантажити сертифікат" display="Завантажити сертифікат"/>
    <hyperlink ref="D170" r:id="rId168" tooltip="Завантажити сертифікат" display="Завантажити сертифікат"/>
    <hyperlink ref="D171" r:id="rId169" tooltip="Завантажити сертифікат" display="Завантажити сертифікат"/>
    <hyperlink ref="D172" r:id="rId170" tooltip="Завантажити сертифікат" display="Завантажити сертифікат"/>
    <hyperlink ref="D173" r:id="rId171" tooltip="Завантажити сертифікат" display="Завантажити сертифікат"/>
    <hyperlink ref="D174" r:id="rId172" tooltip="Завантажити сертифікат" display="Завантажити сертифікат"/>
    <hyperlink ref="D175" r:id="rId173" tooltip="Завантажити сертифікат" display="Завантажити сертифікат"/>
    <hyperlink ref="D176" r:id="rId174" tooltip="Завантажити сертифікат" display="Завантажити сертифікат"/>
    <hyperlink ref="D177" r:id="rId175" tooltip="Завантажити сертифікат" display="Завантажити сертифікат"/>
    <hyperlink ref="D178" r:id="rId176" tooltip="Завантажити сертифікат" display="Завантажити сертифікат"/>
    <hyperlink ref="D179" r:id="rId177" tooltip="Завантажити сертифікат" display="Завантажити сертифікат"/>
    <hyperlink ref="D180" r:id="rId178" tooltip="Завантажити сертифікат" display="Завантажити сертифікат"/>
    <hyperlink ref="D181" r:id="rId179" tooltip="Завантажити сертифікат" display="Завантажити сертифікат"/>
    <hyperlink ref="D182" r:id="rId180" tooltip="Завантажити сертифікат" display="Завантажити сертифікат"/>
    <hyperlink ref="D183" r:id="rId181" tooltip="Завантажити сертифікат" display="Завантажити сертифікат"/>
    <hyperlink ref="D184" r:id="rId182" tooltip="Завантажити сертифікат" display="Завантажити сертифікат"/>
    <hyperlink ref="D185" r:id="rId183" tooltip="Завантажити сертифікат" display="Завантажити сертифікат"/>
    <hyperlink ref="D186" r:id="rId184" tooltip="Завантажити сертифікат" display="Завантажити сертифікат"/>
    <hyperlink ref="D187" r:id="rId185" tooltip="Завантажити сертифікат" display="Завантажити сертифікат"/>
    <hyperlink ref="D188" r:id="rId186" tooltip="Завантажити сертифікат" display="Завантажити сертифікат"/>
    <hyperlink ref="D189" r:id="rId187" tooltip="Завантажити сертифікат" display="Завантажити сертифікат"/>
    <hyperlink ref="D190" r:id="rId188" tooltip="Завантажити сертифікат" display="Завантажити сертифікат"/>
    <hyperlink ref="D191" r:id="rId189" tooltip="Завантажити сертифікат" display="Завантажити сертифікат"/>
    <hyperlink ref="D192" r:id="rId190" tooltip="Завантажити сертифікат" display="Завантажити сертифікат"/>
    <hyperlink ref="D193" r:id="rId191" tooltip="Завантажити сертифікат" display="Завантажити сертифікат"/>
    <hyperlink ref="D194" r:id="rId192" tooltip="Завантажити сертифікат" display="Завантажити сертифікат"/>
    <hyperlink ref="D195" r:id="rId193" tooltip="Завантажити сертифікат" display="Завантажити сертифікат"/>
    <hyperlink ref="D196" r:id="rId194" tooltip="Завантажити сертифікат" display="Завантажити сертифікат"/>
    <hyperlink ref="D197" r:id="rId195" tooltip="Завантажити сертифікат" display="Завантажити сертифікат"/>
    <hyperlink ref="D198" r:id="rId196" tooltip="Завантажити сертифікат" display="Завантажити сертифікат"/>
    <hyperlink ref="D199" r:id="rId197" tooltip="Завантажити сертифікат" display="Завантажити сертифікат"/>
    <hyperlink ref="D200" r:id="rId198" tooltip="Завантажити сертифікат" display="Завантажити сертифікат"/>
    <hyperlink ref="D201" r:id="rId199" tooltip="Завантажити сертифікат" display="Завантажити сертифікат"/>
    <hyperlink ref="D202" r:id="rId200" tooltip="Завантажити сертифікат" display="Завантажити сертифікат"/>
    <hyperlink ref="D203" r:id="rId201" tooltip="Завантажити сертифікат" display="Завантажити сертифікат"/>
    <hyperlink ref="D204" r:id="rId202" tooltip="Завантажити сертифікат" display="Завантажити сертифікат"/>
    <hyperlink ref="D205" r:id="rId203" tooltip="Завантажити сертифікат" display="Завантажити сертифікат"/>
    <hyperlink ref="D206" r:id="rId204" tooltip="Завантажити сертифікат" display="Завантажити сертифікат"/>
    <hyperlink ref="D207" r:id="rId205" tooltip="Завантажити сертифікат" display="Завантажити сертифікат"/>
    <hyperlink ref="D208" r:id="rId206" tooltip="Завантажити сертифікат" display="Завантажити сертифікат"/>
    <hyperlink ref="D209" r:id="rId207" tooltip="Завантажити сертифікат" display="Завантажити сертифікат"/>
    <hyperlink ref="D210" r:id="rId208" tooltip="Завантажити сертифікат" display="Завантажити сертифікат"/>
    <hyperlink ref="D211" r:id="rId209" tooltip="Завантажити сертифікат" display="Завантажити сертифікат"/>
    <hyperlink ref="D212" r:id="rId210" tooltip="Завантажити сертифікат" display="Завантажити сертифікат"/>
    <hyperlink ref="D213" r:id="rId211" tooltip="Завантажити сертифікат" display="Завантажити сертифікат"/>
    <hyperlink ref="D214" r:id="rId212" tooltip="Завантажити сертифікат" display="Завантажити сертифікат"/>
    <hyperlink ref="D215" r:id="rId213" tooltip="Завантажити сертифікат" display="Завантажити сертифікат"/>
    <hyperlink ref="D216" r:id="rId214" tooltip="Завантажити сертифікат" display="Завантажити сертифікат"/>
    <hyperlink ref="D217" r:id="rId215" tooltip="Завантажити сертифікат" display="Завантажити сертифікат"/>
    <hyperlink ref="D218" r:id="rId216" tooltip="Завантажити сертифікат" display="Завантажити сертифікат"/>
    <hyperlink ref="D219" r:id="rId217" tooltip="Завантажити сертифікат" display="Завантажити сертифікат"/>
    <hyperlink ref="D220" r:id="rId218" tooltip="Завантажити сертифікат" display="Завантажити сертифікат"/>
    <hyperlink ref="D221" r:id="rId219" tooltip="Завантажити сертифікат" display="Завантажити сертифікат"/>
    <hyperlink ref="D222" r:id="rId220" tooltip="Завантажити сертифікат" display="Завантажити сертифікат"/>
    <hyperlink ref="D223" r:id="rId221" tooltip="Завантажити сертифікат" display="Завантажити сертифікат"/>
    <hyperlink ref="D224" r:id="rId222" tooltip="Завантажити сертифікат" display="Завантажити сертифікат"/>
    <hyperlink ref="D225" r:id="rId223" tooltip="Завантажити сертифікат" display="Завантажити сертифікат"/>
    <hyperlink ref="D226" r:id="rId224" tooltip="Завантажити сертифікат" display="Завантажити сертифікат"/>
    <hyperlink ref="D227" r:id="rId225" tooltip="Завантажити сертифікат" display="Завантажити сертифікат"/>
    <hyperlink ref="D228" r:id="rId226" tooltip="Завантажити сертифікат" display="Завантажити сертифікат"/>
    <hyperlink ref="D229" r:id="rId227" tooltip="Завантажити сертифікат" display="Завантажити сертифікат"/>
    <hyperlink ref="D230" r:id="rId228" tooltip="Завантажити сертифікат" display="Завантажити сертифікат"/>
    <hyperlink ref="D231" r:id="rId229" tooltip="Завантажити сертифікат" display="Завантажити сертифікат"/>
    <hyperlink ref="D232" r:id="rId230" tooltip="Завантажити сертифікат" display="Завантажити сертифікат"/>
    <hyperlink ref="D233" r:id="rId231" tooltip="Завантажити сертифікат" display="Завантажити сертифікат"/>
    <hyperlink ref="D234" r:id="rId232" tooltip="Завантажити сертифікат" display="Завантажити сертифікат"/>
    <hyperlink ref="D235" r:id="rId233" tooltip="Завантажити сертифікат" display="Завантажити сертифікат"/>
    <hyperlink ref="D236" r:id="rId234" tooltip="Завантажити сертифікат" display="Завантажити сертифікат"/>
    <hyperlink ref="D237" r:id="rId235" tooltip="Завантажити сертифікат" display="Завантажити сертифікат"/>
    <hyperlink ref="D238" r:id="rId236" tooltip="Завантажити сертифікат" display="Завантажити сертифікат"/>
    <hyperlink ref="D239" r:id="rId237" tooltip="Завантажити сертифікат" display="Завантажити сертифікат"/>
    <hyperlink ref="D240" r:id="rId238" tooltip="Завантажити сертифікат" display="Завантажити сертифікат"/>
    <hyperlink ref="D241" r:id="rId239" tooltip="Завантажити сертифікат" display="Завантажити сертифікат"/>
    <hyperlink ref="D242" r:id="rId240" tooltip="Завантажити сертифікат" display="Завантажити сертифікат"/>
    <hyperlink ref="D243" r:id="rId241" tooltip="Завантажити сертифікат" display="Завантажити сертифікат"/>
    <hyperlink ref="D244" r:id="rId242" tooltip="Завантажити сертифікат" display="Завантажити сертифікат"/>
    <hyperlink ref="D245" r:id="rId243" tooltip="Завантажити сертифікат" display="Завантажити сертифікат"/>
    <hyperlink ref="D246" r:id="rId244" tooltip="Завантажити сертифікат" display="Завантажити сертифікат"/>
    <hyperlink ref="D247" r:id="rId245" tooltip="Завантажити сертифікат" display="Завантажити сертифікат"/>
    <hyperlink ref="D248" r:id="rId246" tooltip="Завантажити сертифікат" display="Завантажити сертифікат"/>
    <hyperlink ref="D249" r:id="rId247" tooltip="Завантажити сертифікат" display="Завантажити сертифікат"/>
    <hyperlink ref="D250" r:id="rId248" tooltip="Завантажити сертифікат" display="Завантажити сертифікат"/>
    <hyperlink ref="D251" r:id="rId249" tooltip="Завантажити сертифікат" display="Завантажити сертифікат"/>
    <hyperlink ref="D252" r:id="rId250" tooltip="Завантажити сертифікат" display="Завантажити сертифікат"/>
    <hyperlink ref="D253" r:id="rId251" tooltip="Завантажити сертифікат" display="Завантажити сертифікат"/>
    <hyperlink ref="D254" r:id="rId252" tooltip="Завантажити сертифікат" display="Завантажити сертифікат"/>
    <hyperlink ref="D255" r:id="rId253" tooltip="Завантажити сертифікат" display="Завантажити сертифікат"/>
    <hyperlink ref="D256" r:id="rId254" tooltip="Завантажити сертифікат" display="Завантажити сертифікат"/>
    <hyperlink ref="D257" r:id="rId255" tooltip="Завантажити сертифікат" display="Завантажити сертифікат"/>
    <hyperlink ref="D258" r:id="rId256" tooltip="Завантажити сертифікат" display="Завантажити сертифікат"/>
    <hyperlink ref="D259" r:id="rId257" tooltip="Завантажити сертифікат" display="Завантажити сертифікат"/>
    <hyperlink ref="D260" r:id="rId258" tooltip="Завантажити сертифікат" display="Завантажити сертифікат"/>
    <hyperlink ref="D261" r:id="rId259" tooltip="Завантажити сертифікат" display="Завантажити сертифікат"/>
    <hyperlink ref="D262" r:id="rId260" tooltip="Завантажити сертифікат" display="Завантажити сертифікат"/>
    <hyperlink ref="D263" r:id="rId261" tooltip="Завантажити сертифікат" display="Завантажити сертифікат"/>
    <hyperlink ref="D264" r:id="rId262" tooltip="Завантажити сертифікат" display="Завантажити сертифікат"/>
    <hyperlink ref="D265" r:id="rId263" tooltip="Завантажити сертифікат" display="Завантажити сертифікат"/>
    <hyperlink ref="D266" r:id="rId264" tooltip="Завантажити сертифікат" display="Завантажити сертифікат"/>
    <hyperlink ref="D267" r:id="rId265" tooltip="Завантажити сертифікат" display="Завантажити сертифікат"/>
    <hyperlink ref="D268" r:id="rId266" tooltip="Завантажити сертифікат" display="Завантажити сертифікат"/>
    <hyperlink ref="D269" r:id="rId267" tooltip="Завантажити сертифікат" display="Завантажити сертифікат"/>
    <hyperlink ref="D270" r:id="rId268" tooltip="Завантажити сертифікат" display="Завантажити сертифікат"/>
    <hyperlink ref="D271" r:id="rId269" tooltip="Завантажити сертифікат" display="Завантажити сертифікат"/>
    <hyperlink ref="D272" r:id="rId270" tooltip="Завантажити сертифікат" display="Завантажити сертифікат"/>
    <hyperlink ref="D273" r:id="rId271" tooltip="Завантажити сертифікат" display="Завантажити сертифікат"/>
    <hyperlink ref="D274" r:id="rId272" tooltip="Завантажити сертифікат" display="Завантажити сертифікат"/>
    <hyperlink ref="D275" r:id="rId273" tooltip="Завантажити сертифікат" display="Завантажити сертифікат"/>
    <hyperlink ref="D276" r:id="rId274" tooltip="Завантажити сертифікат" display="Завантажити сертифікат"/>
    <hyperlink ref="D277" r:id="rId275" tooltip="Завантажити сертифікат" display="Завантажити сертифікат"/>
    <hyperlink ref="D278" r:id="rId276" tooltip="Завантажити сертифікат" display="Завантажити сертифікат"/>
    <hyperlink ref="D279" r:id="rId277" tooltip="Завантажити сертифікат" display="Завантажити сертифікат"/>
    <hyperlink ref="D280" r:id="rId278" tooltip="Завантажити сертифікат" display="Завантажити сертифікат"/>
    <hyperlink ref="D281" r:id="rId279" tooltip="Завантажити сертифікат" display="Завантажити сертифікат"/>
    <hyperlink ref="D282" r:id="rId280" tooltip="Завантажити сертифікат" display="Завантажити сертифікат"/>
    <hyperlink ref="D283" r:id="rId281" tooltip="Завантажити сертифікат" display="Завантажити сертифікат"/>
    <hyperlink ref="D284" r:id="rId282" tooltip="Завантажити сертифікат" display="Завантажити сертифікат"/>
    <hyperlink ref="D285" r:id="rId283" tooltip="Завантажити сертифікат" display="Завантажити сертифікат"/>
    <hyperlink ref="D286" r:id="rId284" tooltip="Завантажити сертифікат" display="Завантажити сертифікат"/>
    <hyperlink ref="D287" r:id="rId285" tooltip="Завантажити сертифікат" display="Завантажити сертифікат"/>
    <hyperlink ref="D288" r:id="rId286" tooltip="Завантажити сертифікат" display="Завантажити сертифікат"/>
    <hyperlink ref="D289" r:id="rId287" tooltip="Завантажити сертифікат" display="Завантажити сертифікат"/>
    <hyperlink ref="D290" r:id="rId288" tooltip="Завантажити сертифікат" display="Завантажити сертифікат"/>
    <hyperlink ref="D291" r:id="rId289" tooltip="Завантажити сертифікат" display="Завантажити сертифікат"/>
    <hyperlink ref="D292" r:id="rId290" tooltip="Завантажити сертифікат" display="Завантажити сертифікат"/>
    <hyperlink ref="D293" r:id="rId291" tooltip="Завантажити сертифікат" display="Завантажити сертифікат"/>
    <hyperlink ref="D294" r:id="rId292" tooltip="Завантажити сертифікат" display="Завантажити сертифікат"/>
    <hyperlink ref="D295" r:id="rId293" tooltip="Завантажити сертифікат" display="Завантажити сертифікат"/>
    <hyperlink ref="D296" r:id="rId294" tooltip="Завантажити сертифікат" display="Завантажити сертифікат"/>
    <hyperlink ref="D297" r:id="rId295" tooltip="Завантажити сертифікат" display="Завантажити сертифікат"/>
    <hyperlink ref="D298" r:id="rId296" tooltip="Завантажити сертифікат" display="Завантажити сертифікат"/>
    <hyperlink ref="D299" r:id="rId297" tooltip="Завантажити сертифікат" display="Завантажити сертифікат"/>
    <hyperlink ref="D300" r:id="rId298" tooltip="Завантажити сертифікат" display="Завантажити сертифікат"/>
    <hyperlink ref="D301" r:id="rId299" tooltip="Завантажити сертифікат" display="Завантажити сертифікат"/>
    <hyperlink ref="D302" r:id="rId300" tooltip="Завантажити сертифікат" display="Завантажити сертифікат"/>
    <hyperlink ref="D303" r:id="rId301" tooltip="Завантажити сертифікат" display="Завантажити сертифікат"/>
    <hyperlink ref="D304" r:id="rId302" tooltip="Завантажити сертифікат" display="Завантажити сертифікат"/>
    <hyperlink ref="D305" r:id="rId303" tooltip="Завантажити сертифікат" display="Завантажити сертифікат"/>
    <hyperlink ref="D306" r:id="rId304" tooltip="Завантажити сертифікат" display="Завантажити сертифікат"/>
    <hyperlink ref="D307" r:id="rId305" tooltip="Завантажити сертифікат" display="Завантажити сертифікат"/>
    <hyperlink ref="D308" r:id="rId306" tooltip="Завантажити сертифікат" display="Завантажити сертифікат"/>
    <hyperlink ref="D309" r:id="rId307" tooltip="Завантажити сертифікат" display="Завантажити сертифікат"/>
    <hyperlink ref="D310" r:id="rId308" tooltip="Завантажити сертифікат" display="Завантажити сертифікат"/>
    <hyperlink ref="D311" r:id="rId309" tooltip="Завантажити сертифікат" display="Завантажити сертифікат"/>
    <hyperlink ref="D312" r:id="rId310" tooltip="Завантажити сертифікат" display="Завантажити сертифікат"/>
    <hyperlink ref="D313" r:id="rId311" tooltip="Завантажити сертифікат" display="Завантажити сертифікат"/>
    <hyperlink ref="D314" r:id="rId312" tooltip="Завантажити сертифікат" display="Завантажити сертифікат"/>
    <hyperlink ref="D315" r:id="rId313" tooltip="Завантажити сертифікат" display="Завантажити сертифікат"/>
    <hyperlink ref="D316" r:id="rId314" tooltip="Завантажити сертифікат" display="Завантажити сертифікат"/>
    <hyperlink ref="D317" r:id="rId315" tooltip="Завантажити сертифікат" display="Завантажити сертифікат"/>
    <hyperlink ref="D318" r:id="rId316" tooltip="Завантажити сертифікат" display="Завантажити сертифікат"/>
    <hyperlink ref="D319" r:id="rId317" tooltip="Завантажити сертифікат" display="Завантажити сертифікат"/>
    <hyperlink ref="D320" r:id="rId318" tooltip="Завантажити сертифікат" display="Завантажити сертифікат"/>
    <hyperlink ref="D321" r:id="rId319" tooltip="Завантажити сертифікат" display="Завантажити сертифікат"/>
    <hyperlink ref="D322" r:id="rId320" tooltip="Завантажити сертифікат" display="Завантажити сертифікат"/>
    <hyperlink ref="D323" r:id="rId321" tooltip="Завантажити сертифікат" display="Завантажити сертифікат"/>
    <hyperlink ref="D324" r:id="rId322" tooltip="Завантажити сертифікат" display="Завантажити сертифікат"/>
    <hyperlink ref="D325" r:id="rId323" tooltip="Завантажити сертифікат" display="Завантажити сертифікат"/>
    <hyperlink ref="D326" r:id="rId324" tooltip="Завантажити сертифікат" display="Завантажити сертифікат"/>
    <hyperlink ref="D327" r:id="rId325" tooltip="Завантажити сертифікат" display="Завантажити сертифікат"/>
    <hyperlink ref="D328" r:id="rId326" tooltip="Завантажити сертифікат" display="Завантажити сертифікат"/>
    <hyperlink ref="D329" r:id="rId327" tooltip="Завантажити сертифікат" display="Завантажити сертифікат"/>
    <hyperlink ref="D330" r:id="rId328" tooltip="Завантажити сертифікат" display="Завантажити сертифікат"/>
    <hyperlink ref="D331" r:id="rId329" tooltip="Завантажити сертифікат" display="Завантажити сертифікат"/>
    <hyperlink ref="D332" r:id="rId330" tooltip="Завантажити сертифікат" display="Завантажити сертифікат"/>
    <hyperlink ref="D333" r:id="rId331" tooltip="Завантажити сертифікат" display="Завантажити сертифікат"/>
    <hyperlink ref="D334" r:id="rId332" tooltip="Завантажити сертифікат" display="Завантажити сертифікат"/>
    <hyperlink ref="D335" r:id="rId333" tooltip="Завантажити сертифікат" display="Завантажити сертифікат"/>
    <hyperlink ref="D336" r:id="rId334" tooltip="Завантажити сертифікат" display="Завантажити сертифікат"/>
    <hyperlink ref="D337" r:id="rId335" tooltip="Завантажити сертифікат" display="Завантажити сертифікат"/>
    <hyperlink ref="D338" r:id="rId336" tooltip="Завантажити сертифікат" display="Завантажити сертифікат"/>
    <hyperlink ref="D339" r:id="rId337" tooltip="Завантажити сертифікат" display="Завантажити сертифікат"/>
    <hyperlink ref="D340" r:id="rId338" tooltip="Завантажити сертифікат" display="Завантажити сертифікат"/>
    <hyperlink ref="D341" r:id="rId339" tooltip="Завантажити сертифікат" display="Завантажити сертифікат"/>
    <hyperlink ref="D342" r:id="rId340" tooltip="Завантажити сертифікат" display="Завантажити сертифікат"/>
    <hyperlink ref="D343" r:id="rId341" tooltip="Завантажити сертифікат" display="Завантажити сертифікат"/>
    <hyperlink ref="D344" r:id="rId342" tooltip="Завантажити сертифікат" display="Завантажити сертифікат"/>
    <hyperlink ref="D345" r:id="rId343" tooltip="Завантажити сертифікат" display="Завантажити сертифікат"/>
    <hyperlink ref="D346" r:id="rId344" tooltip="Завантажити сертифікат" display="Завантажити сертифікат"/>
    <hyperlink ref="D347" r:id="rId345" tooltip="Завантажити сертифікат" display="Завантажити сертифікат"/>
    <hyperlink ref="D348" r:id="rId346" tooltip="Завантажити сертифікат" display="Завантажити сертифікат"/>
    <hyperlink ref="D349" r:id="rId347" tooltip="Завантажити сертифікат" display="Завантажити сертифікат"/>
    <hyperlink ref="D350" r:id="rId348" tooltip="Завантажити сертифікат" display="Завантажити сертифікат"/>
    <hyperlink ref="D351" r:id="rId349" tooltip="Завантажити сертифікат" display="Завантажити сертифікат"/>
    <hyperlink ref="D352" r:id="rId350" tooltip="Завантажити сертифікат" display="Завантажити сертифікат"/>
    <hyperlink ref="D353" r:id="rId351" tooltip="Завантажити сертифікат" display="Завантажити сертифікат"/>
    <hyperlink ref="D354" r:id="rId352" tooltip="Завантажити сертифікат" display="Завантажити сертифікат"/>
    <hyperlink ref="D355" r:id="rId353" tooltip="Завантажити сертифікат" display="Завантажити сертифікат"/>
    <hyperlink ref="D356" r:id="rId354" tooltip="Завантажити сертифікат" display="Завантажити сертифікат"/>
    <hyperlink ref="D357" r:id="rId355" tooltip="Завантажити сертифікат" display="Завантажити сертифікат"/>
    <hyperlink ref="D358" r:id="rId356" tooltip="Завантажити сертифікат" display="Завантажити сертифікат"/>
    <hyperlink ref="D359" r:id="rId357" tooltip="Завантажити сертифікат" display="Завантажити сертифікат"/>
    <hyperlink ref="D360" r:id="rId358" tooltip="Завантажити сертифікат" display="Завантажити сертифікат"/>
    <hyperlink ref="D361" r:id="rId359" tooltip="Завантажити сертифікат" display="Завантажити сертифікат"/>
    <hyperlink ref="D362" r:id="rId360" tooltip="Завантажити сертифікат" display="Завантажити сертифікат"/>
    <hyperlink ref="D363" r:id="rId361" tooltip="Завантажити сертифікат" display="Завантажити сертифікат"/>
    <hyperlink ref="D364" r:id="rId362" tooltip="Завантажити сертифікат" display="Завантажити сертифікат"/>
    <hyperlink ref="D365" r:id="rId363" tooltip="Завантажити сертифікат" display="Завантажити сертифікат"/>
    <hyperlink ref="D366" r:id="rId364" tooltip="Завантажити сертифікат" display="Завантажити сертифікат"/>
    <hyperlink ref="D367" r:id="rId365" tooltip="Завантажити сертифікат" display="Завантажити сертифікат"/>
    <hyperlink ref="D368" r:id="rId366" tooltip="Завантажити сертифікат" display="Завантажити сертифікат"/>
    <hyperlink ref="D369" r:id="rId367" tooltip="Завантажити сертифікат" display="Завантажити сертифікат"/>
    <hyperlink ref="D370" r:id="rId368" tooltip="Завантажити сертифікат" display="Завантажити сертифікат"/>
    <hyperlink ref="D371" r:id="rId369" tooltip="Завантажити сертифікат" display="Завантажити сертифікат"/>
    <hyperlink ref="D372" r:id="rId370" tooltip="Завантажити сертифікат" display="Завантажити сертифікат"/>
    <hyperlink ref="D373" r:id="rId371" tooltip="Завантажити сертифікат" display="Завантажити сертифікат"/>
    <hyperlink ref="D374" r:id="rId372" tooltip="Завантажити сертифікат" display="Завантажити сертифікат"/>
    <hyperlink ref="D375" r:id="rId373" tooltip="Завантажити сертифікат" display="Завантажити сертифікат"/>
    <hyperlink ref="D376" r:id="rId374" tooltip="Завантажити сертифікат" display="Завантажити сертифікат"/>
    <hyperlink ref="D377" r:id="rId375" tooltip="Завантажити сертифікат" display="Завантажити сертифікат"/>
    <hyperlink ref="D378" r:id="rId376" tooltip="Завантажити сертифікат" display="Завантажити сертифікат"/>
    <hyperlink ref="D379" r:id="rId377" tooltip="Завантажити сертифікат" display="Завантажити сертифікат"/>
    <hyperlink ref="D380" r:id="rId378" tooltip="Завантажити сертифікат" display="Завантажити сертифікат"/>
    <hyperlink ref="D381" r:id="rId379" tooltip="Завантажити сертифікат" display="Завантажити сертифікат"/>
    <hyperlink ref="D382" r:id="rId380" tooltip="Завантажити сертифікат" display="Завантажити сертифікат"/>
    <hyperlink ref="D383" r:id="rId381" tooltip="Завантажити сертифікат" display="Завантажити сертифікат"/>
    <hyperlink ref="D384" r:id="rId382" tooltip="Завантажити сертифікат" display="Завантажити сертифікат"/>
    <hyperlink ref="D385" r:id="rId383" tooltip="Завантажити сертифікат" display="Завантажити сертифікат"/>
    <hyperlink ref="D386" r:id="rId384" tooltip="Завантажити сертифікат" display="Завантажити сертифікат"/>
    <hyperlink ref="D387" r:id="rId385" tooltip="Завантажити сертифікат" display="Завантажити сертифікат"/>
    <hyperlink ref="D388" r:id="rId386" tooltip="Завантажити сертифікат" display="Завантажити сертифікат"/>
    <hyperlink ref="D389" r:id="rId387" tooltip="Завантажити сертифікат" display="Завантажити сертифікат"/>
    <hyperlink ref="D390" r:id="rId388" tooltip="Завантажити сертифікат" display="Завантажити сертифікат"/>
    <hyperlink ref="D391" r:id="rId389" tooltip="Завантажити сертифікат" display="Завантажити сертифікат"/>
    <hyperlink ref="D392" r:id="rId390" tooltip="Завантажити сертифікат" display="Завантажити сертифікат"/>
    <hyperlink ref="D393" r:id="rId391" tooltip="Завантажити сертифікат" display="Завантажити сертифікат"/>
    <hyperlink ref="D394" r:id="rId392" tooltip="Завантажити сертифікат" display="Завантажити сертифікат"/>
    <hyperlink ref="D395" r:id="rId393" tooltip="Завантажити сертифікат" display="Завантажити сертифікат"/>
    <hyperlink ref="D396" r:id="rId394" tooltip="Завантажити сертифікат" display="Завантажити сертифікат"/>
    <hyperlink ref="D397" r:id="rId395" tooltip="Завантажити сертифікат" display="Завантажити сертифікат"/>
    <hyperlink ref="D398" r:id="rId396" tooltip="Завантажити сертифікат" display="Завантажити сертифікат"/>
    <hyperlink ref="D399" r:id="rId397" tooltip="Завантажити сертифікат" display="Завантажити сертифікат"/>
    <hyperlink ref="D400" r:id="rId398" tooltip="Завантажити сертифікат" display="Завантажити сертифікат"/>
    <hyperlink ref="D401" r:id="rId399" tooltip="Завантажити сертифікат" display="Завантажити сертифікат"/>
    <hyperlink ref="D402" r:id="rId400" tooltip="Завантажити сертифікат" display="Завантажити сертифікат"/>
    <hyperlink ref="D403" r:id="rId401" tooltip="Завантажити сертифікат" display="Завантажити сертифікат"/>
    <hyperlink ref="D404" r:id="rId402" tooltip="Завантажити сертифікат" display="Завантажити сертифікат"/>
    <hyperlink ref="D405" r:id="rId403" tooltip="Завантажити сертифікат" display="Завантажити сертифікат"/>
    <hyperlink ref="D406" r:id="rId404" tooltip="Завантажити сертифікат" display="Завантажити сертифікат"/>
    <hyperlink ref="D407" r:id="rId405" tooltip="Завантажити сертифікат" display="Завантажити сертифікат"/>
    <hyperlink ref="D408" r:id="rId406" tooltip="Завантажити сертифікат" display="Завантажити сертифікат"/>
    <hyperlink ref="D409" r:id="rId407" tooltip="Завантажити сертифікат" display="Завантажити сертифікат"/>
    <hyperlink ref="D410" r:id="rId408" tooltip="Завантажити сертифікат" display="Завантажити сертифікат"/>
    <hyperlink ref="D411" r:id="rId409" tooltip="Завантажити сертифікат" display="Завантажити сертифікат"/>
    <hyperlink ref="D412" r:id="rId410" tooltip="Завантажити сертифікат" display="Завантажити сертифікат"/>
    <hyperlink ref="D413" r:id="rId411" tooltip="Завантажити сертифікат" display="Завантажити сертифікат"/>
    <hyperlink ref="D414" r:id="rId412" tooltip="Завантажити сертифікат" display="Завантажити сертифікат"/>
    <hyperlink ref="D415" r:id="rId413" tooltip="Завантажити сертифікат" display="Завантажити сертифікат"/>
    <hyperlink ref="D416" r:id="rId414" tooltip="Завантажити сертифікат" display="Завантажити сертифікат"/>
    <hyperlink ref="D417" r:id="rId415" tooltip="Завантажити сертифікат" display="Завантажити сертифікат"/>
    <hyperlink ref="D418" r:id="rId416" tooltip="Завантажити сертифікат" display="Завантажити сертифікат"/>
    <hyperlink ref="D419" r:id="rId417" tooltip="Завантажити сертифікат" display="Завантажити сертифікат"/>
    <hyperlink ref="D420" r:id="rId418" tooltip="Завантажити сертифікат" display="Завантажити сертифікат"/>
    <hyperlink ref="D421" r:id="rId419" tooltip="Завантажити сертифікат" display="Завантажити сертифікат"/>
    <hyperlink ref="D422" r:id="rId420" tooltip="Завантажити сертифікат" display="Завантажити сертифікат"/>
    <hyperlink ref="D423" r:id="rId421" tooltip="Завантажити сертифікат" display="Завантажити сертифікат"/>
    <hyperlink ref="D424" r:id="rId422" tooltip="Завантажити сертифікат" display="Завантажити сертифікат"/>
    <hyperlink ref="D425" r:id="rId423" tooltip="Завантажити сертифікат" display="Завантажити сертифікат"/>
    <hyperlink ref="D426" r:id="rId424" tooltip="Завантажити сертифікат" display="Завантажити сертифікат"/>
    <hyperlink ref="D427" r:id="rId425" tooltip="Завантажити сертифікат" display="Завантажити сертифікат"/>
    <hyperlink ref="D428" r:id="rId426" tooltip="Завантажити сертифікат" display="Завантажити сертифікат"/>
    <hyperlink ref="D429" r:id="rId427" tooltip="Завантажити сертифікат" display="Завантажити сертифікат"/>
    <hyperlink ref="D430" r:id="rId428" tooltip="Завантажити сертифікат" display="Завантажити сертифікат"/>
    <hyperlink ref="D431" r:id="rId429" tooltip="Завантажити сертифікат" display="Завантажити сертифікат"/>
    <hyperlink ref="D432" r:id="rId430" tooltip="Завантажити сертифікат" display="Завантажити сертифікат"/>
    <hyperlink ref="D433" r:id="rId431" tooltip="Завантажити сертифікат" display="Завантажити сертифікат"/>
    <hyperlink ref="D434" r:id="rId432" tooltip="Завантажити сертифікат" display="Завантажити сертифікат"/>
    <hyperlink ref="D435" r:id="rId433" tooltip="Завантажити сертифікат" display="Завантажити сертифікат"/>
    <hyperlink ref="D436" r:id="rId434" tooltip="Завантажити сертифікат" display="Завантажити сертифікат"/>
    <hyperlink ref="D437" r:id="rId435" tooltip="Завантажити сертифікат" display="Завантажити сертифікат"/>
    <hyperlink ref="D438" r:id="rId436" tooltip="Завантажити сертифікат" display="Завантажити сертифікат"/>
    <hyperlink ref="D439" r:id="rId437" tooltip="Завантажити сертифікат" display="Завантажити сертифікат"/>
    <hyperlink ref="D440" r:id="rId438" tooltip="Завантажити сертифікат" display="Завантажити сертифікат"/>
    <hyperlink ref="D441" r:id="rId439" tooltip="Завантажити сертифікат" display="Завантажити сертифікат"/>
    <hyperlink ref="D442" r:id="rId440" tooltip="Завантажити сертифікат" display="Завантажити сертифікат"/>
    <hyperlink ref="D443" r:id="rId441" tooltip="Завантажити сертифікат" display="Завантажити сертифікат"/>
    <hyperlink ref="D444" r:id="rId442" tooltip="Завантажити сертифікат" display="Завантажити сертифікат"/>
    <hyperlink ref="D445" r:id="rId443" tooltip="Завантажити сертифікат" display="Завантажити сертифікат"/>
    <hyperlink ref="D446" r:id="rId444" tooltip="Завантажити сертифікат" display="Завантажити сертифікат"/>
    <hyperlink ref="D447" r:id="rId445" tooltip="Завантажити сертифікат" display="Завантажити сертифікат"/>
    <hyperlink ref="D448" r:id="rId446" tooltip="Завантажити сертифікат" display="Завантажити сертифікат"/>
    <hyperlink ref="D449" r:id="rId447" tooltip="Завантажити сертифікат" display="Завантажити сертифікат"/>
    <hyperlink ref="D450" r:id="rId448" tooltip="Завантажити сертифікат" display="Завантажити сертифікат"/>
    <hyperlink ref="D451" r:id="rId449" tooltip="Завантажити сертифікат" display="Завантажити сертифікат"/>
    <hyperlink ref="D452" r:id="rId450" tooltip="Завантажити сертифікат" display="Завантажити сертифікат"/>
    <hyperlink ref="D453" r:id="rId451" tooltip="Завантажити сертифікат" display="Завантажити сертифікат"/>
    <hyperlink ref="D454" r:id="rId452" tooltip="Завантажити сертифікат" display="Завантажити сертифікат"/>
    <hyperlink ref="D455" r:id="rId453" tooltip="Завантажити сертифікат" display="Завантажити сертифікат"/>
    <hyperlink ref="D456" r:id="rId454" tooltip="Завантажити сертифікат" display="Завантажити сертифікат"/>
    <hyperlink ref="D457" r:id="rId455" tooltip="Завантажити сертифікат" display="Завантажити сертифікат"/>
    <hyperlink ref="D458" r:id="rId456" tooltip="Завантажити сертифікат" display="Завантажити сертифікат"/>
    <hyperlink ref="D459" r:id="rId457" tooltip="Завантажити сертифікат" display="Завантажити сертифікат"/>
    <hyperlink ref="D460" r:id="rId458" tooltip="Завантажити сертифікат" display="Завантажити сертифікат"/>
    <hyperlink ref="D461" r:id="rId459" tooltip="Завантажити сертифікат" display="Завантажити сертифікат"/>
    <hyperlink ref="D462" r:id="rId460" tooltip="Завантажити сертифікат" display="Завантажити сертифікат"/>
    <hyperlink ref="D463" r:id="rId461" tooltip="Завантажити сертифікат" display="Завантажити сертифікат"/>
    <hyperlink ref="D464" r:id="rId462" tooltip="Завантажити сертифікат" display="Завантажити сертифікат"/>
    <hyperlink ref="D465" r:id="rId463" tooltip="Завантажити сертифікат" display="Завантажити сертифікат"/>
    <hyperlink ref="D466" r:id="rId464" tooltip="Завантажити сертифікат" display="Завантажити сертифікат"/>
    <hyperlink ref="D467" r:id="rId465" tooltip="Завантажити сертифікат" display="Завантажити сертифікат"/>
    <hyperlink ref="D468" r:id="rId466" tooltip="Завантажити сертифікат" display="Завантажити сертифікат"/>
    <hyperlink ref="D469" r:id="rId467" tooltip="Завантажити сертифікат" display="Завантажити сертифікат"/>
    <hyperlink ref="D470" r:id="rId468" tooltip="Завантажити сертифікат" display="Завантажити сертифікат"/>
    <hyperlink ref="D471" r:id="rId469" tooltip="Завантажити сертифікат" display="Завантажити сертифікат"/>
    <hyperlink ref="D472" r:id="rId470" tooltip="Завантажити сертифікат" display="Завантажити сертифікат"/>
    <hyperlink ref="D473" r:id="rId471" tooltip="Завантажити сертифікат" display="Завантажити сертифікат"/>
    <hyperlink ref="D474" r:id="rId472" tooltip="Завантажити сертифікат" display="Завантажити сертифікат"/>
    <hyperlink ref="D475" r:id="rId473" tooltip="Завантажити сертифікат" display="Завантажити сертифікат"/>
    <hyperlink ref="D476" r:id="rId474" tooltip="Завантажити сертифікат" display="Завантажити сертифікат"/>
    <hyperlink ref="D477" r:id="rId475" tooltip="Завантажити сертифікат" display="Завантажити сертифікат"/>
    <hyperlink ref="D478" r:id="rId476" tooltip="Завантажити сертифікат" display="Завантажити сертифікат"/>
    <hyperlink ref="D479" r:id="rId477" tooltip="Завантажити сертифікат" display="Завантажити сертифікат"/>
    <hyperlink ref="D480" r:id="rId478" tooltip="Завантажити сертифікат" display="Завантажити сертифікат"/>
    <hyperlink ref="D481" r:id="rId479" tooltip="Завантажити сертифікат" display="Завантажити сертифікат"/>
    <hyperlink ref="D482" r:id="rId480" tooltip="Завантажити сертифікат" display="Завантажити сертифікат"/>
    <hyperlink ref="D483" r:id="rId481" tooltip="Завантажити сертифікат" display="Завантажити сертифікат"/>
    <hyperlink ref="D484" r:id="rId482" tooltip="Завантажити сертифікат" display="Завантажити сертифікат"/>
    <hyperlink ref="D485" r:id="rId483" tooltip="Завантажити сертифікат" display="Завантажити сертифікат"/>
    <hyperlink ref="D486" r:id="rId484" tooltip="Завантажити сертифікат" display="Завантажити сертифікат"/>
    <hyperlink ref="D487" r:id="rId485" tooltip="Завантажити сертифікат" display="Завантажити сертифікат"/>
    <hyperlink ref="D488" r:id="rId486" tooltip="Завантажити сертифікат" display="Завантажити сертифікат"/>
    <hyperlink ref="D489" r:id="rId487" tooltip="Завантажити сертифікат" display="Завантажити сертифікат"/>
    <hyperlink ref="D490" r:id="rId488" tooltip="Завантажити сертифікат" display="Завантажити сертифікат"/>
    <hyperlink ref="D491" r:id="rId489" tooltip="Завантажити сертифікат" display="Завантажити сертифікат"/>
    <hyperlink ref="D492" r:id="rId490" tooltip="Завантажити сертифікат" display="Завантажити сертифікат"/>
    <hyperlink ref="D493" r:id="rId491" tooltip="Завантажити сертифікат" display="Завантажити сертифікат"/>
    <hyperlink ref="D494" r:id="rId492" tooltip="Завантажити сертифікат" display="Завантажити сертифікат"/>
    <hyperlink ref="D495" r:id="rId493" tooltip="Завантажити сертифікат" display="Завантажити сертифікат"/>
    <hyperlink ref="D496" r:id="rId494" tooltip="Завантажити сертифікат" display="Завантажити сертифікат"/>
    <hyperlink ref="D497" r:id="rId495" tooltip="Завантажити сертифікат" display="Завантажити сертифікат"/>
    <hyperlink ref="D498" r:id="rId496" tooltip="Завантажити сертифікат" display="Завантажити сертифікат"/>
    <hyperlink ref="D499" r:id="rId497" tooltip="Завантажити сертифікат" display="Завантажити сертифікат"/>
    <hyperlink ref="D500" r:id="rId498" tooltip="Завантажити сертифікат" display="Завантажити сертифікат"/>
    <hyperlink ref="D501" r:id="rId499" tooltip="Завантажити сертифікат" display="Завантажити сертифікат"/>
    <hyperlink ref="D502" r:id="rId500" tooltip="Завантажити сертифікат" display="Завантажити сертифікат"/>
    <hyperlink ref="D503" r:id="rId501" tooltip="Завантажити сертифікат" display="Завантажити сертифікат"/>
    <hyperlink ref="D504" r:id="rId502" tooltip="Завантажити сертифікат" display="Завантажити сертифікат"/>
    <hyperlink ref="D505" r:id="rId503" tooltip="Завантажити сертифікат" display="Завантажити сертифікат"/>
    <hyperlink ref="D506" r:id="rId504" tooltip="Завантажити сертифікат" display="Завантажити сертифікат"/>
    <hyperlink ref="D507" r:id="rId505" tooltip="Завантажити сертифікат" display="Завантажити сертифікат"/>
    <hyperlink ref="D508" r:id="rId506" tooltip="Завантажити сертифікат" display="Завантажити сертифікат"/>
    <hyperlink ref="D509" r:id="rId507" tooltip="Завантажити сертифікат" display="Завантажити сертифікат"/>
    <hyperlink ref="D510" r:id="rId508" tooltip="Завантажити сертифікат" display="Завантажити сертифікат"/>
    <hyperlink ref="D511" r:id="rId509" tooltip="Завантажити сертифікат" display="Завантажити сертифікат"/>
    <hyperlink ref="D512" r:id="rId510" tooltip="Завантажити сертифікат" display="Завантажити сертифікат"/>
    <hyperlink ref="D513" r:id="rId511" tooltip="Завантажити сертифікат" display="Завантажити сертифікат"/>
    <hyperlink ref="D514" r:id="rId512" tooltip="Завантажити сертифікат" display="Завантажити сертифікат"/>
    <hyperlink ref="D515" r:id="rId513" tooltip="Завантажити сертифікат" display="Завантажити сертифікат"/>
    <hyperlink ref="D516" r:id="rId514" tooltip="Завантажити сертифікат" display="Завантажити сертифікат"/>
    <hyperlink ref="D517" r:id="rId515" tooltip="Завантажити сертифікат" display="Завантажити сертифікат"/>
    <hyperlink ref="D518" r:id="rId516" tooltip="Завантажити сертифікат" display="Завантажити сертифікат"/>
    <hyperlink ref="D519" r:id="rId517" tooltip="Завантажити сертифікат" display="Завантажити сертифікат"/>
    <hyperlink ref="D520" r:id="rId518" tooltip="Завантажити сертифікат" display="Завантажити сертифікат"/>
    <hyperlink ref="D521" r:id="rId519" tooltip="Завантажити сертифікат" display="Завантажити сертифікат"/>
    <hyperlink ref="D522" r:id="rId520" tooltip="Завантажити сертифікат" display="Завантажити сертифікат"/>
    <hyperlink ref="D523" r:id="rId521" tooltip="Завантажити сертифікат" display="Завантажити сертифікат"/>
    <hyperlink ref="D524" r:id="rId522" tooltip="Завантажити сертифікат" display="Завантажити сертифікат"/>
    <hyperlink ref="D525" r:id="rId523" tooltip="Завантажити сертифікат" display="Завантажити сертифікат"/>
    <hyperlink ref="D526" r:id="rId524" tooltip="Завантажити сертифікат" display="Завантажити сертифікат"/>
    <hyperlink ref="D527" r:id="rId525" tooltip="Завантажити сертифікат" display="Завантажити сертифікат"/>
    <hyperlink ref="D528" r:id="rId526" tooltip="Завантажити сертифікат" display="Завантажити сертифікат"/>
    <hyperlink ref="D529" r:id="rId527" tooltip="Завантажити сертифікат" display="Завантажити сертифікат"/>
    <hyperlink ref="D530" r:id="rId528" tooltip="Завантажити сертифікат" display="Завантажити сертифікат"/>
    <hyperlink ref="D531" r:id="rId529" tooltip="Завантажити сертифікат" display="Завантажити сертифікат"/>
    <hyperlink ref="D532" r:id="rId530" tooltip="Завантажити сертифікат" display="Завантажити сертифікат"/>
    <hyperlink ref="D533" r:id="rId531" tooltip="Завантажити сертифікат" display="Завантажити сертифікат"/>
    <hyperlink ref="D534" r:id="rId532" tooltip="Завантажити сертифікат" display="Завантажити сертифікат"/>
    <hyperlink ref="D535" r:id="rId533" tooltip="Завантажити сертифікат" display="Завантажити сертифікат"/>
    <hyperlink ref="D536" r:id="rId534" tooltip="Завантажити сертифікат" display="Завантажити сертифікат"/>
    <hyperlink ref="D537" r:id="rId535" tooltip="Завантажити сертифікат" display="Завантажити сертифікат"/>
    <hyperlink ref="D538" r:id="rId536" tooltip="Завантажити сертифікат" display="Завантажити сертифікат"/>
    <hyperlink ref="D539" r:id="rId537" tooltip="Завантажити сертифікат" display="Завантажити сертифікат"/>
    <hyperlink ref="D540" r:id="rId538" tooltip="Завантажити сертифікат" display="Завантажити сертифікат"/>
    <hyperlink ref="D541" r:id="rId539" tooltip="Завантажити сертифікат" display="Завантажити сертифікат"/>
    <hyperlink ref="D542" r:id="rId540" tooltip="Завантажити сертифікат" display="Завантажити сертифікат"/>
    <hyperlink ref="D543" r:id="rId541" tooltip="Завантажити сертифікат" display="Завантажити сертифікат"/>
    <hyperlink ref="D544" r:id="rId542" tooltip="Завантажити сертифікат" display="Завантажити сертифікат"/>
    <hyperlink ref="D545" r:id="rId543" tooltip="Завантажити сертифікат" display="Завантажити сертифікат"/>
    <hyperlink ref="D546" r:id="rId544" tooltip="Завантажити сертифікат" display="Завантажити сертифікат"/>
    <hyperlink ref="D547" r:id="rId545" tooltip="Завантажити сертифікат" display="Завантажити сертифікат"/>
    <hyperlink ref="D548" r:id="rId546" tooltip="Завантажити сертифікат" display="Завантажити сертифікат"/>
    <hyperlink ref="D549" r:id="rId547" tooltip="Завантажити сертифікат" display="Завантажити сертифікат"/>
    <hyperlink ref="D550" r:id="rId548" tooltip="Завантажити сертифікат" display="Завантажити сертифікат"/>
    <hyperlink ref="D551" r:id="rId549" tooltip="Завантажити сертифікат" display="Завантажити сертифікат"/>
    <hyperlink ref="D552" r:id="rId550" tooltip="Завантажити сертифікат" display="Завантажити сертифікат"/>
    <hyperlink ref="D553" r:id="rId551" tooltip="Завантажити сертифікат" display="Завантажити сертифікат"/>
    <hyperlink ref="D554" r:id="rId552" tooltip="Завантажити сертифікат" display="Завантажити сертифікат"/>
    <hyperlink ref="D555" r:id="rId553" tooltip="Завантажити сертифікат" display="Завантажити сертифікат"/>
    <hyperlink ref="D556" r:id="rId554" tooltip="Завантажити сертифікат" display="Завантажити сертифікат"/>
    <hyperlink ref="D557" r:id="rId555" tooltip="Завантажити сертифікат" display="Завантажити сертифікат"/>
    <hyperlink ref="D558" r:id="rId556" tooltip="Завантажити сертифікат" display="Завантажити сертифікат"/>
    <hyperlink ref="D559" r:id="rId557" tooltip="Завантажити сертифікат" display="Завантажити сертифікат"/>
    <hyperlink ref="D560" r:id="rId558" tooltip="Завантажити сертифікат" display="Завантажити сертифікат"/>
    <hyperlink ref="D561" r:id="rId559" tooltip="Завантажити сертифікат" display="Завантажити сертифікат"/>
    <hyperlink ref="D562" r:id="rId560" tooltip="Завантажити сертифікат" display="Завантажити сертифікат"/>
    <hyperlink ref="D563" r:id="rId561" tooltip="Завантажити сертифікат" display="Завантажити сертифікат"/>
    <hyperlink ref="D564" r:id="rId562" tooltip="Завантажити сертифікат" display="Завантажити сертифікат"/>
    <hyperlink ref="D565" r:id="rId563" tooltip="Завантажити сертифікат" display="Завантажити сертифікат"/>
    <hyperlink ref="D566" r:id="rId564" tooltip="Завантажити сертифікат" display="Завантажити сертифікат"/>
    <hyperlink ref="D567" r:id="rId565" tooltip="Завантажити сертифікат" display="Завантажити сертифікат"/>
    <hyperlink ref="D568" r:id="rId566" tooltip="Завантажити сертифікат" display="Завантажити сертифікат"/>
    <hyperlink ref="D569" r:id="rId567" tooltip="Завантажити сертифікат" display="Завантажити сертифікат"/>
    <hyperlink ref="D570" r:id="rId568" tooltip="Завантажити сертифікат" display="Завантажити сертифікат"/>
    <hyperlink ref="D571" r:id="rId569" tooltip="Завантажити сертифікат" display="Завантажити сертифікат"/>
    <hyperlink ref="D572" r:id="rId570" tooltip="Завантажити сертифікат" display="Завантажити сертифікат"/>
    <hyperlink ref="D573" r:id="rId571" tooltip="Завантажити сертифікат" display="Завантажити сертифікат"/>
    <hyperlink ref="D574" r:id="rId572" tooltip="Завантажити сертифікат" display="Завантажити сертифікат"/>
    <hyperlink ref="D575" r:id="rId573" tooltip="Завантажити сертифікат" display="Завантажити сертифікат"/>
    <hyperlink ref="D576" r:id="rId574" tooltip="Завантажити сертифікат" display="Завантажити сертифікат"/>
    <hyperlink ref="D577" r:id="rId575" tooltip="Завантажити сертифікат" display="Завантажити сертифікат"/>
    <hyperlink ref="D578" r:id="rId576" tooltip="Завантажити сертифікат" display="Завантажити сертифікат"/>
    <hyperlink ref="D579" r:id="rId577" tooltip="Завантажити сертифікат" display="Завантажити сертифікат"/>
    <hyperlink ref="D580" r:id="rId578" tooltip="Завантажити сертифікат" display="Завантажити сертифікат"/>
    <hyperlink ref="D581" r:id="rId579" tooltip="Завантажити сертифікат" display="Завантажити сертифікат"/>
    <hyperlink ref="D582" r:id="rId580" tooltip="Завантажити сертифікат" display="Завантажити сертифікат"/>
    <hyperlink ref="D583" r:id="rId581" tooltip="Завантажити сертифікат" display="Завантажити сертифікат"/>
    <hyperlink ref="D584" r:id="rId582" tooltip="Завантажити сертифікат" display="Завантажити сертифікат"/>
    <hyperlink ref="D585" r:id="rId583" tooltip="Завантажити сертифікат" display="Завантажити сертифікат"/>
    <hyperlink ref="D586" r:id="rId584" tooltip="Завантажити сертифікат" display="Завантажити сертифікат"/>
    <hyperlink ref="D587" r:id="rId585" tooltip="Завантажити сертифікат" display="Завантажити сертифікат"/>
    <hyperlink ref="D588" r:id="rId586" tooltip="Завантажити сертифікат" display="Завантажити сертифікат"/>
    <hyperlink ref="D589" r:id="rId587" tooltip="Завантажити сертифікат" display="Завантажити сертифікат"/>
    <hyperlink ref="D590" r:id="rId588" tooltip="Завантажити сертифікат" display="Завантажити сертифікат"/>
    <hyperlink ref="D591" r:id="rId589" tooltip="Завантажити сертифікат" display="Завантажити сертифікат"/>
    <hyperlink ref="D592" r:id="rId590" tooltip="Завантажити сертифікат" display="Завантажити сертифікат"/>
    <hyperlink ref="D593" r:id="rId591" tooltip="Завантажити сертифікат" display="Завантажити сертифікат"/>
    <hyperlink ref="D594" r:id="rId592" tooltip="Завантажити сертифікат" display="Завантажити сертифікат"/>
    <hyperlink ref="D595" r:id="rId593" tooltip="Завантажити сертифікат" display="Завантажити сертифікат"/>
    <hyperlink ref="D596" r:id="rId594" tooltip="Завантажити сертифікат" display="Завантажити сертифікат"/>
    <hyperlink ref="D597" r:id="rId595" tooltip="Завантажити сертифікат" display="Завантажити сертифікат"/>
    <hyperlink ref="D598" r:id="rId596" tooltip="Завантажити сертифікат" display="Завантажити сертифікат"/>
    <hyperlink ref="D599" r:id="rId597" tooltip="Завантажити сертифікат" display="Завантажити сертифікат"/>
    <hyperlink ref="D600" r:id="rId598" tooltip="Завантажити сертифікат" display="Завантажити сертифікат"/>
    <hyperlink ref="D601" r:id="rId599" tooltip="Завантажити сертифікат" display="Завантажити сертифікат"/>
    <hyperlink ref="D602" r:id="rId600" tooltip="Завантажити сертифікат" display="Завантажити сертифікат"/>
    <hyperlink ref="D603" r:id="rId601" tooltip="Завантажити сертифікат" display="Завантажити сертифікат"/>
    <hyperlink ref="D604" r:id="rId602" tooltip="Завантажити сертифікат" display="Завантажити сертифікат"/>
    <hyperlink ref="D605" r:id="rId603" tooltip="Завантажити сертифікат" display="Завантажити сертифікат"/>
    <hyperlink ref="D606" r:id="rId604" tooltip="Завантажити сертифікат" display="Завантажити сертифікат"/>
    <hyperlink ref="D607" r:id="rId605" tooltip="Завантажити сертифікат" display="Завантажити сертифікат"/>
    <hyperlink ref="D608" r:id="rId606" tooltip="Завантажити сертифікат" display="Завантажити сертифікат"/>
    <hyperlink ref="D609" r:id="rId607" tooltip="Завантажити сертифікат" display="Завантажити сертифікат"/>
    <hyperlink ref="D610" r:id="rId608" tooltip="Завантажити сертифікат" display="Завантажити сертифікат"/>
    <hyperlink ref="D611" r:id="rId609" tooltip="Завантажити сертифікат" display="Завантажити сертифікат"/>
    <hyperlink ref="D612" r:id="rId610" tooltip="Завантажити сертифікат" display="Завантажити сертифікат"/>
    <hyperlink ref="D613" r:id="rId611" tooltip="Завантажити сертифікат" display="Завантажити сертифікат"/>
    <hyperlink ref="D614" r:id="rId612" tooltip="Завантажити сертифікат" display="Завантажити сертифікат"/>
    <hyperlink ref="D615" r:id="rId613" tooltip="Завантажити сертифікат" display="Завантажити сертифікат"/>
    <hyperlink ref="D616" r:id="rId614" tooltip="Завантажити сертифікат" display="Завантажити сертифікат"/>
    <hyperlink ref="D617" r:id="rId615" tooltip="Завантажити сертифікат" display="Завантажити сертифікат"/>
    <hyperlink ref="D618" r:id="rId616" tooltip="Завантажити сертифікат" display="Завантажити сертифікат"/>
    <hyperlink ref="D619" r:id="rId617" tooltip="Завантажити сертифікат" display="Завантажити сертифікат"/>
    <hyperlink ref="D620" r:id="rId618" tooltip="Завантажити сертифікат" display="Завантажити сертифікат"/>
    <hyperlink ref="D621" r:id="rId619" tooltip="Завантажити сертифікат" display="Завантажити сертифікат"/>
    <hyperlink ref="D622" r:id="rId620" tooltip="Завантажити сертифікат" display="Завантажити сертифікат"/>
    <hyperlink ref="D623" r:id="rId621" tooltip="Завантажити сертифікат" display="Завантажити сертифікат"/>
    <hyperlink ref="D624" r:id="rId622" tooltip="Завантажити сертифікат" display="Завантажити сертифікат"/>
    <hyperlink ref="D625" r:id="rId623" tooltip="Завантажити сертифікат" display="Завантажити сертифікат"/>
    <hyperlink ref="D626" r:id="rId624" tooltip="Завантажити сертифікат" display="Завантажити сертифікат"/>
    <hyperlink ref="D627" r:id="rId625" tooltip="Завантажити сертифікат" display="Завантажити сертифікат"/>
    <hyperlink ref="D628" r:id="rId626" tooltip="Завантажити сертифікат" display="Завантажити сертифікат"/>
    <hyperlink ref="D629" r:id="rId627" tooltip="Завантажити сертифікат" display="Завантажити сертифікат"/>
    <hyperlink ref="D630" r:id="rId628" tooltip="Завантажити сертифікат" display="Завантажити сертифікат"/>
    <hyperlink ref="D631" r:id="rId629" tooltip="Завантажити сертифікат" display="Завантажити сертифікат"/>
    <hyperlink ref="D632" r:id="rId630" tooltip="Завантажити сертифікат" display="Завантажити сертифікат"/>
    <hyperlink ref="D633" r:id="rId631" tooltip="Завантажити сертифікат" display="Завантажити сертифікат"/>
    <hyperlink ref="D634" r:id="rId632" tooltip="Завантажити сертифікат" display="Завантажити сертифікат"/>
    <hyperlink ref="D635" r:id="rId633" tooltip="Завантажити сертифікат" display="Завантажити сертифікат"/>
    <hyperlink ref="D636" r:id="rId634" tooltip="Завантажити сертифікат" display="Завантажити сертифікат"/>
    <hyperlink ref="D637" r:id="rId635" tooltip="Завантажити сертифікат" display="Завантажити сертифікат"/>
    <hyperlink ref="D638" r:id="rId636" tooltip="Завантажити сертифікат" display="Завантажити сертифікат"/>
    <hyperlink ref="D639" r:id="rId637" tooltip="Завантажити сертифікат" display="Завантажити сертифікат"/>
    <hyperlink ref="D640" r:id="rId638" tooltip="Завантажити сертифікат" display="Завантажити сертифікат"/>
    <hyperlink ref="D641" r:id="rId639" tooltip="Завантажити сертифікат" display="Завантажити сертифікат"/>
    <hyperlink ref="D642" r:id="rId640" tooltip="Завантажити сертифікат" display="Завантажити сертифікат"/>
    <hyperlink ref="D643" r:id="rId641" tooltip="Завантажити сертифікат" display="Завантажити сертифікат"/>
    <hyperlink ref="D644" r:id="rId642" tooltip="Завантажити сертифікат" display="Завантажити сертифікат"/>
    <hyperlink ref="D645" r:id="rId643" tooltip="Завантажити сертифікат" display="Завантажити сертифікат"/>
    <hyperlink ref="D646" r:id="rId644" tooltip="Завантажити сертифікат" display="Завантажити сертифікат"/>
    <hyperlink ref="D647" r:id="rId645" tooltip="Завантажити сертифікат" display="Завантажити сертифікат"/>
    <hyperlink ref="D648" r:id="rId646" tooltip="Завантажити сертифікат" display="Завантажити сертифікат"/>
    <hyperlink ref="D649" r:id="rId647" tooltip="Завантажити сертифікат" display="Завантажити сертифікат"/>
    <hyperlink ref="D650" r:id="rId648" tooltip="Завантажити сертифікат" display="Завантажити сертифікат"/>
    <hyperlink ref="D651" r:id="rId649" tooltip="Завантажити сертифікат" display="Завантажити сертифікат"/>
    <hyperlink ref="D652" r:id="rId650" tooltip="Завантажити сертифікат" display="Завантажити сертифікат"/>
    <hyperlink ref="D653" r:id="rId651" tooltip="Завантажити сертифікат" display="Завантажити сертифікат"/>
    <hyperlink ref="D654" r:id="rId652" tooltip="Завантажити сертифікат" display="Завантажити сертифікат"/>
    <hyperlink ref="D655" r:id="rId653" tooltip="Завантажити сертифікат" display="Завантажити сертифікат"/>
    <hyperlink ref="D656" r:id="rId654" tooltip="Завантажити сертифікат" display="Завантажити сертифікат"/>
    <hyperlink ref="D657" r:id="rId655" tooltip="Завантажити сертифікат" display="Завантажити сертифікат"/>
    <hyperlink ref="D658" r:id="rId656" tooltip="Завантажити сертифікат" display="Завантажити сертифікат"/>
    <hyperlink ref="D659" r:id="rId657" tooltip="Завантажити сертифікат" display="Завантажити сертифікат"/>
    <hyperlink ref="D660" r:id="rId658" tooltip="Завантажити сертифікат" display="Завантажити сертифікат"/>
    <hyperlink ref="D661" r:id="rId659" tooltip="Завантажити сертифікат" display="Завантажити сертифікат"/>
    <hyperlink ref="D662" r:id="rId660" tooltip="Завантажити сертифікат" display="Завантажити сертифікат"/>
    <hyperlink ref="D663" r:id="rId661" tooltip="Завантажити сертифікат" display="Завантажити сертифікат"/>
    <hyperlink ref="D664" r:id="rId662" tooltip="Завантажити сертифікат" display="Завантажити сертифікат"/>
    <hyperlink ref="D665" r:id="rId663" tooltip="Завантажити сертифікат" display="Завантажити сертифікат"/>
    <hyperlink ref="D666" r:id="rId664" tooltip="Завантажити сертифікат" display="Завантажити сертифікат"/>
    <hyperlink ref="D667" r:id="rId665" tooltip="Завантажити сертифікат" display="Завантажити сертифікат"/>
    <hyperlink ref="D668" r:id="rId666" tooltip="Завантажити сертифікат" display="Завантажити сертифікат"/>
    <hyperlink ref="D669" r:id="rId667" tooltip="Завантажити сертифікат" display="Завантажити сертифікат"/>
    <hyperlink ref="D670" r:id="rId668" tooltip="Завантажити сертифікат" display="Завантажити сертифікат"/>
    <hyperlink ref="D671" r:id="rId669" tooltip="Завантажити сертифікат" display="Завантажити сертифікат"/>
    <hyperlink ref="D672" r:id="rId670" tooltip="Завантажити сертифікат" display="Завантажити сертифікат"/>
    <hyperlink ref="D673" r:id="rId671" tooltip="Завантажити сертифікат" display="Завантажити сертифікат"/>
    <hyperlink ref="D674" r:id="rId672" tooltip="Завантажити сертифікат" display="Завантажити сертифікат"/>
    <hyperlink ref="D675" r:id="rId673" tooltip="Завантажити сертифікат" display="Завантажити сертифікат"/>
    <hyperlink ref="D676" r:id="rId674" tooltip="Завантажити сертифікат" display="Завантажити сертифікат"/>
    <hyperlink ref="D677" r:id="rId675" tooltip="Завантажити сертифікат" display="Завантажити сертифікат"/>
    <hyperlink ref="D678" r:id="rId676" tooltip="Завантажити сертифікат" display="Завантажити сертифікат"/>
    <hyperlink ref="D679" r:id="rId677" tooltip="Завантажити сертифікат" display="Завантажити сертифікат"/>
    <hyperlink ref="D680" r:id="rId678" tooltip="Завантажити сертифікат" display="Завантажити сертифікат"/>
    <hyperlink ref="D681" r:id="rId679" tooltip="Завантажити сертифікат" display="Завантажити сертифікат"/>
    <hyperlink ref="D682" r:id="rId680" tooltip="Завантажити сертифікат" display="Завантажити сертифікат"/>
    <hyperlink ref="D683" r:id="rId681" tooltip="Завантажити сертифікат" display="Завантажити сертифікат"/>
    <hyperlink ref="D684" r:id="rId682" tooltip="Завантажити сертифікат" display="Завантажити сертифікат"/>
    <hyperlink ref="D685" r:id="rId683" tooltip="Завантажити сертифікат" display="Завантажити сертифікат"/>
    <hyperlink ref="D686" r:id="rId684" tooltip="Завантажити сертифікат" display="Завантажити сертифікат"/>
    <hyperlink ref="D687" r:id="rId685" tooltip="Завантажити сертифікат" display="Завантажити сертифікат"/>
    <hyperlink ref="D688" r:id="rId686" tooltip="Завантажити сертифікат" display="Завантажити сертифікат"/>
    <hyperlink ref="D689" r:id="rId687" tooltip="Завантажити сертифікат" display="Завантажити сертифікат"/>
    <hyperlink ref="D690" r:id="rId688" tooltip="Завантажити сертифікат" display="Завантажити сертифікат"/>
    <hyperlink ref="D691" r:id="rId689" tooltip="Завантажити сертифікат" display="Завантажити сертифікат"/>
    <hyperlink ref="D692" r:id="rId690" tooltip="Завантажити сертифікат" display="Завантажити сертифікат"/>
    <hyperlink ref="D693" r:id="rId691" tooltip="Завантажити сертифікат" display="Завантажити сертифікат"/>
    <hyperlink ref="D694" r:id="rId692" tooltip="Завантажити сертифікат" display="Завантажити сертифікат"/>
    <hyperlink ref="D695" r:id="rId693" tooltip="Завантажити сертифікат" display="Завантажити сертифікат"/>
    <hyperlink ref="D696" r:id="rId694" tooltip="Завантажити сертифікат" display="Завантажити сертифікат"/>
    <hyperlink ref="D697" r:id="rId695" tooltip="Завантажити сертифікат" display="Завантажити сертифікат"/>
    <hyperlink ref="D698" r:id="rId696" tooltip="Завантажити сертифікат" display="Завантажити сертифікат"/>
    <hyperlink ref="D699" r:id="rId697" tooltip="Завантажити сертифікат" display="Завантажити сертифікат"/>
    <hyperlink ref="D700" r:id="rId698" tooltip="Завантажити сертифікат" display="Завантажити сертифікат"/>
    <hyperlink ref="D701" r:id="rId699" tooltip="Завантажити сертифікат" display="Завантажити сертифікат"/>
    <hyperlink ref="D702" r:id="rId700" tooltip="Завантажити сертифікат" display="Завантажити сертифікат"/>
    <hyperlink ref="D703" r:id="rId701" tooltip="Завантажити сертифікат" display="Завантажити сертифікат"/>
    <hyperlink ref="D704" r:id="rId702" tooltip="Завантажити сертифікат" display="Завантажити сертифікат"/>
    <hyperlink ref="D705" r:id="rId703" tooltip="Завантажити сертифікат" display="Завантажити сертифікат"/>
    <hyperlink ref="D706" r:id="rId704" tooltip="Завантажити сертифікат" display="Завантажити сертифікат"/>
    <hyperlink ref="D707" r:id="rId705" tooltip="Завантажити сертифікат" display="Завантажити сертифікат"/>
    <hyperlink ref="D708" r:id="rId706" tooltip="Завантажити сертифікат" display="Завантажити сертифікат"/>
    <hyperlink ref="D709" r:id="rId707" tooltip="Завантажити сертифікат" display="Завантажити сертифікат"/>
    <hyperlink ref="D710" r:id="rId708" tooltip="Завантажити сертифікат" display="Завантажити сертифікат"/>
    <hyperlink ref="D711" r:id="rId709" tooltip="Завантажити сертифікат" display="Завантажити сертифікат"/>
    <hyperlink ref="D712" r:id="rId710" tooltip="Завантажити сертифікат" display="Завантажити сертифікат"/>
    <hyperlink ref="D713" r:id="rId711" tooltip="Завантажити сертифікат" display="Завантажити сертифікат"/>
    <hyperlink ref="D714" r:id="rId712" tooltip="Завантажити сертифікат" display="Завантажити сертифікат"/>
    <hyperlink ref="D715" r:id="rId713" tooltip="Завантажити сертифікат" display="Завантажити сертифікат"/>
    <hyperlink ref="D716" r:id="rId714" tooltip="Завантажити сертифікат" display="Завантажити сертифікат"/>
    <hyperlink ref="D717" r:id="rId715" tooltip="Завантажити сертифікат" display="Завантажити сертифікат"/>
    <hyperlink ref="D718" r:id="rId716" tooltip="Завантажити сертифікат" display="Завантажити сертифікат"/>
    <hyperlink ref="D719" r:id="rId717" tooltip="Завантажити сертифікат" display="Завантажити сертифікат"/>
    <hyperlink ref="D720" r:id="rId718" tooltip="Завантажити сертифікат" display="Завантажити сертифікат"/>
    <hyperlink ref="D721" r:id="rId719" tooltip="Завантажити сертифікат" display="Завантажити сертифікат"/>
    <hyperlink ref="D722" r:id="rId720" tooltip="Завантажити сертифікат" display="Завантажити сертифікат"/>
    <hyperlink ref="D723" r:id="rId721" tooltip="Завантажити сертифікат" display="Завантажити сертифікат"/>
    <hyperlink ref="D724" r:id="rId722" tooltip="Завантажити сертифікат" display="Завантажити сертифікат"/>
    <hyperlink ref="D725" r:id="rId723" tooltip="Завантажити сертифікат" display="Завантажити сертифікат"/>
    <hyperlink ref="D726" r:id="rId724" tooltip="Завантажити сертифікат" display="Завантажити сертифікат"/>
    <hyperlink ref="D727" r:id="rId725" tooltip="Завантажити сертифікат" display="Завантажити сертифікат"/>
    <hyperlink ref="D728" r:id="rId726" tooltip="Завантажити сертифікат" display="Завантажити сертифікат"/>
    <hyperlink ref="D729" r:id="rId727" tooltip="Завантажити сертифікат" display="Завантажити сертифікат"/>
    <hyperlink ref="D730" r:id="rId728" tooltip="Завантажити сертифікат" display="Завантажити сертифікат"/>
    <hyperlink ref="D731" r:id="rId729" tooltip="Завантажити сертифікат" display="Завантажити сертифікат"/>
    <hyperlink ref="D732" r:id="rId730" tooltip="Завантажити сертифікат" display="Завантажити сертифікат"/>
    <hyperlink ref="D733" r:id="rId731" tooltip="Завантажити сертифікат" display="Завантажити сертифікат"/>
    <hyperlink ref="D734" r:id="rId732" tooltip="Завантажити сертифікат" display="Завантажити сертифікат"/>
    <hyperlink ref="D735" r:id="rId733" tooltip="Завантажити сертифікат" display="Завантажити сертифікат"/>
    <hyperlink ref="D736" r:id="rId734" tooltip="Завантажити сертифікат" display="Завантажити сертифікат"/>
    <hyperlink ref="D737" r:id="rId735" tooltip="Завантажити сертифікат" display="Завантажити сертифікат"/>
    <hyperlink ref="D738" r:id="rId736" tooltip="Завантажити сертифікат" display="Завантажити сертифікат"/>
    <hyperlink ref="D739" r:id="rId737" tooltip="Завантажити сертифікат" display="Завантажити сертифікат"/>
    <hyperlink ref="D740" r:id="rId738" tooltip="Завантажити сертифікат" display="Завантажити сертифікат"/>
    <hyperlink ref="D741" r:id="rId739" tooltip="Завантажити сертифікат" display="Завантажити сертифікат"/>
    <hyperlink ref="D742" r:id="rId740" tooltip="Завантажити сертифікат" display="Завантажити сертифікат"/>
    <hyperlink ref="D743" r:id="rId741" tooltip="Завантажити сертифікат" display="Завантажити сертифікат"/>
    <hyperlink ref="D744" r:id="rId742" tooltip="Завантажити сертифікат" display="Завантажити сертифікат"/>
    <hyperlink ref="D745" r:id="rId743" tooltip="Завантажити сертифікат" display="Завантажити сертифікат"/>
    <hyperlink ref="D746" r:id="rId744" tooltip="Завантажити сертифікат" display="Завантажити сертифікат"/>
    <hyperlink ref="D747" r:id="rId745" tooltip="Завантажити сертифікат" display="Завантажити сертифікат"/>
    <hyperlink ref="D748" r:id="rId746" tooltip="Завантажити сертифікат" display="Завантажити сертифікат"/>
    <hyperlink ref="D749" r:id="rId747" tooltip="Завантажити сертифікат" display="Завантажити сертифікат"/>
    <hyperlink ref="D750" r:id="rId748" tooltip="Завантажити сертифікат" display="Завантажити сертифікат"/>
    <hyperlink ref="D751" r:id="rId749" tooltip="Завантажити сертифікат" display="Завантажити сертифікат"/>
    <hyperlink ref="D752" r:id="rId750" tooltip="Завантажити сертифікат" display="Завантажити сертифікат"/>
    <hyperlink ref="D753" r:id="rId751" tooltip="Завантажити сертифікат" display="Завантажити сертифікат"/>
    <hyperlink ref="D754" r:id="rId752" tooltip="Завантажити сертифікат" display="Завантажити сертифікат"/>
    <hyperlink ref="D755" r:id="rId753" tooltip="Завантажити сертифікат" display="Завантажити сертифікат"/>
    <hyperlink ref="D756" r:id="rId754" tooltip="Завантажити сертифікат" display="Завантажити сертифікат"/>
    <hyperlink ref="D757" r:id="rId755" tooltip="Завантажити сертифікат" display="Завантажити сертифікат"/>
    <hyperlink ref="D758" r:id="rId756" tooltip="Завантажити сертифікат" display="Завантажити сертифікат"/>
    <hyperlink ref="D759" r:id="rId757" tooltip="Завантажити сертифікат" display="Завантажити сертифікат"/>
    <hyperlink ref="D760" r:id="rId758" tooltip="Завантажити сертифікат" display="Завантажити сертифікат"/>
    <hyperlink ref="D761" r:id="rId759" tooltip="Завантажити сертифікат" display="Завантажити сертифікат"/>
    <hyperlink ref="D762" r:id="rId760" tooltip="Завантажити сертифікат" display="Завантажити сертифікат"/>
    <hyperlink ref="D763" r:id="rId761" tooltip="Завантажити сертифікат" display="Завантажити сертифікат"/>
    <hyperlink ref="D764" r:id="rId762" tooltip="Завантажити сертифікат" display="Завантажити сертифікат"/>
    <hyperlink ref="D765" r:id="rId763" tooltip="Завантажити сертифікат" display="Завантажити сертифікат"/>
    <hyperlink ref="D766" r:id="rId764" tooltip="Завантажити сертифікат" display="Завантажити сертифікат"/>
    <hyperlink ref="D767" r:id="rId765" tooltip="Завантажити сертифікат" display="Завантажити сертифікат"/>
    <hyperlink ref="D768" r:id="rId766" tooltip="Завантажити сертифікат" display="Завантажити сертифікат"/>
    <hyperlink ref="D769" r:id="rId767" tooltip="Завантажити сертифікат" display="Завантажити сертифікат"/>
    <hyperlink ref="D770" r:id="rId768" tooltip="Завантажити сертифікат" display="Завантажити сертифікат"/>
    <hyperlink ref="D771" r:id="rId769" tooltip="Завантажити сертифікат" display="Завантажити сертифікат"/>
    <hyperlink ref="D772" r:id="rId770" tooltip="Завантажити сертифікат" display="Завантажити сертифікат"/>
    <hyperlink ref="D773" r:id="rId771" tooltip="Завантажити сертифікат" display="Завантажити сертифікат"/>
    <hyperlink ref="D774" r:id="rId772" tooltip="Завантажити сертифікат" display="Завантажити сертифікат"/>
    <hyperlink ref="D775" r:id="rId773" tooltip="Завантажити сертифікат" display="Завантажити сертифікат"/>
    <hyperlink ref="D776" r:id="rId774" tooltip="Завантажити сертифікат" display="Завантажити сертифікат"/>
    <hyperlink ref="D777" r:id="rId775" tooltip="Завантажити сертифікат" display="Завантажити сертифікат"/>
    <hyperlink ref="D778" r:id="rId776" tooltip="Завантажити сертифікат" display="Завантажити сертифікат"/>
    <hyperlink ref="D779" r:id="rId777" tooltip="Завантажити сертифікат" display="Завантажити сертифікат"/>
    <hyperlink ref="D780" r:id="rId778" tooltip="Завантажити сертифікат" display="Завантажити сертифікат"/>
    <hyperlink ref="D781" r:id="rId779" tooltip="Завантажити сертифікат" display="Завантажити сертифікат"/>
    <hyperlink ref="D782" r:id="rId780" tooltip="Завантажити сертифікат" display="Завантажити сертифікат"/>
    <hyperlink ref="D783" r:id="rId781" tooltip="Завантажити сертифікат" display="Завантажити сертифікат"/>
    <hyperlink ref="D784" r:id="rId782" tooltip="Завантажити сертифікат" display="Завантажити сертифікат"/>
    <hyperlink ref="D785" r:id="rId783" tooltip="Завантажити сертифікат" display="Завантажити сертифікат"/>
    <hyperlink ref="D786" r:id="rId784" tooltip="Завантажити сертифікат" display="Завантажити сертифікат"/>
    <hyperlink ref="D787" r:id="rId785" tooltip="Завантажити сертифікат" display="Завантажити сертифікат"/>
    <hyperlink ref="D788" r:id="rId786" tooltip="Завантажити сертифікат" display="Завантажити сертифікат"/>
    <hyperlink ref="D789" r:id="rId787" tooltip="Завантажити сертифікат" display="Завантажити сертифікат"/>
    <hyperlink ref="D790" r:id="rId788" tooltip="Завантажити сертифікат" display="Завантажити сертифікат"/>
    <hyperlink ref="D791" r:id="rId789" tooltip="Завантажити сертифікат" display="Завантажити сертифікат"/>
    <hyperlink ref="D792" r:id="rId790" tooltip="Завантажити сертифікат" display="Завантажити сертифікат"/>
    <hyperlink ref="D793" r:id="rId791" tooltip="Завантажити сертифікат" display="Завантажити сертифікат"/>
    <hyperlink ref="D794" r:id="rId792" tooltip="Завантажити сертифікат" display="Завантажити сертифікат"/>
    <hyperlink ref="D795" r:id="rId793" tooltip="Завантажити сертифікат" display="Завантажити сертифікат"/>
    <hyperlink ref="D796" r:id="rId794" tooltip="Завантажити сертифікат" display="Завантажити сертифікат"/>
    <hyperlink ref="D797" r:id="rId795" tooltip="Завантажити сертифікат" display="Завантажити сертифікат"/>
    <hyperlink ref="D798" r:id="rId796" tooltip="Завантажити сертифікат" display="Завантажити сертифікат"/>
    <hyperlink ref="D799" r:id="rId797" tooltip="Завантажити сертифікат" display="Завантажити сертифікат"/>
    <hyperlink ref="D800" r:id="rId798" tooltip="Завантажити сертифікат" display="Завантажити сертифікат"/>
    <hyperlink ref="D801" r:id="rId799" tooltip="Завантажити сертифікат" display="Завантажити сертифікат"/>
    <hyperlink ref="D802" r:id="rId800" tooltip="Завантажити сертифікат" display="Завантажити сертифікат"/>
    <hyperlink ref="D803" r:id="rId801" tooltip="Завантажити сертифікат" display="Завантажити сертифікат"/>
    <hyperlink ref="D804" r:id="rId802" tooltip="Завантажити сертифікат" display="Завантажити сертифікат"/>
    <hyperlink ref="D805" r:id="rId803" tooltip="Завантажити сертифікат" display="Завантажити сертифікат"/>
    <hyperlink ref="D806" r:id="rId804" tooltip="Завантажити сертифікат" display="Завантажити сертифікат"/>
    <hyperlink ref="D807" r:id="rId805" tooltip="Завантажити сертифікат" display="Завантажити сертифікат"/>
    <hyperlink ref="D808" r:id="rId806" tooltip="Завантажити сертифікат" display="Завантажити сертифікат"/>
    <hyperlink ref="D809" r:id="rId807" tooltip="Завантажити сертифікат" display="Завантажити сертифікат"/>
    <hyperlink ref="D810" r:id="rId808" tooltip="Завантажити сертифікат" display="Завантажити сертифікат"/>
    <hyperlink ref="D811" r:id="rId809" tooltip="Завантажити сертифікат" display="Завантажити сертифікат"/>
    <hyperlink ref="D812" r:id="rId810" tooltip="Завантажити сертифікат" display="Завантажити сертифікат"/>
    <hyperlink ref="D813" r:id="rId811" tooltip="Завантажити сертифікат" display="Завантажити сертифікат"/>
    <hyperlink ref="D814" r:id="rId812" tooltip="Завантажити сертифікат" display="Завантажити сертифікат"/>
    <hyperlink ref="D815" r:id="rId813" tooltip="Завантажити сертифікат" display="Завантажити сертифікат"/>
    <hyperlink ref="D816" r:id="rId814" tooltip="Завантажити сертифікат" display="Завантажити сертифікат"/>
    <hyperlink ref="D817" r:id="rId815" tooltip="Завантажити сертифікат" display="Завантажити сертифікат"/>
    <hyperlink ref="D818" r:id="rId816" tooltip="Завантажити сертифікат" display="Завантажити сертифікат"/>
    <hyperlink ref="D819" r:id="rId817" tooltip="Завантажити сертифікат" display="Завантажити сертифікат"/>
    <hyperlink ref="D820" r:id="rId818" tooltip="Завантажити сертифікат" display="Завантажити сертифікат"/>
    <hyperlink ref="D821" r:id="rId819" tooltip="Завантажити сертифікат" display="Завантажити сертифікат"/>
    <hyperlink ref="D822" r:id="rId820" tooltip="Завантажити сертифікат" display="Завантажити сертифікат"/>
    <hyperlink ref="D823" r:id="rId821" tooltip="Завантажити сертифікат" display="Завантажити сертифікат"/>
    <hyperlink ref="D824" r:id="rId822" tooltip="Завантажити сертифікат" display="Завантажити сертифікат"/>
    <hyperlink ref="D825" r:id="rId823" tooltip="Завантажити сертифікат" display="Завантажити сертифікат"/>
    <hyperlink ref="D826" r:id="rId824" tooltip="Завантажити сертифікат" display="Завантажити сертифікат"/>
    <hyperlink ref="D827" r:id="rId825" tooltip="Завантажити сертифікат" display="Завантажити сертифікат"/>
    <hyperlink ref="D828" r:id="rId826" tooltip="Завантажити сертифікат" display="Завантажити сертифікат"/>
    <hyperlink ref="D829" r:id="rId827" tooltip="Завантажити сертифікат" display="Завантажити сертифікат"/>
    <hyperlink ref="D830" r:id="rId828" tooltip="Завантажити сертифікат" display="Завантажити сертифікат"/>
    <hyperlink ref="D831" r:id="rId829" tooltip="Завантажити сертифікат" display="Завантажити сертифікат"/>
    <hyperlink ref="D832" r:id="rId830" tooltip="Завантажити сертифікат" display="Завантажити сертифікат"/>
    <hyperlink ref="D833" r:id="rId831" tooltip="Завантажити сертифікат" display="Завантажити сертифікат"/>
    <hyperlink ref="D834" r:id="rId832" tooltip="Завантажити сертифікат" display="Завантажити сертифікат"/>
    <hyperlink ref="D835" r:id="rId833" tooltip="Завантажити сертифікат" display="Завантажити сертифікат"/>
    <hyperlink ref="D836" r:id="rId834" tooltip="Завантажити сертифікат" display="Завантажити сертифікат"/>
    <hyperlink ref="D837" r:id="rId835" tooltip="Завантажити сертифікат" display="Завантажити сертифікат"/>
    <hyperlink ref="D838" r:id="rId836" tooltip="Завантажити сертифікат" display="Завантажити сертифікат"/>
    <hyperlink ref="D839" r:id="rId837" tooltip="Завантажити сертифікат" display="Завантажити сертифікат"/>
    <hyperlink ref="D840" r:id="rId838" tooltip="Завантажити сертифікат" display="Завантажити сертифікат"/>
    <hyperlink ref="D841" r:id="rId839" tooltip="Завантажити сертифікат" display="Завантажити сертифікат"/>
    <hyperlink ref="D842" r:id="rId840" tooltip="Завантажити сертифікат" display="Завантажити сертифікат"/>
    <hyperlink ref="D843" r:id="rId841" tooltip="Завантажити сертифікат" display="Завантажити сертифікат"/>
    <hyperlink ref="D844" r:id="rId842" tooltip="Завантажити сертифікат" display="Завантажити сертифікат"/>
    <hyperlink ref="D845" r:id="rId843" tooltip="Завантажити сертифікат" display="Завантажити сертифікат"/>
    <hyperlink ref="D846" r:id="rId844" tooltip="Завантажити сертифікат" display="Завантажити сертифікат"/>
    <hyperlink ref="D847" r:id="rId845" tooltip="Завантажити сертифікат" display="Завантажити сертифікат"/>
    <hyperlink ref="D848" r:id="rId846" tooltip="Завантажити сертифікат" display="Завантажити сертифікат"/>
    <hyperlink ref="D849" r:id="rId847" tooltip="Завантажити сертифікат" display="Завантажити сертифікат"/>
    <hyperlink ref="D850" r:id="rId848" tooltip="Завантажити сертифікат" display="Завантажити сертифікат"/>
    <hyperlink ref="D851" r:id="rId849" tooltip="Завантажити сертифікат" display="Завантажити сертифікат"/>
    <hyperlink ref="D852" r:id="rId850" tooltip="Завантажити сертифікат" display="Завантажити сертифікат"/>
    <hyperlink ref="D853" r:id="rId851" tooltip="Завантажити сертифікат" display="Завантажити сертифікат"/>
    <hyperlink ref="D854" r:id="rId852" tooltip="Завантажити сертифікат" display="Завантажити сертифікат"/>
    <hyperlink ref="D855" r:id="rId853" tooltip="Завантажити сертифікат" display="Завантажити сертифікат"/>
    <hyperlink ref="D856" r:id="rId854" tooltip="Завантажити сертифікат" display="Завантажити сертифікат"/>
    <hyperlink ref="D857" r:id="rId855" tooltip="Завантажити сертифікат" display="Завантажити сертифікат"/>
    <hyperlink ref="D858" r:id="rId856" tooltip="Завантажити сертифікат" display="Завантажити сертифікат"/>
    <hyperlink ref="D859" r:id="rId857" tooltip="Завантажити сертифікат" display="Завантажити сертифікат"/>
    <hyperlink ref="D860" r:id="rId858" tooltip="Завантажити сертифікат" display="Завантажити сертифікат"/>
    <hyperlink ref="D861" r:id="rId859" tooltip="Завантажити сертифікат" display="Завантажити сертифікат"/>
    <hyperlink ref="D862" r:id="rId860" tooltip="Завантажити сертифікат" display="Завантажити сертифікат"/>
    <hyperlink ref="D863" r:id="rId861" tooltip="Завантажити сертифікат" display="Завантажити сертифікат"/>
    <hyperlink ref="D864" r:id="rId862" tooltip="Завантажити сертифікат" display="Завантажити сертифікат"/>
    <hyperlink ref="D865" r:id="rId863" tooltip="Завантажити сертифікат" display="Завантажити сертифікат"/>
    <hyperlink ref="D866" r:id="rId864" tooltip="Завантажити сертифікат" display="Завантажити сертифікат"/>
    <hyperlink ref="D867" r:id="rId865" tooltip="Завантажити сертифікат" display="Завантажити сертифікат"/>
    <hyperlink ref="D868" r:id="rId866" tooltip="Завантажити сертифікат" display="Завантажити сертифікат"/>
    <hyperlink ref="D869" r:id="rId867" tooltip="Завантажити сертифікат" display="Завантажити сертифікат"/>
    <hyperlink ref="D870" r:id="rId868" tooltip="Завантажити сертифікат" display="Завантажити сертифікат"/>
    <hyperlink ref="D871" r:id="rId869" tooltip="Завантажити сертифікат" display="Завантажити сертифікат"/>
    <hyperlink ref="D872" r:id="rId870" tooltip="Завантажити сертифікат" display="Завантажити сертифікат"/>
    <hyperlink ref="D873" r:id="rId871" tooltip="Завантажити сертифікат" display="Завантажити сертифікат"/>
    <hyperlink ref="D874" r:id="rId872" tooltip="Завантажити сертифікат" display="Завантажити сертифікат"/>
    <hyperlink ref="D875" r:id="rId873" tooltip="Завантажити сертифікат" display="Завантажити сертифікат"/>
    <hyperlink ref="D876" r:id="rId874" tooltip="Завантажити сертифікат" display="Завантажити сертифікат"/>
    <hyperlink ref="D877" r:id="rId875" tooltip="Завантажити сертифікат" display="Завантажити сертифікат"/>
    <hyperlink ref="D878" r:id="rId876" tooltip="Завантажити сертифікат" display="Завантажити сертифікат"/>
    <hyperlink ref="D879" r:id="rId877" tooltip="Завантажити сертифікат" display="Завантажити сертифікат"/>
    <hyperlink ref="D880" r:id="rId878" tooltip="Завантажити сертифікат" display="Завантажити сертифікат"/>
    <hyperlink ref="D881" r:id="rId879" tooltip="Завантажити сертифікат" display="Завантажити сертифікат"/>
    <hyperlink ref="D882" r:id="rId880" tooltip="Завантажити сертифікат" display="Завантажити сертифікат"/>
    <hyperlink ref="D883" r:id="rId881" tooltip="Завантажити сертифікат" display="Завантажити сертифікат"/>
    <hyperlink ref="D884" r:id="rId882" tooltip="Завантажити сертифікат" display="Завантажити сертифікат"/>
    <hyperlink ref="D885" r:id="rId883" tooltip="Завантажити сертифікат" display="Завантажити сертифікат"/>
    <hyperlink ref="D886" r:id="rId884" tooltip="Завантажити сертифікат" display="Завантажити сертифікат"/>
    <hyperlink ref="D887" r:id="rId885" tooltip="Завантажити сертифікат" display="Завантажити сертифікат"/>
    <hyperlink ref="D888" r:id="rId886" tooltip="Завантажити сертифікат" display="Завантажити сертифікат"/>
    <hyperlink ref="D889" r:id="rId887" tooltip="Завантажити сертифікат" display="Завантажити сертифікат"/>
    <hyperlink ref="D890" r:id="rId888" tooltip="Завантажити сертифікат" display="Завантажити сертифікат"/>
    <hyperlink ref="D891" r:id="rId889" tooltip="Завантажити сертифікат" display="Завантажити сертифікат"/>
    <hyperlink ref="D892" r:id="rId890" tooltip="Завантажити сертифікат" display="Завантажити сертифікат"/>
    <hyperlink ref="D893" r:id="rId891" tooltip="Завантажити сертифікат" display="Завантажити сертифікат"/>
    <hyperlink ref="D894" r:id="rId892" tooltip="Завантажити сертифікат" display="Завантажити сертифікат"/>
    <hyperlink ref="D895" r:id="rId893" tooltip="Завантажити сертифікат" display="Завантажити сертифікат"/>
    <hyperlink ref="D896" r:id="rId894" tooltip="Завантажити сертифікат" display="Завантажити сертифікат"/>
    <hyperlink ref="D897" r:id="rId895" tooltip="Завантажити сертифікат" display="Завантажити сертифікат"/>
    <hyperlink ref="D898" r:id="rId896" tooltip="Завантажити сертифікат" display="Завантажити сертифікат"/>
    <hyperlink ref="D899" r:id="rId897" tooltip="Завантажити сертифікат" display="Завантажити сертифікат"/>
    <hyperlink ref="D900" r:id="rId898" tooltip="Завантажити сертифікат" display="Завантажити сертифікат"/>
    <hyperlink ref="D901" r:id="rId899" tooltip="Завантажити сертифікат" display="Завантажити сертифікат"/>
    <hyperlink ref="D902" r:id="rId900" tooltip="Завантажити сертифікат" display="Завантажити сертифікат"/>
    <hyperlink ref="D903" r:id="rId901" tooltip="Завантажити сертифікат" display="Завантажити сертифікат"/>
    <hyperlink ref="D904" r:id="rId902" tooltip="Завантажити сертифікат" display="Завантажити сертифікат"/>
    <hyperlink ref="D905" r:id="rId903" tooltip="Завантажити сертифікат" display="Завантажити сертифікат"/>
    <hyperlink ref="D906" r:id="rId904" tooltip="Завантажити сертифікат" display="Завантажити сертифікат"/>
    <hyperlink ref="D907" r:id="rId905" tooltip="Завантажити сертифікат" display="Завантажити сертифікат"/>
    <hyperlink ref="D908" r:id="rId906" tooltip="Завантажити сертифікат" display="Завантажити сертифікат"/>
    <hyperlink ref="D909" r:id="rId907" tooltip="Завантажити сертифікат" display="Завантажити сертифікат"/>
    <hyperlink ref="D910" r:id="rId908" tooltip="Завантажити сертифікат" display="Завантажити сертифікат"/>
    <hyperlink ref="D911" r:id="rId909" tooltip="Завантажити сертифікат" display="Завантажити сертифікат"/>
    <hyperlink ref="D912" r:id="rId910" tooltip="Завантажити сертифікат" display="Завантажити сертифікат"/>
    <hyperlink ref="D913" r:id="rId911" tooltip="Завантажити сертифікат" display="Завантажити сертифікат"/>
    <hyperlink ref="D914" r:id="rId912" tooltip="Завантажити сертифікат" display="Завантажити сертифікат"/>
    <hyperlink ref="D915" r:id="rId913" tooltip="Завантажити сертифікат" display="Завантажити сертифікат"/>
    <hyperlink ref="D916" r:id="rId914" tooltip="Завантажити сертифікат" display="Завантажити сертифікат"/>
    <hyperlink ref="D917" r:id="rId915" tooltip="Завантажити сертифікат" display="Завантажити сертифікат"/>
    <hyperlink ref="D918" r:id="rId916" tooltip="Завантажити сертифікат" display="Завантажити сертифікат"/>
    <hyperlink ref="D919" r:id="rId917" tooltip="Завантажити сертифікат" display="Завантажити сертифікат"/>
    <hyperlink ref="D920" r:id="rId918" tooltip="Завантажити сертифікат" display="Завантажити сертифікат"/>
    <hyperlink ref="D921" r:id="rId919" tooltip="Завантажити сертифікат" display="Завантажити сертифікат"/>
    <hyperlink ref="D922" r:id="rId920" tooltip="Завантажити сертифікат" display="Завантажити сертифікат"/>
    <hyperlink ref="D923" r:id="rId921" tooltip="Завантажити сертифікат" display="Завантажити сертифікат"/>
    <hyperlink ref="D924" r:id="rId922" tooltip="Завантажити сертифікат" display="Завантажити сертифікат"/>
    <hyperlink ref="D925" r:id="rId923" tooltip="Завантажити сертифікат" display="Завантажити сертифікат"/>
    <hyperlink ref="D926" r:id="rId924" tooltip="Завантажити сертифікат" display="Завантажити сертифікат"/>
    <hyperlink ref="D927" r:id="rId925" tooltip="Завантажити сертифікат" display="Завантажити сертифікат"/>
    <hyperlink ref="D928" r:id="rId926" tooltip="Завантажити сертифікат" display="Завантажити сертифікат"/>
    <hyperlink ref="D929" r:id="rId927" tooltip="Завантажити сертифікат" display="Завантажити сертифікат"/>
    <hyperlink ref="D930" r:id="rId928" tooltip="Завантажити сертифікат" display="Завантажити сертифікат"/>
    <hyperlink ref="D931" r:id="rId929" tooltip="Завантажити сертифікат" display="Завантажити сертифікат"/>
    <hyperlink ref="D932" r:id="rId930" tooltip="Завантажити сертифікат" display="Завантажити сертифікат"/>
    <hyperlink ref="D933" r:id="rId931" tooltip="Завантажити сертифікат" display="Завантажити сертифікат"/>
    <hyperlink ref="D934" r:id="rId932" tooltip="Завантажити сертифікат" display="Завантажити сертифікат"/>
    <hyperlink ref="D935" r:id="rId933" tooltip="Завантажити сертифікат" display="Завантажити сертифікат"/>
    <hyperlink ref="D936" r:id="rId934" tooltip="Завантажити сертифікат" display="Завантажити сертифікат"/>
    <hyperlink ref="D937" r:id="rId935" tooltip="Завантажити сертифікат" display="Завантажити сертифікат"/>
    <hyperlink ref="D938" r:id="rId936" tooltip="Завантажити сертифікат" display="Завантажити сертифікат"/>
    <hyperlink ref="D939" r:id="rId937" tooltip="Завантажити сертифікат" display="Завантажити сертифікат"/>
    <hyperlink ref="D940" r:id="rId938" tooltip="Завантажити сертифікат" display="Завантажити сертифікат"/>
    <hyperlink ref="D941" r:id="rId939" tooltip="Завантажити сертифікат" display="Завантажити сертифікат"/>
    <hyperlink ref="D942" r:id="rId940" tooltip="Завантажити сертифікат" display="Завантажити сертифікат"/>
    <hyperlink ref="D943" r:id="rId941" tooltip="Завантажити сертифікат" display="Завантажити сертифікат"/>
    <hyperlink ref="D944" r:id="rId942" tooltip="Завантажити сертифікат" display="Завантажити сертифікат"/>
    <hyperlink ref="D945" r:id="rId943" tooltip="Завантажити сертифікат" display="Завантажити сертифікат"/>
    <hyperlink ref="D946" r:id="rId944" tooltip="Завантажити сертифікат" display="Завантажити сертифікат"/>
    <hyperlink ref="D947" r:id="rId945" tooltip="Завантажити сертифікат" display="Завантажити сертифікат"/>
    <hyperlink ref="D948" r:id="rId946" tooltip="Завантажити сертифікат" display="Завантажити сертифікат"/>
    <hyperlink ref="D949" r:id="rId947" tooltip="Завантажити сертифікат" display="Завантажити сертифікат"/>
    <hyperlink ref="D950" r:id="rId948" tooltip="Завантажити сертифікат" display="Завантажити сертифікат"/>
    <hyperlink ref="D951" r:id="rId949" tooltip="Завантажити сертифікат" display="Завантажити сертифікат"/>
    <hyperlink ref="D952" r:id="rId950" tooltip="Завантажити сертифікат" display="Завантажити сертифікат"/>
    <hyperlink ref="D953" r:id="rId951" tooltip="Завантажити сертифікат" display="Завантажити сертифікат"/>
    <hyperlink ref="D954" r:id="rId952" tooltip="Завантажити сертифікат" display="Завантажити сертифікат"/>
    <hyperlink ref="D955" r:id="rId953" tooltip="Завантажити сертифікат" display="Завантажити сертифікат"/>
    <hyperlink ref="D956" r:id="rId954" tooltip="Завантажити сертифікат" display="Завантажити сертифікат"/>
    <hyperlink ref="D957" r:id="rId955" tooltip="Завантажити сертифікат" display="Завантажити сертифікат"/>
    <hyperlink ref="D958" r:id="rId956" tooltip="Завантажити сертифікат" display="Завантажити сертифікат"/>
    <hyperlink ref="D959" r:id="rId957" tooltip="Завантажити сертифікат" display="Завантажити сертифікат"/>
    <hyperlink ref="D960" r:id="rId958" tooltip="Завантажити сертифікат" display="Завантажити сертифікат"/>
    <hyperlink ref="D961" r:id="rId959" tooltip="Завантажити сертифікат" display="Завантажити сертифікат"/>
    <hyperlink ref="D962" r:id="rId960" tooltip="Завантажити сертифікат" display="Завантажити сертифікат"/>
    <hyperlink ref="D963" r:id="rId961" tooltip="Завантажити сертифікат" display="Завантажити сертифікат"/>
    <hyperlink ref="D964" r:id="rId962" tooltip="Завантажити сертифікат" display="Завантажити сертифікат"/>
    <hyperlink ref="D965" r:id="rId963" tooltip="Завантажити сертифікат" display="Завантажити сертифікат"/>
    <hyperlink ref="D966" r:id="rId964" tooltip="Завантажити сертифікат" display="Завантажити сертифікат"/>
    <hyperlink ref="D967" r:id="rId965" tooltip="Завантажити сертифікат" display="Завантажити сертифікат"/>
    <hyperlink ref="D968" r:id="rId966" tooltip="Завантажити сертифікат" display="Завантажити сертифікат"/>
    <hyperlink ref="D969" r:id="rId967" tooltip="Завантажити сертифікат" display="Завантажити сертифікат"/>
    <hyperlink ref="D970" r:id="rId968" tooltip="Завантажити сертифікат" display="Завантажити сертифікат"/>
    <hyperlink ref="D971" r:id="rId969" tooltip="Завантажити сертифікат" display="Завантажити сертифікат"/>
    <hyperlink ref="D972" r:id="rId970" tooltip="Завантажити сертифікат" display="Завантажити сертифікат"/>
    <hyperlink ref="D973" r:id="rId971" tooltip="Завантажити сертифікат" display="Завантажити сертифікат"/>
    <hyperlink ref="D974" r:id="rId972" tooltip="Завантажити сертифікат" display="Завантажити сертифікат"/>
    <hyperlink ref="D975" r:id="rId973" tooltip="Завантажити сертифікат" display="Завантажити сертифікат"/>
    <hyperlink ref="D976" r:id="rId974" tooltip="Завантажити сертифікат" display="Завантажити сертифікат"/>
    <hyperlink ref="D977" r:id="rId975" tooltip="Завантажити сертифікат" display="Завантажити сертифікат"/>
    <hyperlink ref="D978" r:id="rId976" tooltip="Завантажити сертифікат" display="Завантажити сертифікат"/>
    <hyperlink ref="D979" r:id="rId977" tooltip="Завантажити сертифікат" display="Завантажити сертифікат"/>
    <hyperlink ref="D980" r:id="rId978" tooltip="Завантажити сертифікат" display="Завантажити сертифікат"/>
    <hyperlink ref="D981" r:id="rId979" tooltip="Завантажити сертифікат" display="Завантажити сертифікат"/>
    <hyperlink ref="D982" r:id="rId980" tooltip="Завантажити сертифікат" display="Завантажити сертифікат"/>
    <hyperlink ref="D983" r:id="rId981" tooltip="Завантажити сертифікат" display="Завантажити сертифікат"/>
    <hyperlink ref="D984" r:id="rId982" tooltip="Завантажити сертифікат" display="Завантажити сертифікат"/>
    <hyperlink ref="D985" r:id="rId983" tooltip="Завантажити сертифікат" display="Завантажити сертифікат"/>
    <hyperlink ref="D986" r:id="rId984" tooltip="Завантажити сертифікат" display="Завантажити сертифікат"/>
    <hyperlink ref="D987" r:id="rId985" tooltip="Завантажити сертифікат" display="Завантажити сертифікат"/>
    <hyperlink ref="D988" r:id="rId986" tooltip="Завантажити сертифікат" display="Завантажити сертифікат"/>
    <hyperlink ref="D989" r:id="rId987" tooltip="Завантажити сертифікат" display="Завантажити сертифікат"/>
    <hyperlink ref="D990" r:id="rId988" tooltip="Завантажити сертифікат" display="Завантажити сертифікат"/>
    <hyperlink ref="D991" r:id="rId989" tooltip="Завантажити сертифікат" display="Завантажити сертифікат"/>
    <hyperlink ref="D992" r:id="rId990" tooltip="Завантажити сертифікат" display="Завантажити сертифікат"/>
    <hyperlink ref="D993" r:id="rId991" tooltip="Завантажити сертифікат" display="Завантажити сертифікат"/>
    <hyperlink ref="D994" r:id="rId992" tooltip="Завантажити сертифікат" display="Завантажити сертифікат"/>
    <hyperlink ref="D995" r:id="rId993" tooltip="Завантажити сертифікат" display="Завантажити сертифікат"/>
    <hyperlink ref="D996" r:id="rId994" tooltip="Завантажити сертифікат" display="Завантажити сертифікат"/>
    <hyperlink ref="D997" r:id="rId995" tooltip="Завантажити сертифікат" display="Завантажити сертифікат"/>
    <hyperlink ref="D998" r:id="rId996" tooltip="Завантажити сертифікат" display="Завантажити сертифікат"/>
    <hyperlink ref="D999" r:id="rId997" tooltip="Завантажити сертифікат" display="Завантажити сертифікат"/>
    <hyperlink ref="D1000" r:id="rId998" tooltip="Завантажити сертифікат" display="Завантажити сертифікат"/>
    <hyperlink ref="D1001" r:id="rId999" tooltip="Завантажити сертифікат" display="Завантажити сертифікат"/>
    <hyperlink ref="D1002" r:id="rId1000" tooltip="Завантажити сертифікат" display="Завантажити сертифікат"/>
    <hyperlink ref="D1003" r:id="rId1001" tooltip="Завантажити сертифікат" display="Завантажити сертифікат"/>
    <hyperlink ref="D1004" r:id="rId1002" tooltip="Завантажити сертифікат" display="Завантажити сертифікат"/>
    <hyperlink ref="D1005" r:id="rId1003" tooltip="Завантажити сертифікат" display="Завантажити сертифікат"/>
    <hyperlink ref="D1006" r:id="rId1004" tooltip="Завантажити сертифікат" display="Завантажити сертифікат"/>
    <hyperlink ref="D1007" r:id="rId1005" tooltip="Завантажити сертифікат" display="Завантажити сертифікат"/>
    <hyperlink ref="D1008" r:id="rId1006" tooltip="Завантажити сертифікат" display="Завантажити сертифікат"/>
    <hyperlink ref="D1009" r:id="rId1007" tooltip="Завантажити сертифікат" display="Завантажити сертифікат"/>
    <hyperlink ref="D1010" r:id="rId1008" tooltip="Завантажити сертифікат" display="Завантажити сертифікат"/>
    <hyperlink ref="D1011" r:id="rId1009" tooltip="Завантажити сертифікат" display="Завантажити сертифікат"/>
    <hyperlink ref="D1012" r:id="rId1010" tooltip="Завантажити сертифікат" display="Завантажити сертифікат"/>
    <hyperlink ref="D1013" r:id="rId1011" tooltip="Завантажити сертифікат" display="Завантажити сертифікат"/>
    <hyperlink ref="D1014" r:id="rId1012" tooltip="Завантажити сертифікат" display="Завантажити сертифікат"/>
    <hyperlink ref="D1015" r:id="rId1013" tooltip="Завантажити сертифікат" display="Завантажити сертифікат"/>
    <hyperlink ref="D1016" r:id="rId1014" tooltip="Завантажити сертифікат" display="Завантажити сертифікат"/>
    <hyperlink ref="D1017" r:id="rId1015" tooltip="Завантажити сертифікат" display="Завантажити сертифікат"/>
    <hyperlink ref="D1018" r:id="rId1016" tooltip="Завантажити сертифікат" display="Завантажити сертифікат"/>
    <hyperlink ref="D1019" r:id="rId1017" tooltip="Завантажити сертифікат" display="Завантажити сертифікат"/>
    <hyperlink ref="D1020" r:id="rId1018" tooltip="Завантажити сертифікат" display="Завантажити сертифікат"/>
    <hyperlink ref="D1021" r:id="rId1019" tooltip="Завантажити сертифікат" display="Завантажити сертифікат"/>
    <hyperlink ref="D1022" r:id="rId1020" tooltip="Завантажити сертифікат" display="Завантажити сертифікат"/>
    <hyperlink ref="D1023" r:id="rId1021" tooltip="Завантажити сертифікат" display="Завантажити сертифікат"/>
    <hyperlink ref="D1024" r:id="rId1022" tooltip="Завантажити сертифікат" display="Завантажити сертифікат"/>
    <hyperlink ref="D1025" r:id="rId1023" tooltip="Завантажити сертифікат" display="Завантажити сертифікат"/>
    <hyperlink ref="D1026" r:id="rId1024" tooltip="Завантажити сертифікат" display="Завантажити сертифікат"/>
    <hyperlink ref="D1027" r:id="rId1025" tooltip="Завантажити сертифікат" display="Завантажити сертифікат"/>
    <hyperlink ref="D1028" r:id="rId1026" tooltip="Завантажити сертифікат" display="Завантажити сертифікат"/>
    <hyperlink ref="D1029" r:id="rId1027" tooltip="Завантажити сертифікат" display="Завантажити сертифікат"/>
    <hyperlink ref="D1030" r:id="rId1028" tooltip="Завантажити сертифікат" display="Завантажити сертифікат"/>
    <hyperlink ref="D1031" r:id="rId1029" tooltip="Завантажити сертифікат" display="Завантажити сертифікат"/>
    <hyperlink ref="D1032" r:id="rId1030" tooltip="Завантажити сертифікат" display="Завантажити сертифікат"/>
    <hyperlink ref="D1033" r:id="rId1031" tooltip="Завантажити сертифікат" display="Завантажити сертифікат"/>
    <hyperlink ref="D1034" r:id="rId1032" tooltip="Завантажити сертифікат" display="Завантажити сертифікат"/>
    <hyperlink ref="D1035" r:id="rId1033" tooltip="Завантажити сертифікат" display="Завантажити сертифікат"/>
    <hyperlink ref="D1036" r:id="rId1034" tooltip="Завантажити сертифікат" display="Завантажити сертифікат"/>
    <hyperlink ref="D1037" r:id="rId1035" tooltip="Завантажити сертифікат" display="Завантажити сертифікат"/>
    <hyperlink ref="D1038" r:id="rId1036" tooltip="Завантажити сертифікат" display="Завантажити сертифікат"/>
    <hyperlink ref="D1039" r:id="rId1037" tooltip="Завантажити сертифікат" display="Завантажити сертифікат"/>
    <hyperlink ref="D1040" r:id="rId1038" tooltip="Завантажити сертифікат" display="Завантажити сертифікат"/>
    <hyperlink ref="D1041" r:id="rId1039" tooltip="Завантажити сертифікат" display="Завантажити сертифікат"/>
    <hyperlink ref="D1042" r:id="rId1040" tooltip="Завантажити сертифікат" display="Завантажити сертифікат"/>
    <hyperlink ref="D1043" r:id="rId1041" tooltip="Завантажити сертифікат" display="Завантажити сертифікат"/>
    <hyperlink ref="D1044" r:id="rId1042" tooltip="Завантажити сертифікат" display="Завантажити сертифікат"/>
    <hyperlink ref="D1045" r:id="rId1043" tooltip="Завантажити сертифікат" display="Завантажити сертифікат"/>
    <hyperlink ref="D1046" r:id="rId1044" tooltip="Завантажити сертифікат" display="Завантажити сертифікат"/>
    <hyperlink ref="D1047" r:id="rId1045" tooltip="Завантажити сертифікат" display="Завантажити сертифікат"/>
    <hyperlink ref="D1048" r:id="rId1046" tooltip="Завантажити сертифікат" display="Завантажити сертифікат"/>
    <hyperlink ref="D1049" r:id="rId1047" tooltip="Завантажити сертифікат" display="Завантажити сертифікат"/>
    <hyperlink ref="D1050" r:id="rId1048" tooltip="Завантажити сертифікат" display="Завантажити сертифікат"/>
    <hyperlink ref="D1051" r:id="rId1049" tooltip="Завантажити сертифікат" display="Завантажити сертифікат"/>
    <hyperlink ref="D1052" r:id="rId1050" tooltip="Завантажити сертифікат" display="Завантажити сертифікат"/>
    <hyperlink ref="D1053" r:id="rId1051" tooltip="Завантажити сертифікат" display="Завантажити сертифікат"/>
    <hyperlink ref="D1054" r:id="rId1052" tooltip="Завантажити сертифікат" display="Завантажити сертифікат"/>
    <hyperlink ref="D1055" r:id="rId1053" tooltip="Завантажити сертифікат" display="Завантажити сертифікат"/>
    <hyperlink ref="D1056" r:id="rId1054" tooltip="Завантажити сертифікат" display="Завантажити сертифікат"/>
    <hyperlink ref="D1057" r:id="rId1055" tooltip="Завантажити сертифікат" display="Завантажити сертифікат"/>
    <hyperlink ref="D1058" r:id="rId1056" tooltip="Завантажити сертифікат" display="Завантажити сертифікат"/>
    <hyperlink ref="D1059" r:id="rId1057" tooltip="Завантажити сертифікат" display="Завантажити сертифікат"/>
    <hyperlink ref="D1060" r:id="rId1058" tooltip="Завантажити сертифікат" display="Завантажити сертифікат"/>
    <hyperlink ref="D1061" r:id="rId1059" tooltip="Завантажити сертифікат" display="Завантажити сертифікат"/>
    <hyperlink ref="D1062" r:id="rId1060" tooltip="Завантажити сертифікат" display="Завантажити сертифікат"/>
    <hyperlink ref="D1063" r:id="rId1061" tooltip="Завантажити сертифікат" display="Завантажити сертифікат"/>
    <hyperlink ref="D1064" r:id="rId1062" tooltip="Завантажити сертифікат" display="Завантажити сертифікат"/>
    <hyperlink ref="D1065" r:id="rId1063" tooltip="Завантажити сертифікат" display="Завантажити сертифікат"/>
    <hyperlink ref="D1066" r:id="rId1064" tooltip="Завантажити сертифікат" display="Завантажити сертифікат"/>
    <hyperlink ref="D1067" r:id="rId1065" tooltip="Завантажити сертифікат" display="Завантажити сертифікат"/>
    <hyperlink ref="D1068" r:id="rId1066" tooltip="Завантажити сертифікат" display="Завантажити сертифікат"/>
    <hyperlink ref="D1069" r:id="rId1067" tooltip="Завантажити сертифікат" display="Завантажити сертифікат"/>
    <hyperlink ref="D1070" r:id="rId1068" tooltip="Завантажити сертифікат" display="Завантажити сертифікат"/>
    <hyperlink ref="D1071" r:id="rId1069" tooltip="Завантажити сертифікат" display="Завантажити сертифікат"/>
    <hyperlink ref="D1072" r:id="rId1070" tooltip="Завантажити сертифікат" display="Завантажити сертифікат"/>
    <hyperlink ref="D1073" r:id="rId1071" tooltip="Завантажити сертифікат" display="Завантажити сертифікат"/>
    <hyperlink ref="D1074" r:id="rId1072" tooltip="Завантажити сертифікат" display="Завантажити сертифікат"/>
    <hyperlink ref="D1075" r:id="rId1073" tooltip="Завантажити сертифікат" display="Завантажити сертифікат"/>
    <hyperlink ref="D1076" r:id="rId1074" tooltip="Завантажити сертифікат" display="Завантажити сертифікат"/>
    <hyperlink ref="D1077" r:id="rId1075" tooltip="Завантажити сертифікат" display="Завантажити сертифікат"/>
    <hyperlink ref="D1078" r:id="rId1076" tooltip="Завантажити сертифікат" display="Завантажити сертифікат"/>
    <hyperlink ref="D1079" r:id="rId1077" tooltip="Завантажити сертифікат" display="Завантажити сертифікат"/>
    <hyperlink ref="D1080" r:id="rId1078" tooltip="Завантажити сертифікат" display="Завантажити сертифікат"/>
    <hyperlink ref="D1081" r:id="rId1079" tooltip="Завантажити сертифікат" display="Завантажити сертифікат"/>
    <hyperlink ref="D1082" r:id="rId1080" tooltip="Завантажити сертифікат" display="Завантажити сертифікат"/>
    <hyperlink ref="D1083" r:id="rId1081" tooltip="Завантажити сертифікат" display="Завантажити сертифікат"/>
    <hyperlink ref="D1084" r:id="rId1082" tooltip="Завантажити сертифікат" display="Завантажити сертифікат"/>
    <hyperlink ref="D1085" r:id="rId1083" tooltip="Завантажити сертифікат" display="Завантажити сертифікат"/>
    <hyperlink ref="D1086" r:id="rId1084" tooltip="Завантажити сертифікат" display="Завантажити сертифікат"/>
    <hyperlink ref="D1087" r:id="rId1085" tooltip="Завантажити сертифікат" display="Завантажити сертифікат"/>
    <hyperlink ref="D1088" r:id="rId1086" tooltip="Завантажити сертифікат" display="Завантажити сертифікат"/>
    <hyperlink ref="D1089" r:id="rId1087" tooltip="Завантажити сертифікат" display="Завантажити сертифікат"/>
    <hyperlink ref="D1090" r:id="rId1088" tooltip="Завантажити сертифікат" display="Завантажити сертифікат"/>
    <hyperlink ref="D1091" r:id="rId1089" tooltip="Завантажити сертифікат" display="Завантажити сертифікат"/>
    <hyperlink ref="D1092" r:id="rId1090" tooltip="Завантажити сертифікат" display="Завантажити сертифікат"/>
    <hyperlink ref="D1093" r:id="rId1091" tooltip="Завантажити сертифікат" display="Завантажити сертифікат"/>
    <hyperlink ref="D1094" r:id="rId1092" tooltip="Завантажити сертифікат" display="Завантажити сертифікат"/>
    <hyperlink ref="D1095" r:id="rId1093" tooltip="Завантажити сертифікат" display="Завантажити сертифікат"/>
    <hyperlink ref="D1096" r:id="rId1094" tooltip="Завантажити сертифікат" display="Завантажити сертифікат"/>
    <hyperlink ref="D1097" r:id="rId1095" tooltip="Завантажити сертифікат" display="Завантажити сертифікат"/>
    <hyperlink ref="D1098" r:id="rId1096" tooltip="Завантажити сертифікат" display="Завантажити сертифікат"/>
    <hyperlink ref="D1099" r:id="rId1097" tooltip="Завантажити сертифікат" display="Завантажити сертифікат"/>
    <hyperlink ref="D1100" r:id="rId1098" tooltip="Завантажити сертифікат" display="Завантажити сертифікат"/>
    <hyperlink ref="D1101" r:id="rId1099" tooltip="Завантажити сертифікат" display="Завантажити сертифікат"/>
    <hyperlink ref="D1102" r:id="rId1100" tooltip="Завантажити сертифікат" display="Завантажити сертифікат"/>
    <hyperlink ref="D1103" r:id="rId1101" tooltip="Завантажити сертифікат" display="Завантажити сертифікат"/>
    <hyperlink ref="D1104" r:id="rId1102" tooltip="Завантажити сертифікат" display="Завантажити сертифікат"/>
    <hyperlink ref="D1105" r:id="rId1103" tooltip="Завантажити сертифікат" display="Завантажити сертифікат"/>
    <hyperlink ref="D1106" r:id="rId1104" tooltip="Завантажити сертифікат" display="Завантажити сертифікат"/>
    <hyperlink ref="D1107" r:id="rId1105" tooltip="Завантажити сертифікат" display="Завантажити сертифікат"/>
    <hyperlink ref="D1108" r:id="rId1106" tooltip="Завантажити сертифікат" display="Завантажити сертифікат"/>
    <hyperlink ref="D1109" r:id="rId1107" tooltip="Завантажити сертифікат" display="Завантажити сертифікат"/>
    <hyperlink ref="D1110" r:id="rId1108" tooltip="Завантажити сертифікат" display="Завантажити сертифікат"/>
    <hyperlink ref="D1111" r:id="rId1109" tooltip="Завантажити сертифікат" display="Завантажити сертифікат"/>
    <hyperlink ref="D1112" r:id="rId1110" tooltip="Завантажити сертифікат" display="Завантажити сертифікат"/>
    <hyperlink ref="D1113" r:id="rId1111" tooltip="Завантажити сертифікат" display="Завантажити сертифікат"/>
    <hyperlink ref="D1114" r:id="rId1112" tooltip="Завантажити сертифікат" display="Завантажити сертифікат"/>
    <hyperlink ref="D1115" r:id="rId1113" tooltip="Завантажити сертифікат" display="Завантажити сертифікат"/>
    <hyperlink ref="D1116" r:id="rId1114" tooltip="Завантажити сертифікат" display="Завантажити сертифікат"/>
    <hyperlink ref="D1117" r:id="rId1115" tooltip="Завантажити сертифікат" display="Завантажити сертифікат"/>
    <hyperlink ref="D1118" r:id="rId1116" tooltip="Завантажити сертифікат" display="Завантажити сертифікат"/>
    <hyperlink ref="D1119" r:id="rId1117" tooltip="Завантажити сертифікат" display="Завантажити сертифікат"/>
    <hyperlink ref="D1120" r:id="rId1118" tooltip="Завантажити сертифікат" display="Завантажити сертифікат"/>
    <hyperlink ref="D1121" r:id="rId1119" tooltip="Завантажити сертифікат" display="Завантажити сертифікат"/>
    <hyperlink ref="D1122" r:id="rId1120" tooltip="Завантажити сертифікат" display="Завантажити сертифікат"/>
    <hyperlink ref="D1123" r:id="rId1121" tooltip="Завантажити сертифікат" display="Завантажити сертифікат"/>
    <hyperlink ref="D1124" r:id="rId1122" tooltip="Завантажити сертифікат" display="Завантажити сертифікат"/>
    <hyperlink ref="D1125" r:id="rId1123" tooltip="Завантажити сертифікат" display="Завантажити сертифікат"/>
    <hyperlink ref="D1126" r:id="rId1124" tooltip="Завантажити сертифікат" display="Завантажити сертифікат"/>
    <hyperlink ref="D1127" r:id="rId1125" tooltip="Завантажити сертифікат" display="Завантажити сертифікат"/>
    <hyperlink ref="D1128" r:id="rId1126" tooltip="Завантажити сертифікат" display="Завантажити сертифікат"/>
    <hyperlink ref="D1129" r:id="rId1127" tooltip="Завантажити сертифікат" display="Завантажити сертифікат"/>
    <hyperlink ref="D1130" r:id="rId1128" tooltip="Завантажити сертифікат" display="Завантажити сертифікат"/>
    <hyperlink ref="D1131" r:id="rId1129" tooltip="Завантажити сертифікат" display="Завантажити сертифікат"/>
    <hyperlink ref="D1132" r:id="rId1130" tooltip="Завантажити сертифікат" display="Завантажити сертифікат"/>
    <hyperlink ref="D1133" r:id="rId1131" tooltip="Завантажити сертифікат" display="Завантажити сертифікат"/>
    <hyperlink ref="D1134" r:id="rId1132" tooltip="Завантажити сертифікат" display="Завантажити сертифікат"/>
    <hyperlink ref="D1135" r:id="rId1133" tooltip="Завантажити сертифікат" display="Завантажити сертифікат"/>
    <hyperlink ref="D1136" r:id="rId1134" tooltip="Завантажити сертифікат" display="Завантажити сертифікат"/>
    <hyperlink ref="D1137" r:id="rId1135" tooltip="Завантажити сертифікат" display="Завантажити сертифікат"/>
    <hyperlink ref="D1138" r:id="rId1136" tooltip="Завантажити сертифікат" display="Завантажити сертифікат"/>
    <hyperlink ref="D1139" r:id="rId1137" tooltip="Завантажити сертифікат" display="Завантажити сертифікат"/>
    <hyperlink ref="D1140" r:id="rId1138" tooltip="Завантажити сертифікат" display="Завантажити сертифікат"/>
    <hyperlink ref="D1141" r:id="rId1139" tooltip="Завантажити сертифікат" display="Завантажити сертифікат"/>
    <hyperlink ref="D1142" r:id="rId1140" tooltip="Завантажити сертифікат" display="Завантажити сертифікат"/>
    <hyperlink ref="D1143" r:id="rId1141" tooltip="Завантажити сертифікат" display="Завантажити сертифікат"/>
    <hyperlink ref="D1144" r:id="rId1142" tooltip="Завантажити сертифікат" display="Завантажити сертифікат"/>
    <hyperlink ref="D1145" r:id="rId1143" tooltip="Завантажити сертифікат" display="Завантажити сертифікат"/>
    <hyperlink ref="D1146" r:id="rId1144" tooltip="Завантажити сертифікат" display="Завантажити сертифікат"/>
    <hyperlink ref="D1147" r:id="rId1145" tooltip="Завантажити сертифікат" display="Завантажити сертифікат"/>
    <hyperlink ref="D1148" r:id="rId1146" tooltip="Завантажити сертифікат" display="Завантажити сертифікат"/>
    <hyperlink ref="D1149" r:id="rId1147" tooltip="Завантажити сертифікат" display="Завантажити сертифікат"/>
    <hyperlink ref="D1150" r:id="rId1148" tooltip="Завантажити сертифікат" display="Завантажити сертифікат"/>
    <hyperlink ref="D1151" r:id="rId1149" tooltip="Завантажити сертифікат" display="Завантажити сертифікат"/>
    <hyperlink ref="D1152" r:id="rId1150" tooltip="Завантажити сертифікат" display="Завантажити сертифікат"/>
    <hyperlink ref="D1153" r:id="rId1151" tooltip="Завантажити сертифікат" display="Завантажити сертифікат"/>
    <hyperlink ref="D1154" r:id="rId1152" tooltip="Завантажити сертифікат" display="Завантажити сертифікат"/>
    <hyperlink ref="D1155" r:id="rId1153" tooltip="Завантажити сертифікат" display="Завантажити сертифікат"/>
    <hyperlink ref="D1156" r:id="rId1154" tooltip="Завантажити сертифікат" display="Завантажити сертифікат"/>
    <hyperlink ref="D1157" r:id="rId1155" tooltip="Завантажити сертифікат" display="Завантажити сертифікат"/>
    <hyperlink ref="D1158" r:id="rId1156" tooltip="Завантажити сертифікат" display="Завантажити сертифікат"/>
    <hyperlink ref="D1159" r:id="rId1157" tooltip="Завантажити сертифікат" display="Завантажити сертифікат"/>
    <hyperlink ref="D1160" r:id="rId1158" tooltip="Завантажити сертифікат" display="Завантажити сертифікат"/>
    <hyperlink ref="D1161" r:id="rId1159" tooltip="Завантажити сертифікат" display="Завантажити сертифікат"/>
    <hyperlink ref="D1162" r:id="rId1160" tooltip="Завантажити сертифікат" display="Завантажити сертифікат"/>
    <hyperlink ref="D1163" r:id="rId1161" tooltip="Завантажити сертифікат" display="Завантажити сертифікат"/>
    <hyperlink ref="D1164" r:id="rId1162" tooltip="Завантажити сертифікат" display="Завантажити сертифікат"/>
    <hyperlink ref="D1165" r:id="rId1163" tooltip="Завантажити сертифікат" display="Завантажити сертифікат"/>
    <hyperlink ref="D1166" r:id="rId1164" tooltip="Завантажити сертифікат" display="Завантажити сертифікат"/>
    <hyperlink ref="D1167" r:id="rId1165" tooltip="Завантажити сертифікат" display="Завантажити сертифікат"/>
    <hyperlink ref="D1168" r:id="rId1166" tooltip="Завантажити сертифікат" display="Завантажити сертифікат"/>
    <hyperlink ref="D1169" r:id="rId1167" tooltip="Завантажити сертифікат" display="Завантажити сертифікат"/>
    <hyperlink ref="D1170" r:id="rId1168" tooltip="Завантажити сертифікат" display="Завантажити сертифікат"/>
    <hyperlink ref="D1171" r:id="rId1169" tooltip="Завантажити сертифікат" display="Завантажити сертифікат"/>
    <hyperlink ref="D1172" r:id="rId1170" tooltip="Завантажити сертифікат" display="Завантажити сертифікат"/>
    <hyperlink ref="D1173" r:id="rId1171" tooltip="Завантажити сертифікат" display="Завантажити сертифікат"/>
    <hyperlink ref="D1174" r:id="rId1172" tooltip="Завантажити сертифікат" display="Завантажити сертифікат"/>
    <hyperlink ref="D1175" r:id="rId1173" tooltip="Завантажити сертифікат" display="Завантажити сертифікат"/>
    <hyperlink ref="D1176" r:id="rId1174" tooltip="Завантажити сертифікат" display="Завантажити сертифікат"/>
    <hyperlink ref="D1177" r:id="rId1175" tooltip="Завантажити сертифікат" display="Завантажити сертифікат"/>
    <hyperlink ref="D1178" r:id="rId1176" tooltip="Завантажити сертифікат" display="Завантажити сертифікат"/>
    <hyperlink ref="D1179" r:id="rId1177" tooltip="Завантажити сертифікат" display="Завантажити сертифікат"/>
    <hyperlink ref="D1180" r:id="rId1178" tooltip="Завантажити сертифікат" display="Завантажити сертифікат"/>
    <hyperlink ref="D1181" r:id="rId1179" tooltip="Завантажити сертифікат" display="Завантажити сертифікат"/>
    <hyperlink ref="D1182" r:id="rId1180" tooltip="Завантажити сертифікат" display="Завантажити сертифікат"/>
    <hyperlink ref="D1183" r:id="rId1181" tooltip="Завантажити сертифікат" display="Завантажити сертифікат"/>
    <hyperlink ref="D1184" r:id="rId1182" tooltip="Завантажити сертифікат" display="Завантажити сертифікат"/>
    <hyperlink ref="D1185" r:id="rId1183" tooltip="Завантажити сертифікат" display="Завантажити сертифікат"/>
    <hyperlink ref="D1186" r:id="rId1184" tooltip="Завантажити сертифікат" display="Завантажити сертифікат"/>
    <hyperlink ref="D1187" r:id="rId1185" tooltip="Завантажити сертифікат" display="Завантажити сертифікат"/>
    <hyperlink ref="D1188" r:id="rId1186" tooltip="Завантажити сертифікат" display="Завантажити сертифікат"/>
    <hyperlink ref="D1189" r:id="rId1187" tooltip="Завантажити сертифікат" display="Завантажити сертифікат"/>
    <hyperlink ref="D1190" r:id="rId1188" tooltip="Завантажити сертифікат" display="Завантажити сертифікат"/>
    <hyperlink ref="D1191" r:id="rId1189" tooltip="Завантажити сертифікат" display="Завантажити сертифікат"/>
    <hyperlink ref="D1192" r:id="rId1190" tooltip="Завантажити сертифікат" display="Завантажити сертифікат"/>
    <hyperlink ref="D1193" r:id="rId1191" tooltip="Завантажити сертифікат" display="Завантажити сертифікат"/>
    <hyperlink ref="D1194" r:id="rId1192" tooltip="Завантажити сертифікат" display="Завантажити сертифікат"/>
    <hyperlink ref="D1195" r:id="rId1193" tooltip="Завантажити сертифікат" display="Завантажити сертифікат"/>
    <hyperlink ref="D1196" r:id="rId1194" tooltip="Завантажити сертифікат" display="Завантажити сертифікат"/>
    <hyperlink ref="D1197" r:id="rId1195" tooltip="Завантажити сертифікат" display="Завантажити сертифікат"/>
    <hyperlink ref="D1198" r:id="rId1196" tooltip="Завантажити сертифікат" display="Завантажити сертифікат"/>
    <hyperlink ref="D1199" r:id="rId1197" tooltip="Завантажити сертифікат" display="Завантажити сертифікат"/>
    <hyperlink ref="D1200" r:id="rId1198" tooltip="Завантажити сертифікат" display="Завантажити сертифікат"/>
    <hyperlink ref="D1201" r:id="rId1199" tooltip="Завантажити сертифікат" display="Завантажити сертифікат"/>
    <hyperlink ref="D1202" r:id="rId1200" tooltip="Завантажити сертифікат" display="Завантажити сертифікат"/>
    <hyperlink ref="D1203" r:id="rId1201" tooltip="Завантажити сертифікат" display="Завантажити сертифікат"/>
    <hyperlink ref="D1204" r:id="rId1202" tooltip="Завантажити сертифікат" display="Завантажити сертифікат"/>
    <hyperlink ref="D1205" r:id="rId1203" tooltip="Завантажити сертифікат" display="Завантажити сертифікат"/>
    <hyperlink ref="D1206" r:id="rId1204" tooltip="Завантажити сертифікат" display="Завантажити сертифікат"/>
    <hyperlink ref="D1207" r:id="rId1205" tooltip="Завантажити сертифікат" display="Завантажити сертифікат"/>
    <hyperlink ref="D1208" r:id="rId1206" tooltip="Завантажити сертифікат" display="Завантажити сертифікат"/>
    <hyperlink ref="D1209" r:id="rId1207" tooltip="Завантажити сертифікат" display="Завантажити сертифікат"/>
    <hyperlink ref="D1210" r:id="rId1208" tooltip="Завантажити сертифікат" display="Завантажити сертифікат"/>
    <hyperlink ref="D1211" r:id="rId1209" tooltip="Завантажити сертифікат" display="Завантажити сертифікат"/>
    <hyperlink ref="D1212" r:id="rId1210" tooltip="Завантажити сертифікат" display="Завантажити сертифікат"/>
    <hyperlink ref="D1213" r:id="rId1211" tooltip="Завантажити сертифікат" display="Завантажити сертифікат"/>
    <hyperlink ref="D1214" r:id="rId1212" tooltip="Завантажити сертифікат" display="Завантажити сертифікат"/>
    <hyperlink ref="D1215" r:id="rId1213" tooltip="Завантажити сертифікат" display="Завантажити сертифікат"/>
    <hyperlink ref="D1216" r:id="rId1214" tooltip="Завантажити сертифікат" display="Завантажити сертифікат"/>
    <hyperlink ref="D1217" r:id="rId1215" tooltip="Завантажити сертифікат" display="Завантажити сертифікат"/>
    <hyperlink ref="D1218" r:id="rId1216" tooltip="Завантажити сертифікат" display="Завантажити сертифікат"/>
    <hyperlink ref="D1219" r:id="rId1217" tooltip="Завантажити сертифікат" display="Завантажити сертифікат"/>
    <hyperlink ref="D1220" r:id="rId1218" tooltip="Завантажити сертифікат" display="Завантажити сертифікат"/>
    <hyperlink ref="D1221" r:id="rId1219" tooltip="Завантажити сертифікат" display="Завантажити сертифікат"/>
    <hyperlink ref="D1222" r:id="rId1220" tooltip="Завантажити сертифікат" display="Завантажити сертифікат"/>
    <hyperlink ref="D1223" r:id="rId1221" tooltip="Завантажити сертифікат" display="Завантажити сертифікат"/>
    <hyperlink ref="D1224" r:id="rId1222" tooltip="Завантажити сертифікат" display="Завантажити сертифікат"/>
    <hyperlink ref="D1225" r:id="rId1223" tooltip="Завантажити сертифікат" display="Завантажити сертифікат"/>
    <hyperlink ref="D1226" r:id="rId1224" tooltip="Завантажити сертифікат" display="Завантажити сертифікат"/>
    <hyperlink ref="D1227" r:id="rId1225" tooltip="Завантажити сертифікат" display="Завантажити сертифікат"/>
    <hyperlink ref="D1228" r:id="rId1226" tooltip="Завантажити сертифікат" display="Завантажити сертифікат"/>
    <hyperlink ref="D1229" r:id="rId1227" tooltip="Завантажити сертифікат" display="Завантажити сертифікат"/>
    <hyperlink ref="D1230" r:id="rId1228" tooltip="Завантажити сертифікат" display="Завантажити сертифікат"/>
    <hyperlink ref="D1231" r:id="rId1229" tooltip="Завантажити сертифікат" display="Завантажити сертифікат"/>
    <hyperlink ref="D1232" r:id="rId1230" tooltip="Завантажити сертифікат" display="Завантажити сертифікат"/>
    <hyperlink ref="D1233" r:id="rId1231" tooltip="Завантажити сертифікат" display="Завантажити сертифікат"/>
    <hyperlink ref="D1234" r:id="rId1232" tooltip="Завантажити сертифікат" display="Завантажити сертифікат"/>
    <hyperlink ref="D1235" r:id="rId1233" tooltip="Завантажити сертифікат" display="Завантажити сертифікат"/>
    <hyperlink ref="D1236" r:id="rId1234" tooltip="Завантажити сертифікат" display="Завантажити сертифікат"/>
    <hyperlink ref="D1237" r:id="rId1235" tooltip="Завантажити сертифікат" display="Завантажити сертифікат"/>
    <hyperlink ref="D1238" r:id="rId1236" tooltip="Завантажити сертифікат" display="Завантажити сертифікат"/>
    <hyperlink ref="D1239" r:id="rId1237" tooltip="Завантажити сертифікат" display="Завантажити сертифікат"/>
    <hyperlink ref="D1240" r:id="rId1238" tooltip="Завантажити сертифікат" display="Завантажити сертифікат"/>
    <hyperlink ref="D1241" r:id="rId1239" tooltip="Завантажити сертифікат" display="Завантажити сертифікат"/>
    <hyperlink ref="D1242" r:id="rId1240" tooltip="Завантажити сертифікат" display="Завантажити сертифікат"/>
    <hyperlink ref="D1243" r:id="rId1241" tooltip="Завантажити сертифікат" display="Завантажити сертифікат"/>
    <hyperlink ref="D1244" r:id="rId1242" tooltip="Завантажити сертифікат" display="Завантажити сертифікат"/>
    <hyperlink ref="D1245" r:id="rId1243" tooltip="Завантажити сертифікат" display="Завантажити сертифікат"/>
    <hyperlink ref="D1246" r:id="rId1244" tooltip="Завантажити сертифікат" display="Завантажити сертифікат"/>
    <hyperlink ref="D1247" r:id="rId1245" tooltip="Завантажити сертифікат" display="Завантажити сертифікат"/>
    <hyperlink ref="D1248" r:id="rId1246" tooltip="Завантажити сертифікат" display="Завантажити сертифікат"/>
    <hyperlink ref="D1249" r:id="rId1247" tooltip="Завантажити сертифікат" display="Завантажити сертифікат"/>
    <hyperlink ref="D1250" r:id="rId1248" tooltip="Завантажити сертифікат" display="Завантажити сертифікат"/>
    <hyperlink ref="D1251" r:id="rId1249" tooltip="Завантажити сертифікат" display="Завантажити сертифікат"/>
    <hyperlink ref="D1252" r:id="rId1250" tooltip="Завантажити сертифікат" display="Завантажити сертифікат"/>
    <hyperlink ref="D1253" r:id="rId1251" tooltip="Завантажити сертифікат" display="Завантажити сертифікат"/>
    <hyperlink ref="D1254" r:id="rId1252" tooltip="Завантажити сертифікат" display="Завантажити сертифікат"/>
    <hyperlink ref="D1255" r:id="rId1253" tooltip="Завантажити сертифікат" display="Завантажити сертифікат"/>
    <hyperlink ref="D1256" r:id="rId1254" tooltip="Завантажити сертифікат" display="Завантажити сертифікат"/>
    <hyperlink ref="D1257" r:id="rId1255" tooltip="Завантажити сертифікат" display="Завантажити сертифікат"/>
    <hyperlink ref="D1258" r:id="rId1256" tooltip="Завантажити сертифікат" display="Завантажити сертифікат"/>
    <hyperlink ref="D1259" r:id="rId1257" tooltip="Завантажити сертифікат" display="Завантажити сертифікат"/>
    <hyperlink ref="D1260" r:id="rId1258" tooltip="Завантажити сертифікат" display="Завантажити сертифікат"/>
    <hyperlink ref="D1261" r:id="rId1259" tooltip="Завантажити сертифікат" display="Завантажити сертифікат"/>
    <hyperlink ref="D1262" r:id="rId1260" tooltip="Завантажити сертифікат" display="Завантажити сертифікат"/>
    <hyperlink ref="D1263" r:id="rId1261" tooltip="Завантажити сертифікат" display="Завантажити сертифікат"/>
    <hyperlink ref="D1264" r:id="rId1262" tooltip="Завантажити сертифікат" display="Завантажити сертифікат"/>
    <hyperlink ref="D1265" r:id="rId1263" tooltip="Завантажити сертифікат" display="Завантажити сертифікат"/>
    <hyperlink ref="D1266" r:id="rId1264" tooltip="Завантажити сертифікат" display="Завантажити сертифікат"/>
    <hyperlink ref="D1267" r:id="rId1265" tooltip="Завантажити сертифікат" display="Завантажити сертифікат"/>
    <hyperlink ref="D1268" r:id="rId1266" tooltip="Завантажити сертифікат" display="Завантажити сертифікат"/>
    <hyperlink ref="D1269" r:id="rId1267" tooltip="Завантажити сертифікат" display="Завантажити сертифікат"/>
    <hyperlink ref="D1270" r:id="rId1268" tooltip="Завантажити сертифікат" display="Завантажити сертифікат"/>
    <hyperlink ref="D1271" r:id="rId1269" tooltip="Завантажити сертифікат" display="Завантажити сертифікат"/>
    <hyperlink ref="D1272" r:id="rId1270" tooltip="Завантажити сертифікат" display="Завантажити сертифікат"/>
    <hyperlink ref="D1273" r:id="rId1271" tooltip="Завантажити сертифікат" display="Завантажити сертифікат"/>
    <hyperlink ref="D1274" r:id="rId1272" tooltip="Завантажити сертифікат" display="Завантажити сертифікат"/>
    <hyperlink ref="D1275" r:id="rId1273" tooltip="Завантажити сертифікат" display="Завантажити сертифікат"/>
    <hyperlink ref="D1276" r:id="rId1274" tooltip="Завантажити сертифікат" display="Завантажити сертифікат"/>
    <hyperlink ref="D1277" r:id="rId1275" tooltip="Завантажити сертифікат" display="Завантажити сертифікат"/>
    <hyperlink ref="D1278" r:id="rId1276" tooltip="Завантажити сертифікат" display="Завантажити сертифікат"/>
    <hyperlink ref="D1279" r:id="rId1277" tooltip="Завантажити сертифікат" display="Завантажити сертифікат"/>
    <hyperlink ref="D1280" r:id="rId1278" tooltip="Завантажити сертифікат" display="Завантажити сертифікат"/>
    <hyperlink ref="D1281" r:id="rId1279" tooltip="Завантажити сертифікат" display="Завантажити сертифікат"/>
    <hyperlink ref="D1282" r:id="rId1280" tooltip="Завантажити сертифікат" display="Завантажити сертифікат"/>
    <hyperlink ref="D1283" r:id="rId1281" tooltip="Завантажити сертифікат" display="Завантажити сертифікат"/>
    <hyperlink ref="D1284" r:id="rId1282" tooltip="Завантажити сертифікат" display="Завантажити сертифікат"/>
    <hyperlink ref="D1285" r:id="rId1283" tooltip="Завантажити сертифікат" display="Завантажити сертифікат"/>
    <hyperlink ref="D1286" r:id="rId1284" tooltip="Завантажити сертифікат" display="Завантажити сертифікат"/>
    <hyperlink ref="D1287" r:id="rId1285" tooltip="Завантажити сертифікат" display="Завантажити сертифікат"/>
    <hyperlink ref="D1288" r:id="rId1286" tooltip="Завантажити сертифікат" display="Завантажити сертифікат"/>
    <hyperlink ref="D1289" r:id="rId1287" tooltip="Завантажити сертифікат" display="Завантажити сертифікат"/>
    <hyperlink ref="D1290" r:id="rId1288" tooltip="Завантажити сертифікат" display="Завантажити сертифікат"/>
    <hyperlink ref="D1291" r:id="rId1289" tooltip="Завантажити сертифікат" display="Завантажити сертифікат"/>
    <hyperlink ref="D1292" r:id="rId1290" tooltip="Завантажити сертифікат" display="Завантажити сертифікат"/>
    <hyperlink ref="D1293" r:id="rId1291" tooltip="Завантажити сертифікат" display="Завантажити сертифікат"/>
    <hyperlink ref="D1294" r:id="rId1292" tooltip="Завантажити сертифікат" display="Завантажити сертифікат"/>
    <hyperlink ref="D1295" r:id="rId1293" tooltip="Завантажити сертифікат" display="Завантажити сертифікат"/>
    <hyperlink ref="D1296" r:id="rId1294" tooltip="Завантажити сертифікат" display="Завантажити сертифікат"/>
    <hyperlink ref="D1297" r:id="rId1295" tooltip="Завантажити сертифікат" display="Завантажити сертифікат"/>
    <hyperlink ref="D1298" r:id="rId1296" tooltip="Завантажити сертифікат" display="Завантажити сертифікат"/>
    <hyperlink ref="D1299" r:id="rId1297" tooltip="Завантажити сертифікат" display="Завантажити сертифікат"/>
    <hyperlink ref="D1300" r:id="rId1298" tooltip="Завантажити сертифікат" display="Завантажити сертифікат"/>
    <hyperlink ref="D1301" r:id="rId1299" tooltip="Завантажити сертифікат" display="Завантажити сертифікат"/>
    <hyperlink ref="D1302" r:id="rId1300" tooltip="Завантажити сертифікат" display="Завантажити сертифікат"/>
    <hyperlink ref="D1303" r:id="rId1301" tooltip="Завантажити сертифікат" display="Завантажити сертифікат"/>
    <hyperlink ref="D1304" r:id="rId1302" tooltip="Завантажити сертифікат" display="Завантажити сертифікат"/>
    <hyperlink ref="D1305" r:id="rId1303" tooltip="Завантажити сертифікат" display="Завантажити сертифікат"/>
    <hyperlink ref="D1306" r:id="rId1304" tooltip="Завантажити сертифікат" display="Завантажити сертифікат"/>
    <hyperlink ref="D1307" r:id="rId1305" tooltip="Завантажити сертифікат" display="Завантажити сертифікат"/>
    <hyperlink ref="D1308" r:id="rId1306" tooltip="Завантажити сертифікат" display="Завантажити сертифікат"/>
    <hyperlink ref="D1309" r:id="rId1307" tooltip="Завантажити сертифікат" display="Завантажити сертифікат"/>
    <hyperlink ref="D1310" r:id="rId1308" tooltip="Завантажити сертифікат" display="Завантажити сертифікат"/>
    <hyperlink ref="D1311" r:id="rId1309" tooltip="Завантажити сертифікат" display="Завантажити сертифікат"/>
    <hyperlink ref="D1312" r:id="rId1310" tooltip="Завантажити сертифікат" display="Завантажити сертифікат"/>
    <hyperlink ref="D1313" r:id="rId1311" tooltip="Завантажити сертифікат" display="Завантажити сертифікат"/>
    <hyperlink ref="D1314" r:id="rId1312" tooltip="Завантажити сертифікат" display="Завантажити сертифікат"/>
    <hyperlink ref="D1315" r:id="rId1313" tooltip="Завантажити сертифікат" display="Завантажити сертифікат"/>
    <hyperlink ref="D1316" r:id="rId1314" tooltip="Завантажити сертифікат" display="Завантажити сертифікат"/>
    <hyperlink ref="D1317" r:id="rId1315" tooltip="Завантажити сертифікат" display="Завантажити сертифікат"/>
    <hyperlink ref="D1318" r:id="rId1316" tooltip="Завантажити сертифікат" display="Завантажити сертифікат"/>
    <hyperlink ref="D1319" r:id="rId1317" tooltip="Завантажити сертифікат" display="Завантажити сертифікат"/>
    <hyperlink ref="D1320" r:id="rId1318" tooltip="Завантажити сертифікат" display="Завантажити сертифікат"/>
    <hyperlink ref="D1321" r:id="rId1319" tooltip="Завантажити сертифікат" display="Завантажити сертифікат"/>
    <hyperlink ref="D1322" r:id="rId1320" tooltip="Завантажити сертифікат" display="Завантажити сертифікат"/>
    <hyperlink ref="D1323" r:id="rId1321" tooltip="Завантажити сертифікат" display="Завантажити сертифікат"/>
    <hyperlink ref="D1324" r:id="rId1322" tooltip="Завантажити сертифікат" display="Завантажити сертифікат"/>
    <hyperlink ref="D1325" r:id="rId1323" tooltip="Завантажити сертифікат" display="Завантажити сертифікат"/>
    <hyperlink ref="D1326" r:id="rId1324" tooltip="Завантажити сертифікат" display="Завантажити сертифікат"/>
    <hyperlink ref="D1327" r:id="rId1325" tooltip="Завантажити сертифікат" display="Завантажити сертифікат"/>
    <hyperlink ref="D1328" r:id="rId1326" tooltip="Завантажити сертифікат" display="Завантажити сертифікат"/>
    <hyperlink ref="D1329" r:id="rId1327" tooltip="Завантажити сертифікат" display="Завантажити сертифікат"/>
    <hyperlink ref="D1330" r:id="rId1328" tooltip="Завантажити сертифікат" display="Завантажити сертифікат"/>
    <hyperlink ref="D1331" r:id="rId1329" tooltip="Завантажити сертифікат" display="Завантажити сертифікат"/>
    <hyperlink ref="D1332" r:id="rId1330" tooltip="Завантажити сертифікат" display="Завантажити сертифікат"/>
    <hyperlink ref="D1333" r:id="rId1331" tooltip="Завантажити сертифікат" display="Завантажити сертифікат"/>
    <hyperlink ref="D1334" r:id="rId1332" tooltip="Завантажити сертифікат" display="Завантажити сертифікат"/>
    <hyperlink ref="D1335" r:id="rId1333" tooltip="Завантажити сертифікат" display="Завантажити сертифікат"/>
    <hyperlink ref="D1336" r:id="rId1334" tooltip="Завантажити сертифікат" display="Завантажити сертифікат"/>
    <hyperlink ref="D1337" r:id="rId1335" tooltip="Завантажити сертифікат" display="Завантажити сертифікат"/>
    <hyperlink ref="D1338" r:id="rId1336" tooltip="Завантажити сертифікат" display="Завантажити сертифікат"/>
    <hyperlink ref="D1339" r:id="rId1337" tooltip="Завантажити сертифікат" display="Завантажити сертифікат"/>
    <hyperlink ref="D1340" r:id="rId1338" tooltip="Завантажити сертифікат" display="Завантажити сертифікат"/>
    <hyperlink ref="D1341" r:id="rId1339" tooltip="Завантажити сертифікат" display="Завантажити сертифікат"/>
    <hyperlink ref="D1342" r:id="rId1340" tooltip="Завантажити сертифікат" display="Завантажити сертифікат"/>
    <hyperlink ref="D1343" r:id="rId1341" tooltip="Завантажити сертифікат" display="Завантажити сертифікат"/>
    <hyperlink ref="D1344" r:id="rId1342" tooltip="Завантажити сертифікат" display="Завантажити сертифікат"/>
    <hyperlink ref="D1345" r:id="rId1343" tooltip="Завантажити сертифікат" display="Завантажити сертифікат"/>
    <hyperlink ref="D1346" r:id="rId1344" tooltip="Завантажити сертифікат" display="Завантажити сертифікат"/>
    <hyperlink ref="D1347" r:id="rId1345" tooltip="Завантажити сертифікат" display="Завантажити сертифікат"/>
    <hyperlink ref="D1348" r:id="rId1346" tooltip="Завантажити сертифікат" display="Завантажити сертифікат"/>
    <hyperlink ref="D1349" r:id="rId1347" tooltip="Завантажити сертифікат" display="Завантажити сертифікат"/>
    <hyperlink ref="D1350" r:id="rId1348" tooltip="Завантажити сертифікат" display="Завантажити сертифікат"/>
    <hyperlink ref="D1351" r:id="rId1349" tooltip="Завантажити сертифікат" display="Завантажити сертифікат"/>
    <hyperlink ref="D1352" r:id="rId1350" tooltip="Завантажити сертифікат" display="Завантажити сертифікат"/>
    <hyperlink ref="D1353" r:id="rId1351" tooltip="Завантажити сертифікат" display="Завантажити сертифікат"/>
    <hyperlink ref="D1354" r:id="rId1352" tooltip="Завантажити сертифікат" display="Завантажити сертифікат"/>
    <hyperlink ref="D1355" r:id="rId1353" tooltip="Завантажити сертифікат" display="Завантажити сертифікат"/>
    <hyperlink ref="D1356" r:id="rId1354" tooltip="Завантажити сертифікат" display="Завантажити сертифікат"/>
    <hyperlink ref="D1357" r:id="rId1355" tooltip="Завантажити сертифікат" display="Завантажити сертифікат"/>
    <hyperlink ref="D1358" r:id="rId1356" tooltip="Завантажити сертифікат" display="Завантажити сертифікат"/>
    <hyperlink ref="D1359" r:id="rId1357" tooltip="Завантажити сертифікат" display="Завантажити сертифікат"/>
    <hyperlink ref="D1360" r:id="rId1358" tooltip="Завантажити сертифікат" display="Завантажити сертифікат"/>
    <hyperlink ref="D1361" r:id="rId1359" tooltip="Завантажити сертифікат" display="Завантажити сертифікат"/>
    <hyperlink ref="D1362" r:id="rId1360" tooltip="Завантажити сертифікат" display="Завантажити сертифікат"/>
    <hyperlink ref="D1363" r:id="rId1361" tooltip="Завантажити сертифікат" display="Завантажити сертифікат"/>
    <hyperlink ref="D1364" r:id="rId1362" tooltip="Завантажити сертифікат" display="Завантажити сертифікат"/>
    <hyperlink ref="D1365" r:id="rId1363" tooltip="Завантажити сертифікат" display="Завантажити сертифікат"/>
    <hyperlink ref="D1366" r:id="rId1364" tooltip="Завантажити сертифікат" display="Завантажити сертифікат"/>
    <hyperlink ref="D1367" r:id="rId1365" tooltip="Завантажити сертифікат" display="Завантажити сертифікат"/>
    <hyperlink ref="D1368" r:id="rId1366" tooltip="Завантажити сертифікат" display="Завантажити сертифікат"/>
    <hyperlink ref="D1369" r:id="rId1367" tooltip="Завантажити сертифікат" display="Завантажити сертифікат"/>
    <hyperlink ref="D1370" r:id="rId1368" tooltip="Завантажити сертифікат" display="Завантажити сертифікат"/>
    <hyperlink ref="D1371" r:id="rId1369" tooltip="Завантажити сертифікат" display="Завантажити сертифікат"/>
    <hyperlink ref="D1372" r:id="rId1370" tooltip="Завантажити сертифікат" display="Завантажити сертифікат"/>
    <hyperlink ref="D1373" r:id="rId1371" tooltip="Завантажити сертифікат" display="Завантажити сертифікат"/>
    <hyperlink ref="D1374" r:id="rId1372" tooltip="Завантажити сертифікат" display="Завантажити сертифікат"/>
    <hyperlink ref="D1375" r:id="rId1373" tooltip="Завантажити сертифікат" display="Завантажити сертифікат"/>
    <hyperlink ref="D1376" r:id="rId1374" tooltip="Завантажити сертифікат" display="Завантажити сертифікат"/>
    <hyperlink ref="D1377" r:id="rId1375" tooltip="Завантажити сертифікат" display="Завантажити сертифікат"/>
    <hyperlink ref="D1378" r:id="rId1376" tooltip="Завантажити сертифікат" display="Завантажити сертифікат"/>
    <hyperlink ref="D1379" r:id="rId1377" tooltip="Завантажити сертифікат" display="Завантажити сертифікат"/>
    <hyperlink ref="D1380" r:id="rId1378" tooltip="Завантажити сертифікат" display="Завантажити сертифікат"/>
    <hyperlink ref="D1381" r:id="rId1379" tooltip="Завантажити сертифікат" display="Завантажити сертифікат"/>
    <hyperlink ref="D1382" r:id="rId1380" tooltip="Завантажити сертифікат" display="Завантажити сертифікат"/>
    <hyperlink ref="D1383" r:id="rId1381" tooltip="Завантажити сертифікат" display="Завантажити сертифікат"/>
    <hyperlink ref="D1384" r:id="rId1382" tooltip="Завантажити сертифікат" display="Завантажити сертифікат"/>
    <hyperlink ref="D1385" r:id="rId1383" tooltip="Завантажити сертифікат" display="Завантажити сертифікат"/>
    <hyperlink ref="D1386" r:id="rId1384" tooltip="Завантажити сертифікат" display="Завантажити сертифікат"/>
    <hyperlink ref="D1387" r:id="rId1385" tooltip="Завантажити сертифікат" display="Завантажити сертифікат"/>
    <hyperlink ref="D1388" r:id="rId1386" tooltip="Завантажити сертифікат" display="Завантажити сертифікат"/>
    <hyperlink ref="D1389" r:id="rId1387" tooltip="Завантажити сертифікат" display="Завантажити сертифікат"/>
    <hyperlink ref="D1390" r:id="rId1388" tooltip="Завантажити сертифікат" display="Завантажити сертифікат"/>
    <hyperlink ref="D1391" r:id="rId1389" tooltip="Завантажити сертифікат" display="Завантажити сертифікат"/>
    <hyperlink ref="D1392" r:id="rId1390" tooltip="Завантажити сертифікат" display="Завантажити сертифікат"/>
    <hyperlink ref="D1393" r:id="rId1391" tooltip="Завантажити сертифікат" display="Завантажити сертифікат"/>
    <hyperlink ref="D1394" r:id="rId1392" tooltip="Завантажити сертифікат" display="Завантажити сертифікат"/>
    <hyperlink ref="D1395" r:id="rId1393" tooltip="Завантажити сертифікат" display="Завантажити сертифікат"/>
    <hyperlink ref="D1396" r:id="rId1394" tooltip="Завантажити сертифікат" display="Завантажити сертифікат"/>
    <hyperlink ref="D1397" r:id="rId1395" tooltip="Завантажити сертифікат" display="Завантажити сертифікат"/>
    <hyperlink ref="D1398" r:id="rId1396" tooltip="Завантажити сертифікат" display="Завантажити сертифікат"/>
    <hyperlink ref="D1399" r:id="rId1397" tooltip="Завантажити сертифікат" display="Завантажити сертифікат"/>
    <hyperlink ref="D1400" r:id="rId1398" tooltip="Завантажити сертифікат" display="Завантажити сертифікат"/>
    <hyperlink ref="D1401" r:id="rId1399" tooltip="Завантажити сертифікат" display="Завантажити сертифікат"/>
    <hyperlink ref="D1402" r:id="rId1400" tooltip="Завантажити сертифікат" display="Завантажити сертифікат"/>
    <hyperlink ref="D1403" r:id="rId1401" tooltip="Завантажити сертифікат" display="Завантажити сертифікат"/>
    <hyperlink ref="D1404" r:id="rId1402" tooltip="Завантажити сертифікат" display="Завантажити сертифікат"/>
    <hyperlink ref="D1405" r:id="rId1403" tooltip="Завантажити сертифікат" display="Завантажити сертифікат"/>
    <hyperlink ref="D1406" r:id="rId1404" tooltip="Завантажити сертифікат" display="Завантажити сертифікат"/>
    <hyperlink ref="D1407" r:id="rId1405" tooltip="Завантажити сертифікат" display="Завантажити сертифікат"/>
    <hyperlink ref="D1408" r:id="rId1406" tooltip="Завантажити сертифікат" display="Завантажити сертифікат"/>
    <hyperlink ref="D1409" r:id="rId1407" tooltip="Завантажити сертифікат" display="Завантажити сертифікат"/>
    <hyperlink ref="D1410" r:id="rId1408" tooltip="Завантажити сертифікат" display="Завантажити сертифікат"/>
    <hyperlink ref="D1411" r:id="rId1409" tooltip="Завантажити сертифікат" display="Завантажити сертифікат"/>
    <hyperlink ref="D1412" r:id="rId1410" tooltip="Завантажити сертифікат" display="Завантажити сертифікат"/>
    <hyperlink ref="D1413" r:id="rId1411" tooltip="Завантажити сертифікат" display="Завантажити сертифікат"/>
    <hyperlink ref="D1414" r:id="rId1412" tooltip="Завантажити сертифікат" display="Завантажити сертифікат"/>
    <hyperlink ref="D1415" r:id="rId1413" tooltip="Завантажити сертифікат" display="Завантажити сертифікат"/>
    <hyperlink ref="D1416" r:id="rId1414" tooltip="Завантажити сертифікат" display="Завантажити сертифікат"/>
    <hyperlink ref="D1417" r:id="rId1415" tooltip="Завантажити сертифікат" display="Завантажити сертифікат"/>
    <hyperlink ref="D1418" r:id="rId1416" tooltip="Завантажити сертифікат" display="Завантажити сертифікат"/>
    <hyperlink ref="D1419" r:id="rId1417" tooltip="Завантажити сертифікат" display="Завантажити сертифікат"/>
    <hyperlink ref="D1420" r:id="rId1418" tooltip="Завантажити сертифікат" display="Завантажити сертифікат"/>
    <hyperlink ref="D1421" r:id="rId1419" tooltip="Завантажити сертифікат" display="Завантажити сертифікат"/>
    <hyperlink ref="D1422" r:id="rId1420" tooltip="Завантажити сертифікат" display="Завантажити сертифікат"/>
    <hyperlink ref="D1423" r:id="rId1421" tooltip="Завантажити сертифікат" display="Завантажити сертифікат"/>
    <hyperlink ref="D1424" r:id="rId1422" tooltip="Завантажити сертифікат" display="Завантажити сертифікат"/>
    <hyperlink ref="D1425" r:id="rId1423" tooltip="Завантажити сертифікат" display="Завантажити сертифікат"/>
    <hyperlink ref="D1426" r:id="rId1424" tooltip="Завантажити сертифікат" display="Завантажити сертифікат"/>
    <hyperlink ref="D1427" r:id="rId1425" tooltip="Завантажити сертифікат" display="Завантажити сертифікат"/>
    <hyperlink ref="D1428" r:id="rId1426" tooltip="Завантажити сертифікат" display="Завантажити сертифікат"/>
    <hyperlink ref="D1429" r:id="rId1427" tooltip="Завантажити сертифікат" display="Завантажити сертифікат"/>
    <hyperlink ref="D1430" r:id="rId1428" tooltip="Завантажити сертифікат" display="Завантажити сертифікат"/>
    <hyperlink ref="D1431" r:id="rId1429" tooltip="Завантажити сертифікат" display="Завантажити сертифікат"/>
    <hyperlink ref="D1432" r:id="rId1430" tooltip="Завантажити сертифікат" display="Завантажити сертифікат"/>
    <hyperlink ref="D1433" r:id="rId1431" tooltip="Завантажити сертифікат" display="Завантажити сертифікат"/>
    <hyperlink ref="D1434" r:id="rId1432" tooltip="Завантажити сертифікат" display="Завантажити сертифікат"/>
    <hyperlink ref="D1435" r:id="rId1433" tooltip="Завантажити сертифікат" display="Завантажити сертифікат"/>
    <hyperlink ref="D1436" r:id="rId1434" tooltip="Завантажити сертифікат" display="Завантажити сертифікат"/>
    <hyperlink ref="D1437" r:id="rId1435" tooltip="Завантажити сертифікат" display="Завантажити сертифікат"/>
    <hyperlink ref="D1438" r:id="rId1436" tooltip="Завантажити сертифікат" display="Завантажити сертифікат"/>
    <hyperlink ref="D1439" r:id="rId1437" tooltip="Завантажити сертифікат" display="Завантажити сертифікат"/>
    <hyperlink ref="D1440" r:id="rId1438" tooltip="Завантажити сертифікат" display="Завантажити сертифікат"/>
    <hyperlink ref="D1441" r:id="rId1439" tooltip="Завантажити сертифікат" display="Завантажити сертифікат"/>
    <hyperlink ref="D1442" r:id="rId1440" tooltip="Завантажити сертифікат" display="Завантажити сертифікат"/>
    <hyperlink ref="D1443" r:id="rId1441" tooltip="Завантажити сертифікат" display="Завантажити сертифікат"/>
    <hyperlink ref="D1444" r:id="rId1442" tooltip="Завантажити сертифікат" display="Завантажити сертифікат"/>
    <hyperlink ref="D1445" r:id="rId1443" tooltip="Завантажити сертифікат" display="Завантажити сертифікат"/>
    <hyperlink ref="D1446" r:id="rId1444" tooltip="Завантажити сертифікат" display="Завантажити сертифікат"/>
    <hyperlink ref="D1447" r:id="rId1445" tooltip="Завантажити сертифікат" display="Завантажити сертифікат"/>
    <hyperlink ref="D1448" r:id="rId1446" tooltip="Завантажити сертифікат" display="Завантажити сертифікат"/>
    <hyperlink ref="D1449" r:id="rId1447" tooltip="Завантажити сертифікат" display="Завантажити сертифікат"/>
    <hyperlink ref="D1450" r:id="rId1448" tooltip="Завантажити сертифікат" display="Завантажити сертифікат"/>
    <hyperlink ref="D1451" r:id="rId1449" tooltip="Завантажити сертифікат" display="Завантажити сертифікат"/>
    <hyperlink ref="D1452" r:id="rId1450" tooltip="Завантажити сертифікат" display="Завантажити сертифікат"/>
    <hyperlink ref="D1453" r:id="rId1451" tooltip="Завантажити сертифікат" display="Завантажити сертифікат"/>
    <hyperlink ref="D1454" r:id="rId1452" tooltip="Завантажити сертифікат" display="Завантажити сертифікат"/>
    <hyperlink ref="D1455" r:id="rId1453" tooltip="Завантажити сертифікат" display="Завантажити сертифікат"/>
    <hyperlink ref="D1456" r:id="rId1454" tooltip="Завантажити сертифікат" display="Завантажити сертифікат"/>
    <hyperlink ref="D1457" r:id="rId1455" tooltip="Завантажити сертифікат" display="Завантажити сертифікат"/>
    <hyperlink ref="D1458" r:id="rId1456" tooltip="Завантажити сертифікат" display="Завантажити сертифікат"/>
    <hyperlink ref="D1459" r:id="rId1457" tooltip="Завантажити сертифікат" display="Завантажити сертифікат"/>
    <hyperlink ref="D1460" r:id="rId1458" tooltip="Завантажити сертифікат" display="Завантажити сертифікат"/>
    <hyperlink ref="D1461" r:id="rId1459" tooltip="Завантажити сертифікат" display="Завантажити сертифікат"/>
    <hyperlink ref="D1462" r:id="rId1460" tooltip="Завантажити сертифікат" display="Завантажити сертифікат"/>
    <hyperlink ref="D1463" r:id="rId1461" tooltip="Завантажити сертифікат" display="Завантажити сертифікат"/>
    <hyperlink ref="D1464" r:id="rId1462" tooltip="Завантажити сертифікат" display="Завантажити сертифікат"/>
    <hyperlink ref="D1465" r:id="rId1463" tooltip="Завантажити сертифікат" display="Завантажити сертифікат"/>
    <hyperlink ref="D1466" r:id="rId1464" tooltip="Завантажити сертифікат" display="Завантажити сертифікат"/>
    <hyperlink ref="D1467" r:id="rId1465" tooltip="Завантажити сертифікат" display="Завантажити сертифікат"/>
    <hyperlink ref="D1468" r:id="rId1466" tooltip="Завантажити сертифікат" display="Завантажити сертифікат"/>
    <hyperlink ref="D1469" r:id="rId1467" tooltip="Завантажити сертифікат" display="Завантажити сертифікат"/>
    <hyperlink ref="D1470" r:id="rId1468" tooltip="Завантажити сертифікат" display="Завантажити сертифікат"/>
    <hyperlink ref="D1471" r:id="rId1469" tooltip="Завантажити сертифікат" display="Завантажити сертифікат"/>
    <hyperlink ref="D1472" r:id="rId1470" tooltip="Завантажити сертифікат" display="Завантажити сертифікат"/>
    <hyperlink ref="D1473" r:id="rId1471" tooltip="Завантажити сертифікат" display="Завантажити сертифікат"/>
    <hyperlink ref="D1474" r:id="rId1472" tooltip="Завантажити сертифікат" display="Завантажити сертифікат"/>
    <hyperlink ref="D1475" r:id="rId1473" tooltip="Завантажити сертифікат" display="Завантажити сертифікат"/>
    <hyperlink ref="D1476" r:id="rId1474" tooltip="Завантажити сертифікат" display="Завантажити сертифікат"/>
    <hyperlink ref="D1477" r:id="rId1475" tooltip="Завантажити сертифікат" display="Завантажити сертифікат"/>
    <hyperlink ref="D1478" r:id="rId1476" tooltip="Завантажити сертифікат" display="Завантажити сертифікат"/>
    <hyperlink ref="D1479" r:id="rId1477" tooltip="Завантажити сертифікат" display="Завантажити сертифікат"/>
    <hyperlink ref="D1480" r:id="rId1478" tooltip="Завантажити сертифікат" display="Завантажити сертифікат"/>
    <hyperlink ref="D1481" r:id="rId1479" tooltip="Завантажити сертифікат" display="Завантажити сертифікат"/>
    <hyperlink ref="D1482" r:id="rId1480" tooltip="Завантажити сертифікат" display="Завантажити сертифікат"/>
    <hyperlink ref="D1483" r:id="rId1481" tooltip="Завантажити сертифікат" display="Завантажити сертифікат"/>
    <hyperlink ref="D1484" r:id="rId1482" tooltip="Завантажити сертифікат" display="Завантажити сертифікат"/>
    <hyperlink ref="D1485" r:id="rId1483" tooltip="Завантажити сертифікат" display="Завантажити сертифікат"/>
    <hyperlink ref="D1486" r:id="rId1484" tooltip="Завантажити сертифікат" display="Завантажити сертифікат"/>
    <hyperlink ref="D1487" r:id="rId1485" tooltip="Завантажити сертифікат" display="Завантажити сертифікат"/>
    <hyperlink ref="D1488" r:id="rId1486" tooltip="Завантажити сертифікат" display="Завантажити сертифікат"/>
    <hyperlink ref="D1489" r:id="rId1487" tooltip="Завантажити сертифікат" display="Завантажити сертифікат"/>
    <hyperlink ref="D1490" r:id="rId1488" tooltip="Завантажити сертифікат" display="Завантажити сертифікат"/>
    <hyperlink ref="D1491" r:id="rId1489" tooltip="Завантажити сертифікат" display="Завантажити сертифікат"/>
    <hyperlink ref="D1492" r:id="rId1490" tooltip="Завантажити сертифікат" display="Завантажити сертифікат"/>
    <hyperlink ref="D1493" r:id="rId1491" tooltip="Завантажити сертифікат" display="Завантажити сертифікат"/>
    <hyperlink ref="D1494" r:id="rId1492" tooltip="Завантажити сертифікат" display="Завантажити сертифікат"/>
    <hyperlink ref="D1495" r:id="rId1493" tooltip="Завантажити сертифікат" display="Завантажити сертифікат"/>
    <hyperlink ref="D1496" r:id="rId1494" tooltip="Завантажити сертифікат" display="Завантажити сертифікат"/>
    <hyperlink ref="D1497" r:id="rId1495" tooltip="Завантажити сертифікат" display="Завантажити сертифікат"/>
    <hyperlink ref="D1498" r:id="rId1496" tooltip="Завантажити сертифікат" display="Завантажити сертифікат"/>
    <hyperlink ref="D1499" r:id="rId1497" tooltip="Завантажити сертифікат" display="Завантажити сертифікат"/>
    <hyperlink ref="D1500" r:id="rId1498" tooltip="Завантажити сертифікат" display="Завантажити сертифікат"/>
    <hyperlink ref="D1501" r:id="rId1499" tooltip="Завантажити сертифікат" display="Завантажити сертифікат"/>
    <hyperlink ref="D1502" r:id="rId1500" tooltip="Завантажити сертифікат" display="Завантажити сертифікат"/>
    <hyperlink ref="D1503" r:id="rId1501" tooltip="Завантажити сертифікат" display="Завантажити сертифікат"/>
    <hyperlink ref="D1504" r:id="rId1502" tooltip="Завантажити сертифікат" display="Завантажити сертифікат"/>
    <hyperlink ref="D1505" r:id="rId1503" tooltip="Завантажити сертифікат" display="Завантажити сертифікат"/>
    <hyperlink ref="D1506" r:id="rId1504" tooltip="Завантажити сертифікат" display="Завантажити сертифікат"/>
    <hyperlink ref="D1507" r:id="rId1505" tooltip="Завантажити сертифікат" display="Завантажити сертифікат"/>
    <hyperlink ref="D1508" r:id="rId1506" tooltip="Завантажити сертифікат" display="Завантажити сертифікат"/>
    <hyperlink ref="D1509" r:id="rId1507" tooltip="Завантажити сертифікат" display="Завантажити сертифікат"/>
    <hyperlink ref="D1510" r:id="rId1508" tooltip="Завантажити сертифікат" display="Завантажити сертифікат"/>
    <hyperlink ref="D1511" r:id="rId1509" tooltip="Завантажити сертифікат" display="Завантажити сертифікат"/>
    <hyperlink ref="D1512" r:id="rId1510" tooltip="Завантажити сертифікат" display="Завантажити сертифікат"/>
    <hyperlink ref="D1513" r:id="rId1511" tooltip="Завантажити сертифікат" display="Завантажити сертифікат"/>
    <hyperlink ref="D1514" r:id="rId1512" tooltip="Завантажити сертифікат" display="Завантажити сертифікат"/>
    <hyperlink ref="D1515" r:id="rId1513" tooltip="Завантажити сертифікат" display="Завантажити сертифікат"/>
    <hyperlink ref="D1516" r:id="rId1514" tooltip="Завантажити сертифікат" display="Завантажити сертифікат"/>
    <hyperlink ref="D1517" r:id="rId1515" tooltip="Завантажити сертифікат" display="Завантажити сертифікат"/>
    <hyperlink ref="D1518" r:id="rId1516" tooltip="Завантажити сертифікат" display="Завантажити сертифікат"/>
    <hyperlink ref="D1519" r:id="rId1517" tooltip="Завантажити сертифікат" display="Завантажити сертифікат"/>
    <hyperlink ref="D1520" r:id="rId1518" tooltip="Завантажити сертифікат" display="Завантажити сертифікат"/>
    <hyperlink ref="D1521" r:id="rId1519" tooltip="Завантажити сертифікат" display="Завантажити сертифікат"/>
    <hyperlink ref="D1522" r:id="rId1520" tooltip="Завантажити сертифікат" display="Завантажити сертифікат"/>
    <hyperlink ref="D1523" r:id="rId1521" tooltip="Завантажити сертифікат" display="Завантажити сертифікат"/>
    <hyperlink ref="D1524" r:id="rId1522" tooltip="Завантажити сертифікат" display="Завантажити сертифікат"/>
    <hyperlink ref="D1525" r:id="rId1523" tooltip="Завантажити сертифікат" display="Завантажити сертифікат"/>
    <hyperlink ref="D1526" r:id="rId1524" tooltip="Завантажити сертифікат" display="Завантажити сертифікат"/>
    <hyperlink ref="D1527" r:id="rId1525" tooltip="Завантажити сертифікат" display="Завантажити сертифікат"/>
    <hyperlink ref="D1528" r:id="rId1526" tooltip="Завантажити сертифікат" display="Завантажити сертифікат"/>
    <hyperlink ref="D1529" r:id="rId1527" tooltip="Завантажити сертифікат" display="Завантажити сертифікат"/>
    <hyperlink ref="D1530" r:id="rId1528" tooltip="Завантажити сертифікат" display="Завантажити сертифікат"/>
    <hyperlink ref="D1531" r:id="rId1529" tooltip="Завантажити сертифікат" display="Завантажити сертифікат"/>
    <hyperlink ref="D1532" r:id="rId1530" tooltip="Завантажити сертифікат" display="Завантажити сертифікат"/>
    <hyperlink ref="D1533" r:id="rId1531" tooltip="Завантажити сертифікат" display="Завантажити сертифікат"/>
    <hyperlink ref="D1534" r:id="rId1532" tooltip="Завантажити сертифікат" display="Завантажити сертифікат"/>
    <hyperlink ref="D1535" r:id="rId1533" tooltip="Завантажити сертифікат" display="Завантажити сертифікат"/>
    <hyperlink ref="D1536" r:id="rId1534" tooltip="Завантажити сертифікат" display="Завантажити сертифікат"/>
    <hyperlink ref="D1537" r:id="rId1535" tooltip="Завантажити сертифікат" display="Завантажити сертифікат"/>
    <hyperlink ref="D1538" r:id="rId1536" tooltip="Завантажити сертифікат" display="Завантажити сертифікат"/>
    <hyperlink ref="D1539" r:id="rId1537" tooltip="Завантажити сертифікат" display="Завантажити сертифікат"/>
    <hyperlink ref="D1540" r:id="rId1538" tooltip="Завантажити сертифікат" display="Завантажити сертифікат"/>
    <hyperlink ref="D1541" r:id="rId1539" tooltip="Завантажити сертифікат" display="Завантажити сертифікат"/>
    <hyperlink ref="D1542" r:id="rId1540" tooltip="Завантажити сертифікат" display="Завантажити сертифікат"/>
    <hyperlink ref="D1543" r:id="rId1541" tooltip="Завантажити сертифікат" display="Завантажити сертифікат"/>
    <hyperlink ref="D1544" r:id="rId1542" tooltip="Завантажити сертифікат" display="Завантажити сертифікат"/>
    <hyperlink ref="D1545" r:id="rId1543" tooltip="Завантажити сертифікат" display="Завантажити сертифікат"/>
    <hyperlink ref="D1546" r:id="rId1544" tooltip="Завантажити сертифікат" display="Завантажити сертифікат"/>
    <hyperlink ref="D1547" r:id="rId1545" tooltip="Завантажити сертифікат" display="Завантажити сертифікат"/>
    <hyperlink ref="D1548" r:id="rId1546" tooltip="Завантажити сертифікат" display="Завантажити сертифікат"/>
    <hyperlink ref="D1549" r:id="rId1547" tooltip="Завантажити сертифікат" display="Завантажити сертифікат"/>
    <hyperlink ref="D1550" r:id="rId1548" tooltip="Завантажити сертифікат" display="Завантажити сертифікат"/>
    <hyperlink ref="D1551" r:id="rId1549" tooltip="Завантажити сертифікат" display="Завантажити сертифікат"/>
    <hyperlink ref="D1552" r:id="rId1550" tooltip="Завантажити сертифікат" display="Завантажити сертифікат"/>
    <hyperlink ref="D1553" r:id="rId1551" tooltip="Завантажити сертифікат" display="Завантажити сертифікат"/>
    <hyperlink ref="D1554" r:id="rId1552" tooltip="Завантажити сертифікат" display="Завантажити сертифікат"/>
    <hyperlink ref="D1555" r:id="rId1553" tooltip="Завантажити сертифікат" display="Завантажити сертифікат"/>
    <hyperlink ref="D1556" r:id="rId1554" tooltip="Завантажити сертифікат" display="Завантажити сертифікат"/>
    <hyperlink ref="D1557" r:id="rId1555" tooltip="Завантажити сертифікат" display="Завантажити сертифікат"/>
    <hyperlink ref="D1558" r:id="rId1556" tooltip="Завантажити сертифікат" display="Завантажити сертифікат"/>
    <hyperlink ref="D1559" r:id="rId1557" tooltip="Завантажити сертифікат" display="Завантажити сертифікат"/>
    <hyperlink ref="D1560" r:id="rId1558" tooltip="Завантажити сертифікат" display="Завантажити сертифікат"/>
    <hyperlink ref="D1561" r:id="rId1559" tooltip="Завантажити сертифікат" display="Завантажити сертифікат"/>
    <hyperlink ref="D1562" r:id="rId1560" tooltip="Завантажити сертифікат" display="Завантажити сертифікат"/>
    <hyperlink ref="D1563" r:id="rId1561" tooltip="Завантажити сертифікат" display="Завантажити сертифікат"/>
    <hyperlink ref="D1564" r:id="rId1562" tooltip="Завантажити сертифікат" display="Завантажити сертифікат"/>
    <hyperlink ref="D1565" r:id="rId1563" tooltip="Завантажити сертифікат" display="Завантажити сертифікат"/>
    <hyperlink ref="D1566" r:id="rId1564" tooltip="Завантажити сертифікат" display="Завантажити сертифікат"/>
    <hyperlink ref="D1567" r:id="rId1565" tooltip="Завантажити сертифікат" display="Завантажити сертифікат"/>
    <hyperlink ref="D1568" r:id="rId1566" tooltip="Завантажити сертифікат" display="Завантажити сертифікат"/>
    <hyperlink ref="D1569" r:id="rId1567" tooltip="Завантажити сертифікат" display="Завантажити сертифікат"/>
    <hyperlink ref="D1570" r:id="rId1568" tooltip="Завантажити сертифікат" display="Завантажити сертифікат"/>
    <hyperlink ref="D1571" r:id="rId1569" tooltip="Завантажити сертифікат" display="Завантажити сертифікат"/>
    <hyperlink ref="D1572" r:id="rId1570" tooltip="Завантажити сертифікат" display="Завантажити сертифікат"/>
    <hyperlink ref="D1573" r:id="rId1571" tooltip="Завантажити сертифікат" display="Завантажити сертифікат"/>
    <hyperlink ref="D1574" r:id="rId1572" tooltip="Завантажити сертифікат" display="Завантажити сертифікат"/>
    <hyperlink ref="D1575" r:id="rId1573" tooltip="Завантажити сертифікат" display="Завантажити сертифікат"/>
    <hyperlink ref="D1576" r:id="rId1574" tooltip="Завантажити сертифікат" display="Завантажити сертифікат"/>
    <hyperlink ref="D1577" r:id="rId1575" tooltip="Завантажити сертифікат" display="Завантажити сертифікат"/>
    <hyperlink ref="D1578" r:id="rId1576" tooltip="Завантажити сертифікат" display="Завантажити сертифікат"/>
    <hyperlink ref="D1579" r:id="rId1577" tooltip="Завантажити сертифікат" display="Завантажити сертифікат"/>
    <hyperlink ref="D1580" r:id="rId1578" tooltip="Завантажити сертифікат" display="Завантажити сертифікат"/>
    <hyperlink ref="D1581" r:id="rId1579" tooltip="Завантажити сертифікат" display="Завантажити сертифікат"/>
    <hyperlink ref="D1582" r:id="rId1580" tooltip="Завантажити сертифікат" display="Завантажити сертифікат"/>
    <hyperlink ref="D1583" r:id="rId1581" tooltip="Завантажити сертифікат" display="Завантажити сертифікат"/>
    <hyperlink ref="D1584" r:id="rId1582" tooltip="Завантажити сертифікат" display="Завантажити сертифікат"/>
    <hyperlink ref="D1585" r:id="rId1583" tooltip="Завантажити сертифікат" display="Завантажити сертифікат"/>
    <hyperlink ref="D1586" r:id="rId1584" tooltip="Завантажити сертифікат" display="Завантажити сертифікат"/>
    <hyperlink ref="D1587" r:id="rId1585" tooltip="Завантажити сертифікат" display="Завантажити сертифікат"/>
    <hyperlink ref="D1588" r:id="rId1586" tooltip="Завантажити сертифікат" display="Завантажити сертифікат"/>
    <hyperlink ref="D1589" r:id="rId1587" tooltip="Завантажити сертифікат" display="Завантажити сертифікат"/>
    <hyperlink ref="D1590" r:id="rId1588" tooltip="Завантажити сертифікат" display="Завантажити сертифікат"/>
    <hyperlink ref="D1591" r:id="rId1589" tooltip="Завантажити сертифікат" display="Завантажити сертифікат"/>
    <hyperlink ref="D1592" r:id="rId1590" tooltip="Завантажити сертифікат" display="Завантажити сертифікат"/>
    <hyperlink ref="D1593" r:id="rId1591" tooltip="Завантажити сертифікат" display="Завантажити сертифікат"/>
    <hyperlink ref="D1594" r:id="rId1592" tooltip="Завантажити сертифікат" display="Завантажити сертифікат"/>
    <hyperlink ref="D1595" r:id="rId1593" tooltip="Завантажити сертифікат" display="Завантажити сертифікат"/>
    <hyperlink ref="D1596" r:id="rId1594" tooltip="Завантажити сертифікат" display="Завантажити сертифікат"/>
    <hyperlink ref="D1597" r:id="rId1595" tooltip="Завантажити сертифікат" display="Завантажити сертифікат"/>
    <hyperlink ref="D1598" r:id="rId1596" tooltip="Завантажити сертифікат" display="Завантажити сертифікат"/>
    <hyperlink ref="D1599" r:id="rId1597" tooltip="Завантажити сертифікат" display="Завантажити сертифікат"/>
    <hyperlink ref="D1600" r:id="rId1598" tooltip="Завантажити сертифікат" display="Завантажити сертифікат"/>
    <hyperlink ref="D1601" r:id="rId1599" tooltip="Завантажити сертифікат" display="Завантажити сертифікат"/>
    <hyperlink ref="D1602" r:id="rId1600" tooltip="Завантажити сертифікат" display="Завантажити сертифікат"/>
    <hyperlink ref="D1603" r:id="rId1601" tooltip="Завантажити сертифікат" display="Завантажити сертифікат"/>
    <hyperlink ref="D1604" r:id="rId1602" tooltip="Завантажити сертифікат" display="Завантажити сертифікат"/>
    <hyperlink ref="D1605" r:id="rId1603" tooltip="Завантажити сертифікат" display="Завантажити сертифікат"/>
    <hyperlink ref="D1606" r:id="rId1604" tooltip="Завантажити сертифікат" display="Завантажити сертифікат"/>
    <hyperlink ref="D1607" r:id="rId1605" tooltip="Завантажити сертифікат" display="Завантажити сертифікат"/>
    <hyperlink ref="D1608" r:id="rId1606" tooltip="Завантажити сертифікат" display="Завантажити сертифікат"/>
    <hyperlink ref="D1609" r:id="rId1607" tooltip="Завантажити сертифікат" display="Завантажити сертифікат"/>
    <hyperlink ref="D1610" r:id="rId1608" tooltip="Завантажити сертифікат" display="Завантажити сертифікат"/>
    <hyperlink ref="D1611" r:id="rId1609" tooltip="Завантажити сертифікат" display="Завантажити сертифікат"/>
    <hyperlink ref="D1612" r:id="rId1610" tooltip="Завантажити сертифікат" display="Завантажити сертифікат"/>
    <hyperlink ref="D1613" r:id="rId1611" tooltip="Завантажити сертифікат" display="Завантажити сертифікат"/>
    <hyperlink ref="D1614" r:id="rId1612" tooltip="Завантажити сертифікат" display="Завантажити сертифікат"/>
    <hyperlink ref="D1615" r:id="rId1613" tooltip="Завантажити сертифікат" display="Завантажити сертифікат"/>
    <hyperlink ref="D1616" r:id="rId1614" tooltip="Завантажити сертифікат" display="Завантажити сертифікат"/>
    <hyperlink ref="D1617" r:id="rId1615" tooltip="Завантажити сертифікат" display="Завантажити сертифікат"/>
    <hyperlink ref="D1618" r:id="rId1616" tooltip="Завантажити сертифікат" display="Завантажити сертифікат"/>
    <hyperlink ref="D1619" r:id="rId1617" tooltip="Завантажити сертифікат" display="Завантажити сертифікат"/>
    <hyperlink ref="D1620" r:id="rId1618" tooltip="Завантажити сертифікат" display="Завантажити сертифікат"/>
    <hyperlink ref="D1621" r:id="rId1619" tooltip="Завантажити сертифікат" display="Завантажити сертифікат"/>
    <hyperlink ref="D1622" r:id="rId1620" tooltip="Завантажити сертифікат" display="Завантажити сертифікат"/>
    <hyperlink ref="D1623" r:id="rId1621" tooltip="Завантажити сертифікат" display="Завантажити сертифікат"/>
    <hyperlink ref="D1624" r:id="rId1622" tooltip="Завантажити сертифікат" display="Завантажити сертифікат"/>
    <hyperlink ref="D1625" r:id="rId1623" tooltip="Завантажити сертифікат" display="Завантажити сертифікат"/>
    <hyperlink ref="D1626" r:id="rId1624" tooltip="Завантажити сертифікат" display="Завантажити сертифікат"/>
    <hyperlink ref="D1627" r:id="rId1625" tooltip="Завантажити сертифікат" display="Завантажити сертифікат"/>
    <hyperlink ref="D1628" r:id="rId1626" tooltip="Завантажити сертифікат" display="Завантажити сертифікат"/>
    <hyperlink ref="D1629" r:id="rId1627" tooltip="Завантажити сертифікат" display="Завантажити сертифікат"/>
    <hyperlink ref="D1630" r:id="rId1628" tooltip="Завантажити сертифікат" display="Завантажити сертифікат"/>
    <hyperlink ref="D1631" r:id="rId1629" tooltip="Завантажити сертифікат" display="Завантажити сертифікат"/>
    <hyperlink ref="D1632" r:id="rId1630" tooltip="Завантажити сертифікат" display="Завантажити сертифікат"/>
    <hyperlink ref="D1633" r:id="rId1631" tooltip="Завантажити сертифікат" display="Завантажити сертифікат"/>
    <hyperlink ref="D1634" r:id="rId1632" tooltip="Завантажити сертифікат" display="Завантажити сертифікат"/>
    <hyperlink ref="D1635" r:id="rId1633" tooltip="Завантажити сертифікат" display="Завантажити сертифікат"/>
    <hyperlink ref="D1636" r:id="rId1634" tooltip="Завантажити сертифікат" display="Завантажити сертифікат"/>
    <hyperlink ref="D1637" r:id="rId1635" tooltip="Завантажити сертифікат" display="Завантажити сертифікат"/>
    <hyperlink ref="D1638" r:id="rId1636" tooltip="Завантажити сертифікат" display="Завантажити сертифікат"/>
    <hyperlink ref="D1639" r:id="rId1637" tooltip="Завантажити сертифікат" display="Завантажити сертифікат"/>
    <hyperlink ref="D1640" r:id="rId1638" tooltip="Завантажити сертифікат" display="Завантажити сертифікат"/>
    <hyperlink ref="D1641" r:id="rId1639" tooltip="Завантажити сертифікат" display="Завантажити сертифікат"/>
    <hyperlink ref="D1642" r:id="rId1640" tooltip="Завантажити сертифікат" display="Завантажити сертифікат"/>
    <hyperlink ref="D1643" r:id="rId1641" tooltip="Завантажити сертифікат" display="Завантажити сертифікат"/>
    <hyperlink ref="D1644" r:id="rId1642" tooltip="Завантажити сертифікат" display="Завантажити сертифікат"/>
    <hyperlink ref="D1645" r:id="rId1643" tooltip="Завантажити сертифікат" display="Завантажити сертифікат"/>
    <hyperlink ref="D1646" r:id="rId1644" tooltip="Завантажити сертифікат" display="Завантажити сертифікат"/>
    <hyperlink ref="D1647" r:id="rId1645" tooltip="Завантажити сертифікат" display="Завантажити сертифікат"/>
    <hyperlink ref="D1648" r:id="rId1646" tooltip="Завантажити сертифікат" display="Завантажити сертифікат"/>
    <hyperlink ref="D1649" r:id="rId1647" tooltip="Завантажити сертифікат" display="Завантажити сертифікат"/>
    <hyperlink ref="D1650" r:id="rId1648" tooltip="Завантажити сертифікат" display="Завантажити сертифікат"/>
    <hyperlink ref="D1651" r:id="rId1649" tooltip="Завантажити сертифікат" display="Завантажити сертифікат"/>
    <hyperlink ref="D1652" r:id="rId1650" tooltip="Завантажити сертифікат" display="Завантажити сертифікат"/>
    <hyperlink ref="D13" r:id="rId1651" tooltip="Завантажити сертифікат" display="Завантажити сертифікат"/>
    <hyperlink ref="D1653" r:id="rId1652" tooltip="Завантажити сертифікат" display="Завантажити сертифікат"/>
    <hyperlink ref="D1654" r:id="rId1653" tooltip="Завантажити сертифікат" display="Завантажити сертифікат"/>
    <hyperlink ref="D1655" r:id="rId1654" tooltip="Завантажити сертифікат" display="Завантажити сертифікат"/>
    <hyperlink ref="D1656" r:id="rId1655" tooltip="Завантажити сертифікат" display="Завантажити сертифікат"/>
    <hyperlink ref="D1657" r:id="rId1656" tooltip="Завантажити сертифікат" display="Завантажити сертифікат"/>
    <hyperlink ref="D1658" r:id="rId1657" tooltip="Завантажити сертифікат" display="Завантажити сертифікат"/>
    <hyperlink ref="D1659" r:id="rId1658" tooltip="Завантажити сертифікат" display="Завантажити сертифікат"/>
    <hyperlink ref="D1660" r:id="rId1659" tooltip="Завантажити сертифікат" display="Завантажити сертифікат"/>
    <hyperlink ref="D1661" r:id="rId1660" tooltip="Завантажити сертифікат" display="Завантажити сертифікат"/>
    <hyperlink ref="D1662" r:id="rId1661" tooltip="Завантажити сертифікат" display="Завантажити сертифікат"/>
    <hyperlink ref="D1664" r:id="rId1662" tooltip="Завантажити сертифікат" display="Завантажити сертифікат"/>
    <hyperlink ref="D1665" r:id="rId1663" tooltip="Завантажити сертифікат" display="Завантажити сертифікат"/>
    <hyperlink ref="D1666" r:id="rId1664" tooltip="Завантажити сертифікат" display="Завантажити сертифікат"/>
    <hyperlink ref="D1667" r:id="rId1665" tooltip="Завантажити сертифікат" display="Завантажити сертифікат"/>
    <hyperlink ref="D1668" r:id="rId1666" tooltip="Завантажити сертифікат" display="Завантажити сертифікат"/>
    <hyperlink ref="D1669" r:id="rId1667" tooltip="Завантажити сертифікат" display="Завантажити сертифікат"/>
    <hyperlink ref="D1670" r:id="rId1668" tooltip="Завантажити сертифікат" display="Завантажити сертифікат"/>
    <hyperlink ref="D1671" r:id="rId1669" tooltip="Завантажити сертифікат" display="Завантажити сертифікат"/>
    <hyperlink ref="D1672" r:id="rId1670" tooltip="Завантажити сертифікат" display="Завантажити сертифікат"/>
    <hyperlink ref="D1673" r:id="rId1671" tooltip="Завантажити сертифікат" display="Завантажити сертифікат"/>
    <hyperlink ref="D1674" r:id="rId1672" tooltip="Завантажити сертифікат" display="Завантажити сертифікат"/>
    <hyperlink ref="D1675" r:id="rId1673" tooltip="Завантажити сертифікат" display="Завантажити сертифікат"/>
    <hyperlink ref="D1676" r:id="rId1674" tooltip="Завантажити сертифікат" display="Завантажити сертифікат"/>
    <hyperlink ref="D1677" r:id="rId1675" tooltip="Завантажити сертифікат" display="Завантажити сертифікат"/>
    <hyperlink ref="D1678" r:id="rId1676" tooltip="Завантажити сертифікат" display="Завантажити сертифікат"/>
    <hyperlink ref="D1679" r:id="rId1677" tooltip="Завантажити сертифікат" display="Завантажити сертифікат"/>
    <hyperlink ref="D1680" r:id="rId1678" tooltip="Завантажити сертифікат" display="Завантажити сертифікат"/>
    <hyperlink ref="D1681" r:id="rId1679" tooltip="Завантажити сертифікат" display="Завантажити сертифікат"/>
    <hyperlink ref="D1682" r:id="rId1680" tooltip="Завантажити сертифікат" display="Завантажити сертифікат"/>
    <hyperlink ref="D1683" r:id="rId1681" tooltip="Завантажити сертифікат" display="Завантажити сертифікат"/>
    <hyperlink ref="D1684" r:id="rId1682" tooltip="Завантажити сертифікат" display="Завантажити сертифікат"/>
    <hyperlink ref="D1685" r:id="rId1683" tooltip="Завантажити сертифікат" display="Завантажити сертифікат"/>
    <hyperlink ref="D1686" r:id="rId1684" tooltip="Завантажити сертифікат" display="Завантажити сертифікат"/>
    <hyperlink ref="D1687" r:id="rId1685" tooltip="Завантажити сертифікат" display="Завантажити сертифікат"/>
    <hyperlink ref="D1688" r:id="rId1686" tooltip="Завантажити сертифікат" display="Завантажити сертифікат"/>
    <hyperlink ref="D1689" r:id="rId1687" tooltip="Завантажити сертифікат" display="Завантажити сертифікат"/>
    <hyperlink ref="D1690" r:id="rId1688" tooltip="Завантажити сертифікат" display="Завантажити сертифікат"/>
    <hyperlink ref="D1663" r:id="rId1689" tooltip="Завантажити сертифікат" display="Завантажити сертифікат"/>
    <hyperlink ref="D1691" r:id="rId1690" tooltip="Завантажити сертифікат" display="Завантажити сертифікат"/>
    <hyperlink ref="D1692" r:id="rId1691" tooltip="Завантажити сертифікат" display="Завантажити сертифікат"/>
    <hyperlink ref="D1693" r:id="rId1692" tooltip="Завантажити сертифікат" display="Завантажити сертифікат"/>
    <hyperlink ref="D1694" r:id="rId1693" tooltip="Завантажити сертифікат" display="Завантажити сертифікат"/>
    <hyperlink ref="D1695" r:id="rId1694" tooltip="Завантажити сертифікат" display="Завантажити сертифікат"/>
    <hyperlink ref="D1696" r:id="rId1695" tooltip="Завантажити сертифікат" display="Завантажити сертифікат"/>
    <hyperlink ref="D1697" r:id="rId1696" tooltip="Завантажити сертифікат" display="Завантажити сертифікат"/>
    <hyperlink ref="D1698" r:id="rId1697" tooltip="Завантажити сертифікат" display="Завантажити сертифікат"/>
    <hyperlink ref="D1699" r:id="rId1698" tooltip="Завантажити сертифікат" display="Завантажити сертифікат"/>
    <hyperlink ref="D1700" r:id="rId1699" tooltip="Завантажити сертифікат" display="Завантажити сертифікат"/>
    <hyperlink ref="D1701" r:id="rId1700" tooltip="Завантажити сертифікат" display="Завантажити сертифікат"/>
    <hyperlink ref="D1702" r:id="rId1701" tooltip="Завантажити сертифікат" display="Завантажити сертифікат"/>
    <hyperlink ref="D1703" r:id="rId1702" tooltip="Завантажити сертифікат" display="Завантажити сертифікат"/>
    <hyperlink ref="D1704" r:id="rId1703" tooltip="Завантажити сертифікат" display="Завантажити сертифікат"/>
    <hyperlink ref="D1705" r:id="rId1704" tooltip="Завантажити сертифікат" display="Завантажити сертифікат"/>
    <hyperlink ref="D1706" r:id="rId1705" tooltip="Завантажити сертифікат" display="Завантажити сертифікат"/>
    <hyperlink ref="D1707" r:id="rId1706" tooltip="Завантажити сертифікат" display="Завантажити сертифікат"/>
    <hyperlink ref="D1708" r:id="rId1707" tooltip="Завантажити сертифікат" display="Завантажити сертифікат"/>
    <hyperlink ref="D1709" r:id="rId1708" tooltip="Завантажити сертифікат" display="Завантажити сертифікат"/>
    <hyperlink ref="D1710" r:id="rId1709" tooltip="Завантажити сертифікат" display="Завантажити сертифікат"/>
    <hyperlink ref="D1711" r:id="rId1710" tooltip="Завантажити сертифікат" display="Завантажити сертифікат"/>
    <hyperlink ref="D1712" r:id="rId1711" tooltip="Завантажити сертифікат" display="Завантажити сертифікат"/>
    <hyperlink ref="D1713" r:id="rId1712" tooltip="Завантажити сертифікат" display="Завантажити сертифікат"/>
    <hyperlink ref="D1714" r:id="rId1713" tooltip="Завантажити сертифікат" display="Завантажити сертифікат"/>
    <hyperlink ref="D1715" r:id="rId1714" tooltip="Завантажити сертифікат" display="Завантажити сертифікат"/>
    <hyperlink ref="D1716" r:id="rId1715" tooltip="Завантажити сертифікат" display="Завантажити сертифікат"/>
    <hyperlink ref="D1717" r:id="rId1716" tooltip="Завантажити сертифікат" display="Завантажити сертифікат"/>
    <hyperlink ref="D1718" r:id="rId1717" tooltip="Завантажити сертифікат" display="Завантажити сертифікат"/>
    <hyperlink ref="D1719" r:id="rId1718" tooltip="Завантажити сертифікат" display="Завантажити сертифікат"/>
    <hyperlink ref="D1720" r:id="rId1719" tooltip="Завантажити сертифікат" display="Завантажити сертифікат"/>
    <hyperlink ref="D1721" r:id="rId1720" tooltip="Завантажити сертифікат" display="Завантажити сертифікат"/>
    <hyperlink ref="D1722" r:id="rId1721" tooltip="Завантажити сертифікат" display="Завантажити сертифікат"/>
    <hyperlink ref="D1723" r:id="rId1722" tooltip="Завантажити сертифікат" display="Завантажити сертифікат"/>
    <hyperlink ref="D1724" r:id="rId1723" tooltip="Завантажити сертифікат" display="Завантажити сертифікат"/>
    <hyperlink ref="D1725" r:id="rId1724" tooltip="Завантажити сертифікат" display="Завантажити сертифікат"/>
    <hyperlink ref="D1726" r:id="rId1725" tooltip="Завантажити сертифікат" display="Завантажити сертифікат"/>
    <hyperlink ref="D1727" r:id="rId1726" tooltip="Завантажити сертифікат" display="Завантажити сертифікат"/>
    <hyperlink ref="D1728" r:id="rId1727" tooltip="Завантажити сертифікат" display="Завантажити сертифікат"/>
    <hyperlink ref="D1729" r:id="rId1728" tooltip="Завантажити сертифікат" display="Завантажити сертифікат"/>
    <hyperlink ref="D1730" r:id="rId1729" tooltip="Завантажити сертифікат" display="Завантажити сертифікат"/>
    <hyperlink ref="D1731" r:id="rId1730" tooltip="Завантажити сертифікат" display="Завантажити сертифікат"/>
    <hyperlink ref="D1732" r:id="rId1731" tooltip="Завантажити сертифікат" display="Завантажити сертифікат"/>
    <hyperlink ref="D1733" r:id="rId1732" tooltip="Завантажити сертифікат" display="Завантажити сертифікат"/>
    <hyperlink ref="D1734" r:id="rId1733" tooltip="Завантажити сертифікат" display="Завантажити сертифікат"/>
    <hyperlink ref="D1735" r:id="rId1734" tooltip="Завантажити сертифікат" display="Завантажити сертифікат"/>
    <hyperlink ref="D1736" r:id="rId1735" tooltip="Завантажити сертифікат" display="Завантажити сертифікат"/>
    <hyperlink ref="D1737" r:id="rId1736" tooltip="Завантажити сертифікат" display="Завантажити сертифікат"/>
    <hyperlink ref="D1738" r:id="rId1737" tooltip="Завантажити сертифікат" display="Завантажити сертифікат"/>
    <hyperlink ref="D1739" r:id="rId1738" tooltip="Завантажити сертифікат" display="Завантажити сертифікат"/>
    <hyperlink ref="D1740" r:id="rId1739" tooltip="Завантажити сертифікат" display="Завантажити сертифікат"/>
    <hyperlink ref="D1741" r:id="rId1740" tooltip="Завантажити сертифікат" display="Завантажити сертифікат"/>
    <hyperlink ref="D1742" r:id="rId1741" tooltip="Завантажити сертифікат" display="Завантажити сертифікат"/>
    <hyperlink ref="D1743" r:id="rId1742" tooltip="Завантажити сертифікат" display="Завантажити сертифікат"/>
    <hyperlink ref="D1744" r:id="rId1743" tooltip="Завантажити сертифікат" display="Завантажити сертифікат"/>
    <hyperlink ref="D1745" r:id="rId1744" tooltip="Завантажити сертифікат" display="Завантажити сертифікат"/>
    <hyperlink ref="D1746" r:id="rId1745" tooltip="Завантажити сертифікат" display="Завантажити сертифікат"/>
    <hyperlink ref="D1747" r:id="rId1746" tooltip="Завантажити сертифікат" display="Завантажити сертифікат"/>
    <hyperlink ref="D1748" r:id="rId1747" tooltip="Завантажити сертифікат" display="Завантажити сертифікат"/>
    <hyperlink ref="D1749" r:id="rId1748" tooltip="Завантажити сертифікат" display="Завантажити сертифікат"/>
    <hyperlink ref="D1750" r:id="rId1749" tooltip="Завантажити сертифікат" display="Завантажити сертифікат"/>
  </hyperlinks>
  <pageMargins left="0.7" right="0.7" top="0.75" bottom="0.75" header="0.3" footer="0.3"/>
  <pageSetup orientation="portrait" r:id="rId17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2024-03-26T07:25:38Z</dcterms:created>
  <dcterms:modified xsi:type="dcterms:W3CDTF">2024-04-23T10:04:25Z</dcterms:modified>
  <cp:category/>
</cp:coreProperties>
</file>