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2393\Desktop\Музей грошей\Спец Екскурсія для освітян\Сертифікати музею\2024\Вебінар_ШАГ_11.09.24\"/>
    </mc:Choice>
  </mc:AlternateContent>
  <bookViews>
    <workbookView xWindow="0" yWindow="0" windowWidth="23040" windowHeight="9192"/>
  </bookViews>
  <sheets>
    <sheet name="11.09.2024" sheetId="8" r:id="rId1"/>
  </sheets>
  <calcPr calcId="162913"/>
</workbook>
</file>

<file path=xl/calcChain.xml><?xml version="1.0" encoding="utf-8"?>
<calcChain xmlns="http://schemas.openxmlformats.org/spreadsheetml/2006/main">
  <c r="E397" i="8" l="1"/>
  <c r="E1057" i="8" l="1"/>
  <c r="E1056" i="8"/>
  <c r="E1055" i="8"/>
  <c r="E1054" i="8"/>
  <c r="E1053" i="8"/>
  <c r="E1052" i="8"/>
  <c r="E1051" i="8"/>
  <c r="E1050" i="8"/>
  <c r="E1049" i="8"/>
  <c r="E1048" i="8"/>
  <c r="E1047" i="8"/>
  <c r="E1046" i="8"/>
  <c r="E1045" i="8"/>
  <c r="E1044" i="8"/>
  <c r="E1043" i="8"/>
  <c r="E1042" i="8"/>
  <c r="E1041" i="8"/>
  <c r="E1040" i="8"/>
  <c r="E1039" i="8"/>
  <c r="E1038" i="8"/>
  <c r="E1037" i="8"/>
  <c r="E1036" i="8"/>
  <c r="E1035" i="8"/>
  <c r="E1034" i="8"/>
  <c r="E1033" i="8"/>
  <c r="E1032" i="8"/>
  <c r="E1031" i="8"/>
  <c r="E1030" i="8"/>
  <c r="E1029" i="8"/>
  <c r="E1028" i="8"/>
  <c r="E1027" i="8"/>
  <c r="E1026" i="8"/>
  <c r="E1025" i="8"/>
  <c r="E1024" i="8"/>
  <c r="E1023" i="8"/>
  <c r="E1022" i="8"/>
  <c r="E1021" i="8"/>
  <c r="E1020" i="8"/>
  <c r="E1019" i="8"/>
  <c r="E1018" i="8"/>
  <c r="E1017" i="8"/>
  <c r="E1016" i="8"/>
  <c r="E1015" i="8"/>
  <c r="E1014" i="8"/>
  <c r="E1013" i="8"/>
  <c r="E1012" i="8"/>
  <c r="E1011" i="8"/>
  <c r="E1010" i="8"/>
  <c r="E1009" i="8"/>
  <c r="E1008" i="8"/>
  <c r="E1007" i="8"/>
  <c r="E1006" i="8"/>
  <c r="E1005" i="8"/>
  <c r="E1004" i="8"/>
  <c r="E1003" i="8"/>
  <c r="E1002" i="8"/>
  <c r="E1001" i="8"/>
  <c r="E1000" i="8"/>
  <c r="E999" i="8"/>
  <c r="E998" i="8"/>
  <c r="E997" i="8"/>
  <c r="E996" i="8"/>
  <c r="E995" i="8"/>
  <c r="E994" i="8"/>
  <c r="E993" i="8"/>
  <c r="E992" i="8"/>
  <c r="E991" i="8"/>
  <c r="E990" i="8"/>
  <c r="E989" i="8"/>
  <c r="E988" i="8"/>
  <c r="E987" i="8"/>
  <c r="E986" i="8"/>
  <c r="E985" i="8"/>
  <c r="E984" i="8"/>
  <c r="E983" i="8"/>
  <c r="E982" i="8"/>
  <c r="E981" i="8"/>
  <c r="E980" i="8"/>
  <c r="E979" i="8"/>
  <c r="E978" i="8"/>
  <c r="E977" i="8"/>
  <c r="E976" i="8"/>
  <c r="E975" i="8"/>
  <c r="E974" i="8"/>
  <c r="E973" i="8"/>
  <c r="E972" i="8"/>
  <c r="E971" i="8"/>
  <c r="E970" i="8"/>
  <c r="E969" i="8"/>
  <c r="E968" i="8"/>
  <c r="E967" i="8"/>
  <c r="E966" i="8"/>
  <c r="E965" i="8"/>
  <c r="E964" i="8"/>
  <c r="E963" i="8"/>
  <c r="E962" i="8"/>
  <c r="E961" i="8"/>
  <c r="E960" i="8"/>
  <c r="E959" i="8"/>
  <c r="E958" i="8"/>
  <c r="E957" i="8"/>
  <c r="E956" i="8"/>
  <c r="E955" i="8"/>
  <c r="E954" i="8"/>
  <c r="E953" i="8"/>
  <c r="E952" i="8"/>
  <c r="E951" i="8"/>
  <c r="E950" i="8"/>
  <c r="E949" i="8"/>
  <c r="E948" i="8"/>
  <c r="E947" i="8"/>
  <c r="E946" i="8"/>
  <c r="E945" i="8"/>
  <c r="E944" i="8"/>
  <c r="E943" i="8"/>
  <c r="E942" i="8"/>
  <c r="E941" i="8"/>
  <c r="E940" i="8"/>
  <c r="E939" i="8"/>
  <c r="E938" i="8"/>
  <c r="E937" i="8"/>
  <c r="E936" i="8"/>
  <c r="E935" i="8"/>
  <c r="E934" i="8"/>
  <c r="E933" i="8"/>
  <c r="E932" i="8"/>
  <c r="E931" i="8"/>
  <c r="E930" i="8"/>
  <c r="E929" i="8"/>
  <c r="E928" i="8"/>
  <c r="E927" i="8"/>
  <c r="E926" i="8"/>
  <c r="E925" i="8"/>
  <c r="E924" i="8"/>
  <c r="E923" i="8"/>
  <c r="E922" i="8"/>
  <c r="E921" i="8"/>
  <c r="E920" i="8"/>
  <c r="E919" i="8"/>
  <c r="E918" i="8"/>
  <c r="E917" i="8"/>
  <c r="E916" i="8"/>
  <c r="E915" i="8"/>
  <c r="E914" i="8"/>
  <c r="E913" i="8"/>
  <c r="E912" i="8"/>
  <c r="E911" i="8"/>
  <c r="E910" i="8"/>
  <c r="E909" i="8"/>
  <c r="E908" i="8"/>
  <c r="E907" i="8"/>
  <c r="E906" i="8"/>
  <c r="E905" i="8"/>
  <c r="E904" i="8"/>
  <c r="E903" i="8"/>
  <c r="E902" i="8"/>
  <c r="E901" i="8"/>
  <c r="E900" i="8"/>
  <c r="E899" i="8"/>
  <c r="E898" i="8"/>
  <c r="E897" i="8"/>
  <c r="E896" i="8"/>
  <c r="E895" i="8"/>
  <c r="E894" i="8"/>
  <c r="E893" i="8"/>
  <c r="E892" i="8"/>
  <c r="E891" i="8"/>
  <c r="E890" i="8"/>
  <c r="E889" i="8"/>
  <c r="E888" i="8"/>
  <c r="E887" i="8"/>
  <c r="E886" i="8"/>
  <c r="E885" i="8"/>
  <c r="E884" i="8"/>
  <c r="E883" i="8"/>
  <c r="E882" i="8"/>
  <c r="E881" i="8"/>
  <c r="E880" i="8"/>
  <c r="E879" i="8"/>
  <c r="E878" i="8"/>
  <c r="E877" i="8"/>
  <c r="E876" i="8"/>
  <c r="E875" i="8"/>
  <c r="E874" i="8"/>
  <c r="E873" i="8"/>
  <c r="E872" i="8"/>
  <c r="E871" i="8"/>
  <c r="E870" i="8"/>
  <c r="E869" i="8"/>
  <c r="E868" i="8"/>
  <c r="E867" i="8"/>
  <c r="E866" i="8"/>
  <c r="E865" i="8"/>
  <c r="E864" i="8"/>
  <c r="E863" i="8"/>
  <c r="E862" i="8"/>
  <c r="E861" i="8"/>
  <c r="E860" i="8"/>
  <c r="E859" i="8"/>
  <c r="E858" i="8"/>
  <c r="E857" i="8"/>
  <c r="E856" i="8"/>
  <c r="E855" i="8"/>
  <c r="E854" i="8"/>
  <c r="E853" i="8"/>
  <c r="E852" i="8"/>
  <c r="E851" i="8"/>
  <c r="E850" i="8"/>
  <c r="E849" i="8"/>
  <c r="E848" i="8"/>
  <c r="E847" i="8"/>
  <c r="E846" i="8"/>
  <c r="E845" i="8"/>
  <c r="E844" i="8"/>
  <c r="E843" i="8"/>
  <c r="E842" i="8"/>
  <c r="E841" i="8"/>
  <c r="E840" i="8"/>
  <c r="E839" i="8"/>
  <c r="E838" i="8"/>
  <c r="E837" i="8"/>
  <c r="E836" i="8"/>
  <c r="E835" i="8"/>
  <c r="E834" i="8"/>
  <c r="E833" i="8"/>
  <c r="E832" i="8"/>
  <c r="E831" i="8"/>
  <c r="E830" i="8"/>
  <c r="E829" i="8"/>
  <c r="E828" i="8"/>
  <c r="E827" i="8"/>
  <c r="E826" i="8"/>
  <c r="E825" i="8"/>
  <c r="E824" i="8"/>
  <c r="E823" i="8"/>
  <c r="E822" i="8"/>
  <c r="E821" i="8"/>
  <c r="E820" i="8"/>
  <c r="E819" i="8"/>
  <c r="E818" i="8"/>
  <c r="E817" i="8"/>
  <c r="E816" i="8"/>
  <c r="E815" i="8"/>
  <c r="E814" i="8"/>
  <c r="E813" i="8"/>
  <c r="E812" i="8"/>
  <c r="E811" i="8"/>
  <c r="E810" i="8"/>
  <c r="E809" i="8"/>
  <c r="E808" i="8"/>
  <c r="E807" i="8"/>
  <c r="E806" i="8"/>
  <c r="E805" i="8"/>
  <c r="E804" i="8"/>
  <c r="E803" i="8"/>
  <c r="E802" i="8"/>
  <c r="E801" i="8"/>
  <c r="E800" i="8"/>
  <c r="E799" i="8"/>
  <c r="E798" i="8"/>
  <c r="E797" i="8"/>
  <c r="E796" i="8"/>
  <c r="E795" i="8"/>
  <c r="E794" i="8"/>
  <c r="E793" i="8"/>
  <c r="E792" i="8"/>
  <c r="E791" i="8"/>
  <c r="E790" i="8"/>
  <c r="E789" i="8"/>
  <c r="E788" i="8"/>
  <c r="E787" i="8"/>
  <c r="E786" i="8"/>
  <c r="E785" i="8"/>
  <c r="E784" i="8"/>
  <c r="E783" i="8"/>
  <c r="E782" i="8"/>
  <c r="E781" i="8"/>
  <c r="E780" i="8"/>
  <c r="E779" i="8"/>
  <c r="E778" i="8"/>
  <c r="E777" i="8"/>
  <c r="E776" i="8"/>
  <c r="E775" i="8"/>
  <c r="E774" i="8"/>
  <c r="E773" i="8"/>
  <c r="E772" i="8"/>
  <c r="E771" i="8"/>
  <c r="E770" i="8"/>
  <c r="E769" i="8"/>
  <c r="E768" i="8"/>
  <c r="E767" i="8"/>
  <c r="E766" i="8"/>
  <c r="E765" i="8"/>
  <c r="E764" i="8"/>
  <c r="E763" i="8"/>
  <c r="E762" i="8"/>
  <c r="E761" i="8"/>
  <c r="E760" i="8"/>
  <c r="E759" i="8"/>
  <c r="E758" i="8"/>
  <c r="E757" i="8"/>
  <c r="E756" i="8"/>
  <c r="E755" i="8"/>
  <c r="E754" i="8"/>
  <c r="E753" i="8"/>
  <c r="E752" i="8"/>
  <c r="E751" i="8"/>
  <c r="E750" i="8"/>
  <c r="E749" i="8"/>
  <c r="E748" i="8"/>
  <c r="E747" i="8"/>
  <c r="E746" i="8"/>
  <c r="E745" i="8"/>
  <c r="E744" i="8"/>
  <c r="E743" i="8"/>
  <c r="E742" i="8"/>
  <c r="E741" i="8"/>
  <c r="E740" i="8"/>
  <c r="E739" i="8"/>
  <c r="E738" i="8"/>
  <c r="E737" i="8"/>
  <c r="E736" i="8"/>
  <c r="E735" i="8"/>
  <c r="E734" i="8"/>
  <c r="E733" i="8"/>
  <c r="E732" i="8"/>
  <c r="E731" i="8"/>
  <c r="E730" i="8"/>
  <c r="E729" i="8"/>
  <c r="E728" i="8"/>
  <c r="E727" i="8"/>
  <c r="E726" i="8"/>
  <c r="E725" i="8"/>
  <c r="E724" i="8"/>
  <c r="E723" i="8"/>
  <c r="E722" i="8"/>
  <c r="E721" i="8"/>
  <c r="E720" i="8"/>
  <c r="E719" i="8"/>
  <c r="E718" i="8"/>
  <c r="E717" i="8"/>
  <c r="E716" i="8"/>
  <c r="E715" i="8"/>
  <c r="E714" i="8"/>
  <c r="E713" i="8"/>
  <c r="E712" i="8"/>
  <c r="E711" i="8"/>
  <c r="E710" i="8"/>
  <c r="E709" i="8"/>
  <c r="E708" i="8"/>
  <c r="E707" i="8"/>
  <c r="E706" i="8"/>
  <c r="E705" i="8"/>
  <c r="E704" i="8"/>
  <c r="E703" i="8"/>
  <c r="E702" i="8"/>
  <c r="E701" i="8"/>
  <c r="E700" i="8"/>
  <c r="E699" i="8"/>
  <c r="E698" i="8"/>
  <c r="E697" i="8"/>
  <c r="E696" i="8"/>
  <c r="E695" i="8"/>
  <c r="E694" i="8"/>
  <c r="E693" i="8"/>
  <c r="E692" i="8"/>
  <c r="E691" i="8"/>
  <c r="E690" i="8"/>
  <c r="E689" i="8"/>
  <c r="E688" i="8"/>
  <c r="E687" i="8"/>
  <c r="E686" i="8"/>
  <c r="E685" i="8"/>
  <c r="E684" i="8"/>
  <c r="E683" i="8"/>
  <c r="E682" i="8"/>
  <c r="E681" i="8"/>
  <c r="E680" i="8"/>
  <c r="E679" i="8"/>
  <c r="E678" i="8"/>
  <c r="E677" i="8"/>
  <c r="E676" i="8"/>
  <c r="E675" i="8"/>
  <c r="E674" i="8"/>
  <c r="E673" i="8"/>
  <c r="E672" i="8"/>
  <c r="E671" i="8"/>
  <c r="E670" i="8"/>
  <c r="E669" i="8"/>
  <c r="E668" i="8"/>
  <c r="E667" i="8"/>
  <c r="E666" i="8"/>
  <c r="E665" i="8"/>
  <c r="E664" i="8"/>
  <c r="E663" i="8"/>
  <c r="E662" i="8"/>
  <c r="E661" i="8"/>
  <c r="E660" i="8"/>
  <c r="E659" i="8"/>
  <c r="E658" i="8"/>
  <c r="E657" i="8"/>
  <c r="E656" i="8"/>
  <c r="E655" i="8"/>
  <c r="E654" i="8"/>
  <c r="E653" i="8"/>
  <c r="E652" i="8"/>
  <c r="E651" i="8"/>
  <c r="E650" i="8"/>
  <c r="E649" i="8"/>
  <c r="E648" i="8"/>
  <c r="E647" i="8"/>
  <c r="E646" i="8"/>
  <c r="E645" i="8"/>
  <c r="E644" i="8"/>
  <c r="E643" i="8"/>
  <c r="E642" i="8"/>
  <c r="E641" i="8"/>
  <c r="E640" i="8"/>
  <c r="E639" i="8"/>
  <c r="E638" i="8"/>
  <c r="E637" i="8"/>
  <c r="E636" i="8"/>
  <c r="E635" i="8"/>
  <c r="E634" i="8"/>
  <c r="E633" i="8"/>
  <c r="E632" i="8"/>
  <c r="E631" i="8"/>
  <c r="E630" i="8"/>
  <c r="E629" i="8"/>
  <c r="E628" i="8"/>
  <c r="E627" i="8"/>
  <c r="E626" i="8"/>
  <c r="E625" i="8"/>
  <c r="E624" i="8"/>
  <c r="E623" i="8"/>
  <c r="E622" i="8"/>
  <c r="E621" i="8"/>
  <c r="E620" i="8"/>
  <c r="E619" i="8"/>
  <c r="E618" i="8"/>
  <c r="E617" i="8"/>
  <c r="E616" i="8"/>
  <c r="E615" i="8"/>
  <c r="E614" i="8"/>
  <c r="E613" i="8"/>
  <c r="E612" i="8"/>
  <c r="E611" i="8"/>
  <c r="E610" i="8"/>
  <c r="E609" i="8"/>
  <c r="E608" i="8"/>
  <c r="E607" i="8"/>
  <c r="E606" i="8"/>
  <c r="E605" i="8"/>
  <c r="E604" i="8"/>
  <c r="E603" i="8"/>
  <c r="E602" i="8"/>
  <c r="E601" i="8"/>
  <c r="E600" i="8"/>
  <c r="E599" i="8"/>
  <c r="E598" i="8"/>
  <c r="E597" i="8"/>
  <c r="E596" i="8"/>
  <c r="E595" i="8"/>
  <c r="E594" i="8"/>
  <c r="E593" i="8"/>
  <c r="E592" i="8"/>
  <c r="E591" i="8"/>
  <c r="E590" i="8"/>
  <c r="E589" i="8"/>
  <c r="E588" i="8"/>
  <c r="E587" i="8"/>
  <c r="E586" i="8"/>
  <c r="E585" i="8"/>
  <c r="E584" i="8"/>
  <c r="E583" i="8"/>
  <c r="E582" i="8"/>
  <c r="E581" i="8"/>
  <c r="E580" i="8"/>
  <c r="E579" i="8"/>
  <c r="E578" i="8"/>
  <c r="E577" i="8"/>
  <c r="E576" i="8"/>
  <c r="E575" i="8"/>
  <c r="E574" i="8"/>
  <c r="E573" i="8"/>
  <c r="E572" i="8"/>
  <c r="E571" i="8"/>
  <c r="E570" i="8"/>
  <c r="E569" i="8"/>
  <c r="E568" i="8"/>
  <c r="E567" i="8"/>
  <c r="E566" i="8"/>
  <c r="E565" i="8"/>
  <c r="E564" i="8"/>
  <c r="E563" i="8"/>
  <c r="E562" i="8"/>
  <c r="E561" i="8"/>
  <c r="E560" i="8"/>
  <c r="E559" i="8"/>
  <c r="E558" i="8"/>
  <c r="E557" i="8"/>
  <c r="E556" i="8"/>
  <c r="E555" i="8"/>
  <c r="E554" i="8"/>
  <c r="E553" i="8"/>
  <c r="E552" i="8"/>
  <c r="E551" i="8"/>
  <c r="E550" i="8"/>
  <c r="E549" i="8"/>
  <c r="E548" i="8"/>
  <c r="E547" i="8"/>
  <c r="E546" i="8"/>
  <c r="E545" i="8"/>
  <c r="E544" i="8"/>
  <c r="E543" i="8"/>
  <c r="E542" i="8"/>
  <c r="E541" i="8"/>
  <c r="E540" i="8"/>
  <c r="E539" i="8"/>
  <c r="E538" i="8"/>
  <c r="E537" i="8"/>
  <c r="E536" i="8"/>
  <c r="E535" i="8"/>
  <c r="E534" i="8"/>
  <c r="E533" i="8"/>
  <c r="E532" i="8"/>
  <c r="E531" i="8"/>
  <c r="E530" i="8"/>
  <c r="E529" i="8"/>
  <c r="E528" i="8"/>
  <c r="E527" i="8"/>
  <c r="E526" i="8"/>
  <c r="E525" i="8"/>
  <c r="E524" i="8"/>
  <c r="E523" i="8"/>
  <c r="E522" i="8"/>
  <c r="E521" i="8"/>
  <c r="E520" i="8"/>
  <c r="E519" i="8"/>
  <c r="E518" i="8"/>
  <c r="E517" i="8"/>
  <c r="E516" i="8"/>
  <c r="E515" i="8"/>
  <c r="E514" i="8"/>
  <c r="E513" i="8"/>
  <c r="E512" i="8"/>
  <c r="E511" i="8"/>
  <c r="E510" i="8"/>
  <c r="E509" i="8"/>
  <c r="E508" i="8"/>
  <c r="E507" i="8"/>
  <c r="E506" i="8"/>
  <c r="E505" i="8"/>
  <c r="E504" i="8"/>
  <c r="E503" i="8"/>
  <c r="E502" i="8"/>
  <c r="E501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483" i="8"/>
  <c r="E482" i="8"/>
  <c r="E481" i="8"/>
  <c r="E480" i="8"/>
  <c r="E479" i="8"/>
  <c r="E478" i="8"/>
  <c r="E477" i="8"/>
  <c r="E476" i="8"/>
  <c r="E475" i="8"/>
  <c r="E474" i="8"/>
  <c r="E473" i="8"/>
  <c r="E472" i="8"/>
  <c r="E471" i="8"/>
  <c r="E470" i="8"/>
  <c r="E469" i="8"/>
  <c r="E468" i="8"/>
  <c r="E467" i="8"/>
  <c r="E466" i="8"/>
  <c r="E465" i="8"/>
  <c r="E464" i="8"/>
  <c r="E463" i="8"/>
  <c r="E462" i="8"/>
  <c r="E461" i="8"/>
  <c r="E460" i="8"/>
  <c r="E459" i="8"/>
  <c r="E458" i="8"/>
  <c r="E457" i="8"/>
  <c r="E456" i="8"/>
  <c r="E455" i="8"/>
  <c r="E454" i="8"/>
  <c r="E453" i="8"/>
  <c r="E452" i="8"/>
  <c r="E451" i="8"/>
  <c r="E450" i="8"/>
  <c r="E449" i="8"/>
  <c r="E448" i="8"/>
  <c r="E447" i="8"/>
  <c r="E446" i="8"/>
  <c r="E445" i="8"/>
  <c r="E444" i="8"/>
  <c r="E443" i="8"/>
  <c r="E442" i="8"/>
  <c r="E441" i="8"/>
  <c r="E440" i="8"/>
  <c r="E439" i="8"/>
  <c r="E438" i="8"/>
  <c r="E437" i="8"/>
  <c r="E436" i="8"/>
  <c r="E435" i="8"/>
  <c r="E434" i="8"/>
  <c r="E433" i="8"/>
  <c r="E432" i="8"/>
  <c r="E431" i="8"/>
  <c r="E430" i="8"/>
  <c r="E429" i="8"/>
  <c r="E428" i="8"/>
  <c r="E427" i="8"/>
  <c r="E426" i="8"/>
  <c r="E425" i="8"/>
  <c r="E424" i="8"/>
  <c r="E423" i="8"/>
  <c r="E422" i="8"/>
  <c r="E421" i="8"/>
  <c r="E420" i="8"/>
  <c r="E419" i="8"/>
  <c r="E418" i="8"/>
  <c r="E417" i="8"/>
  <c r="E416" i="8"/>
  <c r="E415" i="8"/>
  <c r="E414" i="8"/>
  <c r="E413" i="8"/>
  <c r="E412" i="8"/>
  <c r="E411" i="8"/>
  <c r="E410" i="8"/>
  <c r="E409" i="8"/>
  <c r="E408" i="8"/>
  <c r="E407" i="8"/>
  <c r="E406" i="8"/>
  <c r="E405" i="8"/>
  <c r="E404" i="8"/>
  <c r="E403" i="8"/>
  <c r="E402" i="8"/>
  <c r="E401" i="8"/>
  <c r="E400" i="8"/>
  <c r="E399" i="8"/>
  <c r="E398" i="8"/>
  <c r="E396" i="8"/>
  <c r="E395" i="8"/>
  <c r="E394" i="8"/>
  <c r="E393" i="8"/>
  <c r="E392" i="8"/>
  <c r="E391" i="8"/>
  <c r="E390" i="8"/>
  <c r="E389" i="8"/>
  <c r="E388" i="8"/>
  <c r="E387" i="8"/>
  <c r="E386" i="8"/>
  <c r="E385" i="8"/>
  <c r="E384" i="8"/>
  <c r="E383" i="8"/>
  <c r="E382" i="8"/>
  <c r="E381" i="8"/>
  <c r="E380" i="8"/>
  <c r="E379" i="8"/>
  <c r="E378" i="8"/>
  <c r="E377" i="8"/>
  <c r="E376" i="8"/>
  <c r="E375" i="8"/>
  <c r="E374" i="8"/>
  <c r="E373" i="8"/>
  <c r="E372" i="8"/>
  <c r="E371" i="8"/>
  <c r="E370" i="8"/>
  <c r="E369" i="8"/>
  <c r="E368" i="8"/>
  <c r="E367" i="8"/>
  <c r="E366" i="8"/>
  <c r="E365" i="8"/>
  <c r="E364" i="8"/>
  <c r="E363" i="8"/>
  <c r="E362" i="8"/>
  <c r="E361" i="8"/>
  <c r="E360" i="8"/>
  <c r="E359" i="8"/>
  <c r="E358" i="8"/>
  <c r="E357" i="8"/>
  <c r="E356" i="8"/>
  <c r="E355" i="8"/>
  <c r="E354" i="8"/>
  <c r="E353" i="8"/>
  <c r="E352" i="8"/>
  <c r="E351" i="8"/>
  <c r="E350" i="8"/>
  <c r="E349" i="8"/>
  <c r="E348" i="8"/>
  <c r="E347" i="8"/>
  <c r="E346" i="8"/>
  <c r="E345" i="8"/>
  <c r="E344" i="8"/>
  <c r="E343" i="8"/>
  <c r="E342" i="8"/>
  <c r="E341" i="8"/>
  <c r="E340" i="8"/>
  <c r="E339" i="8"/>
  <c r="E338" i="8"/>
  <c r="E337" i="8"/>
  <c r="E336" i="8"/>
  <c r="E335" i="8"/>
  <c r="E334" i="8"/>
  <c r="E333" i="8"/>
  <c r="E332" i="8"/>
  <c r="E331" i="8"/>
  <c r="E330" i="8"/>
  <c r="E329" i="8"/>
  <c r="E328" i="8"/>
  <c r="E327" i="8"/>
  <c r="E326" i="8"/>
  <c r="E325" i="8"/>
  <c r="E324" i="8"/>
  <c r="E323" i="8"/>
  <c r="E322" i="8"/>
  <c r="E321" i="8"/>
  <c r="E320" i="8"/>
  <c r="E319" i="8"/>
  <c r="E318" i="8"/>
  <c r="E317" i="8"/>
  <c r="E316" i="8"/>
  <c r="E315" i="8"/>
  <c r="E314" i="8"/>
  <c r="E313" i="8"/>
  <c r="E312" i="8"/>
  <c r="E311" i="8"/>
  <c r="E310" i="8"/>
  <c r="E309" i="8"/>
  <c r="E308" i="8"/>
  <c r="E307" i="8"/>
  <c r="E306" i="8"/>
  <c r="E305" i="8"/>
  <c r="E304" i="8"/>
  <c r="E303" i="8"/>
  <c r="E302" i="8"/>
  <c r="E301" i="8"/>
  <c r="E300" i="8"/>
  <c r="E299" i="8"/>
  <c r="E298" i="8"/>
  <c r="E297" i="8"/>
  <c r="E296" i="8"/>
  <c r="E295" i="8"/>
  <c r="E294" i="8"/>
  <c r="E293" i="8"/>
  <c r="E292" i="8"/>
  <c r="E291" i="8"/>
  <c r="E290" i="8"/>
  <c r="E289" i="8"/>
  <c r="E288" i="8"/>
  <c r="E287" i="8"/>
  <c r="E286" i="8"/>
  <c r="E285" i="8"/>
  <c r="E284" i="8"/>
  <c r="E283" i="8"/>
  <c r="E282" i="8"/>
  <c r="E281" i="8"/>
  <c r="E280" i="8"/>
  <c r="E279" i="8"/>
  <c r="E278" i="8"/>
  <c r="E277" i="8"/>
  <c r="E276" i="8"/>
  <c r="E275" i="8"/>
  <c r="E274" i="8"/>
  <c r="E273" i="8"/>
  <c r="E272" i="8"/>
  <c r="E271" i="8"/>
  <c r="E270" i="8"/>
  <c r="E269" i="8"/>
  <c r="E268" i="8"/>
  <c r="E267" i="8"/>
  <c r="E266" i="8"/>
  <c r="E265" i="8"/>
  <c r="E264" i="8"/>
  <c r="E263" i="8"/>
  <c r="E262" i="8"/>
  <c r="E261" i="8"/>
  <c r="E260" i="8"/>
  <c r="E259" i="8"/>
  <c r="E258" i="8"/>
  <c r="E257" i="8"/>
  <c r="E256" i="8"/>
  <c r="E255" i="8"/>
  <c r="E254" i="8"/>
  <c r="E253" i="8"/>
  <c r="E252" i="8"/>
  <c r="E251" i="8"/>
  <c r="E250" i="8"/>
  <c r="E249" i="8"/>
  <c r="E248" i="8"/>
  <c r="E247" i="8"/>
  <c r="E246" i="8"/>
  <c r="E245" i="8"/>
  <c r="E244" i="8"/>
  <c r="E243" i="8"/>
  <c r="E242" i="8"/>
  <c r="E241" i="8"/>
  <c r="E240" i="8"/>
  <c r="E239" i="8"/>
  <c r="E238" i="8"/>
  <c r="E237" i="8"/>
  <c r="E236" i="8"/>
  <c r="E235" i="8"/>
  <c r="E234" i="8"/>
  <c r="E233" i="8"/>
  <c r="E232" i="8"/>
  <c r="E231" i="8"/>
  <c r="E230" i="8"/>
  <c r="E229" i="8"/>
  <c r="E228" i="8"/>
  <c r="E227" i="8"/>
  <c r="E226" i="8"/>
  <c r="E225" i="8"/>
  <c r="E224" i="8"/>
  <c r="E223" i="8"/>
  <c r="E222" i="8"/>
  <c r="E221" i="8"/>
  <c r="E220" i="8"/>
  <c r="E219" i="8"/>
  <c r="E218" i="8"/>
  <c r="E217" i="8"/>
  <c r="E216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" i="8"/>
</calcChain>
</file>

<file path=xl/sharedStrings.xml><?xml version="1.0" encoding="utf-8"?>
<sst xmlns="http://schemas.openxmlformats.org/spreadsheetml/2006/main" count="2113" uniqueCount="1909">
  <si>
    <t>Посилання на сертифікат</t>
  </si>
  <si>
    <t>Макогон Валентина Дмитрівна</t>
  </si>
  <si>
    <t>Хребтовська Ірина Валеріївна</t>
  </si>
  <si>
    <t>Левко Святослав Андрійович</t>
  </si>
  <si>
    <t>Сергєєва Олена Степанівна</t>
  </si>
  <si>
    <t>Боднарюк Ірина Леонідівна</t>
  </si>
  <si>
    <t>Лопатовська Оксана Олександрівна</t>
  </si>
  <si>
    <t>Чорна Тетяна Іванівна</t>
  </si>
  <si>
    <t>Готра Наталія Леонідівна</t>
  </si>
  <si>
    <t>Ващенко Людмила Володимирівна</t>
  </si>
  <si>
    <t>Меліховець Ганна Алімівна</t>
  </si>
  <si>
    <t>Шпомер Тетяна Олександрівна</t>
  </si>
  <si>
    <t>Степаненко Сергій Володимирович</t>
  </si>
  <si>
    <t>Костюкова Катерина Станіславівна</t>
  </si>
  <si>
    <t>Адаменко Ірина Петрівна</t>
  </si>
  <si>
    <t>Шмалько Ілона Артурівна</t>
  </si>
  <si>
    <t>Парубець Олена Миколаївна</t>
  </si>
  <si>
    <t>Нікольчук Юлія Миколаївна</t>
  </si>
  <si>
    <t>Коваленко Вікторія Володимирівна</t>
  </si>
  <si>
    <t>Бровко Лариса Василівна</t>
  </si>
  <si>
    <t>Іванова Тетяна Миколаївна</t>
  </si>
  <si>
    <t>Андрєєва Олена Володимирівна</t>
  </si>
  <si>
    <t>Рудь Олена Володимирівна</t>
  </si>
  <si>
    <t>Деркач Тетяна Анатоліївна</t>
  </si>
  <si>
    <t>Сашко Ольга Петрівна</t>
  </si>
  <si>
    <t>Бережна Леся Віталіївна</t>
  </si>
  <si>
    <t>Івашина Світлана Юріївна</t>
  </si>
  <si>
    <t>Новікова Людмила Флорівна</t>
  </si>
  <si>
    <t>Верхогляд Катерина Сергіївна</t>
  </si>
  <si>
    <t>Івашина Олександр Флорович</t>
  </si>
  <si>
    <t>Рожко Зоя Павлівна</t>
  </si>
  <si>
    <t>Бартельова Алла Анатоліївна</t>
  </si>
  <si>
    <t>Чеснік Наталія Миколаївна</t>
  </si>
  <si>
    <t>Василик Ірина Петрівна</t>
  </si>
  <si>
    <t>Roman Yuzheka</t>
  </si>
  <si>
    <t>Пащенко Оксана Василівна</t>
  </si>
  <si>
    <t>Будрик Оксана Ігорівна</t>
  </si>
  <si>
    <t>Літовка-Деменіна Світлана Григорівна</t>
  </si>
  <si>
    <t>Федишин Майя Пилипівна</t>
  </si>
  <si>
    <t>Кудлай Олена Валеріївна</t>
  </si>
  <si>
    <t>Орлова Зоя Володимирівна</t>
  </si>
  <si>
    <t>Ганзас Вікторія Миколаївна</t>
  </si>
  <si>
    <t>Клименко Ганна Василівна</t>
  </si>
  <si>
    <t>№ з/п</t>
  </si>
  <si>
    <t>Слободянюк Марина Вадимівна</t>
  </si>
  <si>
    <t>Гвоздєй Наталія Іванівна</t>
  </si>
  <si>
    <t>Дзюблюк Олександр Валерійович</t>
  </si>
  <si>
    <t>Саросіян Єлизавета Ігорівна</t>
  </si>
  <si>
    <t>Самонова Тетяна Броніславівна</t>
  </si>
  <si>
    <t>Осадчук Наталія Володимирівна</t>
  </si>
  <si>
    <t>С'єдіна Інна Олегівна</t>
  </si>
  <si>
    <t>Нянько Людмила Юріївна</t>
  </si>
  <si>
    <t>Марунчак Тетяна Василівна</t>
  </si>
  <si>
    <t>Марковська Катерина Анатоліївна</t>
  </si>
  <si>
    <t>Мальованна Таїса Петрівна</t>
  </si>
  <si>
    <t>Крилова Олена Валер'янівна</t>
  </si>
  <si>
    <t>Крот Людмила Миколаївна</t>
  </si>
  <si>
    <t>Нянько Валерія Віталіївна</t>
  </si>
  <si>
    <t>Гончаренко Олена Михайлівна</t>
  </si>
  <si>
    <t>Квадріціус Надія Сергіївна</t>
  </si>
  <si>
    <t>Мосійчук Алла Ярославівна</t>
  </si>
  <si>
    <t>Процик Марія Миколаївна</t>
  </si>
  <si>
    <t>Верхоглядова Надія Олександрівна</t>
  </si>
  <si>
    <t>Нянько Віталій Миколайович</t>
  </si>
  <si>
    <t>Булах Ірина Іванівна</t>
  </si>
  <si>
    <t>Стеценко Олена Олексіївна</t>
  </si>
  <si>
    <t>Доскалюк Вікторія Фрізанівна</t>
  </si>
  <si>
    <t>Ткачук Наталія Миколаївна</t>
  </si>
  <si>
    <t>Довгошей Олена Олександрівна</t>
  </si>
  <si>
    <t>Глухова Валентина Іванівна</t>
  </si>
  <si>
    <t>Павленко Оксана Павлівна</t>
  </si>
  <si>
    <t>Номер сертифікату</t>
  </si>
  <si>
    <t xml:space="preserve">ПІБ </t>
  </si>
  <si>
    <t>Подгорна Алла Олександрівна</t>
  </si>
  <si>
    <t>Василишин Марія Володимирівна</t>
  </si>
  <si>
    <t>Кісіль Вікторія Володимирівна</t>
  </si>
  <si>
    <t>Кукурудзяк Леся Василівна</t>
  </si>
  <si>
    <t>Струс Людмила Анатоліївна</t>
  </si>
  <si>
    <t>Садчикова Ірина Володимирівна</t>
  </si>
  <si>
    <t>Гавриленко Олена Олександрівна</t>
  </si>
  <si>
    <t>Тарасюк Ірина Володимирівна</t>
  </si>
  <si>
    <t>Андраш Ганна Ізидорівна</t>
  </si>
  <si>
    <t>Гробова Наталія Олександрівна</t>
  </si>
  <si>
    <t>Андраш Надія Ізидорівна</t>
  </si>
  <si>
    <t>Гребенюк Надія Василівна</t>
  </si>
  <si>
    <t>Чугай Ірина Олександрівна</t>
  </si>
  <si>
    <t>Шишкіна Олена Вікторівна</t>
  </si>
  <si>
    <t>Цибулькіна Наталя Володимирівна</t>
  </si>
  <si>
    <t>Ломачинська Ірина Анатоліївна</t>
  </si>
  <si>
    <t>Ярошевський Ярослав Богданович</t>
  </si>
  <si>
    <t>Ладан Сергій Петрович</t>
  </si>
  <si>
    <t>Пеняк Юлія Сергіївна</t>
  </si>
  <si>
    <t>Кожухар Надія Михайлівна</t>
  </si>
  <si>
    <t>Гиренко Наталія Сергіївна</t>
  </si>
  <si>
    <t>Бондаренко Наталія Дмитрівна</t>
  </si>
  <si>
    <t>Бігунець Максим Олександрович</t>
  </si>
  <si>
    <t>Тимоць Мирослава Василівна</t>
  </si>
  <si>
    <t>Гріненко Наталія Володимирівна</t>
  </si>
  <si>
    <t>Бовкун Юлія Сергіївна</t>
  </si>
  <si>
    <t>Тимошик Михайло Морозенкович</t>
  </si>
  <si>
    <t>Тимошик Наталія Степанівна</t>
  </si>
  <si>
    <t>Батечко Алла Станіславівна</t>
  </si>
  <si>
    <t>Мостовенко Наталія Анатоліївна</t>
  </si>
  <si>
    <t>Веліченко Дмитро Святославович</t>
  </si>
  <si>
    <t>Мандрика Тетяна Петрівна</t>
  </si>
  <si>
    <t>Бондар Вікторія Олександрівна</t>
  </si>
  <si>
    <t>Кошеленко Вікторія Миколаївна</t>
  </si>
  <si>
    <t>Озарінська Тетяна Станіславівна</t>
  </si>
  <si>
    <t>Перкун Марія Володимирівна</t>
  </si>
  <si>
    <t>Шпак Олена Валеріївна</t>
  </si>
  <si>
    <t>Соколовська Вікторія Віталіївна</t>
  </si>
  <si>
    <t>Церпиш Діана Анатоліївна</t>
  </si>
  <si>
    <t>Віткалова Надія Яківна</t>
  </si>
  <si>
    <t>Присяжнюк Таїсія Василівна</t>
  </si>
  <si>
    <t>Вершигора Дарія Олегівна</t>
  </si>
  <si>
    <t>Білоус Олександра Сергіївна</t>
  </si>
  <si>
    <t>Кушнір Максим Анатолійович</t>
  </si>
  <si>
    <t>Лабецька Марта Тарасівна</t>
  </si>
  <si>
    <t>Бондаренко Свiтлана Миколаīвна</t>
  </si>
  <si>
    <t>Овчаренко Софія Миколаївна</t>
  </si>
  <si>
    <t>Грабівська Катерина Юліанівна</t>
  </si>
  <si>
    <t>Непомняща Іванна Олександрівна</t>
  </si>
  <si>
    <t>Херсонська гімназія #3 Херсонської міської ради</t>
  </si>
  <si>
    <t>Чернівецький національний університет імені Юрія Федьковича</t>
  </si>
  <si>
    <t>ВСП "Фаховий коледж МНУ імені В. О. Сухомлинського"</t>
  </si>
  <si>
    <t>Дніпровський гімназія 106</t>
  </si>
  <si>
    <t>ВСП Хорольський АФК ПДАУ</t>
  </si>
  <si>
    <t>Ситник Сніжана Петрівна</t>
  </si>
  <si>
    <t>Опорний заклад "Новооріхівський ліцей імені О.Г.Лелеченка"</t>
  </si>
  <si>
    <t>Слядзь Ірина Валеріївна</t>
  </si>
  <si>
    <t>Ставрівський опорний ліцей</t>
  </si>
  <si>
    <t>Київський фаховий коледж туризму та готельного господарства</t>
  </si>
  <si>
    <t>Харківська гімназія 79 Харківської міської ради</t>
  </si>
  <si>
    <t>Ігнатенко Леся Євгенівна</t>
  </si>
  <si>
    <t>середня загальноосвітня школа № 67</t>
  </si>
  <si>
    <t>Фехтел-Шепа Оксана Омелянівна</t>
  </si>
  <si>
    <t>Мукачівський заклад дошкільної освіти 19</t>
  </si>
  <si>
    <t>Черкаський фаховий коледж харчових технологій та бізнесу</t>
  </si>
  <si>
    <t>Обушний Сергій Миколайович</t>
  </si>
  <si>
    <t>Київський столичний університет імені Бориса Грінченка</t>
  </si>
  <si>
    <t>Ертман Катерина Григорівна</t>
  </si>
  <si>
    <t>філія Лозуватська початкова школа Лозуватського ліцею імені Т.Г.Шевченка Лозуватської сільської ради</t>
  </si>
  <si>
    <t>Тарасенко Олена Юріївна</t>
  </si>
  <si>
    <t>Маріупольський державний університет</t>
  </si>
  <si>
    <t>Бутенко Лариса Григорівна</t>
  </si>
  <si>
    <t>Відокремлений структурний підрозділ "Сумський фаховий коледж Сумського національного аграрного університету"</t>
  </si>
  <si>
    <t>Буряк Юлія Леонідівна</t>
  </si>
  <si>
    <t>Харківський ліцей ✓107 Харківської міської ради</t>
  </si>
  <si>
    <t>Душенко Світлана Анатоліївна</t>
  </si>
  <si>
    <t>Чернівецький фаховий коледж технологій та дизайну</t>
  </si>
  <si>
    <t>Коханова Олена Федорівна</t>
  </si>
  <si>
    <t>Харківський автомобільно-дорожній фаховий коледж</t>
  </si>
  <si>
    <t>Димарчук Тетяна Вікторівна</t>
  </si>
  <si>
    <t>Іванківський ліцей Іванківської селищної ради</t>
  </si>
  <si>
    <t>Романенко Тетяна Василівна</t>
  </si>
  <si>
    <t>ВСП "Ніжинський фаховий коледж НУБіП України"</t>
  </si>
  <si>
    <t>ВСП "Вінницький фаховий коледж Національного університету харчових технологій"</t>
  </si>
  <si>
    <t>Національний університет "Чернігівська політехніка"</t>
  </si>
  <si>
    <t>ТОВ «Приватний ліцей «Ай Діти» міста Києва»</t>
  </si>
  <si>
    <t>Тернопільський кооперативний фаховий коледж</t>
  </si>
  <si>
    <t>Куковська Олександра Анатоліївна</t>
  </si>
  <si>
    <t>Криворізька гімназія №72 Криворізької міської ради</t>
  </si>
  <si>
    <t>Угрин Сергій Миколайович</t>
  </si>
  <si>
    <t>ЧТЕІ ДТЕУ</t>
  </si>
  <si>
    <t>Рибалко Любов Дмитрівна</t>
  </si>
  <si>
    <t>Комунальний заклад "Харківський ліцей 105 Харківської міської ради"</t>
  </si>
  <si>
    <t>Саклакова Ірина Михайлівна</t>
  </si>
  <si>
    <t>Ліцей №9 ММР ЗО</t>
  </si>
  <si>
    <t>Олійник Тетяна Валентинівна</t>
  </si>
  <si>
    <t>Дошкільний навчальний заклад комбінованого типу ( ясла- садок) " Ялинка - Веселинка" 60 Черкаської міської ради</t>
  </si>
  <si>
    <t>Єрохіна Лариса Дмитрівна</t>
  </si>
  <si>
    <t>Верхньодніпровський ліцей №2</t>
  </si>
  <si>
    <t>Інститут поліграфічних медійних технологій НУ ЛП</t>
  </si>
  <si>
    <t>Дем'янишина Олеся Андріївна</t>
  </si>
  <si>
    <t>Уманський державний педагогічний університет імені Павла Тичини</t>
  </si>
  <si>
    <t>Краснова Алла Василівна</t>
  </si>
  <si>
    <t>Державний навчальний заклад "Центр професійно-технічної освіти №1 м. Вінниці"</t>
  </si>
  <si>
    <t>ВСП ЛФКХПП НУХТ</t>
  </si>
  <si>
    <t>Бериславська міська територіальна громада</t>
  </si>
  <si>
    <t>Шматченко Анатолій Анатолійович</t>
  </si>
  <si>
    <t>Комунальний заклад "Слобожанський ліцей" Кегичівської селищної ради Харківської області</t>
  </si>
  <si>
    <t>Дорошенко Світлана Леонідівна</t>
  </si>
  <si>
    <t>Софіївський ліцей</t>
  </si>
  <si>
    <t>МЕЛЬНИК Тетяна Андріївна</t>
  </si>
  <si>
    <t>Центральноукраїнський національний технічний університет</t>
  </si>
  <si>
    <t>Надія Олександрівна Дорошенко</t>
  </si>
  <si>
    <t>Харківський національний університет імені В.Н.Каразіна</t>
  </si>
  <si>
    <t>Васильченко Богдан Миколайович</t>
  </si>
  <si>
    <t>опорний заклад "Диканський ліцей імені М.В. Гоголя"</t>
  </si>
  <si>
    <t>Бутко Ольга Володимирівна</t>
  </si>
  <si>
    <t>КЗ "Харківський ліцей № 4 Харківської міської ради"</t>
  </si>
  <si>
    <t>Довжанківський ліцей Підгороднянської сільської ради</t>
  </si>
  <si>
    <t>Олішевська Наталія Миколаївна</t>
  </si>
  <si>
    <t>Комунальний заклад «Дошкільний навчальний заклад (ясла-садок) 119 Харківської міської ради»</t>
  </si>
  <si>
    <t>Богданова Світлана Іванівна</t>
  </si>
  <si>
    <t>Запорізький інститут економіки та інформаційних технологій</t>
  </si>
  <si>
    <t>Вінницький національний аграрний університет</t>
  </si>
  <si>
    <t>Поліщук Ірина Олександрівна</t>
  </si>
  <si>
    <t>Піщанська гімназія-початкова школа</t>
  </si>
  <si>
    <t>Ужинська Катерина Юріївна</t>
  </si>
  <si>
    <t>Філія " Іваницька початкова школа" ОЗ "Малошпаківський ліцей Дядьковицької сільської ради Рівненського району Рівненської області"</t>
  </si>
  <si>
    <t>Лістрова Світлана Олександрівна</t>
  </si>
  <si>
    <t>Комунальний заклад "Золотоніська санаторна школа Черкаської обласної ради"</t>
  </si>
  <si>
    <t>Іголкіна Юлія Леонідівна</t>
  </si>
  <si>
    <t>Мирнодолинський ліцей Сєвєродонецького району Луганської області</t>
  </si>
  <si>
    <t>Дяковська Даша Василівна</t>
  </si>
  <si>
    <t>Київський державний коледж туризму та готельного господарства</t>
  </si>
  <si>
    <t>вінницький гуманітарний ліцей №1 ім.М.І.Пирогова</t>
  </si>
  <si>
    <t>Подкопаева Оксана Володимирівна.</t>
  </si>
  <si>
    <t>Саноторна школа 20</t>
  </si>
  <si>
    <t>Крехелєва Ольга Володимирівна</t>
  </si>
  <si>
    <t>КЗ "Козачелагерський опорний заклад освіти" Олешківської міської ради</t>
  </si>
  <si>
    <t>Ковальова Крістіна Ігорівна</t>
  </si>
  <si>
    <t>Запорізький національний університет</t>
  </si>
  <si>
    <t>Оболєнцева Вікторія Вікторівна</t>
  </si>
  <si>
    <t>Добропільський НВК "Спеціалізована школа І-ІІІ ступенів № 4 з поглибленим вивченням окремих предметів-ДНЗ "Добропільської міської ради</t>
  </si>
  <si>
    <t>Івах Світлана Сергіївна</t>
  </si>
  <si>
    <t>Богданович Вікторія Володимирівна</t>
  </si>
  <si>
    <t>Новороздільський політехнічний фаховий коледж</t>
  </si>
  <si>
    <t>Прокопів Ангеліна Миколаївна</t>
  </si>
  <si>
    <t>Чернівецький торговельно-економічний інститут ДТЕУ</t>
  </si>
  <si>
    <t>Шацило Марія Василівна</t>
  </si>
  <si>
    <t>Коробівський НВК "ЗОШ І-ІІІ ступенів - заклад дошкільної освіти'</t>
  </si>
  <si>
    <t>Тузко Тетяна Сергіївна</t>
  </si>
  <si>
    <t>ЗП(ПТ)О"Регіональний центр професійної освіти залізничного транспорту та агротехнічного сервісу"</t>
  </si>
  <si>
    <t>Державний університет інфраструктури та технологій</t>
  </si>
  <si>
    <t>Вінницький Національний Аграрний Університет</t>
  </si>
  <si>
    <t>Шинкарик іван Васильович</t>
  </si>
  <si>
    <t>Шевчук Владислава Олегівна</t>
  </si>
  <si>
    <t>Харабара Віолетта Миколаївна</t>
  </si>
  <si>
    <t>Влащенко Катерина Леонідівна</t>
  </si>
  <si>
    <t>Комунальний заклад "Центр позашкільної освіти "Джерело" Височанської селищної ради Харківського району Харківської області"</t>
  </si>
  <si>
    <t>Магденко Людмила Євгенівна</t>
  </si>
  <si>
    <t>Комунальний заклад «Таранівський ліцей імені Героїв-широнінців» Зміївської міської ради Чугуївського району Харківської області</t>
  </si>
  <si>
    <t>ВСП "Уманський фаховий коледж технологій та бізнесу УНУС"</t>
  </si>
  <si>
    <t>Таранова Вікторія Анатоліївна</t>
  </si>
  <si>
    <t>Ліцей №304</t>
  </si>
  <si>
    <t>Кужелєв Михайло Олександрович</t>
  </si>
  <si>
    <t>Національний університет «Києво-Могилянська академія»</t>
  </si>
  <si>
    <t>Гуровська Ольга Миколаївна</t>
  </si>
  <si>
    <t>Ліцей "Успіх" Доманівської селищної ради Миколаївської області</t>
  </si>
  <si>
    <t>Шершенюк Олена Миколаївна</t>
  </si>
  <si>
    <t>Харківський національний автомобільно-дорожній університет</t>
  </si>
  <si>
    <t>Прощенко Оксана Михайлівна</t>
  </si>
  <si>
    <t>Київський державний коледж туризму та готельно господарства</t>
  </si>
  <si>
    <t>Левицька Марина Віталіївна</t>
  </si>
  <si>
    <t>Першотравенський ліцей Баранівської міської ради</t>
  </si>
  <si>
    <t>Одеський національний економічний університет</t>
  </si>
  <si>
    <t>Клипа Ольга Миколаївна</t>
  </si>
  <si>
    <t>Харківський фаховий коледж спорту</t>
  </si>
  <si>
    <t>Кривошея Людмила Леонідівна</t>
  </si>
  <si>
    <t>школа І-ІІІ ступенів №175 ім.В.Марченка м.Києва</t>
  </si>
  <si>
    <t>Зубанова Ольга Михайлівна</t>
  </si>
  <si>
    <t>Михайлівський ліцей Раївської сільської ради</t>
  </si>
  <si>
    <t>Оверко Вікторія Вікторівна</t>
  </si>
  <si>
    <t>Галицький фаховий коледж імені Вячеслава Чорновола</t>
  </si>
  <si>
    <t>Мішевська Тетяна Володимирівна</t>
  </si>
  <si>
    <t>Комунальний заклад "Запорізька спеціалізована школа-інтернат ll-lll ступенів "Січовий колегіум" Запорізької обласної ради</t>
  </si>
  <si>
    <t>Власова Катерина Василівна</t>
  </si>
  <si>
    <t>Вугледарський НВК «МРІЯ» (ЗОШ І-ІІІ ступенів – ДНЗ) Вугледарської міської ради Донецької області</t>
  </si>
  <si>
    <t>Богданова Ольга Іванівна</t>
  </si>
  <si>
    <t>Лиманський ліцей № 1 Лиманської міської ради Краматорського району Донецької області</t>
  </si>
  <si>
    <t>Чорна Тетяна Василівна</t>
  </si>
  <si>
    <t>Городищенський економічний ліцей</t>
  </si>
  <si>
    <t>Кухарчук Надія Миколаївна</t>
  </si>
  <si>
    <t>Прилуцький заклад дошкільної освіти (ясла-садок) комбінованого типу N29 Прилуцької міської ради Чернігівської області</t>
  </si>
  <si>
    <t>Сідельник Надія Валеріївна</t>
  </si>
  <si>
    <t>Державний навчальний заклад "Сумське вище професійне училище будівництва та автотранспорту"</t>
  </si>
  <si>
    <t>Вишивана Богдана Михайлівна</t>
  </si>
  <si>
    <t>Львівський національний університет імені Івана Франка</t>
  </si>
  <si>
    <t>Тарасенко Денис Леонідович</t>
  </si>
  <si>
    <t>Марценюк Олена Василівна</t>
  </si>
  <si>
    <t>Копилова Ольга Володимирівна</t>
  </si>
  <si>
    <t xml:space="preserve">
Одеський національний морський університет</t>
  </si>
  <si>
    <t>Університет митної справи та фінансів</t>
  </si>
  <si>
    <t>Люботинська загальноосвітня школа І-ІІІ ступенів № 3 Люботинської міської ради Харківської області</t>
  </si>
  <si>
    <t>Деркач Анна Миколаївна</t>
  </si>
  <si>
    <t>ДПТНЗ "Вінницьке МВПУ"</t>
  </si>
  <si>
    <t>Університет економіки і підприємництва</t>
  </si>
  <si>
    <t>Шовкун Олег Анатолійович</t>
  </si>
  <si>
    <t>Філія "Іскрівська гімназія " опорного закладу "Скороходівський ліцей" Скороходівської селищної ради Полтавської області.</t>
  </si>
  <si>
    <t>Кременчуцький національний університет імені Михайла Остроградського</t>
  </si>
  <si>
    <t>Дука Світлана Віталіївна</t>
  </si>
  <si>
    <t>Комунальний заклад "Запорізький обласний ліцей-інтернат з посиленою військово-фізичною підготовкою "Захисник" Запорізької обласної ради</t>
  </si>
  <si>
    <t>Войтович Ірина Василівна</t>
  </si>
  <si>
    <t>ВСП " Львівський фаховий коледж харчової і переробної промисловості НУХТ"</t>
  </si>
  <si>
    <t>Перетята Ірина Олександрівна</t>
  </si>
  <si>
    <t>ЗДО73 м.Херсон</t>
  </si>
  <si>
    <t>Голобородько Тетяна Володимирівна</t>
  </si>
  <si>
    <t>Комунальний заклад дошкільної освіти (ясла-садок) №15 Криворізької міської ради</t>
  </si>
  <si>
    <t>Босенко Світлана Вікторівна</t>
  </si>
  <si>
    <t>Комунальний заклад "Опорний заклад загальної середньої освіти "Сузір'я "Оріхівської міської ради</t>
  </si>
  <si>
    <t>Бурдейна Наталя Вікторівна</t>
  </si>
  <si>
    <t>СТАВРІВСЬКИЙ ОПОРНИЙ ЛІЦЕЙ З ДОШКІЛЬНИМ ВІДДІЛЕННЯМ, ПОЧАТКОВОЮ ШКОЛОЮ ТА ГІМНАЗІЄЮ ОКНЯНСЬКОЇ СЕЛИЩНОЇ РАДИ</t>
  </si>
  <si>
    <t>Жолоб Людмила Іванівна</t>
  </si>
  <si>
    <t>Човно-Федорівський ЗЗСО І-ІІІ ступенів Опішнянської селищної ради Полтавської області</t>
  </si>
  <si>
    <t>Кузів Ярослав Васильович</t>
  </si>
  <si>
    <t>Вербʼязька гімназія</t>
  </si>
  <si>
    <t>Красота Олена Вадимівна</t>
  </si>
  <si>
    <t>Київський національний університет імені Тараса Шевченка</t>
  </si>
  <si>
    <t>Коннова Олена Георгіївна</t>
  </si>
  <si>
    <t>Херсонський НВК "ДНЗ - ЗАГАЛЬНООСВІТНЯ ШКОЛА І - ІІІ СТУПЕНІВ" № 33 ХЕРСОНСЬКОЇ МІСЬКОЇ РАДИ</t>
  </si>
  <si>
    <t>Зеніна Олена Володимирівна</t>
  </si>
  <si>
    <t>Дніпровська гімназія №76 ДМР</t>
  </si>
  <si>
    <t>Смоляк Олександра Олегівна</t>
  </si>
  <si>
    <t>комунальний заклад "Харківський ліцей №105 Харківської міської ради"</t>
  </si>
  <si>
    <t>Опанасенко Юлія Валеріївна</t>
  </si>
  <si>
    <t>КЗ "ЗОІППО" ЗОР</t>
  </si>
  <si>
    <t>Гостинцівська гімназія Мостиської міської ради Львівської області</t>
  </si>
  <si>
    <t>Шелудько Світлана Михайлівна</t>
  </si>
  <si>
    <t>ВСП Київський фаховий коледж ресторанного господарства НУХТ</t>
  </si>
  <si>
    <t>Висоцька Яна Олегівна</t>
  </si>
  <si>
    <t>Чернівецьке вище професійне училище радіоелектроніки</t>
  </si>
  <si>
    <t>Петрова Ольга Володимирівна</t>
  </si>
  <si>
    <t>Меліхов Євгеній Валентинович</t>
  </si>
  <si>
    <t>Інженерний навчально-науковий інститут ім. Ю.М. Потебні Запорізького національного університету</t>
  </si>
  <si>
    <t>Томачинська Наталя Леонідівна</t>
  </si>
  <si>
    <t>Бахмутський НВК "Загальноосвітня школа І-ІІІ ступенів №11-багатопрофільний ліцей" Бахмутської міської ради Донецької області</t>
  </si>
  <si>
    <t>Нижньосироватський ліцей імені Бориса Грінченка Нижньосироватської сільської ради Сумського району Сумської області</t>
  </si>
  <si>
    <t>Федоренко Олена Юріївна</t>
  </si>
  <si>
    <t>Комунальний заклад «Заклад дошкільної освіти (ясла-садок) № 248 Харківської міської ради»</t>
  </si>
  <si>
    <t>Терещенко Дарина Євгенівна</t>
  </si>
  <si>
    <t>ВСП «ГЕМФК КНУ»</t>
  </si>
  <si>
    <t>Ковальчук Наталія Вікторівна</t>
  </si>
  <si>
    <t>Херсонський заклад дошкільної освіти №12 Херсонської міської ради</t>
  </si>
  <si>
    <t>Броварський ліцей №3 Броварської міської ради Броварського району Київської області</t>
  </si>
  <si>
    <t>Задирака Віктор Сергійович</t>
  </si>
  <si>
    <t>Музей суднобудування і флоту</t>
  </si>
  <si>
    <t>Москальов Павло Олександрович</t>
  </si>
  <si>
    <t>Комунальний заклад "Запорізька спеціалізована школа-інтернат ІІ-ІІІ ступенів "Січовий колегіум" Запорізької обласної ради</t>
  </si>
  <si>
    <t>Меліхова Тетяна Олегівна</t>
  </si>
  <si>
    <t>Оглобліна Вікторія Олександрівна</t>
  </si>
  <si>
    <t>Інженерний навчально-науковий інститут ім.Ю.М.Потебні Запорізького національного університету</t>
  </si>
  <si>
    <t>Подмешальська Юлія Володимирівна</t>
  </si>
  <si>
    <t>ЗНУ</t>
  </si>
  <si>
    <t>Романчук Лариса Володимирівна</t>
  </si>
  <si>
    <t>Антонівська гімназія Михайло - Лукашівської сільської ради Запорізького району Запорізької області</t>
  </si>
  <si>
    <t>Попова Поліна Іванівна</t>
  </si>
  <si>
    <t>Дніпровський ліцей № 67 " Джерело" м. Дніпро</t>
  </si>
  <si>
    <t>Томас Ірина Георгіївна</t>
  </si>
  <si>
    <t>Миколаївський політехнічний фаховий коледж</t>
  </si>
  <si>
    <t>Берест Тетяна Іванівна</t>
  </si>
  <si>
    <t>Комунальний заклад "Ліцей "Перспектива" Світловодської міської ради</t>
  </si>
  <si>
    <t>Коцюруба Остап Васильович</t>
  </si>
  <si>
    <t>Середня загальноосвітня школа № 90 м. Львова</t>
  </si>
  <si>
    <t>Легка Оксана Василівна</t>
  </si>
  <si>
    <t>Тернопільський академічний ліцей "Генезис"</t>
  </si>
  <si>
    <t>Коверза Вікторія Семенівна</t>
  </si>
  <si>
    <t>Шапірко Ольга Василівна</t>
  </si>
  <si>
    <t>ЗДО №6" Казка" (ясла-садок) м. Сарни</t>
  </si>
  <si>
    <t>ЗДО 1 Ромашка (ясла-садок) СМР</t>
  </si>
  <si>
    <t>Таран Вікторія Геннадіївна</t>
  </si>
  <si>
    <t>КЗ "Запорізький обласний ліцей-інтернат з посиленою військово-фізичною підготовкою "Захисник" Запорізької обласної ради</t>
  </si>
  <si>
    <t>Можевенко Оксана Володимирівна</t>
  </si>
  <si>
    <t>Київський професійний коледж "Лівобережний" 3,8
(235) ‧ Професійне училище</t>
  </si>
  <si>
    <t>Макаренко Андрій Петрович</t>
  </si>
  <si>
    <t>Інженерний навчально-науковий інститут ім. Ю. М. Потебні Запорізького національного університету</t>
  </si>
  <si>
    <t>Тернопільський національний технічний університет імені Івана Пулюя</t>
  </si>
  <si>
    <t>Леженко Ірина Василівна</t>
  </si>
  <si>
    <t>Одеський фаховий коледж економіки, права та готельно-ресторанного бізнесу</t>
  </si>
  <si>
    <t>Горохова Вікторія Михайлівна</t>
  </si>
  <si>
    <t>Сумський фаховий коледж економіки і торгівлі</t>
  </si>
  <si>
    <t>Піскун Ірина Петрівна</t>
  </si>
  <si>
    <t>Херсонський кооперативний економіко правовий фаховий коледж</t>
  </si>
  <si>
    <t>Покуль Людмила Дмитрівна</t>
  </si>
  <si>
    <t>Камʼянський ЗОШ номер 2 з поглибленим вивченням окремих предметів 
Камʼянської міської ради Черкаської області</t>
  </si>
  <si>
    <t>Комунальний заклад "Харківський ліцей №46 Харківської міської ради"</t>
  </si>
  <si>
    <t>Рокочук Олег Вікторович</t>
  </si>
  <si>
    <t>Національний університет Чернігівська політехніка</t>
  </si>
  <si>
    <t>Карбовська Жанна Анатоліївна</t>
  </si>
  <si>
    <t>Кам'янець-Подільський державний історичний музей-заповідник</t>
  </si>
  <si>
    <t>Тодорчук Юлія Сергіївна</t>
  </si>
  <si>
    <t>Водовіз Ольга Володимирівна</t>
  </si>
  <si>
    <t>ТНВК ШЕЛ № 9</t>
  </si>
  <si>
    <t>Двойнісюк Маріанна Іванівна</t>
  </si>
  <si>
    <t>Новомиколаївський ліцей</t>
  </si>
  <si>
    <t>Курпиш Тетяна Володимирівна</t>
  </si>
  <si>
    <t>КЗ "ДНІПРОРУДНЕНСЬКА ГІМНАЗІЯ "СОФІЯ" - ЗОШ І-ІІІ СТУПЕНІВ № 1" ДНІПРОРУДНЕНСЬКОЇ МІСЬКОЇ РАДИ</t>
  </si>
  <si>
    <t>Влащенко Надія Леонідівна</t>
  </si>
  <si>
    <t>ФОП</t>
  </si>
  <si>
    <t>Костенко Поліна Марківна</t>
  </si>
  <si>
    <t>КЦПРПП</t>
  </si>
  <si>
    <t>Холод Анатолій Андрійович</t>
  </si>
  <si>
    <t>Старокостянтинівська ЗОШ I-III 1</t>
  </si>
  <si>
    <t>Західноукраїнський національний університет</t>
  </si>
  <si>
    <t>Бубненкова Юлія Михайлівна</t>
  </si>
  <si>
    <t>Комунальний заклад "Широківський заклад дошкільної освіти(ясла-садок) №4" Широківська селищна рада</t>
  </si>
  <si>
    <t>Грицишин Надія Іванівна</t>
  </si>
  <si>
    <t>Ліцей 21 Львівської міської ради</t>
  </si>
  <si>
    <t>Вінницький фаховий коледж НУХТ</t>
  </si>
  <si>
    <t>ВСП "Фаховий коледж інженерії, управління та землевпорядкування Національного авіаційного університету"</t>
  </si>
  <si>
    <t>Луцький кооперативний фаховий коледж ЛТЕУ</t>
  </si>
  <si>
    <t>Артеменко Алла Григорівна</t>
  </si>
  <si>
    <t>КЗ "Гімназія 1 Світловодської міської ради"</t>
  </si>
  <si>
    <t>Шаповалова Наталія Михайлівна</t>
  </si>
  <si>
    <t>СК ЗДО "Слов'янський ясла - садок №1 "Веселка"</t>
  </si>
  <si>
    <t>Рибак Олена Миколаївна</t>
  </si>
  <si>
    <t>Національний авіаційний університет</t>
  </si>
  <si>
    <t>Грядунова Ірина Василівна</t>
  </si>
  <si>
    <t>КЗ "Бузівський ЗДО "Пролісок" Дмитрівської сільської ради</t>
  </si>
  <si>
    <t>Лабазова Тетяна Олександрівна</t>
  </si>
  <si>
    <t>Комунальний заклад "Харківський ліцей № 105 Харківської міської ради"</t>
  </si>
  <si>
    <t>Державний торговельно-економічний університет</t>
  </si>
  <si>
    <t>Узій Людмила Миколаївна</t>
  </si>
  <si>
    <t>Тимчасово не працюю ( учителька географії та основ економіки)</t>
  </si>
  <si>
    <t>Самойленко Олена Вікторівна</t>
  </si>
  <si>
    <t>КЗО "Українсько-Американський ліцей" ДМР</t>
  </si>
  <si>
    <t>Іванів Олена Ярославівна</t>
  </si>
  <si>
    <t>ВСП "Технічний фаховий коледж НУ " Львівська політехніка" Ходорівське відділення</t>
  </si>
  <si>
    <t>Габрук Софія Олегівна</t>
  </si>
  <si>
    <t>ВНАУ</t>
  </si>
  <si>
    <t>Демиденко Наталя Олександрівна</t>
  </si>
  <si>
    <t>ОЗ "Каланчацький ЗПЗСО № 1"</t>
  </si>
  <si>
    <t>Харківське вище професійне училище сфери послуг</t>
  </si>
  <si>
    <t>Рожко Ксенія Володимирівна</t>
  </si>
  <si>
    <t>Одеський ліцей 118 Одеської міської ради</t>
  </si>
  <si>
    <t>Григор'єва Тетяна Володимирівна</t>
  </si>
  <si>
    <t>Іванопільський заклад дошкільної освіти №2 "Казка" Костянтинівської міської ради</t>
  </si>
  <si>
    <t>Дніпровський фаховий коледж енергетичних та інформаційних технологій</t>
  </si>
  <si>
    <t>Шваєнко Володимир Вікторович</t>
  </si>
  <si>
    <t>Довгань Світлана Миколаївна</t>
  </si>
  <si>
    <t>Хмельницький заклад дошкільної освіти №53 "Веселка"</t>
  </si>
  <si>
    <t>Дрозденко Наталія Миколаївна</t>
  </si>
  <si>
    <t>Харківський ЗЗСО І-ІІІ ступенів</t>
  </si>
  <si>
    <t>Мартинова Ольга Вікторівна</t>
  </si>
  <si>
    <t>Ліцей № 6 міста України</t>
  </si>
  <si>
    <t>Латоша Ольга Сергіївна</t>
  </si>
  <si>
    <t>КЗО "Дніпровська гімназія 76 " Дніпровської міської ради</t>
  </si>
  <si>
    <t>Казимірко Олександра Віталіївна</t>
  </si>
  <si>
    <t>Шевелівський ліцей Балаклійської міської ради Харківської області</t>
  </si>
  <si>
    <t>Гусаківський НВК Шегинівської сільської ради Львівської області</t>
  </si>
  <si>
    <t>Закусило Ангеліна Юріївна</t>
  </si>
  <si>
    <t>Кирилюк Антоніна Миколаївна</t>
  </si>
  <si>
    <t>Старокостянтинівська ЗОШ І-ІІІ ступенів √1</t>
  </si>
  <si>
    <t>КЗДО 392 ДМР</t>
  </si>
  <si>
    <t>Михайлуца Інна Миколаївна</t>
  </si>
  <si>
    <t>ІВАНІВСЬКА ГІМНАЗІЯ КРАСНОСІЛЬСЬКОЇ СІЛЬСЬКОЇ РАДИ ОДЕСЬКОГО РАЙОНУ ОДЕСЬКОЇ ОБЛАСТІ</t>
  </si>
  <si>
    <t>Василова Анжела Миколаївна</t>
  </si>
  <si>
    <t>Опорний заклад освіти - Колінковецький ліцей Топорівської сільської ради</t>
  </si>
  <si>
    <t>Вінницька Оксана Анатоліївна</t>
  </si>
  <si>
    <t>Шуляренко Світлана Миколаївна</t>
  </si>
  <si>
    <t>Великодна Євгенія Миколаївна</t>
  </si>
  <si>
    <t>КЗВО "Дніпровська академія неперервної освіти" Дніпропетровської обласної ради"</t>
  </si>
  <si>
    <t>Зозуля Наталія Володимирівна</t>
  </si>
  <si>
    <t>Харківський ліцей №105</t>
  </si>
  <si>
    <t>Святченко Ірина Сергіївна</t>
  </si>
  <si>
    <t>Херсонська початкова школа 7</t>
  </si>
  <si>
    <t>Владимир Ольга Михайлівна</t>
  </si>
  <si>
    <t>Богач Олена Миколаївна</t>
  </si>
  <si>
    <t>ОДЕСЬКИЙ ЛІЦЕЙ #100</t>
  </si>
  <si>
    <t>Кучерук Людмила Олександрівна</t>
  </si>
  <si>
    <t>Вугледарський НВКс "МРІЯ" (ЗОШ І-ІІІ ступенів-ДНЗ)</t>
  </si>
  <si>
    <t>Пісарєва Наталія Петрівна</t>
  </si>
  <si>
    <t>ХЛ №105</t>
  </si>
  <si>
    <t>СХІДНИЦЬКА Галина Володимирівна</t>
  </si>
  <si>
    <t>Львівський національний університет природокористування</t>
  </si>
  <si>
    <t>Клименко Галина Володимирівна</t>
  </si>
  <si>
    <t>Комунальний заклад "Харківський ліцей № 70 Харківської міської ради"</t>
  </si>
  <si>
    <t>Глухман Дарія Ярославівна</t>
  </si>
  <si>
    <t>ВСП «ФКІУтЗ НАУ»</t>
  </si>
  <si>
    <t>Близнюк Софія Миколаївна</t>
  </si>
  <si>
    <t>КЗВО Луцький педагогічний коледж</t>
  </si>
  <si>
    <t>Гордий Андрій Вікторович</t>
  </si>
  <si>
    <t>Великоолександрівська ЗОШ І-ІІІ ст.</t>
  </si>
  <si>
    <t>Мерінова Оксана Олегівна</t>
  </si>
  <si>
    <t>Гімназія 20 імені Сергія Єфремова міста Хмельницького</t>
  </si>
  <si>
    <t>Сагайдак Олена Сергіївна</t>
  </si>
  <si>
    <t>комунальний заклад "Харківський ліцей №105 Харківської міської ради "</t>
  </si>
  <si>
    <t>Порожнюк Надія Анатоліївна</t>
  </si>
  <si>
    <t>СТАВРІВСЬКИЙ ОПОРНИЙ ЛІЦЕЙ З ДОШКІЛЬНИМ ВІДДІЛЕННЯМ, ПОЧАТКОВОЮ ШКОЛОЮ ТА ГІМНАЗІЄЮ ОКНЯНСЬКОЇ С.Р.</t>
  </si>
  <si>
    <t>Чорнобаївська санаторна загальноосвітня школа-інтернат І-ІІІ ступенів Херсонської обласної ради</t>
  </si>
  <si>
    <t>НТУ "Дніповська політехніка"</t>
  </si>
  <si>
    <t>Копестинська Олена Ігорівна</t>
  </si>
  <si>
    <t>Галицький фаховий коледж імені В'ячеслава Чорновола</t>
  </si>
  <si>
    <t>Війтєва Альона Володимирівна</t>
  </si>
  <si>
    <t>Комунальний ЗДО "Ромашка" Кушугумської селищної ради Запорізького району Запорізької області</t>
  </si>
  <si>
    <t>Сєргєєва Яна Володимирівна</t>
  </si>
  <si>
    <t>Хмельницький університет управління та права імені Леоніда Юзькова</t>
  </si>
  <si>
    <t>Ібайдуллаєва Ірина Миколаївна</t>
  </si>
  <si>
    <t>Херсонська початкова школа 7 Херсонської міської ради</t>
  </si>
  <si>
    <t>Шишкіна Катерина Михайлівна</t>
  </si>
  <si>
    <t>КЗДО ДМР 404"Сонечко"</t>
  </si>
  <si>
    <t>Одеський торговельно-економічний фаховий коледж</t>
  </si>
  <si>
    <t>Кукурузяк Вадим Сергійович</t>
  </si>
  <si>
    <t>Чернівецький торговельно-економічний інститут</t>
  </si>
  <si>
    <t>Грущенко Вікторія Зіновіївна</t>
  </si>
  <si>
    <t>Яструбинівському ліцей</t>
  </si>
  <si>
    <t>Завадська Людмила Едуардівна</t>
  </si>
  <si>
    <t>ХЗДО №29"Ранкова зірка"</t>
  </si>
  <si>
    <t>Раїн Олена Ростиславівна</t>
  </si>
  <si>
    <t>Леоненко Наталія Володимирівна</t>
  </si>
  <si>
    <t>ВСП Чортківський фаховий коледж економіки та підприємництва ЗУНУ</t>
  </si>
  <si>
    <t>Березіна Олена Юріївна</t>
  </si>
  <si>
    <t>Черкаський державний технологічний університет</t>
  </si>
  <si>
    <t>Дячук Мар'яна Андріївна</t>
  </si>
  <si>
    <t>Ясінянський заклад загальної середньої освіти І-ІІІ ступенів № 1</t>
  </si>
  <si>
    <t>Колєсова Валентина Григорівна</t>
  </si>
  <si>
    <t>Комунальний заклад "ЗДО (дитячий садок) загального розвитку "Мальва" Чумаківської сільської ради" Дніпровського району Дніпропетровської області</t>
  </si>
  <si>
    <t>Цицхвая Валерія Максимівна</t>
  </si>
  <si>
    <t>Гаркава Лариса Олександрівна</t>
  </si>
  <si>
    <t>ВСП "Аграрно-економічний фаховий коледж ПДАУ"</t>
  </si>
  <si>
    <t>ВСП "Фаховий економічний коледж Київського національного економічного університету імені Вадима Гетьмана "</t>
  </si>
  <si>
    <t>Шпинюк Тетяна Анатоліївна</t>
  </si>
  <si>
    <t>Дніпровська гімназія №72 Дніпровської міської ради</t>
  </si>
  <si>
    <t>Університет митної справи та фінансів, м. Дніпро</t>
  </si>
  <si>
    <t>Калушка Любов Володимирівна</t>
  </si>
  <si>
    <t>ВСП «Тернопільський фаховий коледж ТНТУ ім. І.Пулюя</t>
  </si>
  <si>
    <t>Фоміна Вікторія Сергіївна</t>
  </si>
  <si>
    <t>Державний навчальний заклад Южноукраїнський професійний ліцей</t>
  </si>
  <si>
    <t>Гречуха Леся Олександрівна</t>
  </si>
  <si>
    <t>Павлишинець Наталія Людвиківна</t>
  </si>
  <si>
    <t>ВСП «Мукачівський фаховий коледж НУБІП України»</t>
  </si>
  <si>
    <t>ВОЙЧИШИНА Валентина Леонідівна</t>
  </si>
  <si>
    <t>Кам'янець-Подільський ліцей з посиленою військово-фізичною підготовкою Хмельницької області</t>
  </si>
  <si>
    <t>Любанська Світлана Іванівна</t>
  </si>
  <si>
    <t>Ліцей № 272 "Український колеж ім. В.О.Сухомлинського" м. Києва</t>
  </si>
  <si>
    <t>Великодимерський ліцей</t>
  </si>
  <si>
    <t>Назаренко Ірина Миколаївна</t>
  </si>
  <si>
    <t>Вертіївський ДНЗ "Колосок" Вертіївської сільської ради Ніжинського району Чернігівської області</t>
  </si>
  <si>
    <t>Комунальний заклад "Чернігівське вище професійне училище" Чернігівської обласної ради</t>
  </si>
  <si>
    <t>Кривошей Людмила Михайлівна</t>
  </si>
  <si>
    <t>Державний професійно-технічний навчальний заклад " Криворізький навчально-виробничний центр "</t>
  </si>
  <si>
    <t>Костинюк Іванна Миколаївна</t>
  </si>
  <si>
    <t>Амеліна Зоя Іллівна</t>
  </si>
  <si>
    <t>Химич Ірина Григорівна</t>
  </si>
  <si>
    <t>Івашкова Катерина Миколаївна</t>
  </si>
  <si>
    <t>Шпилівська філія Садівського ліцею Садівської сільської ради Сумського району Сумської області</t>
  </si>
  <si>
    <t>Глушко Віта Володимирівна</t>
  </si>
  <si>
    <t>Академічний ліцей №1 імені А.С. Малишка Обухівської міської ради Київської області</t>
  </si>
  <si>
    <t>Лупарівський ліцей</t>
  </si>
  <si>
    <t>Шайнога Ірина Віталіївна</t>
  </si>
  <si>
    <t>Хмельницька музична школа номер 1 імені Миколи Мозгового</t>
  </si>
  <si>
    <t>Бень Олександра Федорівна</t>
  </si>
  <si>
    <t>Мокротинський ЗЗСО І-ІІІ ступенів</t>
  </si>
  <si>
    <t>Соник Ольга Василівна</t>
  </si>
  <si>
    <t>Відділ освіти, культури, молоді та спорту Недобоївської сільської ради Дністровського району Чернівецької області</t>
  </si>
  <si>
    <t>Геєнко Михайло Миколайович</t>
  </si>
  <si>
    <t>Сумський національний аграрний університет</t>
  </si>
  <si>
    <t>Коцюбинський ліцей #2 Коцюбинської селищної ради</t>
  </si>
  <si>
    <t>Понзель Василь Васильович</t>
  </si>
  <si>
    <t>Мукачівська ЗОШ I-III ст №2 ім. Т. Г. Шевченка</t>
  </si>
  <si>
    <t>Умеренко Олена Володимирівна</t>
  </si>
  <si>
    <t>ДПТНЗ "Кам'янський центр підготовки і перепідготовки робітничих кадрів"</t>
  </si>
  <si>
    <t>Кипко Олег Ігорович</t>
  </si>
  <si>
    <t>Чернівецький торговельно-економічний інститут Державного торговельно-економічного університету</t>
  </si>
  <si>
    <t>Грицишин Валерій Петрович</t>
  </si>
  <si>
    <t>Ліцей 22 ЛМР</t>
  </si>
  <si>
    <t>Гончаренко Ірина Георгіївна</t>
  </si>
  <si>
    <t>ЧДТУ</t>
  </si>
  <si>
    <t>Хожаєнко Юлія Василівна</t>
  </si>
  <si>
    <t>Дніпровський ліцей № 1 ДМР</t>
  </si>
  <si>
    <t>Бурдейний Олексій Юрійович</t>
  </si>
  <si>
    <t>СТАВРІВСЬКИЙ ОПОРНИЙ ЛІЦЕЙ З ДОШКІЛЬНИМ ВІДДІЛЕННЯМ, ПОЧАТКОВОЮ ШКОЛОЮ ТА ГІМНАЗІЄЮ ОКНЯНСЬКОЇ СЕЛИЩНОЇ РАДИ ПОДІЛЬСЬКОГО РАЙОНУ ОДЕСЬКОЇ ОБЛАСТІ</t>
  </si>
  <si>
    <t>Штефюк Максім Паваловіч</t>
  </si>
  <si>
    <t>Чтеі Дтеу</t>
  </si>
  <si>
    <t>Косенко Наталія Юріївна</t>
  </si>
  <si>
    <t>Відокремлений підрозділ "Об'єднане вище професійно-технічне училище сфери послуг Національного університету "Одеська юридична академія "</t>
  </si>
  <si>
    <t>ВСП "Рівненський технічний фаховий коледж Національного університету водного господарства та природокористування"</t>
  </si>
  <si>
    <t>Кобеляцька Настасія Сергіївна</t>
  </si>
  <si>
    <t>ЛІЦЕЙ Лідер Пришибської сільської ради</t>
  </si>
  <si>
    <t>Лиськів Андрій Анатолійович</t>
  </si>
  <si>
    <t>Данік Наталія Вадимівна</t>
  </si>
  <si>
    <t>Миколаївський національний університет імені В.О. Сухомлинського</t>
  </si>
  <si>
    <t>Чернецька Ольга Василівна</t>
  </si>
  <si>
    <t>Київський професійний коледж "СИНЕРГІЯ"</t>
  </si>
  <si>
    <t>Боровікова-Абажер Ольга Вікторівна</t>
  </si>
  <si>
    <t>КЗ "Білгород-Дністровський педагогічний фаховий коледж"</t>
  </si>
  <si>
    <t>Одеський Національний Економічний Університет</t>
  </si>
  <si>
    <t>ВСП Технологічний фаховий коледж Національного лісотехнічного університету України</t>
  </si>
  <si>
    <t>Андрієвська Наталія Геннадіївна</t>
  </si>
  <si>
    <t>Шубер Мар'яна Геннадіївна</t>
  </si>
  <si>
    <t>Ліцей №8 Львівської міської ради</t>
  </si>
  <si>
    <t>Євдошенко Світлана Валентинівна</t>
  </si>
  <si>
    <t>Ліцей № 11 Кам`янської міської ради</t>
  </si>
  <si>
    <t>ОДЕСЬКИЙ ЛІЦЕЙ № 7 ОДЕСЬКОЇ МІСЬКОЇ РАДИ</t>
  </si>
  <si>
    <t>Рождественська Маргарита Григорівна</t>
  </si>
  <si>
    <t>Добровольський Василь Романович</t>
  </si>
  <si>
    <t>Чернівецький торгівельно-економічний інститут Державного торговельно-економічного університету</t>
  </si>
  <si>
    <t>Фатєєва Світлана Андріївна</t>
  </si>
  <si>
    <t>комунальний заклад «Харківський ліцей 105 Харківської міської ради»</t>
  </si>
  <si>
    <t>Дяченко Вікторія Миколаївна</t>
  </si>
  <si>
    <t>Червонозабійницький ліцей Глеюватської сільської ради</t>
  </si>
  <si>
    <t>КЗ "Мереф'янський ліцей №7"</t>
  </si>
  <si>
    <t>Чвертко Людмила Андріївна</t>
  </si>
  <si>
    <t>Тернівський професійний гірничий ліцей</t>
  </si>
  <si>
    <t>Бєлоусова Тетяна Жоржовна</t>
  </si>
  <si>
    <t>Хорошівський ліцей 1</t>
  </si>
  <si>
    <t>Буцька Єлизавета Олександрівна</t>
  </si>
  <si>
    <t>Харківський радіотехнічний фаховий коледж</t>
  </si>
  <si>
    <t>КЗО "ПЦППРК" ДОР"</t>
  </si>
  <si>
    <t>Ковальська Леся Миколаївна</t>
  </si>
  <si>
    <t>ЛЬВІВСЬКИЙ ФАХОВИЙ КОЛЕДЖ ХАРЧОВИХ ТЕХНОЛОГІЙ ТА БІЗНЕСУ НАЦІОНАЛЬНОГО УНІВЕРСИТЕТУ ХАРЧОВИХ ТЕХНОЛОГІЙ</t>
  </si>
  <si>
    <t>Харчук Галина Іванівна</t>
  </si>
  <si>
    <t>Полтавський мистецький ліцей ім. Софії Русової Полтавської обласної ради</t>
  </si>
  <si>
    <t>Конська Аделіна Олександрівна</t>
  </si>
  <si>
    <t>Ряба Інна Володимирівна</t>
  </si>
  <si>
    <t>ЗДО 8</t>
  </si>
  <si>
    <t>Галупа Наталія Іванівна</t>
  </si>
  <si>
    <t>Крутоярівська гімназія</t>
  </si>
  <si>
    <t>Хмельницький кооперативний торговельно-економічний інститут</t>
  </si>
  <si>
    <t>Пастушенко Наталя Володимирівна</t>
  </si>
  <si>
    <t>Херсонський багатопрофільний ліцей №20 Херсонської міської ради</t>
  </si>
  <si>
    <t>Мілько Ірина Віталіївна</t>
  </si>
  <si>
    <t>КЗ "Великобабчанський ліцей" Чугуївської міської ради Харківської області</t>
  </si>
  <si>
    <t>Железняк Віта Олександрівна</t>
  </si>
  <si>
    <t>Ліцей √1 міста Хоростків, Тернопільська область</t>
  </si>
  <si>
    <t>Волкова Світлана Зіновіївна</t>
  </si>
  <si>
    <t>МФКЕХТ</t>
  </si>
  <si>
    <t>Порожнюк Петро Васильович</t>
  </si>
  <si>
    <t>Костюк Вікторія Анатоліївна</t>
  </si>
  <si>
    <t>Національний університет біоресурсів і природокористування України</t>
  </si>
  <si>
    <t>Мажора Наталія Миколаївна</t>
  </si>
  <si>
    <t>ДНЗ "Херсонське вище професійне комерційне училище"</t>
  </si>
  <si>
    <t>ЗВО "Університет Короля Данила"</t>
  </si>
  <si>
    <t>Глова Володимир Степанович</t>
  </si>
  <si>
    <t>ВСП Заліщицький фаховий коледж імені Є.Храпливого НУБіП України</t>
  </si>
  <si>
    <t>Есаулова Олена Іванівна</t>
  </si>
  <si>
    <t>Нікопольський ліцей №5 Нікопольської міської ради</t>
  </si>
  <si>
    <t>Ковова Ірина Сергіївна</t>
  </si>
  <si>
    <t>Піскун Світлана Вікторівна</t>
  </si>
  <si>
    <t>Дошкільний навчальний заклад 24 «Калинка» місто Сміла Черкаської області</t>
  </si>
  <si>
    <t>Лозиняк Аліна Леонідівна</t>
  </si>
  <si>
    <t>Соледарська ЗОШ І-ІІІ ступенів Соледарської міської ради Донецької області</t>
  </si>
  <si>
    <t>Маєв Сергій Федорович</t>
  </si>
  <si>
    <t>Слов'янський заклад загальної середньої освіти І-ІІІ ступенів № 1 Слов'янської міської ради Донецької області</t>
  </si>
  <si>
    <t>Ніколова Оксана Василівна</t>
  </si>
  <si>
    <t>Дошкільний підрозділ Запорізької гімназії № 52</t>
  </si>
  <si>
    <t>Захарова Олександра Олександрівна</t>
  </si>
  <si>
    <t>Чуреєва Анжеліка Романівна</t>
  </si>
  <si>
    <t>Заклад дошкільної освіти (ясла-садок) "Грайлик" Здолбунівської міської ради Рівненської області</t>
  </si>
  <si>
    <t>Лохвинська Оксана Петрівна</t>
  </si>
  <si>
    <t>Каховська загальноосвітня школа І-ІІІ ступенів № 6 Каховської міської ради Херсонської області</t>
  </si>
  <si>
    <t>Кутна Наталія Володимирівна</t>
  </si>
  <si>
    <t>Львівський кооперативний фаховий коледж економіки і права</t>
  </si>
  <si>
    <t>Метеленко Наталя Георгіївна</t>
  </si>
  <si>
    <t>Рудь Інна Юріївна</t>
  </si>
  <si>
    <t>Миколаївський національний університет імені В.О.Сухомлинського</t>
  </si>
  <si>
    <t>Кінаш Наталія Іванівна</t>
  </si>
  <si>
    <t>ЗЗСО 87 ім.Ірини Калинець</t>
  </si>
  <si>
    <t>ВСП «Вінницький фаховий коледж НУХТ «</t>
  </si>
  <si>
    <t>Фіцич Богдан Олександрович</t>
  </si>
  <si>
    <t>Мішина Людмила Яківна</t>
  </si>
  <si>
    <t>ВСП "ОМФК КНУ імені Тараса Шевченка"</t>
  </si>
  <si>
    <t>Чигиринова Катерина Михайлівна</t>
  </si>
  <si>
    <t>Херсонський заклад дошкільної освіти № 12</t>
  </si>
  <si>
    <t>Фертак Наталя Володимирівна</t>
  </si>
  <si>
    <t>Ольгинський ЗО Каховський район Херсонська область</t>
  </si>
  <si>
    <t>Воронцова Тетяна Юріївна</t>
  </si>
  <si>
    <t>Комунальний заклад "Харківський ліцей №105 Харківської міської ради"</t>
  </si>
  <si>
    <t>Булах Ганна Володимирівна</t>
  </si>
  <si>
    <t>Школа№248</t>
  </si>
  <si>
    <t>Гайдучик Наталя Олександрівна</t>
  </si>
  <si>
    <t>Першотравенський ліцей</t>
  </si>
  <si>
    <t>Ткачик Любов Володимирівна</t>
  </si>
  <si>
    <t>Харківська гімназія №52</t>
  </si>
  <si>
    <t>Холодова Мирослава Петрівна</t>
  </si>
  <si>
    <t>Херсонський заклад дошкільної освіти 12 Херсонської міської ради</t>
  </si>
  <si>
    <t>Курбанова Оксана Михайлівна</t>
  </si>
  <si>
    <t>Коропська ЗОШ І-ІІІ ст. ім. Т. Г. Шевченка</t>
  </si>
  <si>
    <t>Белецький Олександр Антонович</t>
  </si>
  <si>
    <t>Ужгородське вище комерційне училище Державного торговельно-економічного університету</t>
  </si>
  <si>
    <t>Дмитрук Оксана Василівна</t>
  </si>
  <si>
    <t>Великолюбаський ліцей Костопільської міської ради</t>
  </si>
  <si>
    <t>Скляров Григорій Миколайович</t>
  </si>
  <si>
    <t>Юнаківський ЗЗСО</t>
  </si>
  <si>
    <t>Короташ Аріна Ігорівна</t>
  </si>
  <si>
    <t>Уманський фаховий коледж технологій та бізнесу УНУС</t>
  </si>
  <si>
    <t>Івахненко Наталія Анатоліївна</t>
  </si>
  <si>
    <t>Херсонський заклад дошкільної освіти 12</t>
  </si>
  <si>
    <t>Данілова Світлана Юріївна</t>
  </si>
  <si>
    <t>Нікопольська гімназія 20 НМР</t>
  </si>
  <si>
    <t>Кукаріна Ольга Леонідівна</t>
  </si>
  <si>
    <t>Литвиненко Віола Михайлівна</t>
  </si>
  <si>
    <t>КОМУНАЛЬНИЙ ЗАКЛАД «ХАРКІВСЬКИЙ ЛІЦЕЙ № 105 ХАРКІВСЬКОЇ МІСЬКОЇ РАДИ»</t>
  </si>
  <si>
    <t>Рибчинська Ольга Михайлівна</t>
  </si>
  <si>
    <t>Херсонський заклад дошкільної освіти</t>
  </si>
  <si>
    <t>Глуходєдова Юлія Миколаївна</t>
  </si>
  <si>
    <t>Комунальний заклад "Харківський ліцей №10 Харківської міської ради"</t>
  </si>
  <si>
    <t>Русецький Владислав Вадимович</t>
  </si>
  <si>
    <t>Волкова Анастасія Миколаївна</t>
  </si>
  <si>
    <t>Глівінська Юлія Василівна</t>
  </si>
  <si>
    <t>Київський національний лінгвістичний університет</t>
  </si>
  <si>
    <t>Лівчак Даниїл Ігорович</t>
  </si>
  <si>
    <t>Кітнік Олександр Миколайович</t>
  </si>
  <si>
    <t>Горбатенко Лада Володимирівна</t>
  </si>
  <si>
    <t>Криворізький ліцей академічного спрямування " Міжнародні перспективи"</t>
  </si>
  <si>
    <t>Глуховецька Вікторія Вікторівна</t>
  </si>
  <si>
    <t>Синиця Юлія Сергіївна</t>
  </si>
  <si>
    <t>Маковенко Людмила Олександрівна</t>
  </si>
  <si>
    <t>Середня загальноосвітня школа 162 м. Києва</t>
  </si>
  <si>
    <t>Дермановська Ірина Петрівна</t>
  </si>
  <si>
    <t>Опорного закладу освіти Новоселицький ліцей Полонської міської ради Полонської територіальної громади Хмельницької області</t>
  </si>
  <si>
    <t>Яніна Світлана Степанівна</t>
  </si>
  <si>
    <t>Миколаївська гімназія № 26 Миколаївської міської ради Миколаївської області</t>
  </si>
  <si>
    <t>Фетісова Анастасія Віталіївна</t>
  </si>
  <si>
    <t>ЗНУ ІННІ</t>
  </si>
  <si>
    <t>Вітценко Леонід Русланович</t>
  </si>
  <si>
    <t>Інженерний навчально-науковий інститут ім. Ю.М. Потебні ЗНУ</t>
  </si>
  <si>
    <t>Лисенко Ольга Михайлівна</t>
  </si>
  <si>
    <t>Гладинець Наталія Юріївна</t>
  </si>
  <si>
    <t>Мукачівський державний університет</t>
  </si>
  <si>
    <t>Малахівська Ольга Вікторівна</t>
  </si>
  <si>
    <t>Могилів-Подільський монтажно-економічний фаховий коледж</t>
  </si>
  <si>
    <t>Квадріціус Сергій Якович</t>
  </si>
  <si>
    <t>Станіславський ліцей їм. К.Й. Голобородька</t>
  </si>
  <si>
    <t>Акулова Діана Юріївна</t>
  </si>
  <si>
    <t>Дошкільний навчальний заклад #24 " Калинка" (ясла-садок комбінованого типу) Смілянської міської ради Черкаської області</t>
  </si>
  <si>
    <t>Юркевич Оксана Миколаївна</t>
  </si>
  <si>
    <t>КНЕУ імені Вадима Гетьмана</t>
  </si>
  <si>
    <t>Боса Юлія Валеріївна</t>
  </si>
  <si>
    <t>Комунальний заклад "Центр позашкільної освіти"Джерело" Височанської селищної ради Харківського району Харківської області</t>
  </si>
  <si>
    <t>Першотравенська гімназія 3, Першотравенської міської ради, м.Першотравенськ Дніпропетровська обл</t>
  </si>
  <si>
    <t>Луцький національний технічний університет</t>
  </si>
  <si>
    <t>Прилуцька Тетяна Дмитрівна</t>
  </si>
  <si>
    <t>Харківський національний педагогічний університет імені Григорія Сковороди</t>
  </si>
  <si>
    <t>Ткаченко Єлизавета Юріівна</t>
  </si>
  <si>
    <t>Сіліна Ірина Вадимівна</t>
  </si>
  <si>
    <t>Ільницька Марина Ігорівна</t>
  </si>
  <si>
    <t>Заклад дошкільної освіти #12</t>
  </si>
  <si>
    <t>Щербініна Олена Володимирівна</t>
  </si>
  <si>
    <t>Дніпровська гімназія № 77 Дніпровської міської ради</t>
  </si>
  <si>
    <t>Відокремлений структурний підрозділ "Гірничо-електромеханічний фаховий коледж Криворізького національного університету"</t>
  </si>
  <si>
    <t>ОДЕСЬКИЙ ЛІЦЕЙ №28</t>
  </si>
  <si>
    <t>Підопригора Лариса Антонівна</t>
  </si>
  <si>
    <t>Український державний університет імені Михайла Драгоманова</t>
  </si>
  <si>
    <t>Іванова Карина Сергіївна</t>
  </si>
  <si>
    <t>Комунальний заклад "Заклад дошкільної освіти (ясла-садок) №109 Харківської міської ради"</t>
  </si>
  <si>
    <t>Птіцина Лариса Анатоліївна</t>
  </si>
  <si>
    <t>ІННІ ЗНУ</t>
  </si>
  <si>
    <t>Степова Світлана Миколаївна</t>
  </si>
  <si>
    <t>Білгород-Дністровський коледж природокористування, будівництва та комп'ютерних технологій</t>
  </si>
  <si>
    <t>Лавренчук Оксана Євгенівна</t>
  </si>
  <si>
    <t>СЗШ49 м. Львова</t>
  </si>
  <si>
    <t>Казак Оксана Олексіївна</t>
  </si>
  <si>
    <t>Київський столичний університет імені Бориса Грінченкс</t>
  </si>
  <si>
    <t>Відокремлений структурний підрозділ "Березнівський лісотехнічний фаховий коледж Національного університет водного господарства та природокористування"</t>
  </si>
  <si>
    <t>Синицька Ярослава Віталіївна</t>
  </si>
  <si>
    <t>Комунальний заклад "Харківська гімназія № 110 Харківської міської ради"</t>
  </si>
  <si>
    <t>Шаповалов Олександр Володимирович</t>
  </si>
  <si>
    <t>Комунальний заклад "Подолянський ліцей Курилівської сільської ради Куп'янського району Харківської області"</t>
  </si>
  <si>
    <t>Одеський національний університет імені І. І. Мечникова</t>
  </si>
  <si>
    <t>Надточій Олександра Миколаївна</t>
  </si>
  <si>
    <t>Черкаська ЗОШ І- ІІІ ст. № 22</t>
  </si>
  <si>
    <t>Сілін Антон Іванович</t>
  </si>
  <si>
    <t>Каланча Андрій Миколайович</t>
  </si>
  <si>
    <t>ЗДО 78</t>
  </si>
  <si>
    <t>ВСП "Фаховий коледж ракетно-космічного машинобудування Дніпровського національного університету імені Олеся Гончара"</t>
  </si>
  <si>
    <t>Потарська Олена Афанасіївна</t>
  </si>
  <si>
    <t>Деленський ліцей з дошкільним відділенням, початковою школою та гімназією Арцизької міської ради</t>
  </si>
  <si>
    <t>Ілюхіна Василина Вікторівна</t>
  </si>
  <si>
    <t>КЗПО "Київська Мала академія наук учнівської молоді"</t>
  </si>
  <si>
    <t>Дашкевич Юлія Василівна</t>
  </si>
  <si>
    <t>Коростенський міський ліцей №6</t>
  </si>
  <si>
    <t>Юдіна Тетяна Іванівна</t>
  </si>
  <si>
    <t>ВСП "Технолого-економічний фаховий коледж Білоцерківського національного аграрного університету"</t>
  </si>
  <si>
    <t>Малахівська Софія Ігорівна</t>
  </si>
  <si>
    <t xml:space="preserve">СТАВРІВСЬКИЙ ОПОРНИЙ ЛІЦЕЙ З ДОШКІЛЬНИМ ВІДДІЛЕННЯМ, ПОЧАТКОВОЮ ШКОЛОЮ ТА ГІМНАЗІЄЮ ОКНЯНСЬКОЇ СЕЛИЩНОЇ РАДИ </t>
  </si>
  <si>
    <t>Рилєєв Сергій Володимирович</t>
  </si>
  <si>
    <t>Бідник Іван Романович</t>
  </si>
  <si>
    <t>Орешко Тетяна Олексіївна</t>
  </si>
  <si>
    <t>Міжнародний ліцей "Михаїл"</t>
  </si>
  <si>
    <t>Бондарчук Ірина Павлівна</t>
  </si>
  <si>
    <t>Рівненський фаховий коледж НУБіП України</t>
  </si>
  <si>
    <t>Новіцький Сергій Броніславович</t>
  </si>
  <si>
    <t>Познаховський Віктор Анатолійович</t>
  </si>
  <si>
    <t>Пестовська Зоя Станіславівна</t>
  </si>
  <si>
    <t>Університет імені Альфреда Нобеля</t>
  </si>
  <si>
    <t>Бутова Вікторія Миколаївна</t>
  </si>
  <si>
    <t>Комунальний заклад дошкільної освіти (центр розвитку дитини) №404 Дніпровської міської ради</t>
  </si>
  <si>
    <t>Голозубова Олена Вiкторiвна</t>
  </si>
  <si>
    <t>Балаклiйский фаховий педагогiчний коледж КЗ ХГПА ХОР</t>
  </si>
  <si>
    <t>Варчук Наталія Миколаївна</t>
  </si>
  <si>
    <t>Камєянець-Подільський музей</t>
  </si>
  <si>
    <t>Розгоні Вікторії Володимирівни</t>
  </si>
  <si>
    <t>УВКУ ДТЕУ</t>
  </si>
  <si>
    <t>Теребовлянський музей-майстерня</t>
  </si>
  <si>
    <t>Тімошенко Наталія Миколаївна</t>
  </si>
  <si>
    <t>Вінницький торговельно-економічний інститут ДТЕУ</t>
  </si>
  <si>
    <t>Ріпка Юлія Миколаївна</t>
  </si>
  <si>
    <t>Перша гімназія імені Матвія Номиса Лубенської міської ради Полтавської області</t>
  </si>
  <si>
    <t>Кагляк Олена Володимирівна</t>
  </si>
  <si>
    <t>Чернова Юлія Георгіївна</t>
  </si>
  <si>
    <t>Київський ліцей Кітерра</t>
  </si>
  <si>
    <t>Чолак Тетяна Дмитрівна</t>
  </si>
  <si>
    <t>Державний навчальний заклад "Арцизький професійний аграрний ліцей"</t>
  </si>
  <si>
    <t>Федчишина Тетяна Леонідівна</t>
  </si>
  <si>
    <t>КЗВО " Вінницький гуманітарно-педагогічний коледж"</t>
  </si>
  <si>
    <t>Мараховська Юлія Олексіївна</t>
  </si>
  <si>
    <t>Слобожанський ліцей Слобожанської селищної ради Дніпровського району Дніпропетровської області</t>
  </si>
  <si>
    <t>Клименко Олена Вікторівна</t>
  </si>
  <si>
    <t>Слов'янський педагогічний ліцей Слов'янської міської ради Донецької області</t>
  </si>
  <si>
    <t>Веприцька Ірина Василівна</t>
  </si>
  <si>
    <t>Краматорська загальноосвітня школа І-ІІІ ступенів № 3</t>
  </si>
  <si>
    <t>Бондар Ірина Петрівна</t>
  </si>
  <si>
    <t>Ліцей 42</t>
  </si>
  <si>
    <t>Водоп'янов Роман Вікторович</t>
  </si>
  <si>
    <t>Комунальний заклад Запорізька спеціалізована школа-інтернат ІІ-ІІІ ступенів "Козацький ліцей" Запорізької обласної ради</t>
  </si>
  <si>
    <t>Піщолка Ірина Анатоліївна</t>
  </si>
  <si>
    <t>ВСП Фаховий коледж транспорту та комп'ютерних технологій НУ "Чернігівська політехніка"</t>
  </si>
  <si>
    <t>Проценко Світлана Сергіївна</t>
  </si>
  <si>
    <t>Баратівська гімназія Горохівської сільської ради Баштанського району Миколаївської області</t>
  </si>
  <si>
    <t>Коба Олена Вікторівнв</t>
  </si>
  <si>
    <t>Національний університет "Полтавська політехніка імені Юрія Кондратюка"</t>
  </si>
  <si>
    <t>Єфіменко Тетяна Михайлівна</t>
  </si>
  <si>
    <t>Фастівський академічний ліцей №9</t>
  </si>
  <si>
    <t>Таточенко Вікторія Геннадіївна</t>
  </si>
  <si>
    <t>Заклад дошкільної освіти Херсонської міської ради 71</t>
  </si>
  <si>
    <t>Гайдай Наталія Олександрівна</t>
  </si>
  <si>
    <t>Прилуцький заклад дошкільної освіти (яла-садок) 3 Прилуцької міської ради Чернігівської області</t>
  </si>
  <si>
    <t>Гребньова Тетяна Миколаївна</t>
  </si>
  <si>
    <t>ОДЕСЬКИЙ ЛІЦЕЙ №100 ОДЕСЬКОЇ МІСЬКОЇ РАДИ</t>
  </si>
  <si>
    <t>Омелько Ольга Анатоліївна</t>
  </si>
  <si>
    <t>Княгининівський ліцей Волинської обласної ради</t>
  </si>
  <si>
    <t>Зосим Ірина Олегівна</t>
  </si>
  <si>
    <t>ВСП "Мукачівський фаховий коледж НУБіП України"</t>
  </si>
  <si>
    <t>Master student Faculty of Finance Management and Business
Ivan Franko National University of Lviv, member of the Public Organization «Union of Educators of Ukraine»</t>
  </si>
  <si>
    <t>Непокрита Світлана Андріївна</t>
  </si>
  <si>
    <t>Першотравенська гімназія &amp; 3 Першотравнської міської ради</t>
  </si>
  <si>
    <t>Метеленко Наталія Георгіївна</t>
  </si>
  <si>
    <t>Казьонна Тетяна Олександрівна</t>
  </si>
  <si>
    <t>Комунальний заклад "Лозівський заклад дошкільної освіти (ясла -садок) комбінованого типу №13" Лозівської міської ради Харківської області</t>
  </si>
  <si>
    <t>Дніпровський державний аграрно-економічний університет</t>
  </si>
  <si>
    <t>Українець Марина Володимирівна</t>
  </si>
  <si>
    <t>Красноградський ліцей 3</t>
  </si>
  <si>
    <t>Верютин Олександр Михайлович</t>
  </si>
  <si>
    <t>Харківська національний університет імені Каразіна</t>
  </si>
  <si>
    <t>Ткаченко Світлана Василівна</t>
  </si>
  <si>
    <t>КЗ "Козацька гімназія"</t>
  </si>
  <si>
    <t>Коваленко Наталія Миколаївна</t>
  </si>
  <si>
    <t>Комунальний заклад "Харківський ліцей 105 Харківської міської ради "</t>
  </si>
  <si>
    <t>ХОЗЕЄВА ІРИНА МИХАЙЛІВНА</t>
  </si>
  <si>
    <t>ЛІЦЕЙ № 38 ШЕВЧЕНКІВСЬКОГО РАЙОНУ м.КИЄВА</t>
  </si>
  <si>
    <t>Крячко Таїсія Михайлівна</t>
  </si>
  <si>
    <t>Донецький ліцей №2 Донецької селищної ради Ізюмського району Харківської області</t>
  </si>
  <si>
    <t>Кравець Людмила Анатоліївна</t>
  </si>
  <si>
    <t>Перещепинський ліцей Перещепинської міської ради Новомосковського району Дніпропетровської області</t>
  </si>
  <si>
    <t>Бержанір Інна Анатоліївна</t>
  </si>
  <si>
    <t>Скоринчук Ілона Олегівна</t>
  </si>
  <si>
    <t>КЗВО,,Вінницький гуманітарно-педагогічний коледж"</t>
  </si>
  <si>
    <t>Рудик Вікторія Сергіївна</t>
  </si>
  <si>
    <t>Ільків Надія Іванівна</t>
  </si>
  <si>
    <t>Реклинецький ЗЗСО І-ІІІ ст. Великомостівської міської ради</t>
  </si>
  <si>
    <t>Клюкіна Надія Володимирівна</t>
  </si>
  <si>
    <t>комунальний заклад "Харківський ліцей №2 Харківської міської ради"</t>
  </si>
  <si>
    <t>Шолойко Антоніна Сергіївна</t>
  </si>
  <si>
    <t>Каленська Алла Володимирівна</t>
  </si>
  <si>
    <t>ВСП Технолого-економічний фаховий коледж БНАУ</t>
  </si>
  <si>
    <t>Лещик Ірина Богданівна</t>
  </si>
  <si>
    <t>Відокремлений структурний підрозділ «Тернопільський фаховий коледж Тернопільського національного технічного університету імені Івана Пулюя»</t>
  </si>
  <si>
    <t>Давиденко Людмила Сергіївна</t>
  </si>
  <si>
    <t>Відокремлений структурний підрозділ Вугледарський фаховий коледж Маріупольського державного університету</t>
  </si>
  <si>
    <t>Кукса Сергій Васильович</t>
  </si>
  <si>
    <t>Білопільська гімназія №4</t>
  </si>
  <si>
    <t>Твпу ресторанного сервісу і торгівлі</t>
  </si>
  <si>
    <t>Андреєв Дмитро Вячеславович</t>
  </si>
  <si>
    <t>UWCAE</t>
  </si>
  <si>
    <t>Дьоміна Валентина Анатоліївна</t>
  </si>
  <si>
    <t>Ярославицький ліцей Ярославицької сільської ради</t>
  </si>
  <si>
    <t>Солодуха Ярослав Трохимович</t>
  </si>
  <si>
    <t>Полого-Вергунівський ліцей</t>
  </si>
  <si>
    <t>Барденко Софія Віталіївна</t>
  </si>
  <si>
    <t>КЗВО ВГПК</t>
  </si>
  <si>
    <t>Шията Ірина Миколаївна</t>
  </si>
  <si>
    <t>Ірдинський ліцей заклад загальної середньої освіти з дошкільним підрозділом Білозірської сілької ради Черкаського району Черкаської області</t>
  </si>
  <si>
    <t>Курінна Олена Петрівна</t>
  </si>
  <si>
    <t>Комунальний заклад дошкільної освіти Межівський ясла садок 3 Барвінок МСР</t>
  </si>
  <si>
    <t>Дорощенко Вікторія Миколаївна</t>
  </si>
  <si>
    <t>Вінницький гуманітарно- педагогічний коледж</t>
  </si>
  <si>
    <t>Шелестюк Альона Володимирівна</t>
  </si>
  <si>
    <t>Матроський ЗЗСО</t>
  </si>
  <si>
    <t>Герінбург Ольга Вікторівна</t>
  </si>
  <si>
    <t>Херсонський академічний ліцей імені О.В. Мішукова</t>
  </si>
  <si>
    <t>Львівський фаховий коледж харчової і переробної промисловості</t>
  </si>
  <si>
    <t>Вінницькиц національний аграрний університет</t>
  </si>
  <si>
    <t>Даценко Ліляна Віталіївна</t>
  </si>
  <si>
    <t>Комунальний заклад дошкільної освіти "Межівський ясла-садок N3"Барвінок "Межівської селищної ради"</t>
  </si>
  <si>
    <t>Плуталова Катерина Вадимівна</t>
  </si>
  <si>
    <t>ХЗДО 18 Зірочка</t>
  </si>
  <si>
    <t>Михайлюк Світлана Іванівна</t>
  </si>
  <si>
    <t>Попович Антоніна Олександрівна</t>
  </si>
  <si>
    <t>Заклад дошкільної освіти 12 Херсонської міської ради</t>
  </si>
  <si>
    <t>Бут Світлана Юріївна</t>
  </si>
  <si>
    <t>Загальноосвітня санаторна школа-інтернат 19</t>
  </si>
  <si>
    <t>Рибак Ірина Леонідівна</t>
  </si>
  <si>
    <t>Харківський кооперативний торгово-економічний фаховий коледж</t>
  </si>
  <si>
    <t>Бокова Наталя Олексіївна</t>
  </si>
  <si>
    <t>Першотравенська гімназія #3</t>
  </si>
  <si>
    <t>Горбань Катерина Володимирівна</t>
  </si>
  <si>
    <t>ВСП ТФК ДУЕТ</t>
  </si>
  <si>
    <t>Ліцей Інітіум міста Сєвєродонецька Луганської області</t>
  </si>
  <si>
    <t>Лоза Вячеслав Миколайович</t>
  </si>
  <si>
    <t>фінансова сфера</t>
  </si>
  <si>
    <t>Ригаль Лариса Вікторівна</t>
  </si>
  <si>
    <t>Миколаївський ясла -садок 3 "Малятко"</t>
  </si>
  <si>
    <t>Хоменко Ніна Володимирівна</t>
  </si>
  <si>
    <t>Миколаївський ясла-садок √3 "Малятко" Миколаївської сільської ради Синельниківського району Дніпропетровської області</t>
  </si>
  <si>
    <t>Бонка Тетяна Олексіївна</t>
  </si>
  <si>
    <t>Комунальний ЗДО (ясла-садок) комбінованого типу №306 
Криворізької міської ради</t>
  </si>
  <si>
    <t>Павліщева Євгенія Анатоліївна</t>
  </si>
  <si>
    <t>Харківський ліцей 87</t>
  </si>
  <si>
    <t>Мартинюк Богдана Богданівна</t>
  </si>
  <si>
    <t>Шуба Марина Володимирівна</t>
  </si>
  <si>
    <t>Харківський національний університет імені В.Н. Каразіна</t>
  </si>
  <si>
    <t>Тернопільський національний педагогічний університет імені Володимира Гнатюка</t>
  </si>
  <si>
    <t>Нагнатова Вікторія Віталіївна</t>
  </si>
  <si>
    <t>Комунальний заклад вищої освіти "Вінницький гуманітарно-педагогічний коледж"</t>
  </si>
  <si>
    <t>Тибель Іван Васильович</t>
  </si>
  <si>
    <t>Даневич Олена Валеріївна</t>
  </si>
  <si>
    <t>Воробйова Марія Олександрівна</t>
  </si>
  <si>
    <t>Харкiвський автомобiльно-дорожний фаховий коледж</t>
  </si>
  <si>
    <t>Кучіна Наталія Василівна</t>
  </si>
  <si>
    <t>КЗДО КТ№306 КМР</t>
  </si>
  <si>
    <t>Глущевський В’ячеслав Валентинович</t>
  </si>
  <si>
    <t>Янковська Тетяна Петрівна</t>
  </si>
  <si>
    <t>ІГЛ "Лінгвіст" ім.З.Алієвої Ірпінської міської ради</t>
  </si>
  <si>
    <t>Оглобліна</t>
  </si>
  <si>
    <t>Вікторія Олександрівна</t>
  </si>
  <si>
    <t>Мусійченко Олена Георгіївна</t>
  </si>
  <si>
    <t>Ковбаса Тетяна Вікторівна</t>
  </si>
  <si>
    <t>Кам'янський центр підготовки і перепідготовки робітничих кадрів</t>
  </si>
  <si>
    <t>Петлиця Олеся Олександрівна</t>
  </si>
  <si>
    <t>Стовбінський Олександр Юрійович</t>
  </si>
  <si>
    <t>КЗ "Запорізька спеціалізована школа-інтернат ІІ-ІІІ ступенів "Січовий колегіум" ЗОР</t>
  </si>
  <si>
    <t>Католіченко Катерина Василівна</t>
  </si>
  <si>
    <t>Губинська Наталія Володимирівна</t>
  </si>
  <si>
    <t>Лещенко Сергій Іванович</t>
  </si>
  <si>
    <t>Відокремлений структурний підрозділ "Верхньодніпровський фаховий коледж ДДАЕУ"</t>
  </si>
  <si>
    <t>Кудлай Наталія Михайлівна</t>
  </si>
  <si>
    <t>Правдинський ліцей Білозерської селищної ради Херсонського району Херсонської області</t>
  </si>
  <si>
    <t>Борисевич Світлана Гнатівна</t>
  </si>
  <si>
    <t>ВИЩЕ ПРОФЕСІЙНЕ УЧИЛИЩЕ №14 М. КОЛОМИЇ</t>
  </si>
  <si>
    <t>Корначевська Людмила Василівна</t>
  </si>
  <si>
    <t>Тернопільська початкова школа "Ерудит"</t>
  </si>
  <si>
    <t>Вушко Олександра Петрівна</t>
  </si>
  <si>
    <t>Львівський поліграфічний фаховий коледж УАД</t>
  </si>
  <si>
    <t>Ільченко Ольга Олександрівна</t>
  </si>
  <si>
    <t>Комунальний заклад дошкільної освіти ясла -садок комбінованого типу №306 Криворізької міської ради</t>
  </si>
  <si>
    <t>Мисько Володимир Зіновійович</t>
  </si>
  <si>
    <t>Кам'янець-Подільське позашкільне навчально-виховне об'єднання</t>
  </si>
  <si>
    <t>Дзюбенко Оксана Володимирівна</t>
  </si>
  <si>
    <t>Комунальний заклад "Херсонський базовий медичний фаховий коледж" Херсонської обласної ради</t>
  </si>
  <si>
    <t>Батечко Юлія Миколаївна</t>
  </si>
  <si>
    <t>Миколаївський ясла-садок №3 "Малятко" Миколаївської сільської ради Синельниківського району Дніпропетровської області</t>
  </si>
  <si>
    <t>Костенко Юрій Олексійович</t>
  </si>
  <si>
    <t>Скрипник Надія Олександрівна</t>
  </si>
  <si>
    <t>Пащенко Наталія Миколаївна</t>
  </si>
  <si>
    <t>КЗ "Харківський ліцей √105 Харківської міської ради</t>
  </si>
  <si>
    <t>Лебедєва Любов Володимирівна</t>
  </si>
  <si>
    <t>Херсонський заклад дошкільної освіти №73 Херсонської міської ради</t>
  </si>
  <si>
    <t>Зінченко Олена Ярославівна</t>
  </si>
  <si>
    <t>ВСП Запорізький гідроенергетичний фаховий коледж ЗНУ</t>
  </si>
  <si>
    <t>Пасечник Марина Сергіївна</t>
  </si>
  <si>
    <t>Вінницький гуманітарно-педагогічний коледж</t>
  </si>
  <si>
    <t>Зінченко Віктор Володимирович</t>
  </si>
  <si>
    <t>Марина Пасечник Сергіївна</t>
  </si>
  <si>
    <t>Друцька Вікторія Валеріївна</t>
  </si>
  <si>
    <t>Міняйло Вікторія Петрівна</t>
  </si>
  <si>
    <t>Ткаченко Тетяна Володимирівна</t>
  </si>
  <si>
    <t>Херсонський ЗДО 12 херсонської міської ради</t>
  </si>
  <si>
    <t>Пірог Іванна Віталіївна</t>
  </si>
  <si>
    <t>Фролова Ірина Ігорівна</t>
  </si>
  <si>
    <t>Харківський ліцей #105</t>
  </si>
  <si>
    <t>Харчишина Ольга Миколаївна</t>
  </si>
  <si>
    <t>ВСП «Технолого-економічний фаховий коледж Білоцерківського національного аграрного університету»</t>
  </si>
  <si>
    <t>Страхова Антоніна Анатоліївна</t>
  </si>
  <si>
    <t>Кам'янський " ЦППРК "</t>
  </si>
  <si>
    <t>Бегей Віра Григорівна</t>
  </si>
  <si>
    <t>Херсонський ЗДО 12 Херсонської міської ради</t>
  </si>
  <si>
    <t>Гирко Анастасія Сергіївна</t>
  </si>
  <si>
    <t>Шемшей Сніжанна Михайлівна</t>
  </si>
  <si>
    <t>ЗДО 19</t>
  </si>
  <si>
    <t>Журавель Юлія Вікторівна</t>
  </si>
  <si>
    <t>Микитенко Ірина Ігорівна</t>
  </si>
  <si>
    <t>Козачок Алла Василівна</t>
  </si>
  <si>
    <t>ДПТНЗ "Вінницьке міжрегіональне вище професійне училище"</t>
  </si>
  <si>
    <t>Пелецька Світлана Миколаївна</t>
  </si>
  <si>
    <t>СК ЗДО " Слов'янський я/с / 1 "Веселка" Слов'янської сільської ради"</t>
  </si>
  <si>
    <t>Чотарі Неля</t>
  </si>
  <si>
    <t>Тернопільська загальноосвітня школа І-ІІІ ст N16 ім Володимира Левиццького</t>
  </si>
  <si>
    <t>Корнієнко Вікторія Валеріївна</t>
  </si>
  <si>
    <t>комунальний заклад "Харківський ліцей № 105 Харківської міської ради"</t>
  </si>
  <si>
    <t>Лабзенко Вікторія Олександрівна</t>
  </si>
  <si>
    <t>Бобрик Олена Борисівна</t>
  </si>
  <si>
    <t>ВСП "Верхньодніпровський фаховий коледж ДДАЕУ"</t>
  </si>
  <si>
    <t>Головко Олена Григорівна</t>
  </si>
  <si>
    <t>Свекровіна Інна Володимирівна</t>
  </si>
  <si>
    <t>ЗДО 12</t>
  </si>
  <si>
    <t>Каряка Дмитро Сергійович</t>
  </si>
  <si>
    <t>Зубкова Оксана Миколаївна</t>
  </si>
  <si>
    <t>ВСП Запорізький гідроенергетичний фаховий коледж Запорізького національного університету</t>
  </si>
  <si>
    <t>Руденко Ніна Іванівна</t>
  </si>
  <si>
    <t>ВСП "Технологічний фаховий коледж Державного університету економіки і технологій"</t>
  </si>
  <si>
    <t>Гладка Лілія Олексіївна</t>
  </si>
  <si>
    <t>Євтушенко Наталія Миколаївна</t>
  </si>
  <si>
    <t>УГСП</t>
  </si>
  <si>
    <t>Гладчук Ольга Михайлівна</t>
  </si>
  <si>
    <t>Торубара Юлія Сергіївна</t>
  </si>
  <si>
    <t>ЗДО №4 Мирноградської міської ради</t>
  </si>
  <si>
    <t>Москаленко Олена Володимирівна</t>
  </si>
  <si>
    <t>Осипенко Світлана Олександрівна</t>
  </si>
  <si>
    <t>Мелітопольський державний педагогічний університет імені Богдана Хмельницького</t>
  </si>
  <si>
    <t>Піскунов Роман Олександрович</t>
  </si>
  <si>
    <t>Тернова Неоніла Сергіївна</t>
  </si>
  <si>
    <t>ДВНЗ "КЕІ КНЕУ імені Вадима Гетьмана"</t>
  </si>
  <si>
    <t>Поліщук Вадим Григорович</t>
  </si>
  <si>
    <t>Попельнюх Руслана Юріївна</t>
  </si>
  <si>
    <t>Котелевський опорний ліцей #1 імені С.А.Ковпака</t>
  </si>
  <si>
    <t>Жила Мар'яна Володимирівна</t>
  </si>
  <si>
    <t>НРЦ "ОБЕРІГ"</t>
  </si>
  <si>
    <t>Тараненко Наталія Володимирівна</t>
  </si>
  <si>
    <t>Одеська гімназія #113</t>
  </si>
  <si>
    <t>Петрова Наталія Анатоліївна</t>
  </si>
  <si>
    <t>ДПТНЗ "Кам'янський ЦППРК"</t>
  </si>
  <si>
    <t>Павличенко Людмила Володимирівна</t>
  </si>
  <si>
    <t>Запорізька гімназія #51 Запорізької міської ради</t>
  </si>
  <si>
    <t>Дяків Ольга Юліанівна</t>
  </si>
  <si>
    <t>Бойко Тетяна Сергіївна</t>
  </si>
  <si>
    <t>КЗДО 244 ДМР</t>
  </si>
  <si>
    <t>Шелест Дарʼя Сергіївна</t>
  </si>
  <si>
    <t>Одеський ліцей №17 Одеської міської ради</t>
  </si>
  <si>
    <t>Луцик Світлана Іванівна</t>
  </si>
  <si>
    <t>Новопетрівська гімназія з початковою школою та дошкільним підрозділом Широківської сільської ради Баштанського району</t>
  </si>
  <si>
    <t>Барвінківський ЗДО (ясла-садок) #3 "Золотий ключик" Барвінківської міської територіальної громади Ізюмського району Харківської області</t>
  </si>
  <si>
    <t>Мойсяк Петро Ігорович</t>
  </si>
  <si>
    <t>Длятинський міжшкільний навчально-виробничий комбінат</t>
  </si>
  <si>
    <t>Іщук Тетяна Ігорівна</t>
  </si>
  <si>
    <t>Хмельницький національний університет</t>
  </si>
  <si>
    <t>Ігнатова Катерина Андріївна</t>
  </si>
  <si>
    <t>Комунальний заклад "Студенокський ліцей Оскільської сільської ради Ізюмського району Харківської області "</t>
  </si>
  <si>
    <t>Бутова Людмила Володимирівна</t>
  </si>
  <si>
    <t>Новокаховський приладобудівний фаховий коледж</t>
  </si>
  <si>
    <t>Антоневич Світлана Михайлівна</t>
  </si>
  <si>
    <t>ДНЗ 647</t>
  </si>
  <si>
    <t>Кирилюк Марія Віталіївна</t>
  </si>
  <si>
    <t>Комунальний заклад загальної середньої освіти «Луцький ліцей #18 Луцької міської ради»</t>
  </si>
  <si>
    <t>Данилюк Володимир Володимирович</t>
  </si>
  <si>
    <t>Ліцей 3 Володимирської міської ради</t>
  </si>
  <si>
    <t>Павлович Віра Вікторівна</t>
  </si>
  <si>
    <t>Чернівецька гімназія #7</t>
  </si>
  <si>
    <t>Арзуманян-Мурадов Герман Романович</t>
  </si>
  <si>
    <t>Ліцей № 139</t>
  </si>
  <si>
    <t>Свиридюк Анна Віталіївна</t>
  </si>
  <si>
    <t>Хмельницький заклад дошкільної освіти 
№50 Лелеченька</t>
  </si>
  <si>
    <t>Нагорна Олена Володимирівна</t>
  </si>
  <si>
    <t>Комунальний заклад освіти "Покровский центр підготовки і перепідготовки робітничих кадрів" Дніпропетровської обласної ради"</t>
  </si>
  <si>
    <t>Жабчик Наталія Іванівна</t>
  </si>
  <si>
    <t>Сарненський ліцей 1 їм.Т.Г.Шевченка</t>
  </si>
  <si>
    <t>Мохова Світлана Володимирівна</t>
  </si>
  <si>
    <t>КЗДО 244ДМР</t>
  </si>
  <si>
    <t>Агрес Оксана Григорівна</t>
  </si>
  <si>
    <t>Бурдаш Уляна Євгенівна</t>
  </si>
  <si>
    <t>ВСП "Бережанський фаховий коледж НУБІП України"</t>
  </si>
  <si>
    <t>Надобко Оксана Григорівна</t>
  </si>
  <si>
    <t>Комунальний заклад загальної середньої освіти Ліцей 1 імені Володимира Красицького Хмельницької міської ради</t>
  </si>
  <si>
    <t>Гвоздікова Олена Валеріївна</t>
  </si>
  <si>
    <t>Нікопольська гімназія № 7 Нікопольської міської ради</t>
  </si>
  <si>
    <t>Нікітчук Любов Іванівна</t>
  </si>
  <si>
    <t>КЗ "ЗДО №35 "Барвінок" Чернігівської міської ради</t>
  </si>
  <si>
    <t>Грічаненко Вікторія Альбертівна</t>
  </si>
  <si>
    <t>ВСП "Фаховий коледж електрифікації ДДАЕУ"</t>
  </si>
  <si>
    <t>ФОКШЕК ЮРІЙ ВАСИЛЬОВИЧ</t>
  </si>
  <si>
    <t>ЧТЕІ КНТЕУ</t>
  </si>
  <si>
    <t>Макарчук ВІталій Іванович</t>
  </si>
  <si>
    <t>Коростишівська спеціальна школа</t>
  </si>
  <si>
    <t>Гризлова Катерина Анатоліївна</t>
  </si>
  <si>
    <t>Вугледарський навчально – виховний комплекс «МРІЯ» (загальноосвітня школа І-ІІІ ступенів – дошкільний навчальний заклад)</t>
  </si>
  <si>
    <t>Павлик Анна Йосипівна</t>
  </si>
  <si>
    <t>ВСП «ТФК ТНТУ ім. І. Пулюя»</t>
  </si>
  <si>
    <t>Малєтова Катерина Олександрівна</t>
  </si>
  <si>
    <t>Білопільська гімназія 4</t>
  </si>
  <si>
    <t>Бобко Надія Миколаївна</t>
  </si>
  <si>
    <t>ЗОШ І-ІІІ ступенів імені Героя України полковника Р.Гаха с.Баворів Великогаївської сільської ради Тернопільської області</t>
  </si>
  <si>
    <t>Стрельцова Світлана Вікторівна</t>
  </si>
  <si>
    <t>Діброва Інна</t>
  </si>
  <si>
    <t>Янова Вікторія Миколаївна</t>
  </si>
  <si>
    <t>Любимівський ЗДПЗСО #2</t>
  </si>
  <si>
    <t>Руденко Галина Анатоліївна</t>
  </si>
  <si>
    <t>Комунальний заклад освіти "Ліцей митно-податкової справи з посиленою військово-фізичною підготовкою при Університеті митної справи та фінансів" Дніпровської м.р.</t>
  </si>
  <si>
    <t>Краснокутська Олена Миколаївна</t>
  </si>
  <si>
    <t>ЗДО</t>
  </si>
  <si>
    <t>Мельник Тетяна Іванівна</t>
  </si>
  <si>
    <t>Заклад дошкільної освіти (ясла-садок) №6 "Казка" Сарненської міської ради</t>
  </si>
  <si>
    <t>Нестеренко Оксана Іванівна</t>
  </si>
  <si>
    <t>Санаторна школа l-ll ступенів 20 м.Києва</t>
  </si>
  <si>
    <t>Беркало Марія Володимирівна</t>
  </si>
  <si>
    <t>ВСП "Аграрно-економічний фаховий коледж ПДАУ "</t>
  </si>
  <si>
    <t>Дериземля Тетяна Олександрівна</t>
  </si>
  <si>
    <t>Гуманітарний ліцей Олександрійської міської ради</t>
  </si>
  <si>
    <t>Козінець Олена Валентинівна</t>
  </si>
  <si>
    <t>КЗ "ЗДО №36"</t>
  </si>
  <si>
    <t>Лаврик Анастасія Олександрівна</t>
  </si>
  <si>
    <t>КГ №13 КМР</t>
  </si>
  <si>
    <t>Сергієнко Людмила Костянтинівна</t>
  </si>
  <si>
    <t>Зражва Валерій Іванович</t>
  </si>
  <si>
    <t>Ліцей №246 Дніпровського району м. Києва</t>
  </si>
  <si>
    <t>Клевцова Тетяна Василівна</t>
  </si>
  <si>
    <t>Місінська Світлана Михайлівна</t>
  </si>
  <si>
    <t>ЗЗСО №34 ім.М.Шашкевича</t>
  </si>
  <si>
    <t>Ольга Дайченко</t>
  </si>
  <si>
    <t>КЗДО КТ №306 КМР</t>
  </si>
  <si>
    <t>Зражва Тетяна Вікторівна</t>
  </si>
  <si>
    <t>Макарова Анастасія Миколаївна</t>
  </si>
  <si>
    <t>Хорошівський ліцей 1 Житомирської області</t>
  </si>
  <si>
    <t>Кучерява Наталя Степанівна</t>
  </si>
  <si>
    <t>Червоногригорівсьский ліцей</t>
  </si>
  <si>
    <t>Рибалко Ганна Анатоліївна</t>
  </si>
  <si>
    <t>Комунальний ЗДО "Межівський ясла садок №3" Барвінок " Межівської селищної ради"</t>
  </si>
  <si>
    <t>Баран Наталія Андріївна</t>
  </si>
  <si>
    <t>Старицький ЗЗСО І-ІІІ ступенів імені Юрія Костіва</t>
  </si>
  <si>
    <t>Березівська Надія Стефанівна</t>
  </si>
  <si>
    <t>Тернопільський фаховий коледж харчових технологій і торгівлі</t>
  </si>
  <si>
    <t>Яцкова Олена Іванівна</t>
  </si>
  <si>
    <t>Херсонський академічний ліцей ім. О. В. Мішукова ХМР при ХДУ</t>
  </si>
  <si>
    <t>Баньоі Іштван Карольович</t>
  </si>
  <si>
    <t>Ужгородський ліцей#5 імені Івана Чендея</t>
  </si>
  <si>
    <t>заклад загальної середньої освіти "Солонянський ліцей" Солонянської селищної рад Дніпропетровської області</t>
  </si>
  <si>
    <t>Кондратюк Марія Федорівна</t>
  </si>
  <si>
    <t>Карпатський інститут підприємництва</t>
  </si>
  <si>
    <t>Діденко Тетяна Володимирівна</t>
  </si>
  <si>
    <t>Ліцей №39 імені гетьмана України Богдана Хмельницького Деснянського району міста Києва</t>
  </si>
  <si>
    <t>Федорова Ія Федорівна</t>
  </si>
  <si>
    <t>Початкова школа "Смартіка"</t>
  </si>
  <si>
    <t>Зінченко Тетяна Миколаївна</t>
  </si>
  <si>
    <t>Соколовобалківський ЗЗСО І-ІІІ ступенів Нехворощанської сільської ради Полтавської області</t>
  </si>
  <si>
    <t>Скрипник Микола Євгенович</t>
  </si>
  <si>
    <t>Василенко Ірина Андріївна</t>
  </si>
  <si>
    <t>Студія творчості "Jacinth.art"</t>
  </si>
  <si>
    <t>Поцелуйко Ірина Володимирівна</t>
  </si>
  <si>
    <t>ВСП ФКТКТ НУ Чернігівська політехніка</t>
  </si>
  <si>
    <t>Логін Галина Володимирівна</t>
  </si>
  <si>
    <t>НВК "Лозівська ЗОШ І-ІІІ ступенів- ДНЗ"</t>
  </si>
  <si>
    <t>Георгієвська Зоя Анатоліївна</t>
  </si>
  <si>
    <t>ОНЕУ</t>
  </si>
  <si>
    <t>Гармаш Тетяна Андріївна</t>
  </si>
  <si>
    <t>Засуха Світлана Володимирівна</t>
  </si>
  <si>
    <t>Грушинська філія комунального закладу "Первомайский ліцей #3 "Успіх" Первомайської міської ради Харківської області"</t>
  </si>
  <si>
    <t>Парна Оксана Миколаївна</t>
  </si>
  <si>
    <t>Кролевецький заклад дошкільної освіти (ясла-садок)№7 Кролевецької міської ради</t>
  </si>
  <si>
    <t>Балясна Вікторія Олександрівна</t>
  </si>
  <si>
    <t>Харківська гімназія №98</t>
  </si>
  <si>
    <t>Книш Ірина Вікторівна</t>
  </si>
  <si>
    <t>ПШ 332</t>
  </si>
  <si>
    <t>Костецька Валентина Володимирівна</t>
  </si>
  <si>
    <t>Гвардійський ліцей</t>
  </si>
  <si>
    <t>Рухова Галина Василівна</t>
  </si>
  <si>
    <t>ОЗО «Добропільський ліцей Криворізької сільської ради Покровського району Донецької області»</t>
  </si>
  <si>
    <t>Боброва Ярина Ярославівна</t>
  </si>
  <si>
    <t>ВСП ЛПФК УАД</t>
  </si>
  <si>
    <t>Ганзенко Юрій Якович</t>
  </si>
  <si>
    <t>ОЗ"Хорольський спеціалізований ЗЗСО І-ІІІ ст 3"</t>
  </si>
  <si>
    <t>Батова Олена Миколаївна</t>
  </si>
  <si>
    <t>Комунальний заклад "Роганський ліцей " Харківського р-ну Харківської обл.</t>
  </si>
  <si>
    <t>Карабін Оксана Михайлівна</t>
  </si>
  <si>
    <t>Соколовська Світлана Юріївна</t>
  </si>
  <si>
    <t>ВСП «Роменський фаховий коледж Київського національного економічного університету імені Вадима Гетьмана»</t>
  </si>
  <si>
    <t>Назаренко Єлизавета Андріївна</t>
  </si>
  <si>
    <t>КЗ ЛОР Львівський фаховий коледж культури і мистецтв</t>
  </si>
  <si>
    <t>Якубович Сергій Петрович</t>
  </si>
  <si>
    <t>Миляцький ліцей Миляцької сільської ради Сарненського району Рівненської області</t>
  </si>
  <si>
    <t>Редьква Оксана</t>
  </si>
  <si>
    <t>ВСП "ТФК ТНТу"</t>
  </si>
  <si>
    <t>Перестороніна Лідія Іванівна</t>
  </si>
  <si>
    <t>Санаторна школа 1-2 ступенів 20</t>
  </si>
  <si>
    <t>Вєтряна Олена Анатоліївна</t>
  </si>
  <si>
    <t>Херсонський заклад дошкільної освіти 73 Херсонскької міської ради</t>
  </si>
  <si>
    <t>Ангелко Ірина</t>
  </si>
  <si>
    <t>Національний університет "Львівська політехніка"</t>
  </si>
  <si>
    <t>Гуріна Оксана Вікторівна</t>
  </si>
  <si>
    <t>ЗДО (ясла-садок) "Грайлик" Здолбунівської міської ради Рівненської області</t>
  </si>
  <si>
    <t>Гуріна Олена Валентинівна</t>
  </si>
  <si>
    <t>Сімон Тетяна Йосипівна</t>
  </si>
  <si>
    <t>Дошкільний навчальний заклад №27 "Джерельце"</t>
  </si>
  <si>
    <t>Панчук Тетяна Олександрівна</t>
  </si>
  <si>
    <t>Ірпінський ліцей #2</t>
  </si>
  <si>
    <t>Прилуцька Марина Олександрівна</t>
  </si>
  <si>
    <t>Дошкільний навчальний заклад №27 «Джерельце»</t>
  </si>
  <si>
    <t>Бороденко Тетяна Миколаївна</t>
  </si>
  <si>
    <t>КНЕУ ім.В.Гетьмана</t>
  </si>
  <si>
    <t>Шкуро Ірина Миколаївна</t>
  </si>
  <si>
    <t>Дніпровська гімназія № 76 Дніпровської міської ради</t>
  </si>
  <si>
    <t>Матвієнко Оксана Петрівна</t>
  </si>
  <si>
    <t>ЗОШ І-ІІІ ступенів №2 Горішньоплавнівської міської ради Кременчуцького району Полтавської області</t>
  </si>
  <si>
    <t>Риковська Світлана Володимирівна</t>
  </si>
  <si>
    <t>КЗ ,,Голованівський професійний ліцей КОРʼʼ</t>
  </si>
  <si>
    <t>Катеринчук Павло Миколайович</t>
  </si>
  <si>
    <t>Скуйбеда Тетяна Вікторівна</t>
  </si>
  <si>
    <t>ЗДО № 647</t>
  </si>
  <si>
    <t>Глушко Людмила</t>
  </si>
  <si>
    <t>ВСП «Киівський фаховий коледж міського господарства Таврійського національного університету імені В.І.Вернадського»</t>
  </si>
  <si>
    <t>Кравченко Юлія Анатоліївна</t>
  </si>
  <si>
    <t>ередня загальноосвітня школа №205 м. Києва</t>
  </si>
  <si>
    <t>Педоренко Алла Михайлівна</t>
  </si>
  <si>
    <t>Державний професійно -технічний навчальний заклад "Вінницьке міжрегіональне вище професійне училище"</t>
  </si>
  <si>
    <t>Тичкова Наталія Борисівна.</t>
  </si>
  <si>
    <t>ЧЕРКАСЬКИЙ ПОЛІТЕХНІЧНИЙ ФАХОВИЙ КОЛЕДЖ</t>
  </si>
  <si>
    <t>Абрамова Ірина Миколаївна</t>
  </si>
  <si>
    <t>Опорний ЗЗСО "Академічний" Краматорської міської ради Донецької області</t>
  </si>
  <si>
    <t>Мірошниченко Аліна Сергіївна</t>
  </si>
  <si>
    <t>КЗ «Центр позашкільної освіти « Джерело» Височанської селищної ради Харківського району Харківської області».</t>
  </si>
  <si>
    <t>Акатріні Володимир Михайлович</t>
  </si>
  <si>
    <t>Комунальний заклад "Багринівський ліцей Кам'янецької сільської ради Чернівецького району Чернівецької області''</t>
  </si>
  <si>
    <t>Синюкова Олена Володимирівна</t>
  </si>
  <si>
    <t>Божко Надія Валеріївна</t>
  </si>
  <si>
    <t>ВСП Фаховий коледж МНУ імені В.О. Сухомлинського</t>
  </si>
  <si>
    <t>Сідун Анастасія Ярославівна</t>
  </si>
  <si>
    <t>ЗДО №19</t>
  </si>
  <si>
    <t>Нагорний Павло Дем'янович</t>
  </si>
  <si>
    <t>Хмельницькиц кооперативний торговельно-екоромічний інститут</t>
  </si>
  <si>
    <t>Шикула Наталя Григорівна</t>
  </si>
  <si>
    <t>Нікопольська гімназія №7 НМР</t>
  </si>
  <si>
    <t>Бабич Тетяна Вікторівна</t>
  </si>
  <si>
    <t>Староцаричанська гімназія</t>
  </si>
  <si>
    <t>Шендригоренко Марина Трохимівна</t>
  </si>
  <si>
    <t>Вольська Ірина Борисівна</t>
  </si>
  <si>
    <t>Комунальний заклад Харківський ліцей 183 Харківської міської ради</t>
  </si>
  <si>
    <t>Курята Валентина Вікторівна</t>
  </si>
  <si>
    <t>Коржівська гімназія , Баришівськох селищної ради, Броарського району, Київської області</t>
  </si>
  <si>
    <t>Гібій Ірина Іванівна</t>
  </si>
  <si>
    <t>Семирівська гімназія імені Юрія Прихода</t>
  </si>
  <si>
    <t>Дмитренко Олена Ярославівна</t>
  </si>
  <si>
    <t>Каховський НВК "Гімназія -спеціалізована школа 1 ступеня з поглибленим вивченням іноземних мов"</t>
  </si>
  <si>
    <t>Криворот Тамара Василівна</t>
  </si>
  <si>
    <t>В'язівський закладу загальної середньої освіти І-ІІІ ступенів</t>
  </si>
  <si>
    <t>Кадубець Дарʼя Зіновіївна</t>
  </si>
  <si>
    <t>Рівненський фаховий коледж інформаційних технологій</t>
  </si>
  <si>
    <t>Дрюк Оксана Олексіївна</t>
  </si>
  <si>
    <t>Херсонський заклад дошкільної освіти № 73 Херсонської міської ради</t>
  </si>
  <si>
    <t>Байдик Сергій Миколайович</t>
  </si>
  <si>
    <t>Старосалтівський ліцей Старосалтівської селищної ради Чугуївського району Харківської області</t>
  </si>
  <si>
    <t>Цимбалюк Тетяна С</t>
  </si>
  <si>
    <t>Широківський ЗДО√4</t>
  </si>
  <si>
    <t>Крилов Павло Сергійович</t>
  </si>
  <si>
    <t>КЗ "Харківська спеціальна школа № 12" Харківської обласної ради</t>
  </si>
  <si>
    <t>Загорецька Людмила Олександрівна</t>
  </si>
  <si>
    <t>ХЗДО 29 "Ранкова зірка"</t>
  </si>
  <si>
    <t>Танькова ірина Іванівна</t>
  </si>
  <si>
    <t>КЗСОР "Сумський обласний академічний ліцей імені Дмитра Євдокимова"</t>
  </si>
  <si>
    <t>Мошенська Наталія Валеріївна</t>
  </si>
  <si>
    <t>Корнієнко Антоніна Петрівна</t>
  </si>
  <si>
    <t>Таращанський технічний та економіко-правовий фаховий коледж</t>
  </si>
  <si>
    <t>Шимко Олена Володимирівна</t>
  </si>
  <si>
    <t>ВСП "Одеський технічний фаховий коледж ОНТУ"</t>
  </si>
  <si>
    <t>Хруленко Наталія Іванівна</t>
  </si>
  <si>
    <t>Дніпровська гімназія № 143 Дніпровської міської ради</t>
  </si>
  <si>
    <t>Куртакова Ганна Олександрівна</t>
  </si>
  <si>
    <t>Міжрегіональна Академія управління персоналом</t>
  </si>
  <si>
    <t>Хлусова</t>
  </si>
  <si>
    <t>Заклад Дошкільної Освіти 9 комбінованого типу Херсонської міської ради</t>
  </si>
  <si>
    <t>Фірчук-Лукашева Маруся Сергіївна</t>
  </si>
  <si>
    <t>Фесенко Анастасія Василівна</t>
  </si>
  <si>
    <t>Ямпільський ДНЗ ясла-садок "Малятко"</t>
  </si>
  <si>
    <t>Дуброва Ірина Володимирівна</t>
  </si>
  <si>
    <t>НМЦ ПТО у Харківській області</t>
  </si>
  <si>
    <t>Хоменко Олеся Михайлівна</t>
  </si>
  <si>
    <t>Остерський фаховий коледж будівництва та дизайну</t>
  </si>
  <si>
    <t>Філончук Зоя Володимирівна</t>
  </si>
  <si>
    <t>КВНЗ "Херсонська академія неперервної освіти"</t>
  </si>
  <si>
    <t>Лукашев Анатолій Олегович</t>
  </si>
  <si>
    <t>Кацараба Любов Іванівна</t>
  </si>
  <si>
    <t>Дублянський опорний ліцей ім.Героя України А.Жаловаги</t>
  </si>
  <si>
    <t>Кімейчук Іван Васильович</t>
  </si>
  <si>
    <t>Білоцерківський національний аграрний університет</t>
  </si>
  <si>
    <t>ЖАРІКОВА ОЛЕНА БОРИСІВНА</t>
  </si>
  <si>
    <t>НАЦІОНАЛЬНИЙ УНІВЕРСИТЕТ БІОРЕСУРСІВ І ПРИРОДОКОРИСТУВАННЯ УКРАЇНИ</t>
  </si>
  <si>
    <t>Родзіна Євгенія Костянтинівна</t>
  </si>
  <si>
    <t>ВСП ЗГЕФК ЗНУ</t>
  </si>
  <si>
    <t>Пікож Катерина Юріївна</t>
  </si>
  <si>
    <t>Стеценко Яна Юріївна</t>
  </si>
  <si>
    <t>Білопільський ліцей №1 Білопільської міської ради Сумської області</t>
  </si>
  <si>
    <t>Плесак Світлана Миколаївна</t>
  </si>
  <si>
    <t>Державний навчальний заклад "Художнє професійно-технічне училище ім. Й.П. Станька"</t>
  </si>
  <si>
    <t>Варакін Дмитро Володимирович</t>
  </si>
  <si>
    <t>ПЛ "Харківський колегіум" Харківської області</t>
  </si>
  <si>
    <t>Шубенко Інна Андріївна</t>
  </si>
  <si>
    <t>Поліський національний університет</t>
  </si>
  <si>
    <t>Волкова Ольга Володимирівна</t>
  </si>
  <si>
    <t>Харківський ліцей №36</t>
  </si>
  <si>
    <t>Пудло Діана Степанівна</t>
  </si>
  <si>
    <t>Боринський професійний ліцей народних промислів і ремесел</t>
  </si>
  <si>
    <t>Шевченко Катерина Миколаївна</t>
  </si>
  <si>
    <t>Український гуманітарний ліцей КНУ імені Тараса Шевченка</t>
  </si>
  <si>
    <t>Юркова Анна Миколаївна</t>
  </si>
  <si>
    <t>Кодрянський ліцей</t>
  </si>
  <si>
    <t>Рашкова Марина Миколаївна</t>
  </si>
  <si>
    <t>Кам'янський ліцей Саф'янівської сільської ради Ізмаїльського району Одеської області</t>
  </si>
  <si>
    <t>Шванюк Наталія Іванівна</t>
  </si>
  <si>
    <t>Гімназія 10</t>
  </si>
  <si>
    <t>Ревуцька Ольга Станіславівна</t>
  </si>
  <si>
    <t>Рівненська гімназія 16 Рівненської міської ради</t>
  </si>
  <si>
    <t>Фалєєва Світлана Костянтинівна</t>
  </si>
  <si>
    <t>Комунальний заклад "Харківська гімназія 86 Харківської міської ради"</t>
  </si>
  <si>
    <t>Гаврикова Галина Михайлівна</t>
  </si>
  <si>
    <t>Дмитрівський ліцей Перспектива</t>
  </si>
  <si>
    <t>Hrusha Oksana</t>
  </si>
  <si>
    <t>RADITY. CZ</t>
  </si>
  <si>
    <t>Зіньківський опорний ліцей №1 Зіньківської міської ради</t>
  </si>
  <si>
    <t>Філончук Тетяна Миколаївна</t>
  </si>
  <si>
    <t>Дошкільний навчальний заклад #24"Калинка"</t>
  </si>
  <si>
    <t>Онищенко Оксана Володимирівна</t>
  </si>
  <si>
    <t>Радіонова Наталія Василівна</t>
  </si>
  <si>
    <t>Харківський національний педагогічний університет імені Г.С. Сковороди</t>
  </si>
  <si>
    <t>Пашкевич Лідія Миколаївна</t>
  </si>
  <si>
    <t>Турський ліцей</t>
  </si>
  <si>
    <t>Нагорняк Марина Михайлівна</t>
  </si>
  <si>
    <t>Ізмаїльська гімназія 10</t>
  </si>
  <si>
    <t>Загарій Тетяна Володимирівна</t>
  </si>
  <si>
    <t>Ізмаїльська гімназії 10 з початковою школою Ізмаїльського району Одеської області</t>
  </si>
  <si>
    <t>Ігнатенко Євгеній Васильович</t>
  </si>
  <si>
    <t>Комунальний заклад "Рішельєвський науковий ліцей" м.Одеса</t>
  </si>
  <si>
    <t>Гарасим Тетяна Станіславівна</t>
  </si>
  <si>
    <t>Львівський фазовий коледж харчових технологій та бізнесу</t>
  </si>
  <si>
    <t>Гусєва Ірина Сергіївна</t>
  </si>
  <si>
    <t>Здолбунівський ліцей 3, рівненська область</t>
  </si>
  <si>
    <t>Жабуровська Марина Миколаївна</t>
  </si>
  <si>
    <t>ТОВ "Вишгородський ЗЗСО-ліцей ЕКТІВ СКУЛ"</t>
  </si>
  <si>
    <t>Чикунська Ганна Миколаївна</t>
  </si>
  <si>
    <t>КЗ ,,Широківський заклад дошкільної освіти ( ясла-садок) " Оленка,, загального розвитку,, Новопільської сільської ради</t>
  </si>
  <si>
    <t>Корнієнко Тетяна Анатоліївна</t>
  </si>
  <si>
    <t>Ліцей № 176 ім. Мігеля де Сервантеса м. Києва</t>
  </si>
  <si>
    <t>Радевич Олег Юрійович</t>
  </si>
  <si>
    <t>Комунальний заклад "Харківський ліцей №38 Харківської міської ради"</t>
  </si>
  <si>
    <t>Лебедь Юлія Миколаївна</t>
  </si>
  <si>
    <t>Бойко Людмила Вікторівна</t>
  </si>
  <si>
    <t>Родинська гімназія зі структурним підрозділом початкової школи № 35 Покровської міської ради Донецької області</t>
  </si>
  <si>
    <t>Чорновол Алла Олегівна</t>
  </si>
  <si>
    <t>Кушнір Людмила Миколаївна</t>
  </si>
  <si>
    <t xml:space="preserve"> КЗ "Розсошенська гімназія Щербанівської сільської ради Полтавського району Полтавської області"</t>
  </si>
  <si>
    <t>Коба-Гасуха Вікторія Леонідівна</t>
  </si>
  <si>
    <t>Початкова школа 45 ( з дошкільним підрозділом) Полтавської міської ради</t>
  </si>
  <si>
    <t>Лихошерстова-Крайнюк Олена Вячеславівна</t>
  </si>
  <si>
    <t>Гімназія 4</t>
  </si>
  <si>
    <t>Рихлицька Марія Іванівна</t>
  </si>
  <si>
    <t>Комунальний заклад "Академічна гімназія Кропивницької міської ради"</t>
  </si>
  <si>
    <t>Чухно Оксана Петрівна</t>
  </si>
  <si>
    <t>Сенчанський будинок дитячої та юнацької творчості Миргородського району Полтавської області</t>
  </si>
  <si>
    <t>Пронікова Ірина Вікторівна</t>
  </si>
  <si>
    <t>Національний університет "Чернігівський колегіум" імені Т.Г.Шевченка</t>
  </si>
  <si>
    <t>Денисюк Олександр Петрович</t>
  </si>
  <si>
    <t>Турова Лариса Леоеідівна</t>
  </si>
  <si>
    <t>Солодка Діана Андріївна</t>
  </si>
  <si>
    <t>ВСП "ТФК ТНТУ"</t>
  </si>
  <si>
    <t>БЕРЕСТ МАР'ЯНА ВАСИЛІВНА</t>
  </si>
  <si>
    <t>КЗ "ВПУ 3" ЗОР</t>
  </si>
  <si>
    <t>Тюміна Владислава Олександрівна</t>
  </si>
  <si>
    <t>Дніпровська гімназія № 72 Дніпровської міської ради</t>
  </si>
  <si>
    <t>Редьква Оксана Зіновіївна</t>
  </si>
  <si>
    <t>Артеменко Оксана Петрівна</t>
  </si>
  <si>
    <t>Гімназія 9 НМР</t>
  </si>
  <si>
    <t>Бойко Юлія Олександрівна</t>
  </si>
  <si>
    <t>Бориспільський академічний ліцей імені Анатолія Федорчука</t>
  </si>
  <si>
    <t>Кір'якова Наталія Миколаївна</t>
  </si>
  <si>
    <t>Хмельницький ліцей 14 імені Івана Огієнка</t>
  </si>
  <si>
    <t>Степанець Анастасія Олександрівна</t>
  </si>
  <si>
    <t>Андріївський ліцей №1 Донецької селищної ради Ізюмського району Харківської області</t>
  </si>
  <si>
    <t>Шевченко Юлія Андріївна</t>
  </si>
  <si>
    <t>Дошкільний структурний підрозділ КГ 13</t>
  </si>
  <si>
    <t>Скалій Оксана Анатоліївна</t>
  </si>
  <si>
    <t>Ліцей №2 селища Крижопіль Крижопільської селищної ради</t>
  </si>
  <si>
    <t>Легошина Олена Леонідівна</t>
  </si>
  <si>
    <t>Прилуцький технічний фаховий коледж</t>
  </si>
  <si>
    <t>Панова Олена Волрдимирівна</t>
  </si>
  <si>
    <t>КЗ "Покотилівський ЗДО"</t>
  </si>
  <si>
    <t>Гіщук Оксана Стефанівна</t>
  </si>
  <si>
    <t>ВСП «Фаховий коледж Чернівецького національного університету імені Юрія Федьковича»</t>
  </si>
  <si>
    <t>Грибовська Людмила Михайлівна</t>
  </si>
  <si>
    <t>Опорний заклад "Каланчацький заклад повної загальної середньої освіти №1 Каланчацької селищної ради Херсонської області"</t>
  </si>
  <si>
    <t>Хоптинець Людмила Миколаївна</t>
  </si>
  <si>
    <t>ХЗДО29</t>
  </si>
  <si>
    <t>Бишенко Валентина Борисівна</t>
  </si>
  <si>
    <t>Кушугумський КЗДО,,Ромашка "</t>
  </si>
  <si>
    <t>Бардукова Лариса Євгеніївна</t>
  </si>
  <si>
    <t>ВСП «Гірничо – електромеханічний фаховий коледж
Криворізького національного університету»</t>
  </si>
  <si>
    <t>Швидченко Ганна Юріївна</t>
  </si>
  <si>
    <t>Вугледарський НВК "МРІЯ" (ЗОШ І-ІІІ ступенів - ДНЗ) Вугледарської міської ради Донецької області</t>
  </si>
  <si>
    <t>Іващенко Ольга Леонідівна</t>
  </si>
  <si>
    <t>Куртєва Оксана Вікторівна</t>
  </si>
  <si>
    <t>КУ "Пологівський ліцей №4" ПМР</t>
  </si>
  <si>
    <t>Рубанова Людмила Дмитрівна</t>
  </si>
  <si>
    <t>Біліцька Яна Федорівна</t>
  </si>
  <si>
    <t>Ліцей №14 "Здоров'я" Полтавської міської ради</t>
  </si>
  <si>
    <t>Мінкович Вікторія Тарасівна</t>
  </si>
  <si>
    <t>ДВНЗ "Ужгородський національний університет"</t>
  </si>
  <si>
    <t>Дудник Олена Василівна</t>
  </si>
  <si>
    <t>Литвинівська гімназія Жашківської міської ради</t>
  </si>
  <si>
    <t>Бутова Тетяна Юріївна</t>
  </si>
  <si>
    <t>ВСП «Київський торговельно-економічний фаховий коледж ДТЕУ»</t>
  </si>
  <si>
    <t>Гринчак Олена Ігорівна</t>
  </si>
  <si>
    <t>Криворізька гімназія №21 Криворізької міської ради</t>
  </si>
  <si>
    <t>Ганзюк Світлана Михайлівна</t>
  </si>
  <si>
    <t>Дніпровський державний технічний університет</t>
  </si>
  <si>
    <t>Збиранник Оксана Миколаївна</t>
  </si>
  <si>
    <t>КРЕМЕНЧУЦЬКИЙ ЛІЦЕЙ №4 "КРЕМІНЬ"</t>
  </si>
  <si>
    <t>Дребот-Лабецька Леся Миронівна</t>
  </si>
  <si>
    <t>Карпатська гімназія ім.Михайла Іваничка</t>
  </si>
  <si>
    <t>Стародуб Тетяна</t>
  </si>
  <si>
    <t>Остапівський ЗЗСО І-ІІ ступенів Варвинської селищної ради Чернігівської області</t>
  </si>
  <si>
    <t>Бугай Анастасія</t>
  </si>
  <si>
    <t>ЗДО Грайлик</t>
  </si>
  <si>
    <t>Сивак Наталя Анатоліївна</t>
  </si>
  <si>
    <t>КЗ "ДНЗ № 60 ВМР"</t>
  </si>
  <si>
    <t>Чубарь Оксана Геннадіївна</t>
  </si>
  <si>
    <t>Ужгородський національний університет</t>
  </si>
  <si>
    <t>Мякотіна Лариса ш</t>
  </si>
  <si>
    <t>Комунальний заклад ЛІЦЕЙ N2 Покровської міської ради Дніпропетровської області</t>
  </si>
  <si>
    <t>Мигас Марина Миколаївна</t>
  </si>
  <si>
    <t>Нововолинський ліцей #1</t>
  </si>
  <si>
    <t>Бабій Андріана Миколаївна</t>
  </si>
  <si>
    <t>Лужанський ЗЗСО І-ІІІ ступенів</t>
  </si>
  <si>
    <t>Сандуленко Юлія Юріївна</t>
  </si>
  <si>
    <t>Херсонський заклад дошкільної освіти 73</t>
  </si>
  <si>
    <t>Поліщук Андрій Ярославович</t>
  </si>
  <si>
    <t>Ліцей ім. Романа Шухевича Івано-Франківської міської ради.</t>
  </si>
  <si>
    <t>Коміссарова Ірина Віталіївна</t>
  </si>
  <si>
    <t>ПАТИКА ТЕТЯНА АНАТОЛІЇВНА</t>
  </si>
  <si>
    <t>КГ 13 КМР</t>
  </si>
  <si>
    <t>Команеско Сільвія Вікторівна</t>
  </si>
  <si>
    <t>Тарасовецький ліцей</t>
  </si>
  <si>
    <t>Бойко Анжеліка Сергіївна</t>
  </si>
  <si>
    <t>Національний університет "Львівська політехінка"</t>
  </si>
  <si>
    <t>Шепетюк Лариса Володимирівна</t>
  </si>
  <si>
    <t>ВСП "Гусятинський фаховий коледж ТНТУ імені Івана ПУлюя"</t>
  </si>
  <si>
    <t>Каменчук Євгеній Вікторович</t>
  </si>
  <si>
    <t>Путиловицький ліцей</t>
  </si>
  <si>
    <t>Решетник Надія Іванівна</t>
  </si>
  <si>
    <t>Яременко Людмила Василівна</t>
  </si>
  <si>
    <t>Димерський ліцей #1</t>
  </si>
  <si>
    <t>Моісеєва Катерина Геннадіївна</t>
  </si>
  <si>
    <t>Дніпровська гімназія 124 Дніпровської міської ради</t>
  </si>
  <si>
    <t>Скрипка Юлія Сергіївна</t>
  </si>
  <si>
    <t>Степанівський ліцей</t>
  </si>
  <si>
    <t>Каряка Анна Анатоліївна</t>
  </si>
  <si>
    <t>Ліцей №13 Нікопольської міської ради</t>
  </si>
  <si>
    <t>Гаврилець Анастасія Тарасівна</t>
  </si>
  <si>
    <t>ОЗО-Колінковецький ліцей Топорівської сільської ради</t>
  </si>
  <si>
    <t>Довгань Галина Дмитрівна</t>
  </si>
  <si>
    <t>Харківський ліцей 5 Харківської міської ради</t>
  </si>
  <si>
    <t>Коноваленко Ігор Вікторович</t>
  </si>
  <si>
    <t>Комунальний заклад "Харківський ліцей № 156 Харківської міської ради"</t>
  </si>
  <si>
    <t>Шаповалова Наталія Леонідівна</t>
  </si>
  <si>
    <t>Комунальний заклад «Запорізька спеціальна загальноосвітня школа-інтернат «Джерело» Запорізької обласної ради</t>
  </si>
  <si>
    <t>Фоміч Людмила Петрівна</t>
  </si>
  <si>
    <t>Комунальний заклад «Вінницький ліцей #8»</t>
  </si>
  <si>
    <t>Призенко Дарина Миколаївна</t>
  </si>
  <si>
    <t>Надточій Марина Олександрівна</t>
  </si>
  <si>
    <t>Роменський ДНЗ 10 «Казка»</t>
  </si>
  <si>
    <t>Коханська Галина Богданівна</t>
  </si>
  <si>
    <t>ХЗДО - 29 , " Ранкова зірка "</t>
  </si>
  <si>
    <t>Нагай Анастасія Вікторівна</t>
  </si>
  <si>
    <t>Ліцей 24 Мелітопольської міської ради Запорізької області</t>
  </si>
  <si>
    <t>Яцина Тетяна Іванівна</t>
  </si>
  <si>
    <t>Львівський фаховий коледж харчової та переробної промисловості НУХТ</t>
  </si>
  <si>
    <t>Шведчикова Тетяна Володимирівна</t>
  </si>
  <si>
    <t>Кропивницький будівельний фаховий коледж</t>
  </si>
  <si>
    <t>Шевчук Василь Ярославович</t>
  </si>
  <si>
    <t>Гімназія №5 м.Ківерці</t>
  </si>
  <si>
    <t>Оленіч Мирослава Олександрівна</t>
  </si>
  <si>
    <t>ЗДО (ясла -садочок) 6 "Казка"</t>
  </si>
  <si>
    <t>Китиченко Тетяна Сергіївна</t>
  </si>
  <si>
    <t>Полтавський національний педагогічний університет імені В.Г.Короленка</t>
  </si>
  <si>
    <t>Таран Вікторія Ігорівна</t>
  </si>
  <si>
    <t>Новопільський ліцей Новопільської сільської ради</t>
  </si>
  <si>
    <t>Котенко Олена Павлівна</t>
  </si>
  <si>
    <t>Приватний заклад загальної середньої освіти І ступеня «Академія сучасної освіти» з поглибленим вивченням іноземних мов</t>
  </si>
  <si>
    <t>Крамарева Ольга Вікторівна</t>
  </si>
  <si>
    <t>ОЗО Добропільський ліцей Криворізької сільської ради Покровського району Донецької області</t>
  </si>
  <si>
    <t>Грищук Наталя Василівна</t>
  </si>
  <si>
    <t>Софіївський ЗДО "Берізка" сщ Софіївка Криворізького району Дніпропетровської області</t>
  </si>
  <si>
    <t>Ісакова Вікторія Вікторівна</t>
  </si>
  <si>
    <t>Водичківська гімназія</t>
  </si>
  <si>
    <t>Гамлій Василина Василівна</t>
  </si>
  <si>
    <t>Сулятицький комунальний заклад загальної середньої освіти І-ІІІ ступенів</t>
  </si>
  <si>
    <t>Олійник Анна Юріївна</t>
  </si>
  <si>
    <t>Комунальний заклад загальної середньої освіти "Кушугумська гімназія "Інтелект" Кушугумської селищної ради Запорізького району Запорізької області</t>
  </si>
  <si>
    <t>Колодка Світлана Вікторівна</t>
  </si>
  <si>
    <t>Шевченківський ліцей Шевченківської сільської ради Миколаївської області</t>
  </si>
  <si>
    <t>Гуцул Інна Анатоліївна</t>
  </si>
  <si>
    <t>Хмельницький університет управління та права</t>
  </si>
  <si>
    <t>Черняєва Олена Вікторівна</t>
  </si>
  <si>
    <t>Гаращенко Тетяна Євгенівна</t>
  </si>
  <si>
    <t>Борщ Ірина Степанівна</t>
  </si>
  <si>
    <t>Львівська медична академія імені Андрея Крупинського</t>
  </si>
  <si>
    <t>Забавська Алла Володимирівна</t>
  </si>
  <si>
    <t>Чкаловська загальноосвітня школа І-ІІІ ступенів</t>
  </si>
  <si>
    <t>Мусій Світлана Степанівна</t>
  </si>
  <si>
    <t>КЗ "Сокальська Мала академія наук учнівської молоді імені Ігоря Богачевського"</t>
  </si>
  <si>
    <t>Король Альона Миколаївна</t>
  </si>
  <si>
    <t>Роменська загальноосвітня школа І-ІІІ ступенів No5 Роменської міської ради</t>
  </si>
  <si>
    <t>Дзюбак Тетяна Тимофіївна</t>
  </si>
  <si>
    <t>Хмельницький заклад дошкільної освіти №50 "Лелеченька"</t>
  </si>
  <si>
    <t>Мамчур Наталія Олексіївна</t>
  </si>
  <si>
    <t>Захарова Наталя Юріївна</t>
  </si>
  <si>
    <t>Врюкало Леся Мар'янівна</t>
  </si>
  <si>
    <t>Ліцей1 Івано-Франківської міської ради</t>
  </si>
  <si>
    <t>Дрінь Ірина Ігорівна</t>
  </si>
  <si>
    <t>Волошина-Сідей Вікторія</t>
  </si>
  <si>
    <t>Прокопенко Ірина Валеріївна</t>
  </si>
  <si>
    <t>ВСП "Технічний фаховий коледж Національного університету "Львівська політехніка "</t>
  </si>
  <si>
    <t>Поперечнюк Людмила Миколаївна</t>
  </si>
  <si>
    <t>Звягельський політехнічний фаховий коледж</t>
  </si>
  <si>
    <t>Місьонг Віктор Володимирович</t>
  </si>
  <si>
    <t>КЗ "Канівська санвторна школа Черкаської обласної ради"</t>
  </si>
  <si>
    <t>Галишак Юлія Володимирівна</t>
  </si>
  <si>
    <t>Городоцький ЗЗСО № 4 І-ІІІ ступенів імені Тараса Кулєби та Андрія Одухи</t>
  </si>
  <si>
    <t>Кочуровець Ганна Валеріївна</t>
  </si>
  <si>
    <t>СЗШ 205</t>
  </si>
  <si>
    <t>Гут Любов Василівна</t>
  </si>
  <si>
    <t>Дєрусова Ілона Юріївна</t>
  </si>
  <si>
    <t>Криворізька гімназія №114</t>
  </si>
  <si>
    <t>Коцюрубенко Ганна Миколаївна</t>
  </si>
  <si>
    <t>Гацько Тетяна Василівна</t>
  </si>
  <si>
    <t>ВСП "Марганецький фаховий коледж НТУ "ДП"</t>
  </si>
  <si>
    <t>Горовий Олег Володимирович</t>
  </si>
  <si>
    <t>Коцюбинський ліцей №2 Коцюбинської селищної ради Бучанського району Київської області</t>
  </si>
  <si>
    <t>Басенко Тетяна Миколаївна</t>
  </si>
  <si>
    <t>Дошкільний структурний підрозділ КГ №13</t>
  </si>
  <si>
    <t>Діденко Тетяна Іванівна</t>
  </si>
  <si>
    <t>Сумський дошкільний навчальний заклад (ясла - садок) №2 "Ясочка"</t>
  </si>
  <si>
    <t>Матюк Людмила Василівна</t>
  </si>
  <si>
    <t>Відокремлений структурний підрозділ "Любешівський технічний фаховий коледж Луцького національного технічного університету"</t>
  </si>
  <si>
    <t>Трипольська Тетяна Володимирівна</t>
  </si>
  <si>
    <t>Київський національний університет будівництва і архітектури</t>
  </si>
  <si>
    <t>Шикіна Ольга Володимирівна</t>
  </si>
  <si>
    <t>Березовська Оксана Богданівна</t>
  </si>
  <si>
    <t>ЗЗСО І - ІІІ ст. - ЗДО с. Товстолуг</t>
  </si>
  <si>
    <t>Гайворонська Олена Євгенівна</t>
  </si>
  <si>
    <t>ВСП «КАДІЇВСЬКИЙ ПЕДАГОГІЧНИЙ ФАХОВИЙ КОЛЕДЖ ДЕРЖАВНОГО ЗАКЛАДУ «ЛУГАНСЬКИЙ НАЦІОНАЛЬНИЙ УНІВЕРСИТЕТ ІМЕНІ Т. ШЕВЧЕНКА»</t>
  </si>
  <si>
    <t>Горєлая Алла Борисівна</t>
  </si>
  <si>
    <t>Глухівський НВК 4</t>
  </si>
  <si>
    <t>Пащенко Олександр Володимирович</t>
  </si>
  <si>
    <t>Полтавський фаховий коледж транспортного будівництва</t>
  </si>
  <si>
    <t>Нечипоренко Аліна Володимирівна</t>
  </si>
  <si>
    <t>Саханюк Наталія Григорівна</t>
  </si>
  <si>
    <t>Журавичівський заклад дошкільної освіти (дитячий садок) "Сонечко"</t>
  </si>
  <si>
    <t>Снігур Ольга Миколаївна</t>
  </si>
  <si>
    <t>ДНЗ №24 "Калинка" (ясла-садок комбінованого типу) Смілянської міської ради Черкаської області</t>
  </si>
  <si>
    <t>Маліков Володимир Васильович</t>
  </si>
  <si>
    <t>Пінчук Світлана Станіславівна</t>
  </si>
  <si>
    <t>Боярський фаховий коледж НУБіП України</t>
  </si>
  <si>
    <t>Пушкар Тетяна Олексіївна</t>
  </si>
  <si>
    <t>ВСП "Боярський фаховий коледж Національного університету біоресурсів і природокористування України"</t>
  </si>
  <si>
    <t>Богдан Світлана Олександрівна</t>
  </si>
  <si>
    <t>Херсонський заклад дошкільної освіти 73 Херсонської міської ради</t>
  </si>
  <si>
    <t>Білоус Алла Сергіївна</t>
  </si>
  <si>
    <t>Заклад дошкільної освіти « Ромашка»</t>
  </si>
  <si>
    <t>Гончарук Ріта Юріївна</t>
  </si>
  <si>
    <t>Баштечківський ЗДО "Сонечко" Баштечківської сільської ради</t>
  </si>
  <si>
    <t>Кочаєва Ірина Володимирівна</t>
  </si>
  <si>
    <t>Ліцей "КОЛЕГІУМ" міста Сєвєродонецька Луганської області</t>
  </si>
  <si>
    <t>Карпенко Анна Сергіївна</t>
  </si>
  <si>
    <t>Ліцей №319 імені Валерія Лобановського міста Києва</t>
  </si>
  <si>
    <t>Малахов Валерій Андрійович</t>
  </si>
  <si>
    <t>Харківський національний економічний університет ім. С. Кузнеця</t>
  </si>
  <si>
    <t>НУБІП України</t>
  </si>
  <si>
    <t>ВСП «Криворізький фаховий коледж Державного університету економіки і технологій»</t>
  </si>
  <si>
    <t>Кіслухіна Ганна Олександрівна</t>
  </si>
  <si>
    <t xml:space="preserve">
Державний професійно-технічний навчальний заклад "Дніпровський регіональний центр професійно-технічної освіти".</t>
  </si>
  <si>
    <t>Горбенко Ольга Борисівна</t>
  </si>
  <si>
    <t>Косів Василь Васильович</t>
  </si>
  <si>
    <t>Гімназія імені родини Луговських</t>
  </si>
  <si>
    <t>Вдовін Олександр Анатолійович</t>
  </si>
  <si>
    <t>Нижньодуванський ліцей Нижньодуванської селищної ради Сватівського району Луганської області</t>
  </si>
  <si>
    <t>Товстолуг Євгеній Миколайович</t>
  </si>
  <si>
    <t>Харківський ліцей №151 Харківської міської ради</t>
  </si>
  <si>
    <t>Степанова Леся Василівна</t>
  </si>
  <si>
    <t>Голодьківська гімназія Хмільницької міської ради</t>
  </si>
  <si>
    <t>Негуляєва Марина Анатоліївна</t>
  </si>
  <si>
    <t>Іллінівський ОЗЗСО</t>
  </si>
  <si>
    <t>Ласкова Наталія Борисівна</t>
  </si>
  <si>
    <t>Краснопільський ліцей Березанської селищної ради</t>
  </si>
  <si>
    <t>Цап Олена Яношівна</t>
  </si>
  <si>
    <t>ЗДО8</t>
  </si>
  <si>
    <t>Попова Вікторія Сергіївна</t>
  </si>
  <si>
    <t>Комунальний заклад "Харківський ліцей 13 Харківської міської ради"</t>
  </si>
  <si>
    <t>Пасічник Наталя Олексіївна</t>
  </si>
  <si>
    <t>Центральноукраїнський державний університет імені Володимира Винниченка</t>
  </si>
  <si>
    <t>Міхєєва Любов Миколаївна</t>
  </si>
  <si>
    <t>КЗ "Харківський науковий ліцей "Обдарованість"" ХОР</t>
  </si>
  <si>
    <t>Поліщук Анна Сергіївна</t>
  </si>
  <si>
    <t>КЗ Муховецький ЗДО "Калинонька" Немирівської міської ради Вінницької області</t>
  </si>
  <si>
    <t>Грибанова Світлана Анатоліївна</t>
  </si>
  <si>
    <t>Кременчуцький льотний коледж</t>
  </si>
  <si>
    <t>Кравчук Олександра Анатоліївна</t>
  </si>
  <si>
    <t>Мандаринка- дитячий садок</t>
  </si>
  <si>
    <t>Савчук Людмила Анатоліївна</t>
  </si>
  <si>
    <t>Новоукраїнський ліцей №4 Новоукраїнської міської ради Кіровоградської області</t>
  </si>
  <si>
    <t>Потапенко Наталія Іванівна</t>
  </si>
  <si>
    <t>Професійно-технічне Училище 71</t>
  </si>
  <si>
    <t>Герасимчук Алла Вікторівна</t>
  </si>
  <si>
    <t>ДНЗ "Полонський агропромисловий центр професійної освіти"</t>
  </si>
  <si>
    <t>Шведова Юлія Борисівна</t>
  </si>
  <si>
    <t>Кловський ліцей 77</t>
  </si>
  <si>
    <t>Бандура Леся Валеріївна</t>
  </si>
  <si>
    <t>Кам'янський заклад загальної середньої освіти №2 з поглибленим вивченням окремих предметів Кам'янської міської ради Черкаської області</t>
  </si>
  <si>
    <t>Шевченко Любов Ярославівна</t>
  </si>
  <si>
    <t>Кочерга Тетяна Іванівна</t>
  </si>
  <si>
    <t>ВСП "Лубенський фінансово-економічний фаховий коледж Полтавського державного аграрного університету"</t>
  </si>
  <si>
    <t>Запорожець Світлана Володимирівна</t>
  </si>
  <si>
    <t>Черкаський державний технлологічний університет</t>
  </si>
  <si>
    <t>Синюк Оксана Павлівна</t>
  </si>
  <si>
    <t>Погребняк Людмила Павлівна</t>
  </si>
  <si>
    <t>Ліцей № 26 "Шевченківський" Полтавської міської ради</t>
  </si>
  <si>
    <t>Дворник Інна Володимирівна</t>
  </si>
  <si>
    <t>Відокремлений підрозділ Національного університету біоресурсів і природокористування України "Ніжинський агротехнічний інститут"</t>
  </si>
  <si>
    <t>Виштак Ольга Миколаївна</t>
  </si>
  <si>
    <t>КЗ «Білгород-Дністровський педагогічний фаховий коледж»</t>
  </si>
  <si>
    <t>Латик Тетяна Василівна</t>
  </si>
  <si>
    <t>Прикарпатський фаховий коледж лісового господарства та туризму</t>
  </si>
  <si>
    <t>Колесникова Тетяна Іванівна</t>
  </si>
  <si>
    <t>Комунальний заклад "Харківський ліцей №8 Харківської міської ради"</t>
  </si>
  <si>
    <t>Боровик Наталія Вікторівна</t>
  </si>
  <si>
    <t>ДНЗ "Лісоводський ПАЛ"</t>
  </si>
  <si>
    <t>Рудакова Марина Валентиновна</t>
  </si>
  <si>
    <t>Ліцей49</t>
  </si>
  <si>
    <t>Всп РФК НУБіП України</t>
  </si>
  <si>
    <t>Паламарчук Тетяна Анатоліївна</t>
  </si>
  <si>
    <t>Христівський ліцей Сахновецької сільської ради Хмельницької області</t>
  </si>
  <si>
    <t>ВСП РФК НУБІП України</t>
  </si>
  <si>
    <t>Маринов Дмитро Михайлович</t>
  </si>
  <si>
    <t>ВСП РФК НУБіП України</t>
  </si>
  <si>
    <t>Кравченко Віта Миколаївна</t>
  </si>
  <si>
    <t>Перещепинська гімназія "Крок"</t>
  </si>
  <si>
    <t>Тихонова Наталія Василівна</t>
  </si>
  <si>
    <t>Миколаївський ЗЗСО І-ІІІ ступенів № 11 Новогродівської міської ради Донецької області</t>
  </si>
  <si>
    <t>Михайлюк Валентина</t>
  </si>
  <si>
    <t>Державний професійно-технічний навчальний заклад "Халківське вище професійне училище послуг"</t>
  </si>
  <si>
    <t>Когут Михайло Ярославович</t>
  </si>
  <si>
    <t>Стебницька гімназія №6 імені Героїв АТО Дрогобицької міської ради Львівської області</t>
  </si>
  <si>
    <t>Матюшенко Василь Васильович</t>
  </si>
  <si>
    <t>Семенюк Юліанна Валеріївна</t>
  </si>
  <si>
    <t>Піралієва Тетяна Миколаївна</t>
  </si>
  <si>
    <t>ЗДО 79</t>
  </si>
  <si>
    <t>Ларіонова Катерина Леонідівна</t>
  </si>
  <si>
    <t>Пашук Вікторія Миколаївна</t>
  </si>
  <si>
    <t>Криворізька гімназія 78</t>
  </si>
  <si>
    <t>Слободяник Наталія Миколаївна</t>
  </si>
  <si>
    <t>ДНЗ 27 Джерельце ясла -садок комбінованого типу Центр природного оздоровлення дітей.</t>
  </si>
  <si>
    <t>Палій Віра Іванівна</t>
  </si>
  <si>
    <t>Решетник Віра Іванівна</t>
  </si>
  <si>
    <t>КГ 78</t>
  </si>
  <si>
    <t>Карасьов Дмитро</t>
  </si>
  <si>
    <t>Кг78</t>
  </si>
  <si>
    <t>Галдун Олена Олексіївна</t>
  </si>
  <si>
    <t>Вище професійне училище №21 м.Миколаєва</t>
  </si>
  <si>
    <t>Криворученко Ганна Анатоліївна</t>
  </si>
  <si>
    <t>Слов'янський заклад загальної середньої освіти І- ІІ ступенів #19 Слов'янської міської ради Донецької області</t>
  </si>
  <si>
    <t>Скуба Оксана Михайлівна</t>
  </si>
  <si>
    <t>Черкаський фізико-математичний ліцей (ФІМЛІ)</t>
  </si>
  <si>
    <t>Сілідуєва Анна Дмитрівна</t>
  </si>
  <si>
    <t>ВСП "Фаховий коледж інженерії, управління та землевпорядкування НАУ"</t>
  </si>
  <si>
    <t>Брезіцька Олена Вікторівна</t>
  </si>
  <si>
    <t>Богатирець Віктор Ігорович</t>
  </si>
  <si>
    <t>Чернівецький торговельно-економічний інститут Державного торговельно економічного університету</t>
  </si>
  <si>
    <t>Бондар Олена Леонідівна</t>
  </si>
  <si>
    <t>Опорний заклад "Ліцей #1 імені Героя України Березняка Євгена Степановича"</t>
  </si>
  <si>
    <t>Слижук Маріанна Віталіївна</t>
  </si>
  <si>
    <t>Христюк Інна Миколаївна</t>
  </si>
  <si>
    <t>Ліцей N3 Калинівської міської ради Вінницької області</t>
  </si>
  <si>
    <t>Коломієць Юлія Миколаївна</t>
  </si>
  <si>
    <t>Комунальний заклад "Дмитрашківський ліцей" Піщанської селищної ради</t>
  </si>
  <si>
    <t>Конкін Дмитро Станіславович</t>
  </si>
  <si>
    <t>Лубенський фінансово-економічний фаховий коледж</t>
  </si>
  <si>
    <t>Плєшакова Наталія Анатоліївна</t>
  </si>
  <si>
    <t>Сіренко Надія Вікторівна</t>
  </si>
  <si>
    <t>Ліцей №9 імені Євгенія Єніна Павлоградської міської ради</t>
  </si>
  <si>
    <t>Фуцяк Оксана Миронівна</t>
  </si>
  <si>
    <t>Гузіївський ліцей</t>
  </si>
  <si>
    <t>Данішевська Тетяна Володимирівна</t>
  </si>
  <si>
    <t>Херсонський державний дошкільний заклад №12 Херсонської міської ради</t>
  </si>
  <si>
    <t>Іоргачова Марія Іванівна</t>
  </si>
  <si>
    <t>Мягкоход Лариса Миколаївна</t>
  </si>
  <si>
    <t>Балтський ліцей #1 імені Олеся Гончара Балтської міської ради Одеської області</t>
  </si>
  <si>
    <t>Ковальова Олена Миколаївна</t>
  </si>
  <si>
    <t>Національний університет "Одеська політехніка"</t>
  </si>
  <si>
    <t>Грицай Тетяна Анатоліївна</t>
  </si>
  <si>
    <t>Українська класична гімназія Лубенської міської ради Лубенського району Полтавської області</t>
  </si>
  <si>
    <t>Самелюк Наталія Василівна</t>
  </si>
  <si>
    <t>Заклад дошкільної освіти (ясла-садок )№ 73 "Червона квіточка" комбінованого типу.м Кропивницький</t>
  </si>
  <si>
    <t>Пісня Оксана</t>
  </si>
  <si>
    <t>НМЦ «Освіта для майбутнього»</t>
  </si>
  <si>
    <t>Темченко Світлана Василівна</t>
  </si>
  <si>
    <t>Таврійська гімназія "Перспектива" Таврійської сільської ради</t>
  </si>
  <si>
    <t>Полбінцева Каріна Русланівна</t>
  </si>
  <si>
    <t>КЗ "Новомажарівський ліцей" Зачепилівської селищної ради Красноградського району Харківської області</t>
  </si>
  <si>
    <t>Шолька Сергій Миколайович</t>
  </si>
  <si>
    <t>Арцизький ліцей №5 з початковою школою та гімназією Арцизької міської ради</t>
  </si>
  <si>
    <t>Шолька Олена Вікторівна</t>
  </si>
  <si>
    <t>Сторожинецький лісовий фаховий коледж</t>
  </si>
  <si>
    <t>Іванова Ольга Миколаївна</t>
  </si>
  <si>
    <t>Комунальний заклад "Харківська спеціальна школа №8" Харківської обласної ради</t>
  </si>
  <si>
    <t>Деміденко Людмила Степанівна</t>
  </si>
  <si>
    <t>Ірпінський фаховий коледж економіки та права</t>
  </si>
  <si>
    <t>Шкоденко Лариса Анатоліївна</t>
  </si>
  <si>
    <t>Полтавська академія неперервної освіти ім. М.В. Остроградського</t>
  </si>
  <si>
    <t>Сапіжак Михайло Володимирович</t>
  </si>
  <si>
    <t>Заліщицький фаховий коледж імені Євгена Храпливого НУБіП України</t>
  </si>
  <si>
    <t>Палкіна Леся Петрівна</t>
  </si>
  <si>
    <t>БПЛ «Міцва - 613»</t>
  </si>
  <si>
    <t>Савченко Наталя Володимирівна</t>
  </si>
  <si>
    <t>Корзун Ірина Володимирівна</t>
  </si>
  <si>
    <t>Житомирський дошкільний навчальний заклад 26</t>
  </si>
  <si>
    <t>Калашнікова Світлана Ігорівна</t>
  </si>
  <si>
    <t>Вознесенська гімназія #4</t>
  </si>
  <si>
    <t>Ващенок Тетяна Анатоліївна</t>
  </si>
  <si>
    <t>Школа І-ІІІ ступенів 294Деснянського району м. Києва</t>
  </si>
  <si>
    <t>Лебідь Людмила Володимирівна</t>
  </si>
  <si>
    <t>КЗО " Українсько- Американський ліцей" Дніпровської міської ради</t>
  </si>
  <si>
    <t>Брус Любов Петрівна</t>
  </si>
  <si>
    <t>ВСП «Івано-Франківський фаховий коледж ЛНУП»</t>
  </si>
  <si>
    <t>Дорош Тетяна Володимирівна</t>
  </si>
  <si>
    <t>ЗЗСО І-ІІІст. - заклад дошкільної освіти с. Товстолуг Великогаївської сільської ради Тернопільської області</t>
  </si>
  <si>
    <t>Матусевич Надія Кирилівна</t>
  </si>
  <si>
    <t>Соколянський заклад загальної середньої освіти, І-ІІ ступенів Буської міської ради</t>
  </si>
  <si>
    <t>Чепель Вікторія Вячеславівна</t>
  </si>
  <si>
    <t>ДНЗ №19 "Світлячок"</t>
  </si>
  <si>
    <t>Маркова Євгенія Юхимівна</t>
  </si>
  <si>
    <t>Херсонський морський фаховий коледж рибної промисловості</t>
  </si>
  <si>
    <t>Максимова Рімма Олександрівна</t>
  </si>
  <si>
    <t>Ніжинська гімназія N1 Ніжинської міської ради Чернігівської області</t>
  </si>
  <si>
    <t>Грицюк Марія Василівна</t>
  </si>
  <si>
    <t>ЗДО (ясла - садок) № 6 "Казка" Сарненської міської ради</t>
  </si>
  <si>
    <t>Бісик Богдан Михайлович</t>
  </si>
  <si>
    <t>Яворівський заклад загальної середньої освіти І-ІІІ ступенів №3 імені Тараса Шевченка Яворівської міської ради Львівської області</t>
  </si>
  <si>
    <t>Курганова Ірина Михайлівна</t>
  </si>
  <si>
    <t>КЗ "Вінницький ліцей ✓31"</t>
  </si>
  <si>
    <t>Хоменко Олександр Миколайович</t>
  </si>
  <si>
    <t>філія "Лютенськобудищанська гімназія Зіньківського опорного ліцею імені М. К. Зерова Зіньківської міської ради"</t>
  </si>
  <si>
    <t>Козак Людмила Іванівна</t>
  </si>
  <si>
    <t>Хмельницький заклад дошкільної освіти №45 «Ялинка»</t>
  </si>
  <si>
    <t>Мідик Ганна Романівна</t>
  </si>
  <si>
    <t>Ліцей №4 імені Лесі Українки Дрогобицької міської ради Львівської області</t>
  </si>
  <si>
    <t>Чагаровська Алла Володимирівна</t>
  </si>
  <si>
    <t>Косенко Євгенія Василівна</t>
  </si>
  <si>
    <t>ОЗО «Добропільський ліцей Криворізької сільської ради»</t>
  </si>
  <si>
    <t>Штогрін Світлана Петрівна</t>
  </si>
  <si>
    <t>Розівсьий ОЗЗСО I-III СТ.</t>
  </si>
  <si>
    <t>Кривошап Наталія Олексіївна</t>
  </si>
  <si>
    <t>Ямпільська загальноосвітня школа І-ІІІ ступенів №2 Ямпільської селищної ради</t>
  </si>
  <si>
    <t>Ія Христюк</t>
  </si>
  <si>
    <t>Хащівська гімназія</t>
  </si>
  <si>
    <t>Бєлокурова Ольга Станіславівна</t>
  </si>
  <si>
    <t>Ліцей № 85 міста Києва</t>
  </si>
  <si>
    <t>Дорош Галина Тарасівна</t>
  </si>
  <si>
    <t>Середня загальноосвітня школа 67 м.Львова</t>
  </si>
  <si>
    <t>Відокремлений структурний підрозділ "Вінницький фаховий коледж Національного університету харчових технологій"</t>
  </si>
  <si>
    <t>Линник Олена Миколаївна</t>
  </si>
  <si>
    <t>Московська гімназія Михайло-Лукашівської сільської ради Запорізького району Запорізької області</t>
  </si>
  <si>
    <t>Савицька Алла Володимирівна</t>
  </si>
  <si>
    <t>Славутицький ЗЗСО І - ІІІ ступенів №3 Вишгородського району Київської області</t>
  </si>
  <si>
    <t>Мисюра Тетяна Володимирівна</t>
  </si>
  <si>
    <t>ВСП" Житомирський торговельно-економічний фаховий коледж ДТЕУ "</t>
  </si>
  <si>
    <t>Пономарьова Марина Миколаївна</t>
  </si>
  <si>
    <t>Комунальний заклад "Куп'янська спеціальна школа" Харківської обласної ради</t>
  </si>
  <si>
    <t>Губенко Оксана Вадимівна</t>
  </si>
  <si>
    <t>Марганецький ліцей №3</t>
  </si>
  <si>
    <t>Галіцька Наталія Валеріївна</t>
  </si>
  <si>
    <t>Олексіївський ліцей Покровської сільської ради</t>
  </si>
  <si>
    <t>Терешкович Ольга Володимирівна</t>
  </si>
  <si>
    <t>Скреготівська початкова школа</t>
  </si>
  <si>
    <t>Лаганович Наталія Ярославівна</t>
  </si>
  <si>
    <t>Стайківський ліцей "Світоч"</t>
  </si>
  <si>
    <t>Яцунь Людмила Анатоліївна</t>
  </si>
  <si>
    <t>Гімназія #20 імені Сергія Єфремова Хмельницької міської ради</t>
  </si>
  <si>
    <t>Маслянчук Анна Вікторівна</t>
  </si>
  <si>
    <t>Санаторна школа І-ІІ ступенів №20</t>
  </si>
  <si>
    <t>Євдокимова Наталія Вячеславівна</t>
  </si>
  <si>
    <t>Пиріг Світлана Олександрівна</t>
  </si>
  <si>
    <t>Мартиник Тетяна Вікторівна</t>
  </si>
  <si>
    <t>Ліцей 5 ім. Іванни і Іллі Кокорудзів ЛМР</t>
  </si>
  <si>
    <t>Гусарь Олена Артурівна</t>
  </si>
  <si>
    <t>Воронізька ЗОШ І-ІІІ ст. ім. П.О. Куліша</t>
  </si>
  <si>
    <t>Крохта Оксана Миколаївна</t>
  </si>
  <si>
    <t>КАЛУСЬКИЙ ЛІЦЕЙ №10 КАЛУСЬКОЇ МІСЬКОЇ РАДИ ІВАНО-ФРАНКІВСЬКОЇ ОБЛАСТІ.</t>
  </si>
  <si>
    <t>Ткачук Наталія Василівна</t>
  </si>
  <si>
    <t>Волинський національний університет імені Лесі Українки</t>
  </si>
  <si>
    <t>Канцір Ірина Анатоліївна</t>
  </si>
  <si>
    <t>ВСП «Техніко-економічний фаховий коледж Національного університету «Львівська політехніка «</t>
  </si>
  <si>
    <t>Онищак Вікторія Семенівна</t>
  </si>
  <si>
    <t>Мостівський ліцей</t>
  </si>
  <si>
    <t>Мараховська Тетяна Анатоліївна</t>
  </si>
  <si>
    <t>Бершадський ліцей №1 імені Анатолія Матвієнка</t>
  </si>
  <si>
    <t>Квасницька раїса Степанівна</t>
  </si>
  <si>
    <t>Упиренко Віта Миколаївна</t>
  </si>
  <si>
    <t>Глодоський ліцей</t>
  </si>
  <si>
    <t>Дутко Людмила Петрівна</t>
  </si>
  <si>
    <t>Самбірський фаховий коледж економіки та інформаційних технологій</t>
  </si>
  <si>
    <t>Троценко Дмитро Іванович</t>
  </si>
  <si>
    <t>Черняхівський ліцей №2 , Черняхівська селищна рада</t>
  </si>
  <si>
    <t>Піддубна Наталія Василівна</t>
  </si>
  <si>
    <t>Ліцей номер 4, Ладижинської міської ради</t>
  </si>
  <si>
    <t>ВСП «Кам’янець-Подільський фаховий коледж харчової промисловості Національного університету харчових технологій»</t>
  </si>
  <si>
    <t>Гадомська Інна Олександрівна</t>
  </si>
  <si>
    <t>Любарський професійний ліцей</t>
  </si>
  <si>
    <t>Ягодзінський Ілля Сергійович</t>
  </si>
  <si>
    <t>ВСП ТЕФК БНАК</t>
  </si>
  <si>
    <t>Павленко Яна Володимирівна</t>
  </si>
  <si>
    <t>ДПТНЗ "Дніпровський регіональний центр професійно-технічної освіти"</t>
  </si>
  <si>
    <t>Кравець Андрій Васильович</t>
  </si>
  <si>
    <t>Стрийська гімназія імені Василя Стасюка</t>
  </si>
  <si>
    <t>Даданенко Аріна Радіонівна</t>
  </si>
  <si>
    <t>ТЕФК БНАУ</t>
  </si>
  <si>
    <t>Шевчук Валентина Михайлівна</t>
  </si>
  <si>
    <t>Хорошіський ліцей №1 Житомирської області</t>
  </si>
  <si>
    <t>Kocheshkov Anatoliy</t>
  </si>
  <si>
    <t>National Technical University of Ukraine
"Ihor Sikorsky Kyiv Polytechnic Institute"</t>
  </si>
  <si>
    <t>Арзамаскіна Владислава Сергіївна</t>
  </si>
  <si>
    <t>ВСП ТЕФК БНАУ</t>
  </si>
  <si>
    <t>Арсеній Наумович Романович</t>
  </si>
  <si>
    <t>Загородня Каріна Сергіївна</t>
  </si>
  <si>
    <t>ВСП «Технолого-Економічний Фаховий коледж БНАУ»</t>
  </si>
  <si>
    <t>Дяченко Ірина Валентинівна</t>
  </si>
  <si>
    <t>ШколаІ-ІІІ ступенів #27</t>
  </si>
  <si>
    <t>Астахова Вікторія Вікторівна</t>
  </si>
  <si>
    <t>Опорний заклад освіти "Добропільський ліцей Криворізької сільської ради Покровського району Донецької області"</t>
  </si>
  <si>
    <t>Кабачій Дарина Юріївна</t>
  </si>
  <si>
    <t>ТЕХНОЛОГО-ЕКОНОМІЧНИЙ КОЛЕДЖ БІЛОЦЕРКІВСЬКОГО ДЕРЖАВНОГО АГРАРНОГО УН-ТУ</t>
  </si>
  <si>
    <t>Бабенко Анастасія Володимиріна</t>
  </si>
  <si>
    <t>Грицай Карина Тарасівна</t>
  </si>
  <si>
    <t>Іванько Софія Олегівна</t>
  </si>
  <si>
    <t>Макеєва Уляна Василівна</t>
  </si>
  <si>
    <t>Гвіздецький ЗДО (ясла-садок)</t>
  </si>
  <si>
    <t>Біленко Роман Дмитрович</t>
  </si>
  <si>
    <t>Приймак Ліна Олегівна</t>
  </si>
  <si>
    <t>ВСП "Політехнічний фаховий коледж Кременчуцького національного університету ім.М.Остртрогградського</t>
  </si>
  <si>
    <t>Костенко Пелагія Марківна</t>
  </si>
  <si>
    <t>Тищук Альбіна Василівна</t>
  </si>
  <si>
    <t>Семенівська гімназія Старокозацької сільської ради Білгород-Дністровського району Одеської області</t>
  </si>
  <si>
    <t>Віценко Марія Михайлівна</t>
  </si>
  <si>
    <t>Колюшев Артем Святославович</t>
  </si>
  <si>
    <t>Маринченко Катерина Володимирівна</t>
  </si>
  <si>
    <t>Гіренко Ольга Олегівна</t>
  </si>
  <si>
    <t>КЗ ЗДО №6 "Калинка"</t>
  </si>
  <si>
    <t>Росинський Андрій Валерійович</t>
  </si>
  <si>
    <t>Цеба Богдан Сергійович</t>
  </si>
  <si>
    <t>Онофрійчук Ігор Ігорович</t>
  </si>
  <si>
    <t>Максимчук Андрій Якович</t>
  </si>
  <si>
    <t>Колеснік Валерія Павлівна</t>
  </si>
  <si>
    <t>Технолого - економічний Коледж БНАУ </t>
  </si>
  <si>
    <t>Олійник Євгенія Валеріївна</t>
  </si>
  <si>
    <t>Стефанішина Наталя Вікторівна</t>
  </si>
  <si>
    <t>ЗДО (ясла-садок) "Рябінка" Курахівської міської ради Донецької області</t>
  </si>
  <si>
    <t>Сидорук Валентина Василівна</t>
  </si>
  <si>
    <t>Заклад дошкільної освіти (ясла садок) комбінованого типу "Рябінка" комунальної форми власності Курахівської міської ради Донецької області</t>
  </si>
  <si>
    <t>Шпильова Ангеліна Анатоліївна</t>
  </si>
  <si>
    <t>Гудзь Ірина Миколаївна</t>
  </si>
  <si>
    <t>Вільнотерешківська гімназія ім. І. М. Волочая</t>
  </si>
  <si>
    <t>Дронова Анастасія Дмитрівна</t>
  </si>
  <si>
    <t>Зелена Олександра Русланівна</t>
  </si>
  <si>
    <t>Мусієнко Ірина Янківна</t>
  </si>
  <si>
    <t>ЗЗСО гімназія № 12 Дружківської міської ради Донецької області</t>
  </si>
  <si>
    <t>Лашко Лідія Гринорівна</t>
  </si>
  <si>
    <t>Школа 1-3 ступенів № 175 ім. В.Марченка м. Київ</t>
  </si>
  <si>
    <t>Крамінська Галина Володимирівна</t>
  </si>
  <si>
    <t>ВСП Машинобудівний фаховий коледж Сум ДУ</t>
  </si>
  <si>
    <t>Гринішина Дарина Сергіївна</t>
  </si>
  <si>
    <t>Кузьменчук Дар'я Вікторівна</t>
  </si>
  <si>
    <t>Мокрушина Оксана Григорівна</t>
  </si>
  <si>
    <t>КЗО "КЛ "КОЛІЯ" ДОР"</t>
  </si>
  <si>
    <t>Лазаревич Вікторія Миколаївна</t>
  </si>
  <si>
    <t>Львівський фаховий коледж харчових технологій та бізнесу</t>
  </si>
  <si>
    <t>Похилько Вікторія Іванівна</t>
  </si>
  <si>
    <t>Ткаченко Софія Михайлівна</t>
  </si>
  <si>
    <t>ВСП "Технолого-економічний фаховий коледж Білоцерківського національного аграрного університету</t>
  </si>
  <si>
    <t>Борисенко Данило Дмитрович</t>
  </si>
  <si>
    <t>Дніпровський ліцей № 91 Дніпровської міської ради</t>
  </si>
  <si>
    <t>Матвієнко Олександр Васильович</t>
  </si>
  <si>
    <t>ВСП Аграрно -економічний фахових коледж ПДАУ</t>
  </si>
  <si>
    <t>Сʼєдіна Інна Олегівна</t>
  </si>
  <si>
    <t>Чмир Наталія Ярославівна</t>
  </si>
  <si>
    <t>Заклад дошкільної освіти №1 м. Пустомити</t>
  </si>
  <si>
    <t>Кушнір Світлана Олександрівна</t>
  </si>
  <si>
    <t>Коба Олена Вікторівна</t>
  </si>
  <si>
    <t>Загоруйко Ірина Володимирівна</t>
  </si>
  <si>
    <t>ЗДО 653</t>
  </si>
  <si>
    <t>Чебаник Карина Артемівна</t>
  </si>
  <si>
    <t>Відокремленний структурний підрозділ Технолого-економічний фаховий коледж Білоцерківського національного аграрного університету</t>
  </si>
  <si>
    <t>Федорова Анастасія Ігорівна</t>
  </si>
  <si>
    <t>Митлович Ольга Василівна</t>
  </si>
  <si>
    <t>Пустомитівський ліцей № 1 Пустомитівської міської ради</t>
  </si>
  <si>
    <t>Божемовська Наталія Вікторівна</t>
  </si>
  <si>
    <t>КЗ "Гімназія "Сучасник" Кропивницької міської ради"</t>
  </si>
  <si>
    <t>Кулепестіна Вікторія Ігорівна</t>
  </si>
  <si>
    <t>КЗ " Білгород-Дністровський педагогічний фаховий коледж"</t>
  </si>
  <si>
    <t>Бігуняк Світлана Миколаївна</t>
  </si>
  <si>
    <t>Вугледарський НВК "МРІЯ" (загальноосвітня школа І-ІІІ ступенів - ДНЗ) Вугледарської міської ради Донецької обл.</t>
  </si>
  <si>
    <t>Пушков Олександр Сергійович</t>
  </si>
  <si>
    <t>Галушка Вікторія Станіславівна</t>
  </si>
  <si>
    <t>Кіріченко Ганна Петрівна</t>
  </si>
  <si>
    <t>Комунальний дошкільний навчальний заклад загального розвитку (ясла-садок) № 34 «Оленка» Бердянської міської ради Запорізької області</t>
  </si>
  <si>
    <t>Шаповал Зоя Павлівна</t>
  </si>
  <si>
    <t>КЗ "Лозівський ліцей №1" Лозівської міської ради Харківської області</t>
  </si>
  <si>
    <t>Приходько Наталія Петрівна</t>
  </si>
  <si>
    <t>Мирчанська гімназія Бородянської селищної ради Київської області</t>
  </si>
  <si>
    <t>Вакула Оксана Ярославівна</t>
  </si>
  <si>
    <t>ДНЗ "Вище професійне училище 34 м. Стрий"</t>
  </si>
  <si>
    <t>Кир'язова Тетяна Олександрівна</t>
  </si>
  <si>
    <t>Салоїд Тетяна Павлівна</t>
  </si>
  <si>
    <t>Днз #176</t>
  </si>
  <si>
    <t>Ткаченко Людмила Валентинівна</t>
  </si>
  <si>
    <t>Дошкільний навчальний заклад (ясла- садок) комбінованого типу # 60 "Ялинка-Веселинка" Черкаської міської ради</t>
  </si>
  <si>
    <t>Розгонюк Тетяна Володимирівна</t>
  </si>
  <si>
    <t>Коноплянський ліцей Коноплянсьської ср Березівського району Одеської області</t>
  </si>
  <si>
    <t>Потоцький Андрій Володимирович</t>
  </si>
  <si>
    <t>КЗ "ХФКСП" ХОР</t>
  </si>
  <si>
    <t>Ковальова Тетяна Іванівна</t>
  </si>
  <si>
    <t>ВСП «ФАХОВИЙ КОЛЕДЖ ТРАНСПОРТУ ТА КОМП’ЮТЕРНИХ ТЕХНОЛОГІЙ НАЦІОНАЛЬНОГО УНІВЕРСИТЕТУ «ЧЕРНІГІВСЬКА ПОЛІТЕХНІКА»</t>
  </si>
  <si>
    <t>Андрющенко Олена Василівна</t>
  </si>
  <si>
    <t>ВСП "Технолого-економічного фаховий коледж БНАУ"</t>
  </si>
  <si>
    <t>Установа</t>
  </si>
  <si>
    <t>Кокоша Вікторія Миколаївна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</si>
</sst>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talan.bank.gov.ua/get-user-certificate/Te-A0aQ2dt4W3GoBKl5e" TargetMode="External"/><Relationship Id="rId170" Type="http://schemas.openxmlformats.org/officeDocument/2006/relationships/hyperlink" Target="https://talan.bank.gov.ua/get-user-certificate/Te-A0BYZcXFZcq7JcS93" TargetMode="External"/><Relationship Id="rId268" Type="http://schemas.openxmlformats.org/officeDocument/2006/relationships/hyperlink" Target="https://talan.bank.gov.ua/get-user-certificate/Te-A0cYTMAy6mnwR5Hyd" TargetMode="External"/><Relationship Id="rId475" Type="http://schemas.openxmlformats.org/officeDocument/2006/relationships/hyperlink" Target="https://talan.bank.gov.ua/get-user-certificate/Te-A0KlThdiijBVh_Z6u" TargetMode="External"/><Relationship Id="rId682" Type="http://schemas.openxmlformats.org/officeDocument/2006/relationships/hyperlink" Target="https://talan.bank.gov.ua/get-user-certificate/Te-A046d-xgyhtHTI8a1" TargetMode="External"/><Relationship Id="rId128" Type="http://schemas.openxmlformats.org/officeDocument/2006/relationships/hyperlink" Target="https://talan.bank.gov.ua/get-user-certificate/Te-A0fIgcrSIAKmfl9r3" TargetMode="External"/><Relationship Id="rId335" Type="http://schemas.openxmlformats.org/officeDocument/2006/relationships/hyperlink" Target="https://talan.bank.gov.ua/get-user-certificate/Te-A0khi7WaU6TXjUKGt" TargetMode="External"/><Relationship Id="rId542" Type="http://schemas.openxmlformats.org/officeDocument/2006/relationships/hyperlink" Target="https://talan.bank.gov.ua/get-user-certificate/Te-A0z8WrV0d-t3ZGuWa" TargetMode="External"/><Relationship Id="rId987" Type="http://schemas.openxmlformats.org/officeDocument/2006/relationships/hyperlink" Target="https://talan.bank.gov.ua/get-user-certificate/Te-A0WCAygnXrW4-9OaB" TargetMode="External"/><Relationship Id="rId402" Type="http://schemas.openxmlformats.org/officeDocument/2006/relationships/hyperlink" Target="https://talan.bank.gov.ua/get-user-certificate/Te-A0Rb3kpa9kSoIiSWf" TargetMode="External"/><Relationship Id="rId847" Type="http://schemas.openxmlformats.org/officeDocument/2006/relationships/hyperlink" Target="https://talan.bank.gov.ua/get-user-certificate/Te-A0V1THzqviEbHV3IK" TargetMode="External"/><Relationship Id="rId1032" Type="http://schemas.openxmlformats.org/officeDocument/2006/relationships/hyperlink" Target="https://talan.bank.gov.ua/get-user-certificate/Te-A0EGV_WVY5OGbsXW1" TargetMode="External"/><Relationship Id="rId707" Type="http://schemas.openxmlformats.org/officeDocument/2006/relationships/hyperlink" Target="https://talan.bank.gov.ua/get-user-certificate/Te-A01aDLxTsTMuUydGg" TargetMode="External"/><Relationship Id="rId914" Type="http://schemas.openxmlformats.org/officeDocument/2006/relationships/hyperlink" Target="https://talan.bank.gov.ua/get-user-certificate/Te-A0EJwhTVog-4h08af" TargetMode="External"/><Relationship Id="rId43" Type="http://schemas.openxmlformats.org/officeDocument/2006/relationships/hyperlink" Target="https://talan.bank.gov.ua/get-user-certificate/Te-A0H9q3rLleCw5ruDN" TargetMode="External"/><Relationship Id="rId192" Type="http://schemas.openxmlformats.org/officeDocument/2006/relationships/hyperlink" Target="https://talan.bank.gov.ua/get-user-certificate/Te-A0ph6VOi4BsVJN7bz" TargetMode="External"/><Relationship Id="rId206" Type="http://schemas.openxmlformats.org/officeDocument/2006/relationships/hyperlink" Target="https://talan.bank.gov.ua/get-user-certificate/Te-A0edX_2NEWz-j8vH2" TargetMode="External"/><Relationship Id="rId413" Type="http://schemas.openxmlformats.org/officeDocument/2006/relationships/hyperlink" Target="https://talan.bank.gov.ua/get-user-certificate/Te-A0kEFUOe9CQknf1ss" TargetMode="External"/><Relationship Id="rId858" Type="http://schemas.openxmlformats.org/officeDocument/2006/relationships/hyperlink" Target="https://talan.bank.gov.ua/get-user-certificate/Te-A02u3qfTJmnmhiBDy" TargetMode="External"/><Relationship Id="rId1043" Type="http://schemas.openxmlformats.org/officeDocument/2006/relationships/hyperlink" Target="https://talan.bank.gov.ua/get-user-certificate/Te-A0fQLKb1K3zDmPW43" TargetMode="External"/><Relationship Id="rId497" Type="http://schemas.openxmlformats.org/officeDocument/2006/relationships/hyperlink" Target="https://talan.bank.gov.ua/get-user-certificate/Te-A0c7A-j5RD9CQIcBd" TargetMode="External"/><Relationship Id="rId620" Type="http://schemas.openxmlformats.org/officeDocument/2006/relationships/hyperlink" Target="https://talan.bank.gov.ua/get-user-certificate/Te-A0PhJ41PFYtiv75rA" TargetMode="External"/><Relationship Id="rId718" Type="http://schemas.openxmlformats.org/officeDocument/2006/relationships/hyperlink" Target="https://talan.bank.gov.ua/get-user-certificate/Te-A0Dy-pBBkanZU0_9v" TargetMode="External"/><Relationship Id="rId925" Type="http://schemas.openxmlformats.org/officeDocument/2006/relationships/hyperlink" Target="https://talan.bank.gov.ua/get-user-certificate/Te-A0KXsPXc4xl_UvNvJ" TargetMode="External"/><Relationship Id="rId357" Type="http://schemas.openxmlformats.org/officeDocument/2006/relationships/hyperlink" Target="https://talan.bank.gov.ua/get-user-certificate/Te-A063MyLjr62DhmE3-" TargetMode="External"/><Relationship Id="rId54" Type="http://schemas.openxmlformats.org/officeDocument/2006/relationships/hyperlink" Target="https://talan.bank.gov.ua/get-user-certificate/Te-A02T9nl51JHlhj_XS" TargetMode="External"/><Relationship Id="rId217" Type="http://schemas.openxmlformats.org/officeDocument/2006/relationships/hyperlink" Target="https://talan.bank.gov.ua/get-user-certificate/Te-A0rGeVesTBzSrJt6H" TargetMode="External"/><Relationship Id="rId564" Type="http://schemas.openxmlformats.org/officeDocument/2006/relationships/hyperlink" Target="https://talan.bank.gov.ua/get-user-certificate/Te-A01j6zQ6YfLxs9KgD" TargetMode="External"/><Relationship Id="rId771" Type="http://schemas.openxmlformats.org/officeDocument/2006/relationships/hyperlink" Target="https://talan.bank.gov.ua/get-user-certificate/Te-A07RoEdZPE-SV9mO8" TargetMode="External"/><Relationship Id="rId869" Type="http://schemas.openxmlformats.org/officeDocument/2006/relationships/hyperlink" Target="https://talan.bank.gov.ua/get-user-certificate/Te-A0HG5gd4QjgN_HU4b" TargetMode="External"/><Relationship Id="rId424" Type="http://schemas.openxmlformats.org/officeDocument/2006/relationships/hyperlink" Target="https://talan.bank.gov.ua/get-user-certificate/Te-A0LmwkCc_-uI_91nm" TargetMode="External"/><Relationship Id="rId631" Type="http://schemas.openxmlformats.org/officeDocument/2006/relationships/hyperlink" Target="https://talan.bank.gov.ua/get-user-certificate/Te-A0s_qAu-udm4D-FqF" TargetMode="External"/><Relationship Id="rId729" Type="http://schemas.openxmlformats.org/officeDocument/2006/relationships/hyperlink" Target="https://talan.bank.gov.ua/get-user-certificate/Te-A0pUyzUmLNTpUPl35" TargetMode="External"/><Relationship Id="rId1054" Type="http://schemas.openxmlformats.org/officeDocument/2006/relationships/hyperlink" Target="https://talan.bank.gov.ua/get-user-certificate/Te-A0Bo2oIkbJqUi0-Se" TargetMode="External"/><Relationship Id="rId270" Type="http://schemas.openxmlformats.org/officeDocument/2006/relationships/hyperlink" Target="https://talan.bank.gov.ua/get-user-certificate/Te-A0UX3vpOuHwR7Y2rs" TargetMode="External"/><Relationship Id="rId936" Type="http://schemas.openxmlformats.org/officeDocument/2006/relationships/hyperlink" Target="https://talan.bank.gov.ua/get-user-certificate/Te-A0QwIrip2i4eLvgkH" TargetMode="External"/><Relationship Id="rId65" Type="http://schemas.openxmlformats.org/officeDocument/2006/relationships/hyperlink" Target="https://talan.bank.gov.ua/get-user-certificate/Te-A0YRVM9Ko4WFXAj2K" TargetMode="External"/><Relationship Id="rId130" Type="http://schemas.openxmlformats.org/officeDocument/2006/relationships/hyperlink" Target="https://talan.bank.gov.ua/get-user-certificate/Te-A0FkAJMV8q-OObXvx" TargetMode="External"/><Relationship Id="rId368" Type="http://schemas.openxmlformats.org/officeDocument/2006/relationships/hyperlink" Target="https://talan.bank.gov.ua/get-user-certificate/Te-A07WX7V3zBOEP0OF8" TargetMode="External"/><Relationship Id="rId575" Type="http://schemas.openxmlformats.org/officeDocument/2006/relationships/hyperlink" Target="https://talan.bank.gov.ua/get-user-certificate/Te-A09JU1l1d9PZOfOie" TargetMode="External"/><Relationship Id="rId782" Type="http://schemas.openxmlformats.org/officeDocument/2006/relationships/hyperlink" Target="https://talan.bank.gov.ua/get-user-certificate/Te-A0Jj_u8o4Qdupe4_i" TargetMode="External"/><Relationship Id="rId228" Type="http://schemas.openxmlformats.org/officeDocument/2006/relationships/hyperlink" Target="https://talan.bank.gov.ua/get-user-certificate/Te-A06weLkuzTu1fh3Cg" TargetMode="External"/><Relationship Id="rId435" Type="http://schemas.openxmlformats.org/officeDocument/2006/relationships/hyperlink" Target="https://talan.bank.gov.ua/get-user-certificate/Te-A0tTNi-oolUgnUxbl" TargetMode="External"/><Relationship Id="rId642" Type="http://schemas.openxmlformats.org/officeDocument/2006/relationships/hyperlink" Target="https://talan.bank.gov.ua/get-user-certificate/Te-A0uWHQ8s6gNXaqJUL" TargetMode="External"/><Relationship Id="rId281" Type="http://schemas.openxmlformats.org/officeDocument/2006/relationships/hyperlink" Target="https://talan.bank.gov.ua/get-user-certificate/Te-A0LzAbivhXhDi_-zl" TargetMode="External"/><Relationship Id="rId502" Type="http://schemas.openxmlformats.org/officeDocument/2006/relationships/hyperlink" Target="https://talan.bank.gov.ua/get-user-certificate/Te-A06lbOIAm2sn38Y1Z" TargetMode="External"/><Relationship Id="rId947" Type="http://schemas.openxmlformats.org/officeDocument/2006/relationships/hyperlink" Target="https://talan.bank.gov.ua/get-user-certificate/Te-A0MipzHWPYNUM2-GA" TargetMode="External"/><Relationship Id="rId76" Type="http://schemas.openxmlformats.org/officeDocument/2006/relationships/hyperlink" Target="https://talan.bank.gov.ua/get-user-certificate/Te-A0sLLqUmcxAfMWnXC" TargetMode="External"/><Relationship Id="rId141" Type="http://schemas.openxmlformats.org/officeDocument/2006/relationships/hyperlink" Target="https://talan.bank.gov.ua/get-user-certificate/Te-A0R8cKR_zS0SBP0s3" TargetMode="External"/><Relationship Id="rId379" Type="http://schemas.openxmlformats.org/officeDocument/2006/relationships/hyperlink" Target="https://talan.bank.gov.ua/get-user-certificate/Te-A0foNdZWgFFR4BSQi" TargetMode="External"/><Relationship Id="rId586" Type="http://schemas.openxmlformats.org/officeDocument/2006/relationships/hyperlink" Target="https://talan.bank.gov.ua/get-user-certificate/Te-A0dGalFi75oxmapw9" TargetMode="External"/><Relationship Id="rId793" Type="http://schemas.openxmlformats.org/officeDocument/2006/relationships/hyperlink" Target="https://talan.bank.gov.ua/get-user-certificate/Te-A0ByIqvyKnkt4uBiO" TargetMode="External"/><Relationship Id="rId807" Type="http://schemas.openxmlformats.org/officeDocument/2006/relationships/hyperlink" Target="https://talan.bank.gov.ua/get-user-certificate/Te-A0qMlv2S4riP46a8K" TargetMode="External"/><Relationship Id="rId7" Type="http://schemas.openxmlformats.org/officeDocument/2006/relationships/hyperlink" Target="https://talan.bank.gov.ua/get-user-certificate/Te-A0GryNjhcq_IQXRDq" TargetMode="External"/><Relationship Id="rId239" Type="http://schemas.openxmlformats.org/officeDocument/2006/relationships/hyperlink" Target="https://talan.bank.gov.ua/get-user-certificate/Te-A0t6r1itWERLgZG9H" TargetMode="External"/><Relationship Id="rId446" Type="http://schemas.openxmlformats.org/officeDocument/2006/relationships/hyperlink" Target="https://talan.bank.gov.ua/get-user-certificate/Te-A0IS-n6KgZ_eqWJ6U" TargetMode="External"/><Relationship Id="rId653" Type="http://schemas.openxmlformats.org/officeDocument/2006/relationships/hyperlink" Target="https://talan.bank.gov.ua/get-user-certificate/Te-A0XmYtVl95ZgFNErK" TargetMode="External"/><Relationship Id="rId292" Type="http://schemas.openxmlformats.org/officeDocument/2006/relationships/hyperlink" Target="https://talan.bank.gov.ua/get-user-certificate/Te-A0ICIDJwdBqqsXd5Z" TargetMode="External"/><Relationship Id="rId306" Type="http://schemas.openxmlformats.org/officeDocument/2006/relationships/hyperlink" Target="https://talan.bank.gov.ua/get-user-certificate/Te-A0r0b5GLRWFWC7mkB" TargetMode="External"/><Relationship Id="rId860" Type="http://schemas.openxmlformats.org/officeDocument/2006/relationships/hyperlink" Target="https://talan.bank.gov.ua/get-user-certificate/Te-A0LKBzod5jMdX83ym" TargetMode="External"/><Relationship Id="rId958" Type="http://schemas.openxmlformats.org/officeDocument/2006/relationships/hyperlink" Target="https://talan.bank.gov.ua/get-user-certificate/Te-A0LBCRZ-__b1Ua_a9" TargetMode="External"/><Relationship Id="rId87" Type="http://schemas.openxmlformats.org/officeDocument/2006/relationships/hyperlink" Target="https://talan.bank.gov.ua/get-user-certificate/Te-A01Y2SZmTPvlDWWxe" TargetMode="External"/><Relationship Id="rId513" Type="http://schemas.openxmlformats.org/officeDocument/2006/relationships/hyperlink" Target="https://talan.bank.gov.ua/get-user-certificate/Te-A0zUxmIupf9GKb0vu" TargetMode="External"/><Relationship Id="rId597" Type="http://schemas.openxmlformats.org/officeDocument/2006/relationships/hyperlink" Target="https://talan.bank.gov.ua/get-user-certificate/Te-A0dMHUMkWBkPNemu7" TargetMode="External"/><Relationship Id="rId720" Type="http://schemas.openxmlformats.org/officeDocument/2006/relationships/hyperlink" Target="https://talan.bank.gov.ua/get-user-certificate/Te-A0FeTprrqtroHT2L-" TargetMode="External"/><Relationship Id="rId818" Type="http://schemas.openxmlformats.org/officeDocument/2006/relationships/hyperlink" Target="https://talan.bank.gov.ua/get-user-certificate/Te-A0r6IGjhrz90J0No6" TargetMode="External"/><Relationship Id="rId152" Type="http://schemas.openxmlformats.org/officeDocument/2006/relationships/hyperlink" Target="https://talan.bank.gov.ua/get-user-certificate/Te-A0phG5AouvkdcVRjX" TargetMode="External"/><Relationship Id="rId457" Type="http://schemas.openxmlformats.org/officeDocument/2006/relationships/hyperlink" Target="https://talan.bank.gov.ua/get-user-certificate/Te-A0as35YOBZJCNamib" TargetMode="External"/><Relationship Id="rId1003" Type="http://schemas.openxmlformats.org/officeDocument/2006/relationships/hyperlink" Target="https://talan.bank.gov.ua/get-user-certificate/Te-A0sn1t6xP0HpgMNWN" TargetMode="External"/><Relationship Id="rId664" Type="http://schemas.openxmlformats.org/officeDocument/2006/relationships/hyperlink" Target="https://talan.bank.gov.ua/get-user-certificate/Te-A0G3IEYX2PsZ3xvB3" TargetMode="External"/><Relationship Id="rId871" Type="http://schemas.openxmlformats.org/officeDocument/2006/relationships/hyperlink" Target="https://talan.bank.gov.ua/get-user-certificate/Te-A0lw6IfJgOAOvVmh_" TargetMode="External"/><Relationship Id="rId969" Type="http://schemas.openxmlformats.org/officeDocument/2006/relationships/hyperlink" Target="https://talan.bank.gov.ua/get-user-certificate/Te-A0hPf0SVrNbpIoEur" TargetMode="External"/><Relationship Id="rId14" Type="http://schemas.openxmlformats.org/officeDocument/2006/relationships/hyperlink" Target="https://talan.bank.gov.ua/get-user-certificate/Te-A0eUgdFi04J9VDa6i" TargetMode="External"/><Relationship Id="rId317" Type="http://schemas.openxmlformats.org/officeDocument/2006/relationships/hyperlink" Target="https://talan.bank.gov.ua/get-user-certificate/Te-A0HE1uhTgUSjTFe8o" TargetMode="External"/><Relationship Id="rId524" Type="http://schemas.openxmlformats.org/officeDocument/2006/relationships/hyperlink" Target="https://talan.bank.gov.ua/get-user-certificate/Te-A0XbBJ1Fz_GAM9kwe" TargetMode="External"/><Relationship Id="rId731" Type="http://schemas.openxmlformats.org/officeDocument/2006/relationships/hyperlink" Target="https://talan.bank.gov.ua/get-user-certificate/Te-A089hhqX3BshQprUa" TargetMode="External"/><Relationship Id="rId98" Type="http://schemas.openxmlformats.org/officeDocument/2006/relationships/hyperlink" Target="https://talan.bank.gov.ua/get-user-certificate/Te-A0Qnuk1LHZMPerfVg" TargetMode="External"/><Relationship Id="rId163" Type="http://schemas.openxmlformats.org/officeDocument/2006/relationships/hyperlink" Target="https://talan.bank.gov.ua/get-user-certificate/Te-A0vRzSSMqLA7Mnf9s" TargetMode="External"/><Relationship Id="rId370" Type="http://schemas.openxmlformats.org/officeDocument/2006/relationships/hyperlink" Target="https://talan.bank.gov.ua/get-user-certificate/Te-A0PQMqa1TcHTWxFbk" TargetMode="External"/><Relationship Id="rId829" Type="http://schemas.openxmlformats.org/officeDocument/2006/relationships/hyperlink" Target="https://talan.bank.gov.ua/get-user-certificate/Te-A0j4k1MJUf2FnSJwN" TargetMode="External"/><Relationship Id="rId1014" Type="http://schemas.openxmlformats.org/officeDocument/2006/relationships/hyperlink" Target="https://talan.bank.gov.ua/get-user-certificate/Te-A0xIHO2-dKUWAnvoZ" TargetMode="External"/><Relationship Id="rId230" Type="http://schemas.openxmlformats.org/officeDocument/2006/relationships/hyperlink" Target="https://talan.bank.gov.ua/get-user-certificate/Te-A0PAeDbEoerbb_vwI" TargetMode="External"/><Relationship Id="rId468" Type="http://schemas.openxmlformats.org/officeDocument/2006/relationships/hyperlink" Target="https://talan.bank.gov.ua/get-user-certificate/Te-A00EsqnBY9Eiz70bY" TargetMode="External"/><Relationship Id="rId675" Type="http://schemas.openxmlformats.org/officeDocument/2006/relationships/hyperlink" Target="https://talan.bank.gov.ua/get-user-certificate/Te-A0yPClxWHUNlo0Gg3" TargetMode="External"/><Relationship Id="rId882" Type="http://schemas.openxmlformats.org/officeDocument/2006/relationships/hyperlink" Target="https://talan.bank.gov.ua/get-user-certificate/Te-A0xc90zgF2McalnqT" TargetMode="External"/><Relationship Id="rId25" Type="http://schemas.openxmlformats.org/officeDocument/2006/relationships/hyperlink" Target="https://talan.bank.gov.ua/get-user-certificate/Te-A0KhuyKgzN6r8Iohw" TargetMode="External"/><Relationship Id="rId328" Type="http://schemas.openxmlformats.org/officeDocument/2006/relationships/hyperlink" Target="https://talan.bank.gov.ua/get-user-certificate/Te-A0au-FPyttm4uvh1d" TargetMode="External"/><Relationship Id="rId535" Type="http://schemas.openxmlformats.org/officeDocument/2006/relationships/hyperlink" Target="https://talan.bank.gov.ua/get-user-certificate/Te-A025VNKnxqttTeii4" TargetMode="External"/><Relationship Id="rId742" Type="http://schemas.openxmlformats.org/officeDocument/2006/relationships/hyperlink" Target="https://talan.bank.gov.ua/get-user-certificate/Te-A04RejO7LBXHWzQV4" TargetMode="External"/><Relationship Id="rId174" Type="http://schemas.openxmlformats.org/officeDocument/2006/relationships/hyperlink" Target="https://talan.bank.gov.ua/get-user-certificate/Te-A0WXxFWB8FkDlpBkk" TargetMode="External"/><Relationship Id="rId381" Type="http://schemas.openxmlformats.org/officeDocument/2006/relationships/hyperlink" Target="https://talan.bank.gov.ua/get-user-certificate/Te-A0afbP3i99ywBA8nx" TargetMode="External"/><Relationship Id="rId602" Type="http://schemas.openxmlformats.org/officeDocument/2006/relationships/hyperlink" Target="https://talan.bank.gov.ua/get-user-certificate/Te-A0H78UiOX1csSyRAn" TargetMode="External"/><Relationship Id="rId1025" Type="http://schemas.openxmlformats.org/officeDocument/2006/relationships/hyperlink" Target="https://talan.bank.gov.ua/get-user-certificate/Te-A0kYGvS6CVrGnSctu" TargetMode="External"/><Relationship Id="rId241" Type="http://schemas.openxmlformats.org/officeDocument/2006/relationships/hyperlink" Target="https://talan.bank.gov.ua/get-user-certificate/Te-A0rtj218RQnX9p40N" TargetMode="External"/><Relationship Id="rId479" Type="http://schemas.openxmlformats.org/officeDocument/2006/relationships/hyperlink" Target="https://talan.bank.gov.ua/get-user-certificate/Te-A0lHrdNlSMl8Dbpc1" TargetMode="External"/><Relationship Id="rId686" Type="http://schemas.openxmlformats.org/officeDocument/2006/relationships/hyperlink" Target="https://talan.bank.gov.ua/get-user-certificate/Te-A0sdWE8Ll1ildCNLC" TargetMode="External"/><Relationship Id="rId893" Type="http://schemas.openxmlformats.org/officeDocument/2006/relationships/hyperlink" Target="https://talan.bank.gov.ua/get-user-certificate/Te-A07dIqYKtzrB8QDRt" TargetMode="External"/><Relationship Id="rId907" Type="http://schemas.openxmlformats.org/officeDocument/2006/relationships/hyperlink" Target="https://talan.bank.gov.ua/get-user-certificate/Te-A0YMRUQ1jqiy0QHOZ" TargetMode="External"/><Relationship Id="rId36" Type="http://schemas.openxmlformats.org/officeDocument/2006/relationships/hyperlink" Target="https://talan.bank.gov.ua/get-user-certificate/Te-A0ZBa9ic5HyXjkol7" TargetMode="External"/><Relationship Id="rId339" Type="http://schemas.openxmlformats.org/officeDocument/2006/relationships/hyperlink" Target="https://talan.bank.gov.ua/get-user-certificate/Te-A0zYfgbb5ZnCpQwpM" TargetMode="External"/><Relationship Id="rId546" Type="http://schemas.openxmlformats.org/officeDocument/2006/relationships/hyperlink" Target="https://talan.bank.gov.ua/get-user-certificate/Te-A058XLzoxtkgNerJr" TargetMode="External"/><Relationship Id="rId753" Type="http://schemas.openxmlformats.org/officeDocument/2006/relationships/hyperlink" Target="https://talan.bank.gov.ua/get-user-certificate/Te-A0Nuw6UizPL5h9xvA" TargetMode="External"/><Relationship Id="rId101" Type="http://schemas.openxmlformats.org/officeDocument/2006/relationships/hyperlink" Target="https://talan.bank.gov.ua/get-user-certificate/Te-A0CL0H1twv1NlryKO" TargetMode="External"/><Relationship Id="rId185" Type="http://schemas.openxmlformats.org/officeDocument/2006/relationships/hyperlink" Target="https://talan.bank.gov.ua/get-user-certificate/Te-A0ykxMNQU2Y4h9b04" TargetMode="External"/><Relationship Id="rId406" Type="http://schemas.openxmlformats.org/officeDocument/2006/relationships/hyperlink" Target="https://talan.bank.gov.ua/get-user-certificate/Te-A08tJluIECB9o0JDt" TargetMode="External"/><Relationship Id="rId960" Type="http://schemas.openxmlformats.org/officeDocument/2006/relationships/hyperlink" Target="https://talan.bank.gov.ua/get-user-certificate/Te-A0-NCDatwtJfdpeoj" TargetMode="External"/><Relationship Id="rId1036" Type="http://schemas.openxmlformats.org/officeDocument/2006/relationships/hyperlink" Target="https://talan.bank.gov.ua/get-user-certificate/Te-A0KoXN4h8OcrTz-Iy" TargetMode="External"/><Relationship Id="rId392" Type="http://schemas.openxmlformats.org/officeDocument/2006/relationships/hyperlink" Target="https://talan.bank.gov.ua/get-user-certificate/Te-A0HsIo3SrqE7iI5vr" TargetMode="External"/><Relationship Id="rId613" Type="http://schemas.openxmlformats.org/officeDocument/2006/relationships/hyperlink" Target="https://talan.bank.gov.ua/get-user-certificate/Te-A0QSzP-JUMxhR-3J-" TargetMode="External"/><Relationship Id="rId697" Type="http://schemas.openxmlformats.org/officeDocument/2006/relationships/hyperlink" Target="https://talan.bank.gov.ua/get-user-certificate/Te-A0-fm8YRBn16B1vFm" TargetMode="External"/><Relationship Id="rId820" Type="http://schemas.openxmlformats.org/officeDocument/2006/relationships/hyperlink" Target="https://talan.bank.gov.ua/get-user-certificate/Te-A0gpFvKYOjq7Z1vsS" TargetMode="External"/><Relationship Id="rId918" Type="http://schemas.openxmlformats.org/officeDocument/2006/relationships/hyperlink" Target="https://talan.bank.gov.ua/get-user-certificate/Te-A06q_fKPKJkw0aUya" TargetMode="External"/><Relationship Id="rId252" Type="http://schemas.openxmlformats.org/officeDocument/2006/relationships/hyperlink" Target="https://talan.bank.gov.ua/get-user-certificate/Te-A0Ozlt8OCJt2YgYnX" TargetMode="External"/><Relationship Id="rId47" Type="http://schemas.openxmlformats.org/officeDocument/2006/relationships/hyperlink" Target="https://talan.bank.gov.ua/get-user-certificate/Te-A0iInXfjFXlmj6HUY" TargetMode="External"/><Relationship Id="rId112" Type="http://schemas.openxmlformats.org/officeDocument/2006/relationships/hyperlink" Target="https://talan.bank.gov.ua/get-user-certificate/Te-A0H58E_gzSxPVFH9w" TargetMode="External"/><Relationship Id="rId557" Type="http://schemas.openxmlformats.org/officeDocument/2006/relationships/hyperlink" Target="https://talan.bank.gov.ua/get-user-certificate/Te-A0KCFGHEVJfK4LBY7" TargetMode="External"/><Relationship Id="rId764" Type="http://schemas.openxmlformats.org/officeDocument/2006/relationships/hyperlink" Target="https://talan.bank.gov.ua/get-user-certificate/Te-A0t5cWwNLzh_z6UNX" TargetMode="External"/><Relationship Id="rId971" Type="http://schemas.openxmlformats.org/officeDocument/2006/relationships/hyperlink" Target="https://talan.bank.gov.ua/get-user-certificate/Te-A05Kj8AbStI3N9Syn" TargetMode="External"/><Relationship Id="rId196" Type="http://schemas.openxmlformats.org/officeDocument/2006/relationships/hyperlink" Target="https://talan.bank.gov.ua/get-user-certificate/Te-A0VNBlj0jQte7pJtV" TargetMode="External"/><Relationship Id="rId417" Type="http://schemas.openxmlformats.org/officeDocument/2006/relationships/hyperlink" Target="https://talan.bank.gov.ua/get-user-certificate/Te-A0pA_vLzFzWhpc2AB" TargetMode="External"/><Relationship Id="rId624" Type="http://schemas.openxmlformats.org/officeDocument/2006/relationships/hyperlink" Target="https://talan.bank.gov.ua/get-user-certificate/Te-A0KvEyiA5RaX4XscZ" TargetMode="External"/><Relationship Id="rId831" Type="http://schemas.openxmlformats.org/officeDocument/2006/relationships/hyperlink" Target="https://talan.bank.gov.ua/get-user-certificate/Te-A0cszJpWDbqu2PB-r" TargetMode="External"/><Relationship Id="rId1047" Type="http://schemas.openxmlformats.org/officeDocument/2006/relationships/hyperlink" Target="https://talan.bank.gov.ua/get-user-certificate/Te-A0dwZL1MKQqTdB10S" TargetMode="External"/><Relationship Id="rId263" Type="http://schemas.openxmlformats.org/officeDocument/2006/relationships/hyperlink" Target="https://talan.bank.gov.ua/get-user-certificate/Te-A05rsCLPotPT0tqm4" TargetMode="External"/><Relationship Id="rId470" Type="http://schemas.openxmlformats.org/officeDocument/2006/relationships/hyperlink" Target="https://talan.bank.gov.ua/get-user-certificate/Te-A0ujd3UBphihtF6_z" TargetMode="External"/><Relationship Id="rId929" Type="http://schemas.openxmlformats.org/officeDocument/2006/relationships/hyperlink" Target="https://talan.bank.gov.ua/get-user-certificate/Te-A07lde6M4CuvWVdBD" TargetMode="External"/><Relationship Id="rId58" Type="http://schemas.openxmlformats.org/officeDocument/2006/relationships/hyperlink" Target="https://talan.bank.gov.ua/get-user-certificate/Te-A08nA8vdOf1-CqBVM" TargetMode="External"/><Relationship Id="rId123" Type="http://schemas.openxmlformats.org/officeDocument/2006/relationships/hyperlink" Target="https://talan.bank.gov.ua/get-user-certificate/Te-A0AZAGVV_W0qNfzNj" TargetMode="External"/><Relationship Id="rId330" Type="http://schemas.openxmlformats.org/officeDocument/2006/relationships/hyperlink" Target="https://talan.bank.gov.ua/get-user-certificate/Te-A0zqggjzQfHTFzF-z" TargetMode="External"/><Relationship Id="rId568" Type="http://schemas.openxmlformats.org/officeDocument/2006/relationships/hyperlink" Target="https://talan.bank.gov.ua/get-user-certificate/Te-A0OHmzA0fut53Ii68" TargetMode="External"/><Relationship Id="rId775" Type="http://schemas.openxmlformats.org/officeDocument/2006/relationships/hyperlink" Target="https://talan.bank.gov.ua/get-user-certificate/Te-A0dWw7yRHFA3W7upF" TargetMode="External"/><Relationship Id="rId982" Type="http://schemas.openxmlformats.org/officeDocument/2006/relationships/hyperlink" Target="https://talan.bank.gov.ua/get-user-certificate/Te-A0sOgoBdO8B2piR3s" TargetMode="External"/><Relationship Id="rId428" Type="http://schemas.openxmlformats.org/officeDocument/2006/relationships/hyperlink" Target="https://talan.bank.gov.ua/get-user-certificate/Te-A0606zuYD8n1DH5ed" TargetMode="External"/><Relationship Id="rId635" Type="http://schemas.openxmlformats.org/officeDocument/2006/relationships/hyperlink" Target="https://talan.bank.gov.ua/get-user-certificate/Te-A0rNYojmZIYlW0g69" TargetMode="External"/><Relationship Id="rId842" Type="http://schemas.openxmlformats.org/officeDocument/2006/relationships/hyperlink" Target="https://talan.bank.gov.ua/get-user-certificate/Te-A0HTzM-E2X6vmohJ5" TargetMode="External"/><Relationship Id="rId274" Type="http://schemas.openxmlformats.org/officeDocument/2006/relationships/hyperlink" Target="https://talan.bank.gov.ua/get-user-certificate/Te-A0vRGWbZSzH7fZluk" TargetMode="External"/><Relationship Id="rId481" Type="http://schemas.openxmlformats.org/officeDocument/2006/relationships/hyperlink" Target="https://talan.bank.gov.ua/get-user-certificate/Te-A0D69gL6dQWJ_MQr5" TargetMode="External"/><Relationship Id="rId702" Type="http://schemas.openxmlformats.org/officeDocument/2006/relationships/hyperlink" Target="https://talan.bank.gov.ua/get-user-certificate/Te-A0F6VZ3cdnSYVZnGq" TargetMode="External"/><Relationship Id="rId69" Type="http://schemas.openxmlformats.org/officeDocument/2006/relationships/hyperlink" Target="https://talan.bank.gov.ua/get-user-certificate/Te-A0ECh7rNDs8J-JFz9" TargetMode="External"/><Relationship Id="rId134" Type="http://schemas.openxmlformats.org/officeDocument/2006/relationships/hyperlink" Target="https://talan.bank.gov.ua/get-user-certificate/Te-A0phvYs-SHKoqIqjB" TargetMode="External"/><Relationship Id="rId579" Type="http://schemas.openxmlformats.org/officeDocument/2006/relationships/hyperlink" Target="https://talan.bank.gov.ua/get-user-certificate/Te-A0wjk_oCxuA6UH2yg" TargetMode="External"/><Relationship Id="rId786" Type="http://schemas.openxmlformats.org/officeDocument/2006/relationships/hyperlink" Target="https://talan.bank.gov.ua/get-user-certificate/Te-A0WjCs_Wgkr2nOPko" TargetMode="External"/><Relationship Id="rId993" Type="http://schemas.openxmlformats.org/officeDocument/2006/relationships/hyperlink" Target="https://talan.bank.gov.ua/get-user-certificate/Te-A0vIzsB-BMJ6KLCm-" TargetMode="External"/><Relationship Id="rId341" Type="http://schemas.openxmlformats.org/officeDocument/2006/relationships/hyperlink" Target="https://talan.bank.gov.ua/get-user-certificate/Te-A0_YmIadKTQZXeV0-" TargetMode="External"/><Relationship Id="rId439" Type="http://schemas.openxmlformats.org/officeDocument/2006/relationships/hyperlink" Target="https://talan.bank.gov.ua/get-user-certificate/Te-A0_T3SB5PLFVT2RMf" TargetMode="External"/><Relationship Id="rId646" Type="http://schemas.openxmlformats.org/officeDocument/2006/relationships/hyperlink" Target="https://talan.bank.gov.ua/get-user-certificate/Te-A0r_KBmOFtzXSKV7C" TargetMode="External"/><Relationship Id="rId201" Type="http://schemas.openxmlformats.org/officeDocument/2006/relationships/hyperlink" Target="https://talan.bank.gov.ua/get-user-certificate/Te-A08ZqeB9JU529--HO" TargetMode="External"/><Relationship Id="rId285" Type="http://schemas.openxmlformats.org/officeDocument/2006/relationships/hyperlink" Target="https://talan.bank.gov.ua/get-user-certificate/Te-A0f3kUgmhI09dC-QB" TargetMode="External"/><Relationship Id="rId506" Type="http://schemas.openxmlformats.org/officeDocument/2006/relationships/hyperlink" Target="https://talan.bank.gov.ua/get-user-certificate/Te-A0KVjeJLnJANHMe4P" TargetMode="External"/><Relationship Id="rId853" Type="http://schemas.openxmlformats.org/officeDocument/2006/relationships/hyperlink" Target="https://talan.bank.gov.ua/get-user-certificate/Te-A0mig0NQOAelD8ckW" TargetMode="External"/><Relationship Id="rId492" Type="http://schemas.openxmlformats.org/officeDocument/2006/relationships/hyperlink" Target="https://talan.bank.gov.ua/get-user-certificate/Te-A0EOqcj_oPqcL-PfB" TargetMode="External"/><Relationship Id="rId713" Type="http://schemas.openxmlformats.org/officeDocument/2006/relationships/hyperlink" Target="https://talan.bank.gov.ua/get-user-certificate/Te-A0IS15hzNgdFJiBUv" TargetMode="External"/><Relationship Id="rId797" Type="http://schemas.openxmlformats.org/officeDocument/2006/relationships/hyperlink" Target="https://talan.bank.gov.ua/get-user-certificate/Te-A0FPspI2_PfCt-lBS" TargetMode="External"/><Relationship Id="rId920" Type="http://schemas.openxmlformats.org/officeDocument/2006/relationships/hyperlink" Target="https://talan.bank.gov.ua/get-user-certificate/Te-A0mvdOIlXJSH7sFrV" TargetMode="External"/><Relationship Id="rId145" Type="http://schemas.openxmlformats.org/officeDocument/2006/relationships/hyperlink" Target="https://talan.bank.gov.ua/get-user-certificate/Te-A08sp2dgt-ajHhWr_" TargetMode="External"/><Relationship Id="rId352" Type="http://schemas.openxmlformats.org/officeDocument/2006/relationships/hyperlink" Target="https://talan.bank.gov.ua/get-user-certificate/Te-A0L6oY2FXymhv49eJ" TargetMode="External"/><Relationship Id="rId212" Type="http://schemas.openxmlformats.org/officeDocument/2006/relationships/hyperlink" Target="https://talan.bank.gov.ua/get-user-certificate/Te-A0KtgZdN87oUkNzVV" TargetMode="External"/><Relationship Id="rId657" Type="http://schemas.openxmlformats.org/officeDocument/2006/relationships/hyperlink" Target="https://talan.bank.gov.ua/get-user-certificate/Te-A0LWHjWd5_-miIUMp" TargetMode="External"/><Relationship Id="rId864" Type="http://schemas.openxmlformats.org/officeDocument/2006/relationships/hyperlink" Target="https://talan.bank.gov.ua/get-user-certificate/Te-A04yNl3Mkdo0kaWzG" TargetMode="External"/><Relationship Id="rId296" Type="http://schemas.openxmlformats.org/officeDocument/2006/relationships/hyperlink" Target="https://talan.bank.gov.ua/get-user-certificate/Te-A09Zl3MREzGgbzTJV" TargetMode="External"/><Relationship Id="rId517" Type="http://schemas.openxmlformats.org/officeDocument/2006/relationships/hyperlink" Target="https://talan.bank.gov.ua/get-user-certificate/Te-A0t8LI-PGrrUkPLoX" TargetMode="External"/><Relationship Id="rId724" Type="http://schemas.openxmlformats.org/officeDocument/2006/relationships/hyperlink" Target="https://talan.bank.gov.ua/get-user-certificate/Te-A0JhI1xFsmRI3a4r9" TargetMode="External"/><Relationship Id="rId931" Type="http://schemas.openxmlformats.org/officeDocument/2006/relationships/hyperlink" Target="https://talan.bank.gov.ua/get-user-certificate/Te-A0B2LSd0ygCjIimm2" TargetMode="External"/><Relationship Id="rId60" Type="http://schemas.openxmlformats.org/officeDocument/2006/relationships/hyperlink" Target="https://talan.bank.gov.ua/get-user-certificate/Te-A00HUXmx6HMEFXvw9" TargetMode="External"/><Relationship Id="rId156" Type="http://schemas.openxmlformats.org/officeDocument/2006/relationships/hyperlink" Target="https://talan.bank.gov.ua/get-user-certificate/Te-A0BJRIA7QLcn6lvVD" TargetMode="External"/><Relationship Id="rId363" Type="http://schemas.openxmlformats.org/officeDocument/2006/relationships/hyperlink" Target="https://talan.bank.gov.ua/get-user-certificate/Te-A0b0luvtOAJ_wmY0w" TargetMode="External"/><Relationship Id="rId570" Type="http://schemas.openxmlformats.org/officeDocument/2006/relationships/hyperlink" Target="https://talan.bank.gov.ua/get-user-certificate/Te-A0EzGbi07WxT1rLQq" TargetMode="External"/><Relationship Id="rId1007" Type="http://schemas.openxmlformats.org/officeDocument/2006/relationships/hyperlink" Target="https://talan.bank.gov.ua/get-user-certificate/Te-A0Yi5TdM9ysx3ul7R" TargetMode="External"/><Relationship Id="rId223" Type="http://schemas.openxmlformats.org/officeDocument/2006/relationships/hyperlink" Target="https://talan.bank.gov.ua/get-user-certificate/Te-A0jzc1HtpWg6cHXmC" TargetMode="External"/><Relationship Id="rId430" Type="http://schemas.openxmlformats.org/officeDocument/2006/relationships/hyperlink" Target="https://talan.bank.gov.ua/get-user-certificate/Te-A0lbWDjpP6jBuoXMu" TargetMode="External"/><Relationship Id="rId668" Type="http://schemas.openxmlformats.org/officeDocument/2006/relationships/hyperlink" Target="https://talan.bank.gov.ua/get-user-certificate/Te-A0F9VnJc_TP9xnfPY" TargetMode="External"/><Relationship Id="rId875" Type="http://schemas.openxmlformats.org/officeDocument/2006/relationships/hyperlink" Target="https://talan.bank.gov.ua/get-user-certificate/Te-A0iNCu-mpz6ltUKGQ" TargetMode="External"/><Relationship Id="rId18" Type="http://schemas.openxmlformats.org/officeDocument/2006/relationships/hyperlink" Target="https://talan.bank.gov.ua/get-user-certificate/Te-A04Xzn3JrjvAUsokp" TargetMode="External"/><Relationship Id="rId528" Type="http://schemas.openxmlformats.org/officeDocument/2006/relationships/hyperlink" Target="https://talan.bank.gov.ua/get-user-certificate/Te-A0vsfrfb0ktnHqs-5" TargetMode="External"/><Relationship Id="rId735" Type="http://schemas.openxmlformats.org/officeDocument/2006/relationships/hyperlink" Target="https://talan.bank.gov.ua/get-user-certificate/Te-A0iv0Tjrne9sW26V1" TargetMode="External"/><Relationship Id="rId942" Type="http://schemas.openxmlformats.org/officeDocument/2006/relationships/hyperlink" Target="https://talan.bank.gov.ua/get-user-certificate/Te-A0sbO9dAUJ8bFkrPR" TargetMode="External"/><Relationship Id="rId167" Type="http://schemas.openxmlformats.org/officeDocument/2006/relationships/hyperlink" Target="https://talan.bank.gov.ua/get-user-certificate/Te-A08PjLhTnZi45mBhw" TargetMode="External"/><Relationship Id="rId374" Type="http://schemas.openxmlformats.org/officeDocument/2006/relationships/hyperlink" Target="https://talan.bank.gov.ua/get-user-certificate/Te-A0k9MaC3EUHba8OWH" TargetMode="External"/><Relationship Id="rId581" Type="http://schemas.openxmlformats.org/officeDocument/2006/relationships/hyperlink" Target="https://talan.bank.gov.ua/get-user-certificate/Te-A02Gg70GCRPHtk0EJ" TargetMode="External"/><Relationship Id="rId1018" Type="http://schemas.openxmlformats.org/officeDocument/2006/relationships/hyperlink" Target="https://talan.bank.gov.ua/get-user-certificate/Te-A09Z4FWlfjLFb_EhU" TargetMode="External"/><Relationship Id="rId71" Type="http://schemas.openxmlformats.org/officeDocument/2006/relationships/hyperlink" Target="https://talan.bank.gov.ua/get-user-certificate/Te-A0me8OaaYq4YPT0lv" TargetMode="External"/><Relationship Id="rId234" Type="http://schemas.openxmlformats.org/officeDocument/2006/relationships/hyperlink" Target="https://talan.bank.gov.ua/get-user-certificate/Te-A09OHUBjteuoc5n_J" TargetMode="External"/><Relationship Id="rId679" Type="http://schemas.openxmlformats.org/officeDocument/2006/relationships/hyperlink" Target="https://talan.bank.gov.ua/get-user-certificate/Te-A0kbLthxSYBqhiPZ3" TargetMode="External"/><Relationship Id="rId802" Type="http://schemas.openxmlformats.org/officeDocument/2006/relationships/hyperlink" Target="https://talan.bank.gov.ua/get-user-certificate/Te-A0sKoH-Kt3ekhJ09n" TargetMode="External"/><Relationship Id="rId886" Type="http://schemas.openxmlformats.org/officeDocument/2006/relationships/hyperlink" Target="https://talan.bank.gov.ua/get-user-certificate/Te-A0z80vPAzLfufi9LQ" TargetMode="External"/><Relationship Id="rId2" Type="http://schemas.openxmlformats.org/officeDocument/2006/relationships/hyperlink" Target="https://talan.bank.gov.ua/get-user-certificate/Te-A0C7U1egTuGCEpMNk" TargetMode="External"/><Relationship Id="rId29" Type="http://schemas.openxmlformats.org/officeDocument/2006/relationships/hyperlink" Target="https://talan.bank.gov.ua/get-user-certificate/Te-A0z12ExQqXHFBCd6e" TargetMode="External"/><Relationship Id="rId441" Type="http://schemas.openxmlformats.org/officeDocument/2006/relationships/hyperlink" Target="https://talan.bank.gov.ua/get-user-certificate/Te-A02vi-RwmOPHfFVRx" TargetMode="External"/><Relationship Id="rId539" Type="http://schemas.openxmlformats.org/officeDocument/2006/relationships/hyperlink" Target="https://talan.bank.gov.ua/get-user-certificate/Te-A0M4LBxiUGU7TnlHC" TargetMode="External"/><Relationship Id="rId746" Type="http://schemas.openxmlformats.org/officeDocument/2006/relationships/hyperlink" Target="https://talan.bank.gov.ua/get-user-certificate/Te-A0Cvx7HT3c1NLgDPu" TargetMode="External"/><Relationship Id="rId178" Type="http://schemas.openxmlformats.org/officeDocument/2006/relationships/hyperlink" Target="https://talan.bank.gov.ua/get-user-certificate/Te-A0DmdEHvjmSF-EZ-y" TargetMode="External"/><Relationship Id="rId301" Type="http://schemas.openxmlformats.org/officeDocument/2006/relationships/hyperlink" Target="https://talan.bank.gov.ua/get-user-certificate/Te-A0IOY7t0hYv-QNxAE" TargetMode="External"/><Relationship Id="rId953" Type="http://schemas.openxmlformats.org/officeDocument/2006/relationships/hyperlink" Target="https://talan.bank.gov.ua/get-user-certificate/Te-A0ev6Cahe3xC25XAl" TargetMode="External"/><Relationship Id="rId1029" Type="http://schemas.openxmlformats.org/officeDocument/2006/relationships/hyperlink" Target="https://talan.bank.gov.ua/get-user-certificate/Te-A0HZKjLxAYNtFn_fH" TargetMode="External"/><Relationship Id="rId82" Type="http://schemas.openxmlformats.org/officeDocument/2006/relationships/hyperlink" Target="https://talan.bank.gov.ua/get-user-certificate/Te-A0GBOMNKTakDOFOpI" TargetMode="External"/><Relationship Id="rId385" Type="http://schemas.openxmlformats.org/officeDocument/2006/relationships/hyperlink" Target="https://talan.bank.gov.ua/get-user-certificate/Te-A0axqQvn6ecemxxPi" TargetMode="External"/><Relationship Id="rId592" Type="http://schemas.openxmlformats.org/officeDocument/2006/relationships/hyperlink" Target="https://talan.bank.gov.ua/get-user-certificate/Te-A0d_LJlFKKNsqdn5U" TargetMode="External"/><Relationship Id="rId606" Type="http://schemas.openxmlformats.org/officeDocument/2006/relationships/hyperlink" Target="https://talan.bank.gov.ua/get-user-certificate/Te-A0P5_yz-FIFuQLkTt" TargetMode="External"/><Relationship Id="rId813" Type="http://schemas.openxmlformats.org/officeDocument/2006/relationships/hyperlink" Target="https://talan.bank.gov.ua/get-user-certificate/Te-A0vKQj5oefa836Qy6" TargetMode="External"/><Relationship Id="rId245" Type="http://schemas.openxmlformats.org/officeDocument/2006/relationships/hyperlink" Target="https://talan.bank.gov.ua/get-user-certificate/Te-A0FbnzNhIKIAWH7LH" TargetMode="External"/><Relationship Id="rId452" Type="http://schemas.openxmlformats.org/officeDocument/2006/relationships/hyperlink" Target="https://talan.bank.gov.ua/get-user-certificate/Te-A0zkFUNyb7vMI6kTx" TargetMode="External"/><Relationship Id="rId897" Type="http://schemas.openxmlformats.org/officeDocument/2006/relationships/hyperlink" Target="https://talan.bank.gov.ua/get-user-certificate/Te-A0Ckt0rqD9oLO41ob" TargetMode="External"/><Relationship Id="rId105" Type="http://schemas.openxmlformats.org/officeDocument/2006/relationships/hyperlink" Target="https://talan.bank.gov.ua/get-user-certificate/Te-A0EIWzeMRYG7-MwPJ" TargetMode="External"/><Relationship Id="rId312" Type="http://schemas.openxmlformats.org/officeDocument/2006/relationships/hyperlink" Target="https://talan.bank.gov.ua/get-user-certificate/Te-A0K6oUkwOzQmC0JCW" TargetMode="External"/><Relationship Id="rId757" Type="http://schemas.openxmlformats.org/officeDocument/2006/relationships/hyperlink" Target="https://talan.bank.gov.ua/get-user-certificate/Te-A0MA2gP4dAvHx6w_r" TargetMode="External"/><Relationship Id="rId964" Type="http://schemas.openxmlformats.org/officeDocument/2006/relationships/hyperlink" Target="https://talan.bank.gov.ua/get-user-certificate/Te-A0OmRgq5ZLpO04o95" TargetMode="External"/><Relationship Id="rId93" Type="http://schemas.openxmlformats.org/officeDocument/2006/relationships/hyperlink" Target="https://talan.bank.gov.ua/get-user-certificate/Te-A0x60i6_MXImFWBTY" TargetMode="External"/><Relationship Id="rId189" Type="http://schemas.openxmlformats.org/officeDocument/2006/relationships/hyperlink" Target="https://talan.bank.gov.ua/get-user-certificate/Te-A063Cbe83jOHRYdOK" TargetMode="External"/><Relationship Id="rId396" Type="http://schemas.openxmlformats.org/officeDocument/2006/relationships/hyperlink" Target="https://talan.bank.gov.ua/get-user-certificate/Te-A0vtsp6WO9VXjyUBt" TargetMode="External"/><Relationship Id="rId617" Type="http://schemas.openxmlformats.org/officeDocument/2006/relationships/hyperlink" Target="https://talan.bank.gov.ua/get-user-certificate/Te-A0G0VrFX4sGwTYbQg" TargetMode="External"/><Relationship Id="rId824" Type="http://schemas.openxmlformats.org/officeDocument/2006/relationships/hyperlink" Target="https://talan.bank.gov.ua/get-user-certificate/Te-A0eZkaJtu0EgR4Mzl" TargetMode="External"/><Relationship Id="rId256" Type="http://schemas.openxmlformats.org/officeDocument/2006/relationships/hyperlink" Target="https://talan.bank.gov.ua/get-user-certificate/Te-A0PuUTIWLNFfZfP4G" TargetMode="External"/><Relationship Id="rId463" Type="http://schemas.openxmlformats.org/officeDocument/2006/relationships/hyperlink" Target="https://talan.bank.gov.ua/get-user-certificate/Te-A0b3DYJpI5Mmae5r7" TargetMode="External"/><Relationship Id="rId670" Type="http://schemas.openxmlformats.org/officeDocument/2006/relationships/hyperlink" Target="https://talan.bank.gov.ua/get-user-certificate/Te-A0o_4aRfWj0xYT6Ku" TargetMode="External"/><Relationship Id="rId116" Type="http://schemas.openxmlformats.org/officeDocument/2006/relationships/hyperlink" Target="https://talan.bank.gov.ua/get-user-certificate/Te-A07u8tBM6xM0i_1P7" TargetMode="External"/><Relationship Id="rId323" Type="http://schemas.openxmlformats.org/officeDocument/2006/relationships/hyperlink" Target="https://talan.bank.gov.ua/get-user-certificate/Te-A0He4OqAWOPmyDJlG" TargetMode="External"/><Relationship Id="rId530" Type="http://schemas.openxmlformats.org/officeDocument/2006/relationships/hyperlink" Target="https://talan.bank.gov.ua/get-user-certificate/Te-A0iE4c6P1EwGFtL5H" TargetMode="External"/><Relationship Id="rId768" Type="http://schemas.openxmlformats.org/officeDocument/2006/relationships/hyperlink" Target="https://talan.bank.gov.ua/get-user-certificate/Te-A0n3_ZQjxW8H-birf" TargetMode="External"/><Relationship Id="rId975" Type="http://schemas.openxmlformats.org/officeDocument/2006/relationships/hyperlink" Target="https://talan.bank.gov.ua/get-user-certificate/Te-A0uiL41Qy6rJUfQeH" TargetMode="External"/><Relationship Id="rId20" Type="http://schemas.openxmlformats.org/officeDocument/2006/relationships/hyperlink" Target="https://talan.bank.gov.ua/get-user-certificate/Te-A08IMq3gYqFOdUD4O" TargetMode="External"/><Relationship Id="rId628" Type="http://schemas.openxmlformats.org/officeDocument/2006/relationships/hyperlink" Target="https://talan.bank.gov.ua/get-user-certificate/Te-A0VbVP2680THXqsEX" TargetMode="External"/><Relationship Id="rId835" Type="http://schemas.openxmlformats.org/officeDocument/2006/relationships/hyperlink" Target="https://talan.bank.gov.ua/get-user-certificate/Te-A0YQwqQXOLGqv1UB6" TargetMode="External"/><Relationship Id="rId267" Type="http://schemas.openxmlformats.org/officeDocument/2006/relationships/hyperlink" Target="https://talan.bank.gov.ua/get-user-certificate/Te-A0KLd08vR_W0wkiA6" TargetMode="External"/><Relationship Id="rId474" Type="http://schemas.openxmlformats.org/officeDocument/2006/relationships/hyperlink" Target="https://talan.bank.gov.ua/get-user-certificate/Te-A0mEN-dUMY4eP7kn-" TargetMode="External"/><Relationship Id="rId1020" Type="http://schemas.openxmlformats.org/officeDocument/2006/relationships/hyperlink" Target="https://talan.bank.gov.ua/get-user-certificate/Te-A08voooshPaFt_IU2" TargetMode="External"/><Relationship Id="rId127" Type="http://schemas.openxmlformats.org/officeDocument/2006/relationships/hyperlink" Target="https://talan.bank.gov.ua/get-user-certificate/Te-A09PcJto_lyy41vhh" TargetMode="External"/><Relationship Id="rId681" Type="http://schemas.openxmlformats.org/officeDocument/2006/relationships/hyperlink" Target="https://talan.bank.gov.ua/get-user-certificate/Te-A0o46pM34cs9XMBBm" TargetMode="External"/><Relationship Id="rId779" Type="http://schemas.openxmlformats.org/officeDocument/2006/relationships/hyperlink" Target="https://talan.bank.gov.ua/get-user-certificate/Te-A0gK1liL2SVNoTacm" TargetMode="External"/><Relationship Id="rId902" Type="http://schemas.openxmlformats.org/officeDocument/2006/relationships/hyperlink" Target="https://talan.bank.gov.ua/get-user-certificate/Te-A0JskARYNQjLgYUu-" TargetMode="External"/><Relationship Id="rId986" Type="http://schemas.openxmlformats.org/officeDocument/2006/relationships/hyperlink" Target="https://talan.bank.gov.ua/get-user-certificate/Te-A0hlfj-rWvwr29Pp9" TargetMode="External"/><Relationship Id="rId31" Type="http://schemas.openxmlformats.org/officeDocument/2006/relationships/hyperlink" Target="https://talan.bank.gov.ua/get-user-certificate/Te-A0d8SV57KbikToASM" TargetMode="External"/><Relationship Id="rId334" Type="http://schemas.openxmlformats.org/officeDocument/2006/relationships/hyperlink" Target="https://talan.bank.gov.ua/get-user-certificate/Te-A0Zh2sZotMvWiDnd3" TargetMode="External"/><Relationship Id="rId541" Type="http://schemas.openxmlformats.org/officeDocument/2006/relationships/hyperlink" Target="https://talan.bank.gov.ua/get-user-certificate/Te-A0b4JEJuuyxLyB_Vn" TargetMode="External"/><Relationship Id="rId639" Type="http://schemas.openxmlformats.org/officeDocument/2006/relationships/hyperlink" Target="https://talan.bank.gov.ua/get-user-certificate/Te-A0vl8OVtm-PGq5xwB" TargetMode="External"/><Relationship Id="rId180" Type="http://schemas.openxmlformats.org/officeDocument/2006/relationships/hyperlink" Target="https://talan.bank.gov.ua/get-user-certificate/Te-A0wfJMZuCTWuU308O" TargetMode="External"/><Relationship Id="rId278" Type="http://schemas.openxmlformats.org/officeDocument/2006/relationships/hyperlink" Target="https://talan.bank.gov.ua/get-user-certificate/Te-A0EKsBCL8ORNvth5U" TargetMode="External"/><Relationship Id="rId401" Type="http://schemas.openxmlformats.org/officeDocument/2006/relationships/hyperlink" Target="https://talan.bank.gov.ua/get-user-certificate/Te-A0O9WF2kk2I2f8pzS" TargetMode="External"/><Relationship Id="rId846" Type="http://schemas.openxmlformats.org/officeDocument/2006/relationships/hyperlink" Target="https://talan.bank.gov.ua/get-user-certificate/Te-A0c8rrcy5y9diHuhq" TargetMode="External"/><Relationship Id="rId1031" Type="http://schemas.openxmlformats.org/officeDocument/2006/relationships/hyperlink" Target="https://talan.bank.gov.ua/get-user-certificate/Te-A04ITKmXModvdzZON" TargetMode="External"/><Relationship Id="rId485" Type="http://schemas.openxmlformats.org/officeDocument/2006/relationships/hyperlink" Target="https://talan.bank.gov.ua/get-user-certificate/Te-A0lvR2ZJz2C4dTGou" TargetMode="External"/><Relationship Id="rId692" Type="http://schemas.openxmlformats.org/officeDocument/2006/relationships/hyperlink" Target="https://talan.bank.gov.ua/get-user-certificate/Te-A0tncVcHGGqiApmfW" TargetMode="External"/><Relationship Id="rId706" Type="http://schemas.openxmlformats.org/officeDocument/2006/relationships/hyperlink" Target="https://talan.bank.gov.ua/get-user-certificate/Te-A06QNL7nd6NYxuJOC" TargetMode="External"/><Relationship Id="rId913" Type="http://schemas.openxmlformats.org/officeDocument/2006/relationships/hyperlink" Target="https://talan.bank.gov.ua/get-user-certificate/Te-A01-58qHNtg67V116" TargetMode="External"/><Relationship Id="rId42" Type="http://schemas.openxmlformats.org/officeDocument/2006/relationships/hyperlink" Target="https://talan.bank.gov.ua/get-user-certificate/Te-A0nsVTkGKdD-u3Vu8" TargetMode="External"/><Relationship Id="rId138" Type="http://schemas.openxmlformats.org/officeDocument/2006/relationships/hyperlink" Target="https://talan.bank.gov.ua/get-user-certificate/Te-A01x3ydlbkl7Zwmla" TargetMode="External"/><Relationship Id="rId345" Type="http://schemas.openxmlformats.org/officeDocument/2006/relationships/hyperlink" Target="https://talan.bank.gov.ua/get-user-certificate/Te-A0h-YsPG8894rgB3t" TargetMode="External"/><Relationship Id="rId552" Type="http://schemas.openxmlformats.org/officeDocument/2006/relationships/hyperlink" Target="https://talan.bank.gov.ua/get-user-certificate/Te-A0QtJVS7D37vxJ_Pv" TargetMode="External"/><Relationship Id="rId997" Type="http://schemas.openxmlformats.org/officeDocument/2006/relationships/hyperlink" Target="https://talan.bank.gov.ua/get-user-certificate/Te-A03iItjgerin0_Og3" TargetMode="External"/><Relationship Id="rId191" Type="http://schemas.openxmlformats.org/officeDocument/2006/relationships/hyperlink" Target="https://talan.bank.gov.ua/get-user-certificate/Te-A06iyBMxqhi5pDL4e" TargetMode="External"/><Relationship Id="rId205" Type="http://schemas.openxmlformats.org/officeDocument/2006/relationships/hyperlink" Target="https://talan.bank.gov.ua/get-user-certificate/Te-A0D7c44ACSQeS2ar2" TargetMode="External"/><Relationship Id="rId412" Type="http://schemas.openxmlformats.org/officeDocument/2006/relationships/hyperlink" Target="https://talan.bank.gov.ua/get-user-certificate/Te-A0UdRzgbfjhd21sNz" TargetMode="External"/><Relationship Id="rId857" Type="http://schemas.openxmlformats.org/officeDocument/2006/relationships/hyperlink" Target="https://talan.bank.gov.ua/get-user-certificate/Te-A0vI7scEwtfIab-c6" TargetMode="External"/><Relationship Id="rId1042" Type="http://schemas.openxmlformats.org/officeDocument/2006/relationships/hyperlink" Target="https://talan.bank.gov.ua/get-user-certificate/Te-A0Xei4l1PgWIZpWV_" TargetMode="External"/><Relationship Id="rId289" Type="http://schemas.openxmlformats.org/officeDocument/2006/relationships/hyperlink" Target="https://talan.bank.gov.ua/get-user-certificate/Te-A0aMT9-a6tM8Bo4Fo" TargetMode="External"/><Relationship Id="rId496" Type="http://schemas.openxmlformats.org/officeDocument/2006/relationships/hyperlink" Target="https://talan.bank.gov.ua/get-user-certificate/Te-A0Sm4BttDe_K_YNTA" TargetMode="External"/><Relationship Id="rId717" Type="http://schemas.openxmlformats.org/officeDocument/2006/relationships/hyperlink" Target="https://talan.bank.gov.ua/get-user-certificate/Te-A09cpzvVbOMRzcdg8" TargetMode="External"/><Relationship Id="rId924" Type="http://schemas.openxmlformats.org/officeDocument/2006/relationships/hyperlink" Target="https://talan.bank.gov.ua/get-user-certificate/Te-A01w972e4Z5r85xcm" TargetMode="External"/><Relationship Id="rId53" Type="http://schemas.openxmlformats.org/officeDocument/2006/relationships/hyperlink" Target="https://talan.bank.gov.ua/get-user-certificate/Te-A0wkCbcIDgPeIT3tQ" TargetMode="External"/><Relationship Id="rId149" Type="http://schemas.openxmlformats.org/officeDocument/2006/relationships/hyperlink" Target="https://talan.bank.gov.ua/get-user-certificate/Te-A0IO_M69ScAUbUQcW" TargetMode="External"/><Relationship Id="rId356" Type="http://schemas.openxmlformats.org/officeDocument/2006/relationships/hyperlink" Target="https://talan.bank.gov.ua/get-user-certificate/Te-A0N_pOSU1PpsjxR1O" TargetMode="External"/><Relationship Id="rId563" Type="http://schemas.openxmlformats.org/officeDocument/2006/relationships/hyperlink" Target="https://talan.bank.gov.ua/get-user-certificate/Te-A02CWEKnt82lC7tF4" TargetMode="External"/><Relationship Id="rId770" Type="http://schemas.openxmlformats.org/officeDocument/2006/relationships/hyperlink" Target="https://talan.bank.gov.ua/get-user-certificate/Te-A03MjX2ZicIL0xpIk" TargetMode="External"/><Relationship Id="rId216" Type="http://schemas.openxmlformats.org/officeDocument/2006/relationships/hyperlink" Target="https://talan.bank.gov.ua/get-user-certificate/Te-A05du1IpUAM51TQlC" TargetMode="External"/><Relationship Id="rId423" Type="http://schemas.openxmlformats.org/officeDocument/2006/relationships/hyperlink" Target="https://talan.bank.gov.ua/get-user-certificate/Te-A0rXlXqeIdpZ3vl75" TargetMode="External"/><Relationship Id="rId868" Type="http://schemas.openxmlformats.org/officeDocument/2006/relationships/hyperlink" Target="https://talan.bank.gov.ua/get-user-certificate/Te-A0v0vxWQ0BxFO2JUS" TargetMode="External"/><Relationship Id="rId1053" Type="http://schemas.openxmlformats.org/officeDocument/2006/relationships/hyperlink" Target="https://talan.bank.gov.ua/get-user-certificate/Te-A00s4IEy6lJSRMaFh" TargetMode="External"/><Relationship Id="rId630" Type="http://schemas.openxmlformats.org/officeDocument/2006/relationships/hyperlink" Target="https://talan.bank.gov.ua/get-user-certificate/Te-A0WflrVAea1Y8Ab56" TargetMode="External"/><Relationship Id="rId728" Type="http://schemas.openxmlformats.org/officeDocument/2006/relationships/hyperlink" Target="https://talan.bank.gov.ua/get-user-certificate/Te-A0PnYXzhf7gZ6I9qG" TargetMode="External"/><Relationship Id="rId935" Type="http://schemas.openxmlformats.org/officeDocument/2006/relationships/hyperlink" Target="https://talan.bank.gov.ua/get-user-certificate/Te-A0PWpN-dv6H65gxRu" TargetMode="External"/><Relationship Id="rId64" Type="http://schemas.openxmlformats.org/officeDocument/2006/relationships/hyperlink" Target="https://talan.bank.gov.ua/get-user-certificate/Te-A0rLrG1HA08Grmp-e" TargetMode="External"/><Relationship Id="rId367" Type="http://schemas.openxmlformats.org/officeDocument/2006/relationships/hyperlink" Target="https://talan.bank.gov.ua/get-user-certificate/Te-A0fRCMvpUzHfB1ENH" TargetMode="External"/><Relationship Id="rId574" Type="http://schemas.openxmlformats.org/officeDocument/2006/relationships/hyperlink" Target="https://talan.bank.gov.ua/get-user-certificate/Te-A0Ss0ddAQZpyD6Ygy" TargetMode="External"/><Relationship Id="rId227" Type="http://schemas.openxmlformats.org/officeDocument/2006/relationships/hyperlink" Target="https://talan.bank.gov.ua/get-user-certificate/Te-A0UB-ImHaAh0EKCpx" TargetMode="External"/><Relationship Id="rId781" Type="http://schemas.openxmlformats.org/officeDocument/2006/relationships/hyperlink" Target="https://talan.bank.gov.ua/get-user-certificate/Te-A0RSJ842QmK2bHp7Z" TargetMode="External"/><Relationship Id="rId879" Type="http://schemas.openxmlformats.org/officeDocument/2006/relationships/hyperlink" Target="https://talan.bank.gov.ua/get-user-certificate/Te-A0lu6bCkJOePbuZwL" TargetMode="External"/><Relationship Id="rId434" Type="http://schemas.openxmlformats.org/officeDocument/2006/relationships/hyperlink" Target="https://talan.bank.gov.ua/get-user-certificate/Te-A0C5DiXsUzpD2e1rg" TargetMode="External"/><Relationship Id="rId641" Type="http://schemas.openxmlformats.org/officeDocument/2006/relationships/hyperlink" Target="https://talan.bank.gov.ua/get-user-certificate/Te-A0xX1oMDIcQ6ue8w_" TargetMode="External"/><Relationship Id="rId739" Type="http://schemas.openxmlformats.org/officeDocument/2006/relationships/hyperlink" Target="https://talan.bank.gov.ua/get-user-certificate/Te-A03bLO4H5KHwc9KEv" TargetMode="External"/><Relationship Id="rId280" Type="http://schemas.openxmlformats.org/officeDocument/2006/relationships/hyperlink" Target="https://talan.bank.gov.ua/get-user-certificate/Te-A0waj34o6VOJxq-vz" TargetMode="External"/><Relationship Id="rId501" Type="http://schemas.openxmlformats.org/officeDocument/2006/relationships/hyperlink" Target="https://talan.bank.gov.ua/get-user-certificate/Te-A05mhlW2lXTDehnGn" TargetMode="External"/><Relationship Id="rId946" Type="http://schemas.openxmlformats.org/officeDocument/2006/relationships/hyperlink" Target="https://talan.bank.gov.ua/get-user-certificate/Te-A0gqSKKKSMvnl9FaG" TargetMode="External"/><Relationship Id="rId75" Type="http://schemas.openxmlformats.org/officeDocument/2006/relationships/hyperlink" Target="https://talan.bank.gov.ua/get-user-certificate/Te-A0yX1gskikRs6Ue7C" TargetMode="External"/><Relationship Id="rId140" Type="http://schemas.openxmlformats.org/officeDocument/2006/relationships/hyperlink" Target="https://talan.bank.gov.ua/get-user-certificate/Te-A0xBWxBMXfhzdCVCU" TargetMode="External"/><Relationship Id="rId378" Type="http://schemas.openxmlformats.org/officeDocument/2006/relationships/hyperlink" Target="https://talan.bank.gov.ua/get-user-certificate/Te-A0F3G5Pes6B6xTReH" TargetMode="External"/><Relationship Id="rId585" Type="http://schemas.openxmlformats.org/officeDocument/2006/relationships/hyperlink" Target="https://talan.bank.gov.ua/get-user-certificate/Te-A06Rsv8JqSl7Wte9M" TargetMode="External"/><Relationship Id="rId792" Type="http://schemas.openxmlformats.org/officeDocument/2006/relationships/hyperlink" Target="https://talan.bank.gov.ua/get-user-certificate/Te-A0m9QJPN1xpdXwchO" TargetMode="External"/><Relationship Id="rId806" Type="http://schemas.openxmlformats.org/officeDocument/2006/relationships/hyperlink" Target="https://talan.bank.gov.ua/get-user-certificate/Te-A0gfx9cpXPhqQUOLm" TargetMode="External"/><Relationship Id="rId6" Type="http://schemas.openxmlformats.org/officeDocument/2006/relationships/hyperlink" Target="https://talan.bank.gov.ua/get-user-certificate/Te-A0lBH0BoQ2mp2cSFy" TargetMode="External"/><Relationship Id="rId238" Type="http://schemas.openxmlformats.org/officeDocument/2006/relationships/hyperlink" Target="https://talan.bank.gov.ua/get-user-certificate/Te-A0nWLPwrH4c-zUR4u" TargetMode="External"/><Relationship Id="rId445" Type="http://schemas.openxmlformats.org/officeDocument/2006/relationships/hyperlink" Target="https://talan.bank.gov.ua/get-user-certificate/Te-A00m0XLUNBUm9gttU" TargetMode="External"/><Relationship Id="rId652" Type="http://schemas.openxmlformats.org/officeDocument/2006/relationships/hyperlink" Target="https://talan.bank.gov.ua/get-user-certificate/Te-A0WZeBsutn1MupOSI" TargetMode="External"/><Relationship Id="rId291" Type="http://schemas.openxmlformats.org/officeDocument/2006/relationships/hyperlink" Target="https://talan.bank.gov.ua/get-user-certificate/Te-A0I-dre8IlKHklZLg" TargetMode="External"/><Relationship Id="rId305" Type="http://schemas.openxmlformats.org/officeDocument/2006/relationships/hyperlink" Target="https://talan.bank.gov.ua/get-user-certificate/Te-A0o6xly3S4VzttSZd" TargetMode="External"/><Relationship Id="rId512" Type="http://schemas.openxmlformats.org/officeDocument/2006/relationships/hyperlink" Target="https://talan.bank.gov.ua/get-user-certificate/Te-A0PqOJ2pussR_Eeum" TargetMode="External"/><Relationship Id="rId957" Type="http://schemas.openxmlformats.org/officeDocument/2006/relationships/hyperlink" Target="https://talan.bank.gov.ua/get-user-certificate/Te-A0BUWO6w7bOkQT_-u" TargetMode="External"/><Relationship Id="rId86" Type="http://schemas.openxmlformats.org/officeDocument/2006/relationships/hyperlink" Target="https://talan.bank.gov.ua/get-user-certificate/Te-A0-ASqwknuyOcGnJK" TargetMode="External"/><Relationship Id="rId151" Type="http://schemas.openxmlformats.org/officeDocument/2006/relationships/hyperlink" Target="https://talan.bank.gov.ua/get-user-certificate/Te-A0LFPL5MZ_sHppNgn" TargetMode="External"/><Relationship Id="rId389" Type="http://schemas.openxmlformats.org/officeDocument/2006/relationships/hyperlink" Target="https://talan.bank.gov.ua/get-user-certificate/Te-A0-m3SZPczme5pTzW" TargetMode="External"/><Relationship Id="rId596" Type="http://schemas.openxmlformats.org/officeDocument/2006/relationships/hyperlink" Target="https://talan.bank.gov.ua/get-user-certificate/Te-A0eZiFuHQ94k5D55J" TargetMode="External"/><Relationship Id="rId817" Type="http://schemas.openxmlformats.org/officeDocument/2006/relationships/hyperlink" Target="https://talan.bank.gov.ua/get-user-certificate/Te-A0mIhUTBtyQCGcOC_" TargetMode="External"/><Relationship Id="rId1002" Type="http://schemas.openxmlformats.org/officeDocument/2006/relationships/hyperlink" Target="https://talan.bank.gov.ua/get-user-certificate/Te-A0BleUZnLeEtFsx6f" TargetMode="External"/><Relationship Id="rId249" Type="http://schemas.openxmlformats.org/officeDocument/2006/relationships/hyperlink" Target="https://talan.bank.gov.ua/get-user-certificate/Te-A0dKNI5Onr5pGNPhM" TargetMode="External"/><Relationship Id="rId456" Type="http://schemas.openxmlformats.org/officeDocument/2006/relationships/hyperlink" Target="https://talan.bank.gov.ua/get-user-certificate/Te-A0pvMTSgbDj-4WOlJ" TargetMode="External"/><Relationship Id="rId663" Type="http://schemas.openxmlformats.org/officeDocument/2006/relationships/hyperlink" Target="https://talan.bank.gov.ua/get-user-certificate/Te-A0E9-fR8KyRkoX8bm" TargetMode="External"/><Relationship Id="rId870" Type="http://schemas.openxmlformats.org/officeDocument/2006/relationships/hyperlink" Target="https://talan.bank.gov.ua/get-user-certificate/Te-A0E6CWSWoZBDB7H2G" TargetMode="External"/><Relationship Id="rId13" Type="http://schemas.openxmlformats.org/officeDocument/2006/relationships/hyperlink" Target="https://talan.bank.gov.ua/get-user-certificate/Te-A0OaAbfD6xSUdh-CB" TargetMode="External"/><Relationship Id="rId109" Type="http://schemas.openxmlformats.org/officeDocument/2006/relationships/hyperlink" Target="https://talan.bank.gov.ua/get-user-certificate/Te-A0KP9JtoWaAdKvwI5" TargetMode="External"/><Relationship Id="rId316" Type="http://schemas.openxmlformats.org/officeDocument/2006/relationships/hyperlink" Target="https://talan.bank.gov.ua/get-user-certificate/Te-A0YZcmZA0gnFuFeZt" TargetMode="External"/><Relationship Id="rId523" Type="http://schemas.openxmlformats.org/officeDocument/2006/relationships/hyperlink" Target="https://talan.bank.gov.ua/get-user-certificate/Te-A08HPFHToy_3ceiFv" TargetMode="External"/><Relationship Id="rId968" Type="http://schemas.openxmlformats.org/officeDocument/2006/relationships/hyperlink" Target="https://talan.bank.gov.ua/get-user-certificate/Te-A0n5h8mAj4B-WAJF8" TargetMode="External"/><Relationship Id="rId97" Type="http://schemas.openxmlformats.org/officeDocument/2006/relationships/hyperlink" Target="https://talan.bank.gov.ua/get-user-certificate/Te-A0erohVVm_iUYsDCr" TargetMode="External"/><Relationship Id="rId730" Type="http://schemas.openxmlformats.org/officeDocument/2006/relationships/hyperlink" Target="https://talan.bank.gov.ua/get-user-certificate/Te-A0H5xC8K9GaICNwTo" TargetMode="External"/><Relationship Id="rId828" Type="http://schemas.openxmlformats.org/officeDocument/2006/relationships/hyperlink" Target="https://talan.bank.gov.ua/get-user-certificate/Te-A0byisHEL1Is3v4t_" TargetMode="External"/><Relationship Id="rId1013" Type="http://schemas.openxmlformats.org/officeDocument/2006/relationships/hyperlink" Target="https://talan.bank.gov.ua/get-user-certificate/Te-A0G6rX3Xe4SpTfgse" TargetMode="External"/><Relationship Id="rId162" Type="http://schemas.openxmlformats.org/officeDocument/2006/relationships/hyperlink" Target="https://talan.bank.gov.ua/get-user-certificate/Te-A0VXvTJP_yYS1Eve0" TargetMode="External"/><Relationship Id="rId467" Type="http://schemas.openxmlformats.org/officeDocument/2006/relationships/hyperlink" Target="https://talan.bank.gov.ua/get-user-certificate/Te-A0xfKtZOXkbdcWi-a" TargetMode="External"/><Relationship Id="rId674" Type="http://schemas.openxmlformats.org/officeDocument/2006/relationships/hyperlink" Target="https://talan.bank.gov.ua/get-user-certificate/Te-A0Ghorsd9_Q90syQY" TargetMode="External"/><Relationship Id="rId881" Type="http://schemas.openxmlformats.org/officeDocument/2006/relationships/hyperlink" Target="https://talan.bank.gov.ua/get-user-certificate/Te-A0lf5MgSVX4maGbGI" TargetMode="External"/><Relationship Id="rId979" Type="http://schemas.openxmlformats.org/officeDocument/2006/relationships/hyperlink" Target="https://talan.bank.gov.ua/get-user-certificate/Te-A0YLlaqKAbstj0wc7" TargetMode="External"/><Relationship Id="rId24" Type="http://schemas.openxmlformats.org/officeDocument/2006/relationships/hyperlink" Target="https://talan.bank.gov.ua/get-user-certificate/Te-A0zYrV91FetvwnZJf" TargetMode="External"/><Relationship Id="rId327" Type="http://schemas.openxmlformats.org/officeDocument/2006/relationships/hyperlink" Target="https://talan.bank.gov.ua/get-user-certificate/Te-A0SFKFz_FmrRt3UrZ" TargetMode="External"/><Relationship Id="rId534" Type="http://schemas.openxmlformats.org/officeDocument/2006/relationships/hyperlink" Target="https://talan.bank.gov.ua/get-user-certificate/Te-A0kZm0JBjIcD-2fIL" TargetMode="External"/><Relationship Id="rId741" Type="http://schemas.openxmlformats.org/officeDocument/2006/relationships/hyperlink" Target="https://talan.bank.gov.ua/get-user-certificate/Te-A0qyexrSy0UGUSEvF" TargetMode="External"/><Relationship Id="rId839" Type="http://schemas.openxmlformats.org/officeDocument/2006/relationships/hyperlink" Target="https://talan.bank.gov.ua/get-user-certificate/Te-A0eci146LkJYZifT0" TargetMode="External"/><Relationship Id="rId173" Type="http://schemas.openxmlformats.org/officeDocument/2006/relationships/hyperlink" Target="https://talan.bank.gov.ua/get-user-certificate/Te-A08nSjmGxFMuAnWN7" TargetMode="External"/><Relationship Id="rId380" Type="http://schemas.openxmlformats.org/officeDocument/2006/relationships/hyperlink" Target="https://talan.bank.gov.ua/get-user-certificate/Te-A0vqn110LoMhDiusj" TargetMode="External"/><Relationship Id="rId601" Type="http://schemas.openxmlformats.org/officeDocument/2006/relationships/hyperlink" Target="https://talan.bank.gov.ua/get-user-certificate/Te-A0sOBfjI9RpnUyzUF" TargetMode="External"/><Relationship Id="rId1024" Type="http://schemas.openxmlformats.org/officeDocument/2006/relationships/hyperlink" Target="https://talan.bank.gov.ua/get-user-certificate/Te-A0VWWweoBiRmTPoIO" TargetMode="External"/><Relationship Id="rId240" Type="http://schemas.openxmlformats.org/officeDocument/2006/relationships/hyperlink" Target="https://talan.bank.gov.ua/get-user-certificate/Te-A0cyLHcTDaOY5Rcw8" TargetMode="External"/><Relationship Id="rId478" Type="http://schemas.openxmlformats.org/officeDocument/2006/relationships/hyperlink" Target="https://talan.bank.gov.ua/get-user-certificate/Te-A0_bAly2JF2njKdvn" TargetMode="External"/><Relationship Id="rId685" Type="http://schemas.openxmlformats.org/officeDocument/2006/relationships/hyperlink" Target="https://talan.bank.gov.ua/get-user-certificate/Te-A0FH_ZlJ_VfCD_ZQ1" TargetMode="External"/><Relationship Id="rId892" Type="http://schemas.openxmlformats.org/officeDocument/2006/relationships/hyperlink" Target="https://talan.bank.gov.ua/get-user-certificate/Te-A0ofUuJakiFS5us79" TargetMode="External"/><Relationship Id="rId906" Type="http://schemas.openxmlformats.org/officeDocument/2006/relationships/hyperlink" Target="https://talan.bank.gov.ua/get-user-certificate/Te-A00HbHKbTR69lR02p" TargetMode="External"/><Relationship Id="rId35" Type="http://schemas.openxmlformats.org/officeDocument/2006/relationships/hyperlink" Target="https://talan.bank.gov.ua/get-user-certificate/Te-A0ML-gGnpAetVbNTE" TargetMode="External"/><Relationship Id="rId100" Type="http://schemas.openxmlformats.org/officeDocument/2006/relationships/hyperlink" Target="https://talan.bank.gov.ua/get-user-certificate/Te-A0wrvmQ0e5rmWqN8G" TargetMode="External"/><Relationship Id="rId338" Type="http://schemas.openxmlformats.org/officeDocument/2006/relationships/hyperlink" Target="https://talan.bank.gov.ua/get-user-certificate/Te-A0rG45oNZMNkTcWLy" TargetMode="External"/><Relationship Id="rId545" Type="http://schemas.openxmlformats.org/officeDocument/2006/relationships/hyperlink" Target="https://talan.bank.gov.ua/get-user-certificate/Te-A0wxTl3FupZU_ij2U" TargetMode="External"/><Relationship Id="rId752" Type="http://schemas.openxmlformats.org/officeDocument/2006/relationships/hyperlink" Target="https://talan.bank.gov.ua/get-user-certificate/Te-A06iH-Z4ZFeYNabnJ" TargetMode="External"/><Relationship Id="rId184" Type="http://schemas.openxmlformats.org/officeDocument/2006/relationships/hyperlink" Target="https://talan.bank.gov.ua/get-user-certificate/Te-A0TIPwbbajaNM5U0W" TargetMode="External"/><Relationship Id="rId391" Type="http://schemas.openxmlformats.org/officeDocument/2006/relationships/hyperlink" Target="https://talan.bank.gov.ua/get-user-certificate/Te-A0MsWhH5OYe-EsIgy" TargetMode="External"/><Relationship Id="rId405" Type="http://schemas.openxmlformats.org/officeDocument/2006/relationships/hyperlink" Target="https://talan.bank.gov.ua/get-user-certificate/Te-A09IK9xB8ldHV1uVs" TargetMode="External"/><Relationship Id="rId612" Type="http://schemas.openxmlformats.org/officeDocument/2006/relationships/hyperlink" Target="https://talan.bank.gov.ua/get-user-certificate/Te-A0Sud2R19yssxJ8pK" TargetMode="External"/><Relationship Id="rId1035" Type="http://schemas.openxmlformats.org/officeDocument/2006/relationships/hyperlink" Target="https://talan.bank.gov.ua/get-user-certificate/Te-A0-cFrJ9Fnklzbvpg" TargetMode="External"/><Relationship Id="rId251" Type="http://schemas.openxmlformats.org/officeDocument/2006/relationships/hyperlink" Target="https://talan.bank.gov.ua/get-user-certificate/Te-A0ZLKcW9nXuWn_XoX" TargetMode="External"/><Relationship Id="rId489" Type="http://schemas.openxmlformats.org/officeDocument/2006/relationships/hyperlink" Target="https://talan.bank.gov.ua/get-user-certificate/Te-A0y_oxT7ia0q__z64" TargetMode="External"/><Relationship Id="rId696" Type="http://schemas.openxmlformats.org/officeDocument/2006/relationships/hyperlink" Target="https://talan.bank.gov.ua/get-user-certificate/Te-A0wDTiyR3t6FeTwY4" TargetMode="External"/><Relationship Id="rId917" Type="http://schemas.openxmlformats.org/officeDocument/2006/relationships/hyperlink" Target="https://talan.bank.gov.ua/get-user-certificate/Te-A0-7Qq-IhIPTTNKaT" TargetMode="External"/><Relationship Id="rId46" Type="http://schemas.openxmlformats.org/officeDocument/2006/relationships/hyperlink" Target="https://talan.bank.gov.ua/get-user-certificate/Te-A0I0eGbpnxMhOyF_w" TargetMode="External"/><Relationship Id="rId349" Type="http://schemas.openxmlformats.org/officeDocument/2006/relationships/hyperlink" Target="https://talan.bank.gov.ua/get-user-certificate/Te-A0vUNAznYo1m6Dfcn" TargetMode="External"/><Relationship Id="rId556" Type="http://schemas.openxmlformats.org/officeDocument/2006/relationships/hyperlink" Target="https://talan.bank.gov.ua/get-user-certificate/Te-A09aJ7B2ILXywmplo" TargetMode="External"/><Relationship Id="rId763" Type="http://schemas.openxmlformats.org/officeDocument/2006/relationships/hyperlink" Target="https://talan.bank.gov.ua/get-user-certificate/Te-A0oPQaex1-zt1bCah" TargetMode="External"/><Relationship Id="rId111" Type="http://schemas.openxmlformats.org/officeDocument/2006/relationships/hyperlink" Target="https://talan.bank.gov.ua/get-user-certificate/Te-A0AYMGFjlmXVZpo5y" TargetMode="External"/><Relationship Id="rId195" Type="http://schemas.openxmlformats.org/officeDocument/2006/relationships/hyperlink" Target="https://talan.bank.gov.ua/get-user-certificate/Te-A0trcKAtKFNiQzwIf" TargetMode="External"/><Relationship Id="rId209" Type="http://schemas.openxmlformats.org/officeDocument/2006/relationships/hyperlink" Target="https://talan.bank.gov.ua/get-user-certificate/Te-A0viEeh5c8s3J5_2l" TargetMode="External"/><Relationship Id="rId416" Type="http://schemas.openxmlformats.org/officeDocument/2006/relationships/hyperlink" Target="https://talan.bank.gov.ua/get-user-certificate/Te-A0WegL7diukZ7txUK" TargetMode="External"/><Relationship Id="rId970" Type="http://schemas.openxmlformats.org/officeDocument/2006/relationships/hyperlink" Target="https://talan.bank.gov.ua/get-user-certificate/Te-A0i7s1RLzBnFZKNMA" TargetMode="External"/><Relationship Id="rId1046" Type="http://schemas.openxmlformats.org/officeDocument/2006/relationships/hyperlink" Target="https://talan.bank.gov.ua/get-user-certificate/Te-A0Kc3NJ7QKOyCIKGJ" TargetMode="External"/><Relationship Id="rId623" Type="http://schemas.openxmlformats.org/officeDocument/2006/relationships/hyperlink" Target="https://talan.bank.gov.ua/get-user-certificate/Te-A0oS3y9b-eZdqH9wI" TargetMode="External"/><Relationship Id="rId830" Type="http://schemas.openxmlformats.org/officeDocument/2006/relationships/hyperlink" Target="https://talan.bank.gov.ua/get-user-certificate/Te-A01X4CkVPH-15j5ia" TargetMode="External"/><Relationship Id="rId928" Type="http://schemas.openxmlformats.org/officeDocument/2006/relationships/hyperlink" Target="https://talan.bank.gov.ua/get-user-certificate/Te-A0J3Eaj0t3ZS_-ycy" TargetMode="External"/><Relationship Id="rId57" Type="http://schemas.openxmlformats.org/officeDocument/2006/relationships/hyperlink" Target="https://talan.bank.gov.ua/get-user-certificate/Te-A0p5Um4VyNAuGb82g" TargetMode="External"/><Relationship Id="rId262" Type="http://schemas.openxmlformats.org/officeDocument/2006/relationships/hyperlink" Target="https://talan.bank.gov.ua/get-user-certificate/Te-A0rDQ95faacZw3mHd" TargetMode="External"/><Relationship Id="rId567" Type="http://schemas.openxmlformats.org/officeDocument/2006/relationships/hyperlink" Target="https://talan.bank.gov.ua/get-user-certificate/Te-A0F9nyqzu478vBq1T" TargetMode="External"/><Relationship Id="rId122" Type="http://schemas.openxmlformats.org/officeDocument/2006/relationships/hyperlink" Target="https://talan.bank.gov.ua/get-user-certificate/Te-A0ouKAYeauilwx4U8" TargetMode="External"/><Relationship Id="rId774" Type="http://schemas.openxmlformats.org/officeDocument/2006/relationships/hyperlink" Target="https://talan.bank.gov.ua/get-user-certificate/Te-A0Psiv_F3Gamdjzz4" TargetMode="External"/><Relationship Id="rId981" Type="http://schemas.openxmlformats.org/officeDocument/2006/relationships/hyperlink" Target="https://talan.bank.gov.ua/get-user-certificate/Te-A0z38XRSk4mz8m7hw" TargetMode="External"/><Relationship Id="rId427" Type="http://schemas.openxmlformats.org/officeDocument/2006/relationships/hyperlink" Target="https://talan.bank.gov.ua/get-user-certificate/Te-A0_Y4v0xVPhy-kc8t" TargetMode="External"/><Relationship Id="rId634" Type="http://schemas.openxmlformats.org/officeDocument/2006/relationships/hyperlink" Target="https://talan.bank.gov.ua/get-user-certificate/Te-A0oB7az-Vg9jCQ-UD" TargetMode="External"/><Relationship Id="rId841" Type="http://schemas.openxmlformats.org/officeDocument/2006/relationships/hyperlink" Target="https://talan.bank.gov.ua/get-user-certificate/Te-A06iW5nEg6SiEyKO8" TargetMode="External"/><Relationship Id="rId273" Type="http://schemas.openxmlformats.org/officeDocument/2006/relationships/hyperlink" Target="https://talan.bank.gov.ua/get-user-certificate/Te-A0Arvkszj3928Boz1" TargetMode="External"/><Relationship Id="rId480" Type="http://schemas.openxmlformats.org/officeDocument/2006/relationships/hyperlink" Target="https://talan.bank.gov.ua/get-user-certificate/Te-A0YdZDAXPsrK1Ss-W" TargetMode="External"/><Relationship Id="rId701" Type="http://schemas.openxmlformats.org/officeDocument/2006/relationships/hyperlink" Target="https://talan.bank.gov.ua/get-user-certificate/Te-A0EuE2FPUYcOUMp-j" TargetMode="External"/><Relationship Id="rId939" Type="http://schemas.openxmlformats.org/officeDocument/2006/relationships/hyperlink" Target="https://talan.bank.gov.ua/get-user-certificate/Te-A0PBJHn1psUop8Iwc" TargetMode="External"/><Relationship Id="rId68" Type="http://schemas.openxmlformats.org/officeDocument/2006/relationships/hyperlink" Target="https://talan.bank.gov.ua/get-user-certificate/Te-A0au95v4CxUL9fz0-" TargetMode="External"/><Relationship Id="rId133" Type="http://schemas.openxmlformats.org/officeDocument/2006/relationships/hyperlink" Target="https://talan.bank.gov.ua/get-user-certificate/Te-A0_5ahadUpkHj4DxY" TargetMode="External"/><Relationship Id="rId340" Type="http://schemas.openxmlformats.org/officeDocument/2006/relationships/hyperlink" Target="https://talan.bank.gov.ua/get-user-certificate/Te-A02grnOGQJf0ABSsZ" TargetMode="External"/><Relationship Id="rId578" Type="http://schemas.openxmlformats.org/officeDocument/2006/relationships/hyperlink" Target="https://talan.bank.gov.ua/get-user-certificate/Te-A0csylBkB_Cq_S5QT" TargetMode="External"/><Relationship Id="rId785" Type="http://schemas.openxmlformats.org/officeDocument/2006/relationships/hyperlink" Target="https://talan.bank.gov.ua/get-user-certificate/Te-A0DXZPrApbASCOsX0" TargetMode="External"/><Relationship Id="rId992" Type="http://schemas.openxmlformats.org/officeDocument/2006/relationships/hyperlink" Target="https://talan.bank.gov.ua/get-user-certificate/Te-A0Jn_A7sPfd50JAvI" TargetMode="External"/><Relationship Id="rId200" Type="http://schemas.openxmlformats.org/officeDocument/2006/relationships/hyperlink" Target="https://talan.bank.gov.ua/get-user-certificate/Te-A0g_CkzfwNMN-SOTR" TargetMode="External"/><Relationship Id="rId438" Type="http://schemas.openxmlformats.org/officeDocument/2006/relationships/hyperlink" Target="https://talan.bank.gov.ua/get-user-certificate/Te-A0c6QFHPmB8z2KuPV" TargetMode="External"/><Relationship Id="rId645" Type="http://schemas.openxmlformats.org/officeDocument/2006/relationships/hyperlink" Target="https://talan.bank.gov.ua/get-user-certificate/Te-A0m5nl34ApZ0nWlwE" TargetMode="External"/><Relationship Id="rId852" Type="http://schemas.openxmlformats.org/officeDocument/2006/relationships/hyperlink" Target="https://talan.bank.gov.ua/get-user-certificate/Te-A0sZRu4tTSGESIpg4" TargetMode="External"/><Relationship Id="rId284" Type="http://schemas.openxmlformats.org/officeDocument/2006/relationships/hyperlink" Target="https://talan.bank.gov.ua/get-user-certificate/Te-A0CcbXgr8Uxy2hKEc" TargetMode="External"/><Relationship Id="rId491" Type="http://schemas.openxmlformats.org/officeDocument/2006/relationships/hyperlink" Target="https://talan.bank.gov.ua/get-user-certificate/Te-A0BlVRpdURmKLtt1q" TargetMode="External"/><Relationship Id="rId505" Type="http://schemas.openxmlformats.org/officeDocument/2006/relationships/hyperlink" Target="https://talan.bank.gov.ua/get-user-certificate/Te-A0e_WEQEI7dc1Jcqb" TargetMode="External"/><Relationship Id="rId712" Type="http://schemas.openxmlformats.org/officeDocument/2006/relationships/hyperlink" Target="https://talan.bank.gov.ua/get-user-certificate/Te-A0QUI6LAEt0npsoEB" TargetMode="External"/><Relationship Id="rId79" Type="http://schemas.openxmlformats.org/officeDocument/2006/relationships/hyperlink" Target="https://talan.bank.gov.ua/get-user-certificate/Te-A0AwWAGhySLOZcMQv" TargetMode="External"/><Relationship Id="rId144" Type="http://schemas.openxmlformats.org/officeDocument/2006/relationships/hyperlink" Target="https://talan.bank.gov.ua/get-user-certificate/Te-A0wURyqKkvS9XPcT4" TargetMode="External"/><Relationship Id="rId589" Type="http://schemas.openxmlformats.org/officeDocument/2006/relationships/hyperlink" Target="https://talan.bank.gov.ua/get-user-certificate/Te-A0SUr_VtPfYLvH5kh" TargetMode="External"/><Relationship Id="rId796" Type="http://schemas.openxmlformats.org/officeDocument/2006/relationships/hyperlink" Target="https://talan.bank.gov.ua/get-user-certificate/Te-A0A3nXqnwa3NpLZsX" TargetMode="External"/><Relationship Id="rId351" Type="http://schemas.openxmlformats.org/officeDocument/2006/relationships/hyperlink" Target="https://talan.bank.gov.ua/get-user-certificate/Te-A0JvBIe7fQoOJ_-AW" TargetMode="External"/><Relationship Id="rId449" Type="http://schemas.openxmlformats.org/officeDocument/2006/relationships/hyperlink" Target="https://talan.bank.gov.ua/get-user-certificate/Te-A0WIVOXUWnqWtTdFW" TargetMode="External"/><Relationship Id="rId656" Type="http://schemas.openxmlformats.org/officeDocument/2006/relationships/hyperlink" Target="https://talan.bank.gov.ua/get-user-certificate/Te-A0hm5QbNoXJEseyTt" TargetMode="External"/><Relationship Id="rId863" Type="http://schemas.openxmlformats.org/officeDocument/2006/relationships/hyperlink" Target="https://talan.bank.gov.ua/get-user-certificate/Te-A00xAHUCRUZo0E2Sf" TargetMode="External"/><Relationship Id="rId211" Type="http://schemas.openxmlformats.org/officeDocument/2006/relationships/hyperlink" Target="https://talan.bank.gov.ua/get-user-certificate/Te-A0mjiZ2ZFWizBM1I3" TargetMode="External"/><Relationship Id="rId295" Type="http://schemas.openxmlformats.org/officeDocument/2006/relationships/hyperlink" Target="https://talan.bank.gov.ua/get-user-certificate/Te-A0AzR61cmmLhnLt5M" TargetMode="External"/><Relationship Id="rId309" Type="http://schemas.openxmlformats.org/officeDocument/2006/relationships/hyperlink" Target="https://talan.bank.gov.ua/get-user-certificate/Te-A0FsnBXdiXbtpy8j-" TargetMode="External"/><Relationship Id="rId516" Type="http://schemas.openxmlformats.org/officeDocument/2006/relationships/hyperlink" Target="https://talan.bank.gov.ua/get-user-certificate/Te-A0nL_btp-AS2qzaHw" TargetMode="External"/><Relationship Id="rId723" Type="http://schemas.openxmlformats.org/officeDocument/2006/relationships/hyperlink" Target="https://talan.bank.gov.ua/get-user-certificate/Te-A07ywDLnghWOwo13X" TargetMode="External"/><Relationship Id="rId930" Type="http://schemas.openxmlformats.org/officeDocument/2006/relationships/hyperlink" Target="https://talan.bank.gov.ua/get-user-certificate/Te-A0r-ycEv_RDJlzmmc" TargetMode="External"/><Relationship Id="rId1006" Type="http://schemas.openxmlformats.org/officeDocument/2006/relationships/hyperlink" Target="https://talan.bank.gov.ua/get-user-certificate/Te-A06XTmH_KyoEoOPJG" TargetMode="External"/><Relationship Id="rId155" Type="http://schemas.openxmlformats.org/officeDocument/2006/relationships/hyperlink" Target="https://talan.bank.gov.ua/get-user-certificate/Te-A0NkKCodwP13m7L7Y" TargetMode="External"/><Relationship Id="rId362" Type="http://schemas.openxmlformats.org/officeDocument/2006/relationships/hyperlink" Target="https://talan.bank.gov.ua/get-user-certificate/Te-A0lz81JlS8hzj4X7H" TargetMode="External"/><Relationship Id="rId222" Type="http://schemas.openxmlformats.org/officeDocument/2006/relationships/hyperlink" Target="https://talan.bank.gov.ua/get-user-certificate/Te-A0ACQ48Ii-qOgsj3k" TargetMode="External"/><Relationship Id="rId667" Type="http://schemas.openxmlformats.org/officeDocument/2006/relationships/hyperlink" Target="https://talan.bank.gov.ua/get-user-certificate/Te-A05PrvISpyXQaE2Pw" TargetMode="External"/><Relationship Id="rId874" Type="http://schemas.openxmlformats.org/officeDocument/2006/relationships/hyperlink" Target="https://talan.bank.gov.ua/get-user-certificate/Te-A0OrTMdV6YLHnasGY" TargetMode="External"/><Relationship Id="rId17" Type="http://schemas.openxmlformats.org/officeDocument/2006/relationships/hyperlink" Target="https://talan.bank.gov.ua/get-user-certificate/Te-A0Kt4UU_Krar17-45" TargetMode="External"/><Relationship Id="rId527" Type="http://schemas.openxmlformats.org/officeDocument/2006/relationships/hyperlink" Target="https://talan.bank.gov.ua/get-user-certificate/Te-A00Lqn6Qi5QkG2p-D" TargetMode="External"/><Relationship Id="rId734" Type="http://schemas.openxmlformats.org/officeDocument/2006/relationships/hyperlink" Target="https://talan.bank.gov.ua/get-user-certificate/Te-A0aKoGglKveszLmGh" TargetMode="External"/><Relationship Id="rId941" Type="http://schemas.openxmlformats.org/officeDocument/2006/relationships/hyperlink" Target="https://talan.bank.gov.ua/get-user-certificate/Te-A0AWHtW1nqmdSWxpJ" TargetMode="External"/><Relationship Id="rId70" Type="http://schemas.openxmlformats.org/officeDocument/2006/relationships/hyperlink" Target="https://talan.bank.gov.ua/get-user-certificate/Te-A0boT5DbaSgn--osI" TargetMode="External"/><Relationship Id="rId166" Type="http://schemas.openxmlformats.org/officeDocument/2006/relationships/hyperlink" Target="https://talan.bank.gov.ua/get-user-certificate/Te-A0pVALRjITjhm3ObI" TargetMode="External"/><Relationship Id="rId373" Type="http://schemas.openxmlformats.org/officeDocument/2006/relationships/hyperlink" Target="https://talan.bank.gov.ua/get-user-certificate/Te-A0PaAWouGoYBZRn2R" TargetMode="External"/><Relationship Id="rId580" Type="http://schemas.openxmlformats.org/officeDocument/2006/relationships/hyperlink" Target="https://talan.bank.gov.ua/get-user-certificate/Te-A0FowEY6HIGN3rQdf" TargetMode="External"/><Relationship Id="rId801" Type="http://schemas.openxmlformats.org/officeDocument/2006/relationships/hyperlink" Target="https://talan.bank.gov.ua/get-user-certificate/Te-A0_SBQTrB2AvfauVV" TargetMode="External"/><Relationship Id="rId1017" Type="http://schemas.openxmlformats.org/officeDocument/2006/relationships/hyperlink" Target="https://talan.bank.gov.ua/get-user-certificate/Te-A0d3CdbzTGKpXdGxv" TargetMode="External"/><Relationship Id="rId1" Type="http://schemas.openxmlformats.org/officeDocument/2006/relationships/hyperlink" Target="https://talan.bank.gov.ua/get-user-certificate/Te-A0YS-J4v6riHVsYg5" TargetMode="External"/><Relationship Id="rId233" Type="http://schemas.openxmlformats.org/officeDocument/2006/relationships/hyperlink" Target="https://talan.bank.gov.ua/get-user-certificate/Te-A0zs5Cz8PZTj_B7I7" TargetMode="External"/><Relationship Id="rId440" Type="http://schemas.openxmlformats.org/officeDocument/2006/relationships/hyperlink" Target="https://talan.bank.gov.ua/get-user-certificate/Te-A0DE28zkpkWIrg3yS" TargetMode="External"/><Relationship Id="rId678" Type="http://schemas.openxmlformats.org/officeDocument/2006/relationships/hyperlink" Target="https://talan.bank.gov.ua/get-user-certificate/Te-A0hsn_D-XCsru0I4J" TargetMode="External"/><Relationship Id="rId885" Type="http://schemas.openxmlformats.org/officeDocument/2006/relationships/hyperlink" Target="https://talan.bank.gov.ua/get-user-certificate/Te-A0iXDs0LnV6VHYxb7" TargetMode="External"/><Relationship Id="rId28" Type="http://schemas.openxmlformats.org/officeDocument/2006/relationships/hyperlink" Target="https://talan.bank.gov.ua/get-user-certificate/Te-A03W3xzhGrn2NryIc" TargetMode="External"/><Relationship Id="rId300" Type="http://schemas.openxmlformats.org/officeDocument/2006/relationships/hyperlink" Target="https://talan.bank.gov.ua/get-user-certificate/Te-A0An3g5aVxbW52rtL" TargetMode="External"/><Relationship Id="rId538" Type="http://schemas.openxmlformats.org/officeDocument/2006/relationships/hyperlink" Target="https://talan.bank.gov.ua/get-user-certificate/Te-A0-F3L6gbr_P9a0kV" TargetMode="External"/><Relationship Id="rId745" Type="http://schemas.openxmlformats.org/officeDocument/2006/relationships/hyperlink" Target="https://talan.bank.gov.ua/get-user-certificate/Te-A0-2byXRgNsq3h-lC" TargetMode="External"/><Relationship Id="rId952" Type="http://schemas.openxmlformats.org/officeDocument/2006/relationships/hyperlink" Target="https://talan.bank.gov.ua/get-user-certificate/Te-A0RxPZAt7oTY7Vale" TargetMode="External"/><Relationship Id="rId81" Type="http://schemas.openxmlformats.org/officeDocument/2006/relationships/hyperlink" Target="https://talan.bank.gov.ua/get-user-certificate/Te-A0ISqD0XKdoRQyQwA" TargetMode="External"/><Relationship Id="rId177" Type="http://schemas.openxmlformats.org/officeDocument/2006/relationships/hyperlink" Target="https://talan.bank.gov.ua/get-user-certificate/Te-A01wNMZsPzR1Xvnjf" TargetMode="External"/><Relationship Id="rId384" Type="http://schemas.openxmlformats.org/officeDocument/2006/relationships/hyperlink" Target="https://talan.bank.gov.ua/get-user-certificate/Te-A0Pztce0mnRQmpGZ0" TargetMode="External"/><Relationship Id="rId591" Type="http://schemas.openxmlformats.org/officeDocument/2006/relationships/hyperlink" Target="https://talan.bank.gov.ua/get-user-certificate/Te-A0RK7rEiYz9RKSa0E" TargetMode="External"/><Relationship Id="rId605" Type="http://schemas.openxmlformats.org/officeDocument/2006/relationships/hyperlink" Target="https://talan.bank.gov.ua/get-user-certificate/Te-A0VqKG0PujfpuuIKE" TargetMode="External"/><Relationship Id="rId812" Type="http://schemas.openxmlformats.org/officeDocument/2006/relationships/hyperlink" Target="https://talan.bank.gov.ua/get-user-certificate/Te-A0aXkloz19xsLadje" TargetMode="External"/><Relationship Id="rId1028" Type="http://schemas.openxmlformats.org/officeDocument/2006/relationships/hyperlink" Target="https://talan.bank.gov.ua/get-user-certificate/Te-A04dX7JMyrmzf4v0P" TargetMode="External"/><Relationship Id="rId244" Type="http://schemas.openxmlformats.org/officeDocument/2006/relationships/hyperlink" Target="https://talan.bank.gov.ua/get-user-certificate/Te-A00pVwTdgkTPpJYng" TargetMode="External"/><Relationship Id="rId689" Type="http://schemas.openxmlformats.org/officeDocument/2006/relationships/hyperlink" Target="https://talan.bank.gov.ua/get-user-certificate/Te-A0KsgD7na5NGOxTVd" TargetMode="External"/><Relationship Id="rId896" Type="http://schemas.openxmlformats.org/officeDocument/2006/relationships/hyperlink" Target="https://talan.bank.gov.ua/get-user-certificate/Te-A0--hcyM8wn2bo8Ho" TargetMode="External"/><Relationship Id="rId39" Type="http://schemas.openxmlformats.org/officeDocument/2006/relationships/hyperlink" Target="https://talan.bank.gov.ua/get-user-certificate/Te-A0XR2A8-8JlycM5Nk" TargetMode="External"/><Relationship Id="rId451" Type="http://schemas.openxmlformats.org/officeDocument/2006/relationships/hyperlink" Target="https://talan.bank.gov.ua/get-user-certificate/Te-A08sfTf__kYSOc86M" TargetMode="External"/><Relationship Id="rId549" Type="http://schemas.openxmlformats.org/officeDocument/2006/relationships/hyperlink" Target="https://talan.bank.gov.ua/get-user-certificate/Te-A0jDHpy4ARJvRvTGI" TargetMode="External"/><Relationship Id="rId756" Type="http://schemas.openxmlformats.org/officeDocument/2006/relationships/hyperlink" Target="https://talan.bank.gov.ua/get-user-certificate/Te-A0UqS_Y0a8FIpz1zo" TargetMode="External"/><Relationship Id="rId104" Type="http://schemas.openxmlformats.org/officeDocument/2006/relationships/hyperlink" Target="https://talan.bank.gov.ua/get-user-certificate/Te-A0nqL5ETylKWznNan" TargetMode="External"/><Relationship Id="rId188" Type="http://schemas.openxmlformats.org/officeDocument/2006/relationships/hyperlink" Target="https://talan.bank.gov.ua/get-user-certificate/Te-A0Wdo9L6PGvtvL9tZ" TargetMode="External"/><Relationship Id="rId311" Type="http://schemas.openxmlformats.org/officeDocument/2006/relationships/hyperlink" Target="https://talan.bank.gov.ua/get-user-certificate/Te-A0UPHHpPnFQg7uCFP" TargetMode="External"/><Relationship Id="rId395" Type="http://schemas.openxmlformats.org/officeDocument/2006/relationships/hyperlink" Target="https://talan.bank.gov.ua/get-user-certificate/Te-A06JScwGTvJaXB29M" TargetMode="External"/><Relationship Id="rId409" Type="http://schemas.openxmlformats.org/officeDocument/2006/relationships/hyperlink" Target="https://talan.bank.gov.ua/get-user-certificate/Te-A0M4fMI3Ym5WKXL5V" TargetMode="External"/><Relationship Id="rId963" Type="http://schemas.openxmlformats.org/officeDocument/2006/relationships/hyperlink" Target="https://talan.bank.gov.ua/get-user-certificate/Te-A0rO2tzaHxK4p1C--" TargetMode="External"/><Relationship Id="rId1039" Type="http://schemas.openxmlformats.org/officeDocument/2006/relationships/hyperlink" Target="https://talan.bank.gov.ua/get-user-certificate/Te-A0efbSrpRdDgunPpp" TargetMode="External"/><Relationship Id="rId92" Type="http://schemas.openxmlformats.org/officeDocument/2006/relationships/hyperlink" Target="https://talan.bank.gov.ua/get-user-certificate/Te-A06x5ox9t_Zm_TrM0" TargetMode="External"/><Relationship Id="rId616" Type="http://schemas.openxmlformats.org/officeDocument/2006/relationships/hyperlink" Target="https://talan.bank.gov.ua/get-user-certificate/Te-A0ffKcaIKk-jTzYTB" TargetMode="External"/><Relationship Id="rId823" Type="http://schemas.openxmlformats.org/officeDocument/2006/relationships/hyperlink" Target="https://talan.bank.gov.ua/get-user-certificate/Te-A0153FwHH-W9Wf_7u" TargetMode="External"/><Relationship Id="rId255" Type="http://schemas.openxmlformats.org/officeDocument/2006/relationships/hyperlink" Target="https://talan.bank.gov.ua/get-user-certificate/Te-A00YoxJJEcsBxk5qS" TargetMode="External"/><Relationship Id="rId462" Type="http://schemas.openxmlformats.org/officeDocument/2006/relationships/hyperlink" Target="https://talan.bank.gov.ua/get-user-certificate/Te-A0RCFrPsFABPhMMTl" TargetMode="External"/><Relationship Id="rId115" Type="http://schemas.openxmlformats.org/officeDocument/2006/relationships/hyperlink" Target="https://talan.bank.gov.ua/get-user-certificate/Te-A0GJVwMs1E57EiaMk" TargetMode="External"/><Relationship Id="rId322" Type="http://schemas.openxmlformats.org/officeDocument/2006/relationships/hyperlink" Target="https://talan.bank.gov.ua/get-user-certificate/Te-A0mA_lThkdyCjvYiG" TargetMode="External"/><Relationship Id="rId767" Type="http://schemas.openxmlformats.org/officeDocument/2006/relationships/hyperlink" Target="https://talan.bank.gov.ua/get-user-certificate/Te-A0Pjg9dtRRJa6UxrF" TargetMode="External"/><Relationship Id="rId974" Type="http://schemas.openxmlformats.org/officeDocument/2006/relationships/hyperlink" Target="https://talan.bank.gov.ua/get-user-certificate/Te-A0fZPzeNa8i5AyXVZ" TargetMode="External"/><Relationship Id="rId199" Type="http://schemas.openxmlformats.org/officeDocument/2006/relationships/hyperlink" Target="https://talan.bank.gov.ua/get-user-certificate/Te-A0CgpetI_dk6rzxuB" TargetMode="External"/><Relationship Id="rId627" Type="http://schemas.openxmlformats.org/officeDocument/2006/relationships/hyperlink" Target="https://talan.bank.gov.ua/get-user-certificate/Te-A0pXRl0oIvswWvys3" TargetMode="External"/><Relationship Id="rId834" Type="http://schemas.openxmlformats.org/officeDocument/2006/relationships/hyperlink" Target="https://talan.bank.gov.ua/get-user-certificate/Te-A0vOHPk8FVUH0WN6S" TargetMode="External"/><Relationship Id="rId266" Type="http://schemas.openxmlformats.org/officeDocument/2006/relationships/hyperlink" Target="https://talan.bank.gov.ua/get-user-certificate/Te-A0EAWpsIuVPf36df-" TargetMode="External"/><Relationship Id="rId473" Type="http://schemas.openxmlformats.org/officeDocument/2006/relationships/hyperlink" Target="https://talan.bank.gov.ua/get-user-certificate/Te-A0C9t5uspz2z_6bdH" TargetMode="External"/><Relationship Id="rId680" Type="http://schemas.openxmlformats.org/officeDocument/2006/relationships/hyperlink" Target="https://talan.bank.gov.ua/get-user-certificate/Te-A0TqI36YsBa6Cufe-" TargetMode="External"/><Relationship Id="rId901" Type="http://schemas.openxmlformats.org/officeDocument/2006/relationships/hyperlink" Target="https://talan.bank.gov.ua/get-user-certificate/Te-A0IVOfKiedjmErLRO" TargetMode="External"/><Relationship Id="rId30" Type="http://schemas.openxmlformats.org/officeDocument/2006/relationships/hyperlink" Target="https://talan.bank.gov.ua/get-user-certificate/Te-A0sW06K0z7es_dy3u" TargetMode="External"/><Relationship Id="rId126" Type="http://schemas.openxmlformats.org/officeDocument/2006/relationships/hyperlink" Target="https://talan.bank.gov.ua/get-user-certificate/Te-A023QV5SgGiVzrJSx" TargetMode="External"/><Relationship Id="rId333" Type="http://schemas.openxmlformats.org/officeDocument/2006/relationships/hyperlink" Target="https://talan.bank.gov.ua/get-user-certificate/Te-A0IPgAqlGGrkNgzJR" TargetMode="External"/><Relationship Id="rId540" Type="http://schemas.openxmlformats.org/officeDocument/2006/relationships/hyperlink" Target="https://talan.bank.gov.ua/get-user-certificate/Te-A0DzpI8B7rqiORiCq" TargetMode="External"/><Relationship Id="rId778" Type="http://schemas.openxmlformats.org/officeDocument/2006/relationships/hyperlink" Target="https://talan.bank.gov.ua/get-user-certificate/Te-A0q_i42HrUxOx2fSo" TargetMode="External"/><Relationship Id="rId985" Type="http://schemas.openxmlformats.org/officeDocument/2006/relationships/hyperlink" Target="https://talan.bank.gov.ua/get-user-certificate/Te-A0KyGhQSsY-MNpkOO" TargetMode="External"/><Relationship Id="rId638" Type="http://schemas.openxmlformats.org/officeDocument/2006/relationships/hyperlink" Target="https://talan.bank.gov.ua/get-user-certificate/Te-A0hwb56JIautxfKRm" TargetMode="External"/><Relationship Id="rId845" Type="http://schemas.openxmlformats.org/officeDocument/2006/relationships/hyperlink" Target="https://talan.bank.gov.ua/get-user-certificate/Te-A0VtFCT7jlMvG1pYk" TargetMode="External"/><Relationship Id="rId1030" Type="http://schemas.openxmlformats.org/officeDocument/2006/relationships/hyperlink" Target="https://talan.bank.gov.ua/get-user-certificate/Te-A0jYDQ2uFne-jCgxD" TargetMode="External"/><Relationship Id="rId277" Type="http://schemas.openxmlformats.org/officeDocument/2006/relationships/hyperlink" Target="https://talan.bank.gov.ua/get-user-certificate/Te-A0tyaP5s_oIn2Mz8D" TargetMode="External"/><Relationship Id="rId400" Type="http://schemas.openxmlformats.org/officeDocument/2006/relationships/hyperlink" Target="https://talan.bank.gov.ua/get-user-certificate/Te-A0D3hIktiHf6T8yw6" TargetMode="External"/><Relationship Id="rId484" Type="http://schemas.openxmlformats.org/officeDocument/2006/relationships/hyperlink" Target="https://talan.bank.gov.ua/get-user-certificate/Te-A0BK_o3pCp2lRkYzq" TargetMode="External"/><Relationship Id="rId705" Type="http://schemas.openxmlformats.org/officeDocument/2006/relationships/hyperlink" Target="https://talan.bank.gov.ua/get-user-certificate/Te-A0-KHLnwBLCVb7HV4" TargetMode="External"/><Relationship Id="rId137" Type="http://schemas.openxmlformats.org/officeDocument/2006/relationships/hyperlink" Target="https://talan.bank.gov.ua/get-user-certificate/Te-A0fFQdhzJ3l35T3VZ" TargetMode="External"/><Relationship Id="rId344" Type="http://schemas.openxmlformats.org/officeDocument/2006/relationships/hyperlink" Target="https://talan.bank.gov.ua/get-user-certificate/Te-A0tLDhotN6Pf7_YQl" TargetMode="External"/><Relationship Id="rId691" Type="http://schemas.openxmlformats.org/officeDocument/2006/relationships/hyperlink" Target="https://talan.bank.gov.ua/get-user-certificate/Te-A0j9yIq5_rHeD1bOg" TargetMode="External"/><Relationship Id="rId789" Type="http://schemas.openxmlformats.org/officeDocument/2006/relationships/hyperlink" Target="https://talan.bank.gov.ua/get-user-certificate/Te-A0S30AWDJdQhdYG9I" TargetMode="External"/><Relationship Id="rId912" Type="http://schemas.openxmlformats.org/officeDocument/2006/relationships/hyperlink" Target="https://talan.bank.gov.ua/get-user-certificate/Te-A0EJD3aJ1YvdiihyS" TargetMode="External"/><Relationship Id="rId996" Type="http://schemas.openxmlformats.org/officeDocument/2006/relationships/hyperlink" Target="https://talan.bank.gov.ua/get-user-certificate/Te-A0zNqI7OgfQYggN96" TargetMode="External"/><Relationship Id="rId41" Type="http://schemas.openxmlformats.org/officeDocument/2006/relationships/hyperlink" Target="https://talan.bank.gov.ua/get-user-certificate/Te-A0B1qLZIzC5ic09od" TargetMode="External"/><Relationship Id="rId551" Type="http://schemas.openxmlformats.org/officeDocument/2006/relationships/hyperlink" Target="https://talan.bank.gov.ua/get-user-certificate/Te-A05HJ-BFG7tEFI58T" TargetMode="External"/><Relationship Id="rId649" Type="http://schemas.openxmlformats.org/officeDocument/2006/relationships/hyperlink" Target="https://talan.bank.gov.ua/get-user-certificate/Te-A00JkYIqcDijI48i5" TargetMode="External"/><Relationship Id="rId856" Type="http://schemas.openxmlformats.org/officeDocument/2006/relationships/hyperlink" Target="https://talan.bank.gov.ua/get-user-certificate/Te-A00xF7mufXBrZ1HnR" TargetMode="External"/><Relationship Id="rId190" Type="http://schemas.openxmlformats.org/officeDocument/2006/relationships/hyperlink" Target="https://talan.bank.gov.ua/get-user-certificate/Te-A0fARuFrMCdxzITKs" TargetMode="External"/><Relationship Id="rId204" Type="http://schemas.openxmlformats.org/officeDocument/2006/relationships/hyperlink" Target="https://talan.bank.gov.ua/get-user-certificate/Te-A09ausuqTvABwIJh5" TargetMode="External"/><Relationship Id="rId288" Type="http://schemas.openxmlformats.org/officeDocument/2006/relationships/hyperlink" Target="https://talan.bank.gov.ua/get-user-certificate/Te-A0wdHKC79Sg7Pf_K_" TargetMode="External"/><Relationship Id="rId411" Type="http://schemas.openxmlformats.org/officeDocument/2006/relationships/hyperlink" Target="https://talan.bank.gov.ua/get-user-certificate/Te-A0S80Jt6r9gYh8Zmm" TargetMode="External"/><Relationship Id="rId509" Type="http://schemas.openxmlformats.org/officeDocument/2006/relationships/hyperlink" Target="https://talan.bank.gov.ua/get-user-certificate/Te-A0-MRpMTui30uq3rH" TargetMode="External"/><Relationship Id="rId1041" Type="http://schemas.openxmlformats.org/officeDocument/2006/relationships/hyperlink" Target="https://talan.bank.gov.ua/get-user-certificate/Te-A0Wk_vGrP5S9o9udb" TargetMode="External"/><Relationship Id="rId495" Type="http://schemas.openxmlformats.org/officeDocument/2006/relationships/hyperlink" Target="https://talan.bank.gov.ua/get-user-certificate/Te-A09KVMyuKi64n0dTN" TargetMode="External"/><Relationship Id="rId716" Type="http://schemas.openxmlformats.org/officeDocument/2006/relationships/hyperlink" Target="https://talan.bank.gov.ua/get-user-certificate/Te-A0iNH7FGbyfOPt0GE" TargetMode="External"/><Relationship Id="rId923" Type="http://schemas.openxmlformats.org/officeDocument/2006/relationships/hyperlink" Target="https://talan.bank.gov.ua/get-user-certificate/Te-A0gTt8VnSn9QrIKrS" TargetMode="External"/><Relationship Id="rId52" Type="http://schemas.openxmlformats.org/officeDocument/2006/relationships/hyperlink" Target="https://talan.bank.gov.ua/get-user-certificate/Te-A0uPkU70nksqwHddn" TargetMode="External"/><Relationship Id="rId148" Type="http://schemas.openxmlformats.org/officeDocument/2006/relationships/hyperlink" Target="https://talan.bank.gov.ua/get-user-certificate/Te-A0WxVjBlZDfWfrq8H" TargetMode="External"/><Relationship Id="rId355" Type="http://schemas.openxmlformats.org/officeDocument/2006/relationships/hyperlink" Target="https://talan.bank.gov.ua/get-user-certificate/Te-A0flUFdCoh_dE9Zh0" TargetMode="External"/><Relationship Id="rId562" Type="http://schemas.openxmlformats.org/officeDocument/2006/relationships/hyperlink" Target="https://talan.bank.gov.ua/get-user-certificate/Te-A0EGXQiPyk5VXkVDY" TargetMode="External"/><Relationship Id="rId215" Type="http://schemas.openxmlformats.org/officeDocument/2006/relationships/hyperlink" Target="https://talan.bank.gov.ua/get-user-certificate/Te-A0Q8KRQ9JA63nFYwg" TargetMode="External"/><Relationship Id="rId422" Type="http://schemas.openxmlformats.org/officeDocument/2006/relationships/hyperlink" Target="https://talan.bank.gov.ua/get-user-certificate/Te-A0q4ESCdM7HBORu63" TargetMode="External"/><Relationship Id="rId867" Type="http://schemas.openxmlformats.org/officeDocument/2006/relationships/hyperlink" Target="https://talan.bank.gov.ua/get-user-certificate/Te-A0_PEySpG17cz2ACj" TargetMode="External"/><Relationship Id="rId1052" Type="http://schemas.openxmlformats.org/officeDocument/2006/relationships/hyperlink" Target="https://talan.bank.gov.ua/get-user-certificate/Te-A0jViSe3xmyzkT-D9" TargetMode="External"/><Relationship Id="rId299" Type="http://schemas.openxmlformats.org/officeDocument/2006/relationships/hyperlink" Target="https://talan.bank.gov.ua/get-user-certificate/Te-A03DE4pbAdL_5o4Zc" TargetMode="External"/><Relationship Id="rId727" Type="http://schemas.openxmlformats.org/officeDocument/2006/relationships/hyperlink" Target="https://talan.bank.gov.ua/get-user-certificate/Te-A0PhgkeGJZlJUR1CO" TargetMode="External"/><Relationship Id="rId934" Type="http://schemas.openxmlformats.org/officeDocument/2006/relationships/hyperlink" Target="https://talan.bank.gov.ua/get-user-certificate/Te-A0UQpSXp4z2V6g3t6" TargetMode="External"/><Relationship Id="rId63" Type="http://schemas.openxmlformats.org/officeDocument/2006/relationships/hyperlink" Target="https://talan.bank.gov.ua/get-user-certificate/Te-A06LtnHOV64A_pfmV" TargetMode="External"/><Relationship Id="rId159" Type="http://schemas.openxmlformats.org/officeDocument/2006/relationships/hyperlink" Target="https://talan.bank.gov.ua/get-user-certificate/Te-A0y1WLN6NY_arnu9k" TargetMode="External"/><Relationship Id="rId366" Type="http://schemas.openxmlformats.org/officeDocument/2006/relationships/hyperlink" Target="https://talan.bank.gov.ua/get-user-certificate/Te-A0BVsFkDRV0yTCbTL" TargetMode="External"/><Relationship Id="rId573" Type="http://schemas.openxmlformats.org/officeDocument/2006/relationships/hyperlink" Target="https://talan.bank.gov.ua/get-user-certificate/Te-A0aON0NmIT6zORXQo" TargetMode="External"/><Relationship Id="rId780" Type="http://schemas.openxmlformats.org/officeDocument/2006/relationships/hyperlink" Target="https://talan.bank.gov.ua/get-user-certificate/Te-A02K16PREeYbSiOH5" TargetMode="External"/><Relationship Id="rId226" Type="http://schemas.openxmlformats.org/officeDocument/2006/relationships/hyperlink" Target="https://talan.bank.gov.ua/get-user-certificate/Te-A0Cl0qejjax4e3co1" TargetMode="External"/><Relationship Id="rId433" Type="http://schemas.openxmlformats.org/officeDocument/2006/relationships/hyperlink" Target="https://talan.bank.gov.ua/get-user-certificate/Te-A042MPRntUNtB85r9" TargetMode="External"/><Relationship Id="rId878" Type="http://schemas.openxmlformats.org/officeDocument/2006/relationships/hyperlink" Target="https://talan.bank.gov.ua/get-user-certificate/Te-A0JGf7hDzBH5gt8qx" TargetMode="External"/><Relationship Id="rId640" Type="http://schemas.openxmlformats.org/officeDocument/2006/relationships/hyperlink" Target="https://talan.bank.gov.ua/get-user-certificate/Te-A0PV1O5ZQE5mwbga7" TargetMode="External"/><Relationship Id="rId738" Type="http://schemas.openxmlformats.org/officeDocument/2006/relationships/hyperlink" Target="https://talan.bank.gov.ua/get-user-certificate/Te-A0hDcm8kuyWEMGGFp" TargetMode="External"/><Relationship Id="rId945" Type="http://schemas.openxmlformats.org/officeDocument/2006/relationships/hyperlink" Target="https://talan.bank.gov.ua/get-user-certificate/Te-A0386WdoBt4NjLqvx" TargetMode="External"/><Relationship Id="rId74" Type="http://schemas.openxmlformats.org/officeDocument/2006/relationships/hyperlink" Target="https://talan.bank.gov.ua/get-user-certificate/Te-A0braP9eMXwxmFwnw" TargetMode="External"/><Relationship Id="rId377" Type="http://schemas.openxmlformats.org/officeDocument/2006/relationships/hyperlink" Target="https://talan.bank.gov.ua/get-user-certificate/Te-A0VOE86D1daUORHIF" TargetMode="External"/><Relationship Id="rId500" Type="http://schemas.openxmlformats.org/officeDocument/2006/relationships/hyperlink" Target="https://talan.bank.gov.ua/get-user-certificate/Te-A0Uz3pQ_p6bwQSa0S" TargetMode="External"/><Relationship Id="rId584" Type="http://schemas.openxmlformats.org/officeDocument/2006/relationships/hyperlink" Target="https://talan.bank.gov.ua/get-user-certificate/Te-A0RFHwQnGwl_Olzkn" TargetMode="External"/><Relationship Id="rId805" Type="http://schemas.openxmlformats.org/officeDocument/2006/relationships/hyperlink" Target="https://talan.bank.gov.ua/get-user-certificate/Te-A0JWOl_z9wS32NfUR" TargetMode="External"/><Relationship Id="rId5" Type="http://schemas.openxmlformats.org/officeDocument/2006/relationships/hyperlink" Target="https://talan.bank.gov.ua/get-user-certificate/Te-A0Mkxmn1ZrTlGJbGD" TargetMode="External"/><Relationship Id="rId237" Type="http://schemas.openxmlformats.org/officeDocument/2006/relationships/hyperlink" Target="https://talan.bank.gov.ua/get-user-certificate/Te-A0ItOBHJlQV4tO7_u" TargetMode="External"/><Relationship Id="rId791" Type="http://schemas.openxmlformats.org/officeDocument/2006/relationships/hyperlink" Target="https://talan.bank.gov.ua/get-user-certificate/Te-A0wwAGHQSuU15LQ2X" TargetMode="External"/><Relationship Id="rId889" Type="http://schemas.openxmlformats.org/officeDocument/2006/relationships/hyperlink" Target="https://talan.bank.gov.ua/get-user-certificate/Te-A08yH91KXYBQs-N3H" TargetMode="External"/><Relationship Id="rId444" Type="http://schemas.openxmlformats.org/officeDocument/2006/relationships/hyperlink" Target="https://talan.bank.gov.ua/get-user-certificate/Te-A01A0tnHor-M8TrzY" TargetMode="External"/><Relationship Id="rId651" Type="http://schemas.openxmlformats.org/officeDocument/2006/relationships/hyperlink" Target="https://talan.bank.gov.ua/get-user-certificate/Te-A08QpKXah0hcsfKhW" TargetMode="External"/><Relationship Id="rId749" Type="http://schemas.openxmlformats.org/officeDocument/2006/relationships/hyperlink" Target="https://talan.bank.gov.ua/get-user-certificate/Te-A03gGGskC1vpsSJcS" TargetMode="External"/><Relationship Id="rId290" Type="http://schemas.openxmlformats.org/officeDocument/2006/relationships/hyperlink" Target="https://talan.bank.gov.ua/get-user-certificate/Te-A0cexSDDo3epUENbQ" TargetMode="External"/><Relationship Id="rId304" Type="http://schemas.openxmlformats.org/officeDocument/2006/relationships/hyperlink" Target="https://talan.bank.gov.ua/get-user-certificate/Te-A0buH0BaO-z0Y8MRA" TargetMode="External"/><Relationship Id="rId388" Type="http://schemas.openxmlformats.org/officeDocument/2006/relationships/hyperlink" Target="https://talan.bank.gov.ua/get-user-certificate/Te-A0wOcCxbW3lKvwLPt" TargetMode="External"/><Relationship Id="rId511" Type="http://schemas.openxmlformats.org/officeDocument/2006/relationships/hyperlink" Target="https://talan.bank.gov.ua/get-user-certificate/Te-A0eglvnWblx3326kV" TargetMode="External"/><Relationship Id="rId609" Type="http://schemas.openxmlformats.org/officeDocument/2006/relationships/hyperlink" Target="https://talan.bank.gov.ua/get-user-certificate/Te-A0LPTRw0fHj7-OEI6" TargetMode="External"/><Relationship Id="rId956" Type="http://schemas.openxmlformats.org/officeDocument/2006/relationships/hyperlink" Target="https://talan.bank.gov.ua/get-user-certificate/Te-A0Wg9ZXYjaF1iITFM" TargetMode="External"/><Relationship Id="rId85" Type="http://schemas.openxmlformats.org/officeDocument/2006/relationships/hyperlink" Target="https://talan.bank.gov.ua/get-user-certificate/Te-A0aJndwLFRzFFoWFH" TargetMode="External"/><Relationship Id="rId150" Type="http://schemas.openxmlformats.org/officeDocument/2006/relationships/hyperlink" Target="https://talan.bank.gov.ua/get-user-certificate/Te-A0oBWcZDtnnxnFhqh" TargetMode="External"/><Relationship Id="rId595" Type="http://schemas.openxmlformats.org/officeDocument/2006/relationships/hyperlink" Target="https://talan.bank.gov.ua/get-user-certificate/Te-A0lxlOGWOmoa5tETw" TargetMode="External"/><Relationship Id="rId816" Type="http://schemas.openxmlformats.org/officeDocument/2006/relationships/hyperlink" Target="https://talan.bank.gov.ua/get-user-certificate/Te-A0CffjD2d6SPorFzk" TargetMode="External"/><Relationship Id="rId1001" Type="http://schemas.openxmlformats.org/officeDocument/2006/relationships/hyperlink" Target="https://talan.bank.gov.ua/get-user-certificate/Te-A0AUeeTJNoQb6_d-h" TargetMode="External"/><Relationship Id="rId248" Type="http://schemas.openxmlformats.org/officeDocument/2006/relationships/hyperlink" Target="https://talan.bank.gov.ua/get-user-certificate/Te-A0yLQ502v_bR_Ymj3" TargetMode="External"/><Relationship Id="rId455" Type="http://schemas.openxmlformats.org/officeDocument/2006/relationships/hyperlink" Target="https://talan.bank.gov.ua/get-user-certificate/Te-A0FejkNFqmEqwSzP7" TargetMode="External"/><Relationship Id="rId662" Type="http://schemas.openxmlformats.org/officeDocument/2006/relationships/hyperlink" Target="https://talan.bank.gov.ua/get-user-certificate/Te-A0geuLNb6uewxjKV2" TargetMode="External"/><Relationship Id="rId12" Type="http://schemas.openxmlformats.org/officeDocument/2006/relationships/hyperlink" Target="https://talan.bank.gov.ua/get-user-certificate/Te-A0wvDrytqlPO8Yd84" TargetMode="External"/><Relationship Id="rId108" Type="http://schemas.openxmlformats.org/officeDocument/2006/relationships/hyperlink" Target="https://talan.bank.gov.ua/get-user-certificate/Te-A0BN8dzPGWsYdofAQ" TargetMode="External"/><Relationship Id="rId315" Type="http://schemas.openxmlformats.org/officeDocument/2006/relationships/hyperlink" Target="https://talan.bank.gov.ua/get-user-certificate/Te-A0ORUoEmUbTtoCJjc" TargetMode="External"/><Relationship Id="rId522" Type="http://schemas.openxmlformats.org/officeDocument/2006/relationships/hyperlink" Target="https://talan.bank.gov.ua/get-user-certificate/Te-A0nzIEKy7vNxPN6XQ" TargetMode="External"/><Relationship Id="rId967" Type="http://schemas.openxmlformats.org/officeDocument/2006/relationships/hyperlink" Target="https://talan.bank.gov.ua/get-user-certificate/Te-A0bHxi-OtI5NNMiHK" TargetMode="External"/><Relationship Id="rId96" Type="http://schemas.openxmlformats.org/officeDocument/2006/relationships/hyperlink" Target="https://talan.bank.gov.ua/get-user-certificate/Te-A0R9K3H3qTcMkq6Ln" TargetMode="External"/><Relationship Id="rId161" Type="http://schemas.openxmlformats.org/officeDocument/2006/relationships/hyperlink" Target="https://talan.bank.gov.ua/get-user-certificate/Te-A0lcKP07vqOjpiUFj" TargetMode="External"/><Relationship Id="rId399" Type="http://schemas.openxmlformats.org/officeDocument/2006/relationships/hyperlink" Target="https://talan.bank.gov.ua/get-user-certificate/Te-A0R8Liqx4KI42TtDW" TargetMode="External"/><Relationship Id="rId827" Type="http://schemas.openxmlformats.org/officeDocument/2006/relationships/hyperlink" Target="https://talan.bank.gov.ua/get-user-certificate/Te-A0Z10BfJrEdFCO6SM" TargetMode="External"/><Relationship Id="rId1012" Type="http://schemas.openxmlformats.org/officeDocument/2006/relationships/hyperlink" Target="https://talan.bank.gov.ua/get-user-certificate/Te-A01PC0wZLZmfRL7Rb" TargetMode="External"/><Relationship Id="rId259" Type="http://schemas.openxmlformats.org/officeDocument/2006/relationships/hyperlink" Target="https://talan.bank.gov.ua/get-user-certificate/Te-A04agKhvK8umPKN0z" TargetMode="External"/><Relationship Id="rId466" Type="http://schemas.openxmlformats.org/officeDocument/2006/relationships/hyperlink" Target="https://talan.bank.gov.ua/get-user-certificate/Te-A0XyFBRARtEg2D15O" TargetMode="External"/><Relationship Id="rId673" Type="http://schemas.openxmlformats.org/officeDocument/2006/relationships/hyperlink" Target="https://talan.bank.gov.ua/get-user-certificate/Te-A0fm19OI3eDa58MEU" TargetMode="External"/><Relationship Id="rId880" Type="http://schemas.openxmlformats.org/officeDocument/2006/relationships/hyperlink" Target="https://talan.bank.gov.ua/get-user-certificate/Te-A0lqmjFyWzwzS21LG" TargetMode="External"/><Relationship Id="rId23" Type="http://schemas.openxmlformats.org/officeDocument/2006/relationships/hyperlink" Target="https://talan.bank.gov.ua/get-user-certificate/Te-A0RS8m-K-uKR7-UZq" TargetMode="External"/><Relationship Id="rId119" Type="http://schemas.openxmlformats.org/officeDocument/2006/relationships/hyperlink" Target="https://talan.bank.gov.ua/get-user-certificate/Te-A0ZOFzGQ4GLyI6bdt" TargetMode="External"/><Relationship Id="rId326" Type="http://schemas.openxmlformats.org/officeDocument/2006/relationships/hyperlink" Target="https://talan.bank.gov.ua/get-user-certificate/Te-A0HpvHRxfFDb4c51T" TargetMode="External"/><Relationship Id="rId533" Type="http://schemas.openxmlformats.org/officeDocument/2006/relationships/hyperlink" Target="https://talan.bank.gov.ua/get-user-certificate/Te-A02ZvIX6VGT_QlC1W" TargetMode="External"/><Relationship Id="rId978" Type="http://schemas.openxmlformats.org/officeDocument/2006/relationships/hyperlink" Target="https://talan.bank.gov.ua/get-user-certificate/Te-A0Wp6Z5Tby5pptZZY" TargetMode="External"/><Relationship Id="rId740" Type="http://schemas.openxmlformats.org/officeDocument/2006/relationships/hyperlink" Target="https://talan.bank.gov.ua/get-user-certificate/Te-A0_gzaNoiy0lIt48Z" TargetMode="External"/><Relationship Id="rId838" Type="http://schemas.openxmlformats.org/officeDocument/2006/relationships/hyperlink" Target="https://talan.bank.gov.ua/get-user-certificate/Te-A027Q-5QH6XWb1FH1" TargetMode="External"/><Relationship Id="rId1023" Type="http://schemas.openxmlformats.org/officeDocument/2006/relationships/hyperlink" Target="https://talan.bank.gov.ua/get-user-certificate/Te-A0g0luOK7aT52oUtq" TargetMode="External"/><Relationship Id="rId172" Type="http://schemas.openxmlformats.org/officeDocument/2006/relationships/hyperlink" Target="https://talan.bank.gov.ua/get-user-certificate/Te-A0sBz7e_qW71qPSno" TargetMode="External"/><Relationship Id="rId477" Type="http://schemas.openxmlformats.org/officeDocument/2006/relationships/hyperlink" Target="https://talan.bank.gov.ua/get-user-certificate/Te-A03FPRh3r6nEeFLK0" TargetMode="External"/><Relationship Id="rId600" Type="http://schemas.openxmlformats.org/officeDocument/2006/relationships/hyperlink" Target="https://talan.bank.gov.ua/get-user-certificate/Te-A0HZnu1veX3PZf4Sj" TargetMode="External"/><Relationship Id="rId684" Type="http://schemas.openxmlformats.org/officeDocument/2006/relationships/hyperlink" Target="https://talan.bank.gov.ua/get-user-certificate/Te-A0ubAhX_kmJZ22GLY" TargetMode="External"/><Relationship Id="rId337" Type="http://schemas.openxmlformats.org/officeDocument/2006/relationships/hyperlink" Target="https://talan.bank.gov.ua/get-user-certificate/Te-A0HuVUAaF_mTDBb8E" TargetMode="External"/><Relationship Id="rId891" Type="http://schemas.openxmlformats.org/officeDocument/2006/relationships/hyperlink" Target="https://talan.bank.gov.ua/get-user-certificate/Te-A0FMhdYXGzJqpHMbO" TargetMode="External"/><Relationship Id="rId905" Type="http://schemas.openxmlformats.org/officeDocument/2006/relationships/hyperlink" Target="https://talan.bank.gov.ua/get-user-certificate/Te-A0CNRnYlhNe7WgJnx" TargetMode="External"/><Relationship Id="rId989" Type="http://schemas.openxmlformats.org/officeDocument/2006/relationships/hyperlink" Target="https://talan.bank.gov.ua/get-user-certificate/Te-A0ZlxEg7_nmRKjDg2" TargetMode="External"/><Relationship Id="rId34" Type="http://schemas.openxmlformats.org/officeDocument/2006/relationships/hyperlink" Target="https://talan.bank.gov.ua/get-user-certificate/Te-A0wD9Z1uSoUryPYyU" TargetMode="External"/><Relationship Id="rId544" Type="http://schemas.openxmlformats.org/officeDocument/2006/relationships/hyperlink" Target="https://talan.bank.gov.ua/get-user-certificate/Te-A0m_IZ19EGiSnck1N" TargetMode="External"/><Relationship Id="rId751" Type="http://schemas.openxmlformats.org/officeDocument/2006/relationships/hyperlink" Target="https://talan.bank.gov.ua/get-user-certificate/Te-A0TRA3tgvaBtZXkJ1" TargetMode="External"/><Relationship Id="rId849" Type="http://schemas.openxmlformats.org/officeDocument/2006/relationships/hyperlink" Target="https://talan.bank.gov.ua/get-user-certificate/Te-A0UrWgEh_K11uExBl" TargetMode="External"/><Relationship Id="rId183" Type="http://schemas.openxmlformats.org/officeDocument/2006/relationships/hyperlink" Target="https://talan.bank.gov.ua/get-user-certificate/Te-A0iBCajwXAg7285JQ" TargetMode="External"/><Relationship Id="rId390" Type="http://schemas.openxmlformats.org/officeDocument/2006/relationships/hyperlink" Target="https://talan.bank.gov.ua/get-user-certificate/Te-A0etbNtB-5Ysk0Y90" TargetMode="External"/><Relationship Id="rId404" Type="http://schemas.openxmlformats.org/officeDocument/2006/relationships/hyperlink" Target="https://talan.bank.gov.ua/get-user-certificate/Te-A08-JeVPpLs1JyM9Z" TargetMode="External"/><Relationship Id="rId611" Type="http://schemas.openxmlformats.org/officeDocument/2006/relationships/hyperlink" Target="https://talan.bank.gov.ua/get-user-certificate/Te-A0DORdZ7KVsj1e3ys" TargetMode="External"/><Relationship Id="rId1034" Type="http://schemas.openxmlformats.org/officeDocument/2006/relationships/hyperlink" Target="https://talan.bank.gov.ua/get-user-certificate/Te-A0sAD4zf2sGO79563" TargetMode="External"/><Relationship Id="rId250" Type="http://schemas.openxmlformats.org/officeDocument/2006/relationships/hyperlink" Target="https://talan.bank.gov.ua/get-user-certificate/Te-A0G_yUYD9BnPJRr_L" TargetMode="External"/><Relationship Id="rId488" Type="http://schemas.openxmlformats.org/officeDocument/2006/relationships/hyperlink" Target="https://talan.bank.gov.ua/get-user-certificate/Te-A0armd1pi-ytF_NLx" TargetMode="External"/><Relationship Id="rId695" Type="http://schemas.openxmlformats.org/officeDocument/2006/relationships/hyperlink" Target="https://talan.bank.gov.ua/get-user-certificate/Te-A0N8zYnk_g40-9f81" TargetMode="External"/><Relationship Id="rId709" Type="http://schemas.openxmlformats.org/officeDocument/2006/relationships/hyperlink" Target="https://talan.bank.gov.ua/get-user-certificate/Te-A0reLrZw-JulY6kp4" TargetMode="External"/><Relationship Id="rId916" Type="http://schemas.openxmlformats.org/officeDocument/2006/relationships/hyperlink" Target="https://talan.bank.gov.ua/get-user-certificate/Te-A0uCCC0U8KD7ll3rD" TargetMode="External"/><Relationship Id="rId45" Type="http://schemas.openxmlformats.org/officeDocument/2006/relationships/hyperlink" Target="https://talan.bank.gov.ua/get-user-certificate/Te-A0BVkwI9fGfq5YHpz" TargetMode="External"/><Relationship Id="rId110" Type="http://schemas.openxmlformats.org/officeDocument/2006/relationships/hyperlink" Target="https://talan.bank.gov.ua/get-user-certificate/Te-A0tenrvNm-1GD3Zr_" TargetMode="External"/><Relationship Id="rId348" Type="http://schemas.openxmlformats.org/officeDocument/2006/relationships/hyperlink" Target="https://talan.bank.gov.ua/get-user-certificate/Te-A0rBelM_HrHF36D-A" TargetMode="External"/><Relationship Id="rId555" Type="http://schemas.openxmlformats.org/officeDocument/2006/relationships/hyperlink" Target="https://talan.bank.gov.ua/get-user-certificate/Te-A0POEt8rxztLLEa-w" TargetMode="External"/><Relationship Id="rId762" Type="http://schemas.openxmlformats.org/officeDocument/2006/relationships/hyperlink" Target="https://talan.bank.gov.ua/get-user-certificate/Te-A0nbiYOUeFZLEJB_l" TargetMode="External"/><Relationship Id="rId194" Type="http://schemas.openxmlformats.org/officeDocument/2006/relationships/hyperlink" Target="https://talan.bank.gov.ua/get-user-certificate/Te-A0qMLu0kL2yj7fGGj" TargetMode="External"/><Relationship Id="rId208" Type="http://schemas.openxmlformats.org/officeDocument/2006/relationships/hyperlink" Target="https://talan.bank.gov.ua/get-user-certificate/Te-A0haOxm1bzw-WLyYh" TargetMode="External"/><Relationship Id="rId415" Type="http://schemas.openxmlformats.org/officeDocument/2006/relationships/hyperlink" Target="https://talan.bank.gov.ua/get-user-certificate/Te-A0aS-1alIIMGE9Thd" TargetMode="External"/><Relationship Id="rId622" Type="http://schemas.openxmlformats.org/officeDocument/2006/relationships/hyperlink" Target="https://talan.bank.gov.ua/get-user-certificate/Te-A0iskqME8Mho5bHHZ" TargetMode="External"/><Relationship Id="rId1045" Type="http://schemas.openxmlformats.org/officeDocument/2006/relationships/hyperlink" Target="https://talan.bank.gov.ua/get-user-certificate/Te-A0EOCZgFUafesFTiT" TargetMode="External"/><Relationship Id="rId261" Type="http://schemas.openxmlformats.org/officeDocument/2006/relationships/hyperlink" Target="https://talan.bank.gov.ua/get-user-certificate/Te-A0RbYGlchu5Bh8DcT" TargetMode="External"/><Relationship Id="rId499" Type="http://schemas.openxmlformats.org/officeDocument/2006/relationships/hyperlink" Target="https://talan.bank.gov.ua/get-user-certificate/Te-A0y1sedpJJm4Tfbr1" TargetMode="External"/><Relationship Id="rId927" Type="http://schemas.openxmlformats.org/officeDocument/2006/relationships/hyperlink" Target="https://talan.bank.gov.ua/get-user-certificate/Te-A0i_l1smNw5ghQhbr" TargetMode="External"/><Relationship Id="rId56" Type="http://schemas.openxmlformats.org/officeDocument/2006/relationships/hyperlink" Target="https://talan.bank.gov.ua/get-user-certificate/Te-A0RENcJHVFxmTWIYO" TargetMode="External"/><Relationship Id="rId359" Type="http://schemas.openxmlformats.org/officeDocument/2006/relationships/hyperlink" Target="https://talan.bank.gov.ua/get-user-certificate/Te-A0lHu5rTK7ful-t0P" TargetMode="External"/><Relationship Id="rId566" Type="http://schemas.openxmlformats.org/officeDocument/2006/relationships/hyperlink" Target="https://talan.bank.gov.ua/get-user-certificate/Te-A0BgIC04TTFp95bjE" TargetMode="External"/><Relationship Id="rId773" Type="http://schemas.openxmlformats.org/officeDocument/2006/relationships/hyperlink" Target="https://talan.bank.gov.ua/get-user-certificate/Te-A0czrCg5TlMIcp8__" TargetMode="External"/><Relationship Id="rId121" Type="http://schemas.openxmlformats.org/officeDocument/2006/relationships/hyperlink" Target="https://talan.bank.gov.ua/get-user-certificate/Te-A0__-3Vlz-CpUOCc-" TargetMode="External"/><Relationship Id="rId219" Type="http://schemas.openxmlformats.org/officeDocument/2006/relationships/hyperlink" Target="https://talan.bank.gov.ua/get-user-certificate/Te-A0BN-Y-cBSnmE8RNV" TargetMode="External"/><Relationship Id="rId426" Type="http://schemas.openxmlformats.org/officeDocument/2006/relationships/hyperlink" Target="https://talan.bank.gov.ua/get-user-certificate/Te-A0b8_Gxb6lX-RfyH7" TargetMode="External"/><Relationship Id="rId633" Type="http://schemas.openxmlformats.org/officeDocument/2006/relationships/hyperlink" Target="https://talan.bank.gov.ua/get-user-certificate/Te-A0_I6Fa408iD0RhQ1" TargetMode="External"/><Relationship Id="rId980" Type="http://schemas.openxmlformats.org/officeDocument/2006/relationships/hyperlink" Target="https://talan.bank.gov.ua/get-user-certificate/Te-A0R34pA8sjUeU1gHb" TargetMode="External"/><Relationship Id="rId1056" Type="http://schemas.openxmlformats.org/officeDocument/2006/relationships/hyperlink" Target="https://talan.bank.gov.ua/get-user-certificate/kUo0VCezHJvQGoWooEK5" TargetMode="External"/><Relationship Id="rId840" Type="http://schemas.openxmlformats.org/officeDocument/2006/relationships/hyperlink" Target="https://talan.bank.gov.ua/get-user-certificate/Te-A0S6j4B-Dk_4A3_d_" TargetMode="External"/><Relationship Id="rId938" Type="http://schemas.openxmlformats.org/officeDocument/2006/relationships/hyperlink" Target="https://talan.bank.gov.ua/get-user-certificate/Te-A04vn3zLE6BTF1AIH" TargetMode="External"/><Relationship Id="rId67" Type="http://schemas.openxmlformats.org/officeDocument/2006/relationships/hyperlink" Target="https://talan.bank.gov.ua/get-user-certificate/Te-A08qB2wzwZ2AN9kMU" TargetMode="External"/><Relationship Id="rId272" Type="http://schemas.openxmlformats.org/officeDocument/2006/relationships/hyperlink" Target="https://talan.bank.gov.ua/get-user-certificate/Te-A0OuVZLT_1W9xjiku" TargetMode="External"/><Relationship Id="rId577" Type="http://schemas.openxmlformats.org/officeDocument/2006/relationships/hyperlink" Target="https://talan.bank.gov.ua/get-user-certificate/Te-A0luqwLbi2NVdsgxS" TargetMode="External"/><Relationship Id="rId700" Type="http://schemas.openxmlformats.org/officeDocument/2006/relationships/hyperlink" Target="https://talan.bank.gov.ua/get-user-certificate/Te-A03gHWVSv_95XdtBM" TargetMode="External"/><Relationship Id="rId132" Type="http://schemas.openxmlformats.org/officeDocument/2006/relationships/hyperlink" Target="https://talan.bank.gov.ua/get-user-certificate/Te-A0U6KQ1qKmq6atAAc" TargetMode="External"/><Relationship Id="rId784" Type="http://schemas.openxmlformats.org/officeDocument/2006/relationships/hyperlink" Target="https://talan.bank.gov.ua/get-user-certificate/Te-A0fzHDFsZ3tck_wI9" TargetMode="External"/><Relationship Id="rId991" Type="http://schemas.openxmlformats.org/officeDocument/2006/relationships/hyperlink" Target="https://talan.bank.gov.ua/get-user-certificate/Te-A0AiGbDKChu_NCQ1C" TargetMode="External"/><Relationship Id="rId437" Type="http://schemas.openxmlformats.org/officeDocument/2006/relationships/hyperlink" Target="https://talan.bank.gov.ua/get-user-certificate/Te-A0TgIFz_3TPRAh57V" TargetMode="External"/><Relationship Id="rId644" Type="http://schemas.openxmlformats.org/officeDocument/2006/relationships/hyperlink" Target="https://talan.bank.gov.ua/get-user-certificate/Te-A0ze5tWPSsngrAPrc" TargetMode="External"/><Relationship Id="rId851" Type="http://schemas.openxmlformats.org/officeDocument/2006/relationships/hyperlink" Target="https://talan.bank.gov.ua/get-user-certificate/Te-A0cfEVH0RyJ51Hv1n" TargetMode="External"/><Relationship Id="rId283" Type="http://schemas.openxmlformats.org/officeDocument/2006/relationships/hyperlink" Target="https://talan.bank.gov.ua/get-user-certificate/Te-A0AhsOF-iFH3gn6zA" TargetMode="External"/><Relationship Id="rId490" Type="http://schemas.openxmlformats.org/officeDocument/2006/relationships/hyperlink" Target="https://talan.bank.gov.ua/get-user-certificate/Te-A0m79lpT31vBvBbn0" TargetMode="External"/><Relationship Id="rId504" Type="http://schemas.openxmlformats.org/officeDocument/2006/relationships/hyperlink" Target="https://talan.bank.gov.ua/get-user-certificate/Te-A0xSLdzUajZyQOV_C" TargetMode="External"/><Relationship Id="rId711" Type="http://schemas.openxmlformats.org/officeDocument/2006/relationships/hyperlink" Target="https://talan.bank.gov.ua/get-user-certificate/Te-A0gSiJ9eTbeu-jHZ9" TargetMode="External"/><Relationship Id="rId949" Type="http://schemas.openxmlformats.org/officeDocument/2006/relationships/hyperlink" Target="https://talan.bank.gov.ua/get-user-certificate/Te-A0tIzQE8EBnKRYzat" TargetMode="External"/><Relationship Id="rId78" Type="http://schemas.openxmlformats.org/officeDocument/2006/relationships/hyperlink" Target="https://talan.bank.gov.ua/get-user-certificate/Te-A0I0JhP_zIiGCZZq1" TargetMode="External"/><Relationship Id="rId143" Type="http://schemas.openxmlformats.org/officeDocument/2006/relationships/hyperlink" Target="https://talan.bank.gov.ua/get-user-certificate/Te-A06bWFviEDcr9IRxn" TargetMode="External"/><Relationship Id="rId350" Type="http://schemas.openxmlformats.org/officeDocument/2006/relationships/hyperlink" Target="https://talan.bank.gov.ua/get-user-certificate/Te-A0I0dKkBBqnd-Vqdh" TargetMode="External"/><Relationship Id="rId588" Type="http://schemas.openxmlformats.org/officeDocument/2006/relationships/hyperlink" Target="https://talan.bank.gov.ua/get-user-certificate/Te-A05T3usa-D-QfLuZ9" TargetMode="External"/><Relationship Id="rId795" Type="http://schemas.openxmlformats.org/officeDocument/2006/relationships/hyperlink" Target="https://talan.bank.gov.ua/get-user-certificate/Te-A0efjcuE4ruxhRMxW" TargetMode="External"/><Relationship Id="rId809" Type="http://schemas.openxmlformats.org/officeDocument/2006/relationships/hyperlink" Target="https://talan.bank.gov.ua/get-user-certificate/Te-A0GoTnx2VwAXi66Lu" TargetMode="External"/><Relationship Id="rId9" Type="http://schemas.openxmlformats.org/officeDocument/2006/relationships/hyperlink" Target="https://talan.bank.gov.ua/get-user-certificate/Te-A0ammFNE1j1lc1Dqt" TargetMode="External"/><Relationship Id="rId210" Type="http://schemas.openxmlformats.org/officeDocument/2006/relationships/hyperlink" Target="https://talan.bank.gov.ua/get-user-certificate/Te-A0soBsWiLJrsfBwQB" TargetMode="External"/><Relationship Id="rId448" Type="http://schemas.openxmlformats.org/officeDocument/2006/relationships/hyperlink" Target="https://talan.bank.gov.ua/get-user-certificate/Te-A0E5Rr8DOLEYcXF4j" TargetMode="External"/><Relationship Id="rId655" Type="http://schemas.openxmlformats.org/officeDocument/2006/relationships/hyperlink" Target="https://talan.bank.gov.ua/get-user-certificate/Te-A0JjuLoeMoLRIOUKr" TargetMode="External"/><Relationship Id="rId862" Type="http://schemas.openxmlformats.org/officeDocument/2006/relationships/hyperlink" Target="https://talan.bank.gov.ua/get-user-certificate/Te-A0fcEp62Y4Kiy3KdR" TargetMode="External"/><Relationship Id="rId294" Type="http://schemas.openxmlformats.org/officeDocument/2006/relationships/hyperlink" Target="https://talan.bank.gov.ua/get-user-certificate/Te-A0xjUwx3ZX2V0XbwR" TargetMode="External"/><Relationship Id="rId308" Type="http://schemas.openxmlformats.org/officeDocument/2006/relationships/hyperlink" Target="https://talan.bank.gov.ua/get-user-certificate/Te-A0jCXlIpr_lafUAiW" TargetMode="External"/><Relationship Id="rId515" Type="http://schemas.openxmlformats.org/officeDocument/2006/relationships/hyperlink" Target="https://talan.bank.gov.ua/get-user-certificate/Te-A01x_bLVSs0b_0U2D" TargetMode="External"/><Relationship Id="rId722" Type="http://schemas.openxmlformats.org/officeDocument/2006/relationships/hyperlink" Target="https://talan.bank.gov.ua/get-user-certificate/Te-A06Elj3VJea_MPCye" TargetMode="External"/><Relationship Id="rId89" Type="http://schemas.openxmlformats.org/officeDocument/2006/relationships/hyperlink" Target="https://talan.bank.gov.ua/get-user-certificate/Te-A0HElcXjAZfm9LHyT" TargetMode="External"/><Relationship Id="rId154" Type="http://schemas.openxmlformats.org/officeDocument/2006/relationships/hyperlink" Target="https://talan.bank.gov.ua/get-user-certificate/Te-A0QvdoSdlPXmitLX-" TargetMode="External"/><Relationship Id="rId361" Type="http://schemas.openxmlformats.org/officeDocument/2006/relationships/hyperlink" Target="https://talan.bank.gov.ua/get-user-certificate/Te-A0Hdpg1zOavK5UK_7" TargetMode="External"/><Relationship Id="rId599" Type="http://schemas.openxmlformats.org/officeDocument/2006/relationships/hyperlink" Target="https://talan.bank.gov.ua/get-user-certificate/Te-A0c7v94RKDBmHrJha" TargetMode="External"/><Relationship Id="rId1005" Type="http://schemas.openxmlformats.org/officeDocument/2006/relationships/hyperlink" Target="https://talan.bank.gov.ua/get-user-certificate/Te-A0WoDwOl9f9pCTbo3" TargetMode="External"/><Relationship Id="rId459" Type="http://schemas.openxmlformats.org/officeDocument/2006/relationships/hyperlink" Target="https://talan.bank.gov.ua/get-user-certificate/Te-A07gAUwxdMx5zxNuY" TargetMode="External"/><Relationship Id="rId666" Type="http://schemas.openxmlformats.org/officeDocument/2006/relationships/hyperlink" Target="https://talan.bank.gov.ua/get-user-certificate/Te-A0SESIxxeRdmxt4bq" TargetMode="External"/><Relationship Id="rId873" Type="http://schemas.openxmlformats.org/officeDocument/2006/relationships/hyperlink" Target="https://talan.bank.gov.ua/get-user-certificate/Te-A0yZ4GFnjBpRpAJHC" TargetMode="External"/><Relationship Id="rId16" Type="http://schemas.openxmlformats.org/officeDocument/2006/relationships/hyperlink" Target="https://talan.bank.gov.ua/get-user-certificate/Te-A0JpKCgC-rUfpmXTi" TargetMode="External"/><Relationship Id="rId221" Type="http://schemas.openxmlformats.org/officeDocument/2006/relationships/hyperlink" Target="https://talan.bank.gov.ua/get-user-certificate/Te-A0qbz7yw4XCRbGyHQ" TargetMode="External"/><Relationship Id="rId319" Type="http://schemas.openxmlformats.org/officeDocument/2006/relationships/hyperlink" Target="https://talan.bank.gov.ua/get-user-certificate/Te-A0XvwEiQrMEkgbvRr" TargetMode="External"/><Relationship Id="rId526" Type="http://schemas.openxmlformats.org/officeDocument/2006/relationships/hyperlink" Target="https://talan.bank.gov.ua/get-user-certificate/Te-A0EK2hGlttBCybn_i" TargetMode="External"/><Relationship Id="rId733" Type="http://schemas.openxmlformats.org/officeDocument/2006/relationships/hyperlink" Target="https://talan.bank.gov.ua/get-user-certificate/Te-A0AFxg2kR-NSi1ws0" TargetMode="External"/><Relationship Id="rId940" Type="http://schemas.openxmlformats.org/officeDocument/2006/relationships/hyperlink" Target="https://talan.bank.gov.ua/get-user-certificate/Te-A0eoQJDGihOFFAcHN" TargetMode="External"/><Relationship Id="rId1016" Type="http://schemas.openxmlformats.org/officeDocument/2006/relationships/hyperlink" Target="https://talan.bank.gov.ua/get-user-certificate/Te-A09vVfxwRmNPHF5GW" TargetMode="External"/><Relationship Id="rId165" Type="http://schemas.openxmlformats.org/officeDocument/2006/relationships/hyperlink" Target="https://talan.bank.gov.ua/get-user-certificate/Te-A0qfADlKMbTj9fu79" TargetMode="External"/><Relationship Id="rId372" Type="http://schemas.openxmlformats.org/officeDocument/2006/relationships/hyperlink" Target="https://talan.bank.gov.ua/get-user-certificate/Te-A0dDNV68V4jly9s7C" TargetMode="External"/><Relationship Id="rId677" Type="http://schemas.openxmlformats.org/officeDocument/2006/relationships/hyperlink" Target="https://talan.bank.gov.ua/get-user-certificate/Te-A0xGYNj3cFH42rOXy" TargetMode="External"/><Relationship Id="rId800" Type="http://schemas.openxmlformats.org/officeDocument/2006/relationships/hyperlink" Target="https://talan.bank.gov.ua/get-user-certificate/Te-A0j-liCnQSB8gHF24" TargetMode="External"/><Relationship Id="rId232" Type="http://schemas.openxmlformats.org/officeDocument/2006/relationships/hyperlink" Target="https://talan.bank.gov.ua/get-user-certificate/Te-A0Atv5yQkILy_bbFB" TargetMode="External"/><Relationship Id="rId884" Type="http://schemas.openxmlformats.org/officeDocument/2006/relationships/hyperlink" Target="https://talan.bank.gov.ua/get-user-certificate/Te-A0IT2UY03bnP1p0yG" TargetMode="External"/><Relationship Id="rId27" Type="http://schemas.openxmlformats.org/officeDocument/2006/relationships/hyperlink" Target="https://talan.bank.gov.ua/get-user-certificate/Te-A0Gwd4wJw8srSoq9O" TargetMode="External"/><Relationship Id="rId537" Type="http://schemas.openxmlformats.org/officeDocument/2006/relationships/hyperlink" Target="https://talan.bank.gov.ua/get-user-certificate/Te-A0VLakMCJemWS4Goj" TargetMode="External"/><Relationship Id="rId744" Type="http://schemas.openxmlformats.org/officeDocument/2006/relationships/hyperlink" Target="https://talan.bank.gov.ua/get-user-certificate/Te-A0X1ytm2hpbObBUtL" TargetMode="External"/><Relationship Id="rId951" Type="http://schemas.openxmlformats.org/officeDocument/2006/relationships/hyperlink" Target="https://talan.bank.gov.ua/get-user-certificate/Te-A0v1fmzmmzU3lsZwA" TargetMode="External"/><Relationship Id="rId80" Type="http://schemas.openxmlformats.org/officeDocument/2006/relationships/hyperlink" Target="https://talan.bank.gov.ua/get-user-certificate/Te-A0ehBdt1n0PeSlImf" TargetMode="External"/><Relationship Id="rId176" Type="http://schemas.openxmlformats.org/officeDocument/2006/relationships/hyperlink" Target="https://talan.bank.gov.ua/get-user-certificate/Te-A002GKWe3EH0Fx3DA" TargetMode="External"/><Relationship Id="rId383" Type="http://schemas.openxmlformats.org/officeDocument/2006/relationships/hyperlink" Target="https://talan.bank.gov.ua/get-user-certificate/Te-A0VhdTWJVWfXrgS6B" TargetMode="External"/><Relationship Id="rId590" Type="http://schemas.openxmlformats.org/officeDocument/2006/relationships/hyperlink" Target="https://talan.bank.gov.ua/get-user-certificate/Te-A0lh8E6YIBN-mREcs" TargetMode="External"/><Relationship Id="rId604" Type="http://schemas.openxmlformats.org/officeDocument/2006/relationships/hyperlink" Target="https://talan.bank.gov.ua/get-user-certificate/Te-A00AwJKBQ4bEaBMHe" TargetMode="External"/><Relationship Id="rId811" Type="http://schemas.openxmlformats.org/officeDocument/2006/relationships/hyperlink" Target="https://talan.bank.gov.ua/get-user-certificate/Te-A0mEWizLpuoiXMIRJ" TargetMode="External"/><Relationship Id="rId1027" Type="http://schemas.openxmlformats.org/officeDocument/2006/relationships/hyperlink" Target="https://talan.bank.gov.ua/get-user-certificate/Te-A0FS3mS9E38A_V_N-" TargetMode="External"/><Relationship Id="rId243" Type="http://schemas.openxmlformats.org/officeDocument/2006/relationships/hyperlink" Target="https://talan.bank.gov.ua/get-user-certificate/Te-A08u4DUhwivQPiLvU" TargetMode="External"/><Relationship Id="rId450" Type="http://schemas.openxmlformats.org/officeDocument/2006/relationships/hyperlink" Target="https://talan.bank.gov.ua/get-user-certificate/Te-A0NWeQZd-hvwWbls0" TargetMode="External"/><Relationship Id="rId688" Type="http://schemas.openxmlformats.org/officeDocument/2006/relationships/hyperlink" Target="https://talan.bank.gov.ua/get-user-certificate/Te-A07T80b3oJCzJfce3" TargetMode="External"/><Relationship Id="rId895" Type="http://schemas.openxmlformats.org/officeDocument/2006/relationships/hyperlink" Target="https://talan.bank.gov.ua/get-user-certificate/Te-A04u37jIRui7xq8Kn" TargetMode="External"/><Relationship Id="rId909" Type="http://schemas.openxmlformats.org/officeDocument/2006/relationships/hyperlink" Target="https://talan.bank.gov.ua/get-user-certificate/Te-A0b2mh2buKEBWICeU" TargetMode="External"/><Relationship Id="rId38" Type="http://schemas.openxmlformats.org/officeDocument/2006/relationships/hyperlink" Target="https://talan.bank.gov.ua/get-user-certificate/Te-A0cQxVqMJ2qUuQjRK" TargetMode="External"/><Relationship Id="rId103" Type="http://schemas.openxmlformats.org/officeDocument/2006/relationships/hyperlink" Target="https://talan.bank.gov.ua/get-user-certificate/Te-A0ieO5toSckWyfIKr" TargetMode="External"/><Relationship Id="rId310" Type="http://schemas.openxmlformats.org/officeDocument/2006/relationships/hyperlink" Target="https://talan.bank.gov.ua/get-user-certificate/Te-A0k_VO9yYD4i4QWYZ" TargetMode="External"/><Relationship Id="rId548" Type="http://schemas.openxmlformats.org/officeDocument/2006/relationships/hyperlink" Target="https://talan.bank.gov.ua/get-user-certificate/Te-A0xUWjPP6kQNrejvG" TargetMode="External"/><Relationship Id="rId755" Type="http://schemas.openxmlformats.org/officeDocument/2006/relationships/hyperlink" Target="https://talan.bank.gov.ua/get-user-certificate/Te-A0kkTlAyRNJIC8eet" TargetMode="External"/><Relationship Id="rId962" Type="http://schemas.openxmlformats.org/officeDocument/2006/relationships/hyperlink" Target="https://talan.bank.gov.ua/get-user-certificate/Te-A0Er1M5hE1Z9jG81D" TargetMode="External"/><Relationship Id="rId91" Type="http://schemas.openxmlformats.org/officeDocument/2006/relationships/hyperlink" Target="https://talan.bank.gov.ua/get-user-certificate/Te-A0RE0R0YpsNUSqfTA" TargetMode="External"/><Relationship Id="rId187" Type="http://schemas.openxmlformats.org/officeDocument/2006/relationships/hyperlink" Target="https://talan.bank.gov.ua/get-user-certificate/Te-A0GEDNE5xi-ihPadE" TargetMode="External"/><Relationship Id="rId394" Type="http://schemas.openxmlformats.org/officeDocument/2006/relationships/hyperlink" Target="https://talan.bank.gov.ua/get-user-certificate/Te-A0iUVO3D2Bj_OEXa0" TargetMode="External"/><Relationship Id="rId408" Type="http://schemas.openxmlformats.org/officeDocument/2006/relationships/hyperlink" Target="https://talan.bank.gov.ua/get-user-certificate/Te-A01fIP2dyTjEDIYu1" TargetMode="External"/><Relationship Id="rId615" Type="http://schemas.openxmlformats.org/officeDocument/2006/relationships/hyperlink" Target="https://talan.bank.gov.ua/get-user-certificate/Te-A0ClljfmrVu4vH_Z0" TargetMode="External"/><Relationship Id="rId822" Type="http://schemas.openxmlformats.org/officeDocument/2006/relationships/hyperlink" Target="https://talan.bank.gov.ua/get-user-certificate/Te-A0kLwox2hi66QR4d8" TargetMode="External"/><Relationship Id="rId1038" Type="http://schemas.openxmlformats.org/officeDocument/2006/relationships/hyperlink" Target="https://talan.bank.gov.ua/get-user-certificate/Te-A0iza8cAhixQ-PQGQ" TargetMode="External"/><Relationship Id="rId254" Type="http://schemas.openxmlformats.org/officeDocument/2006/relationships/hyperlink" Target="https://talan.bank.gov.ua/get-user-certificate/Te-A0Vs-jCAsMpIJO35u" TargetMode="External"/><Relationship Id="rId699" Type="http://schemas.openxmlformats.org/officeDocument/2006/relationships/hyperlink" Target="https://talan.bank.gov.ua/get-user-certificate/Te-A0ObMTnv275ETvyJE" TargetMode="External"/><Relationship Id="rId49" Type="http://schemas.openxmlformats.org/officeDocument/2006/relationships/hyperlink" Target="https://talan.bank.gov.ua/get-user-certificate/Te-A0nUtKTSmJo6lpXCI" TargetMode="External"/><Relationship Id="rId114" Type="http://schemas.openxmlformats.org/officeDocument/2006/relationships/hyperlink" Target="https://talan.bank.gov.ua/get-user-certificate/Te-A0o48RNNvk5K0U0xr" TargetMode="External"/><Relationship Id="rId461" Type="http://schemas.openxmlformats.org/officeDocument/2006/relationships/hyperlink" Target="https://talan.bank.gov.ua/get-user-certificate/Te-A07kRHpsVXRGxQo0N" TargetMode="External"/><Relationship Id="rId559" Type="http://schemas.openxmlformats.org/officeDocument/2006/relationships/hyperlink" Target="https://talan.bank.gov.ua/get-user-certificate/Te-A0da4KZUNTufH7q2T" TargetMode="External"/><Relationship Id="rId766" Type="http://schemas.openxmlformats.org/officeDocument/2006/relationships/hyperlink" Target="https://talan.bank.gov.ua/get-user-certificate/Te-A00DK99HJNVL_1oo4" TargetMode="External"/><Relationship Id="rId198" Type="http://schemas.openxmlformats.org/officeDocument/2006/relationships/hyperlink" Target="https://talan.bank.gov.ua/get-user-certificate/Te-A0cp0_FtdQ-CuR8YW" TargetMode="External"/><Relationship Id="rId321" Type="http://schemas.openxmlformats.org/officeDocument/2006/relationships/hyperlink" Target="https://talan.bank.gov.ua/get-user-certificate/Te-A0P1a_NStbnd6536-" TargetMode="External"/><Relationship Id="rId419" Type="http://schemas.openxmlformats.org/officeDocument/2006/relationships/hyperlink" Target="https://talan.bank.gov.ua/get-user-certificate/Te-A0Wj4oxaE6aEE0xOt" TargetMode="External"/><Relationship Id="rId626" Type="http://schemas.openxmlformats.org/officeDocument/2006/relationships/hyperlink" Target="https://talan.bank.gov.ua/get-user-certificate/Te-A01aSXynQ2bT7Mv0E" TargetMode="External"/><Relationship Id="rId973" Type="http://schemas.openxmlformats.org/officeDocument/2006/relationships/hyperlink" Target="https://talan.bank.gov.ua/get-user-certificate/Te-A0a84OL644oNAib2g" TargetMode="External"/><Relationship Id="rId1049" Type="http://schemas.openxmlformats.org/officeDocument/2006/relationships/hyperlink" Target="https://talan.bank.gov.ua/get-user-certificate/Te-A0BJPSaFN-vWQ6P1w" TargetMode="External"/><Relationship Id="rId833" Type="http://schemas.openxmlformats.org/officeDocument/2006/relationships/hyperlink" Target="https://talan.bank.gov.ua/get-user-certificate/Te-A07RzxxetctTY2uFZ" TargetMode="External"/><Relationship Id="rId265" Type="http://schemas.openxmlformats.org/officeDocument/2006/relationships/hyperlink" Target="https://talan.bank.gov.ua/get-user-certificate/Te-A03ArlPY00uDy4plM" TargetMode="External"/><Relationship Id="rId472" Type="http://schemas.openxmlformats.org/officeDocument/2006/relationships/hyperlink" Target="https://talan.bank.gov.ua/get-user-certificate/Te-A0xS6cr7lIn0uF0Sm" TargetMode="External"/><Relationship Id="rId900" Type="http://schemas.openxmlformats.org/officeDocument/2006/relationships/hyperlink" Target="https://talan.bank.gov.ua/get-user-certificate/Te-A0vknIUi0qnncS4WC" TargetMode="External"/><Relationship Id="rId125" Type="http://schemas.openxmlformats.org/officeDocument/2006/relationships/hyperlink" Target="https://talan.bank.gov.ua/get-user-certificate/Te-A0ljRw-w0rEXyQBVe" TargetMode="External"/><Relationship Id="rId332" Type="http://schemas.openxmlformats.org/officeDocument/2006/relationships/hyperlink" Target="https://talan.bank.gov.ua/get-user-certificate/Te-A0ZO7sdZarMfI_wxS" TargetMode="External"/><Relationship Id="rId777" Type="http://schemas.openxmlformats.org/officeDocument/2006/relationships/hyperlink" Target="https://talan.bank.gov.ua/get-user-certificate/Te-A09noGUDKDSdi47Mq" TargetMode="External"/><Relationship Id="rId984" Type="http://schemas.openxmlformats.org/officeDocument/2006/relationships/hyperlink" Target="https://talan.bank.gov.ua/get-user-certificate/Te-A0HvKkDvUHs6iAVNJ" TargetMode="External"/><Relationship Id="rId637" Type="http://schemas.openxmlformats.org/officeDocument/2006/relationships/hyperlink" Target="https://talan.bank.gov.ua/get-user-certificate/Te-A0g6WXXee42VbRH4o" TargetMode="External"/><Relationship Id="rId844" Type="http://schemas.openxmlformats.org/officeDocument/2006/relationships/hyperlink" Target="https://talan.bank.gov.ua/get-user-certificate/Te-A002XfcHvY1JAKUFF" TargetMode="External"/><Relationship Id="rId276" Type="http://schemas.openxmlformats.org/officeDocument/2006/relationships/hyperlink" Target="https://talan.bank.gov.ua/get-user-certificate/Te-A0vHHiChpySWws2Zc" TargetMode="External"/><Relationship Id="rId483" Type="http://schemas.openxmlformats.org/officeDocument/2006/relationships/hyperlink" Target="https://talan.bank.gov.ua/get-user-certificate/Te-A0GSf1B_y8SXhKCzS" TargetMode="External"/><Relationship Id="rId690" Type="http://schemas.openxmlformats.org/officeDocument/2006/relationships/hyperlink" Target="https://talan.bank.gov.ua/get-user-certificate/Te-A0TKRUY4LeTMYR66U" TargetMode="External"/><Relationship Id="rId704" Type="http://schemas.openxmlformats.org/officeDocument/2006/relationships/hyperlink" Target="https://talan.bank.gov.ua/get-user-certificate/Te-A0NF-S5y9omzu4jB7" TargetMode="External"/><Relationship Id="rId911" Type="http://schemas.openxmlformats.org/officeDocument/2006/relationships/hyperlink" Target="https://talan.bank.gov.ua/get-user-certificate/Te-A0wrIjhKHez165K_r" TargetMode="External"/><Relationship Id="rId40" Type="http://schemas.openxmlformats.org/officeDocument/2006/relationships/hyperlink" Target="https://talan.bank.gov.ua/get-user-certificate/Te-A0aIXkZR9fVoNGOd_" TargetMode="External"/><Relationship Id="rId136" Type="http://schemas.openxmlformats.org/officeDocument/2006/relationships/hyperlink" Target="https://talan.bank.gov.ua/get-user-certificate/Te-A03MAiXsvVZYcksIl" TargetMode="External"/><Relationship Id="rId343" Type="http://schemas.openxmlformats.org/officeDocument/2006/relationships/hyperlink" Target="https://talan.bank.gov.ua/get-user-certificate/Te-A0WuIQTddUVC3eWdl" TargetMode="External"/><Relationship Id="rId550" Type="http://schemas.openxmlformats.org/officeDocument/2006/relationships/hyperlink" Target="https://talan.bank.gov.ua/get-user-certificate/Te-A0WTAgB0DWo86dCa5" TargetMode="External"/><Relationship Id="rId788" Type="http://schemas.openxmlformats.org/officeDocument/2006/relationships/hyperlink" Target="https://talan.bank.gov.ua/get-user-certificate/Te-A0P3thVUbx6QMhg36" TargetMode="External"/><Relationship Id="rId995" Type="http://schemas.openxmlformats.org/officeDocument/2006/relationships/hyperlink" Target="https://talan.bank.gov.ua/get-user-certificate/Te-A0w3GPNltsShaVDFE" TargetMode="External"/><Relationship Id="rId203" Type="http://schemas.openxmlformats.org/officeDocument/2006/relationships/hyperlink" Target="https://talan.bank.gov.ua/get-user-certificate/Te-A07nmXRB7q9jv6lp8" TargetMode="External"/><Relationship Id="rId648" Type="http://schemas.openxmlformats.org/officeDocument/2006/relationships/hyperlink" Target="https://talan.bank.gov.ua/get-user-certificate/Te-A0n3O4EoEfsrT94UI" TargetMode="External"/><Relationship Id="rId855" Type="http://schemas.openxmlformats.org/officeDocument/2006/relationships/hyperlink" Target="https://talan.bank.gov.ua/get-user-certificate/Te-A0bvjlBFzvWwHjGlF" TargetMode="External"/><Relationship Id="rId1040" Type="http://schemas.openxmlformats.org/officeDocument/2006/relationships/hyperlink" Target="https://talan.bank.gov.ua/get-user-certificate/Te-A0j1mF-x2QCnG2p51" TargetMode="External"/><Relationship Id="rId287" Type="http://schemas.openxmlformats.org/officeDocument/2006/relationships/hyperlink" Target="https://talan.bank.gov.ua/get-user-certificate/Te-A09D0Ya5QxIcyLDkR" TargetMode="External"/><Relationship Id="rId410" Type="http://schemas.openxmlformats.org/officeDocument/2006/relationships/hyperlink" Target="https://talan.bank.gov.ua/get-user-certificate/Te-A04CTL5M1nvcOX4NP" TargetMode="External"/><Relationship Id="rId494" Type="http://schemas.openxmlformats.org/officeDocument/2006/relationships/hyperlink" Target="https://talan.bank.gov.ua/get-user-certificate/Te-A0d7O2YPVt8jkv5q1" TargetMode="External"/><Relationship Id="rId508" Type="http://schemas.openxmlformats.org/officeDocument/2006/relationships/hyperlink" Target="https://talan.bank.gov.ua/get-user-certificate/Te-A0kkIf_ghDW4tx0mV" TargetMode="External"/><Relationship Id="rId715" Type="http://schemas.openxmlformats.org/officeDocument/2006/relationships/hyperlink" Target="https://talan.bank.gov.ua/get-user-certificate/Te-A07W2oKlcgeKRCjCw" TargetMode="External"/><Relationship Id="rId922" Type="http://schemas.openxmlformats.org/officeDocument/2006/relationships/hyperlink" Target="https://talan.bank.gov.ua/get-user-certificate/Te-A04vGoSNJo_wMlmZo" TargetMode="External"/><Relationship Id="rId147" Type="http://schemas.openxmlformats.org/officeDocument/2006/relationships/hyperlink" Target="https://talan.bank.gov.ua/get-user-certificate/Te-A0ctIWIBkUBfEWY9m" TargetMode="External"/><Relationship Id="rId354" Type="http://schemas.openxmlformats.org/officeDocument/2006/relationships/hyperlink" Target="https://talan.bank.gov.ua/get-user-certificate/Te-A090zP3U4WOs2xJLV" TargetMode="External"/><Relationship Id="rId799" Type="http://schemas.openxmlformats.org/officeDocument/2006/relationships/hyperlink" Target="https://talan.bank.gov.ua/get-user-certificate/Te-A0dj-BBb_rU45GBNE" TargetMode="External"/><Relationship Id="rId51" Type="http://schemas.openxmlformats.org/officeDocument/2006/relationships/hyperlink" Target="https://talan.bank.gov.ua/get-user-certificate/Te-A0NjJfwgPbLvmJBnU" TargetMode="External"/><Relationship Id="rId561" Type="http://schemas.openxmlformats.org/officeDocument/2006/relationships/hyperlink" Target="https://talan.bank.gov.ua/get-user-certificate/Te-A0wwuYUyNTEedRcQx" TargetMode="External"/><Relationship Id="rId659" Type="http://schemas.openxmlformats.org/officeDocument/2006/relationships/hyperlink" Target="https://talan.bank.gov.ua/get-user-certificate/Te-A0rgKa7bOXxihlLlO" TargetMode="External"/><Relationship Id="rId866" Type="http://schemas.openxmlformats.org/officeDocument/2006/relationships/hyperlink" Target="https://talan.bank.gov.ua/get-user-certificate/Te-A0iQsgMW2bw7LNJlH" TargetMode="External"/><Relationship Id="rId214" Type="http://schemas.openxmlformats.org/officeDocument/2006/relationships/hyperlink" Target="https://talan.bank.gov.ua/get-user-certificate/Te-A0UZ1wAmmDf1CQ5D1" TargetMode="External"/><Relationship Id="rId298" Type="http://schemas.openxmlformats.org/officeDocument/2006/relationships/hyperlink" Target="https://talan.bank.gov.ua/get-user-certificate/Te-A0YCrKIuyKm-leThp" TargetMode="External"/><Relationship Id="rId421" Type="http://schemas.openxmlformats.org/officeDocument/2006/relationships/hyperlink" Target="https://talan.bank.gov.ua/get-user-certificate/Te-A07VCyKpeRpLRZM-r" TargetMode="External"/><Relationship Id="rId519" Type="http://schemas.openxmlformats.org/officeDocument/2006/relationships/hyperlink" Target="https://talan.bank.gov.ua/get-user-certificate/Te-A0PzT9xBDNdEe8C2b" TargetMode="External"/><Relationship Id="rId1051" Type="http://schemas.openxmlformats.org/officeDocument/2006/relationships/hyperlink" Target="https://talan.bank.gov.ua/get-user-certificate/Te-A08Ez-DvLgvt4iM89" TargetMode="External"/><Relationship Id="rId158" Type="http://schemas.openxmlformats.org/officeDocument/2006/relationships/hyperlink" Target="https://talan.bank.gov.ua/get-user-certificate/Te-A0FsW5I0lmcHxwo91" TargetMode="External"/><Relationship Id="rId726" Type="http://schemas.openxmlformats.org/officeDocument/2006/relationships/hyperlink" Target="https://talan.bank.gov.ua/get-user-certificate/Te-A05LyQ25fe4Rr_yYg" TargetMode="External"/><Relationship Id="rId933" Type="http://schemas.openxmlformats.org/officeDocument/2006/relationships/hyperlink" Target="https://talan.bank.gov.ua/get-user-certificate/Te-A0UuYK1MSnM5dmsbR" TargetMode="External"/><Relationship Id="rId1009" Type="http://schemas.openxmlformats.org/officeDocument/2006/relationships/hyperlink" Target="https://talan.bank.gov.ua/get-user-certificate/Te-A0WMuHdYAkTYjNngT" TargetMode="External"/><Relationship Id="rId62" Type="http://schemas.openxmlformats.org/officeDocument/2006/relationships/hyperlink" Target="https://talan.bank.gov.ua/get-user-certificate/Te-A0EhEbUutCDgoXUyD" TargetMode="External"/><Relationship Id="rId365" Type="http://schemas.openxmlformats.org/officeDocument/2006/relationships/hyperlink" Target="https://talan.bank.gov.ua/get-user-certificate/Te-A0hoTKva9vgvYtaOv" TargetMode="External"/><Relationship Id="rId572" Type="http://schemas.openxmlformats.org/officeDocument/2006/relationships/hyperlink" Target="https://talan.bank.gov.ua/get-user-certificate/Te-A02sGQRISbFUxcegh" TargetMode="External"/><Relationship Id="rId225" Type="http://schemas.openxmlformats.org/officeDocument/2006/relationships/hyperlink" Target="https://talan.bank.gov.ua/get-user-certificate/Te-A07HI_nYVnbrnav8Q" TargetMode="External"/><Relationship Id="rId432" Type="http://schemas.openxmlformats.org/officeDocument/2006/relationships/hyperlink" Target="https://talan.bank.gov.ua/get-user-certificate/Te-A0mXmFroKEA7fUIFR" TargetMode="External"/><Relationship Id="rId877" Type="http://schemas.openxmlformats.org/officeDocument/2006/relationships/hyperlink" Target="https://talan.bank.gov.ua/get-user-certificate/Te-A02TVYCx9_g7rZdUe" TargetMode="External"/><Relationship Id="rId737" Type="http://schemas.openxmlformats.org/officeDocument/2006/relationships/hyperlink" Target="https://talan.bank.gov.ua/get-user-certificate/Te-A0Dn_HHbZNqF825cL" TargetMode="External"/><Relationship Id="rId944" Type="http://schemas.openxmlformats.org/officeDocument/2006/relationships/hyperlink" Target="https://talan.bank.gov.ua/get-user-certificate/Te-A0CE9Jf3NzM6IxZMb" TargetMode="External"/><Relationship Id="rId73" Type="http://schemas.openxmlformats.org/officeDocument/2006/relationships/hyperlink" Target="https://talan.bank.gov.ua/get-user-certificate/Te-A0W9BLmGDw2aHSlGq" TargetMode="External"/><Relationship Id="rId169" Type="http://schemas.openxmlformats.org/officeDocument/2006/relationships/hyperlink" Target="https://talan.bank.gov.ua/get-user-certificate/Te-A0srmzf5sdJyVFBil" TargetMode="External"/><Relationship Id="rId376" Type="http://schemas.openxmlformats.org/officeDocument/2006/relationships/hyperlink" Target="https://talan.bank.gov.ua/get-user-certificate/Te-A0gtm5xVPBwG0Avb4" TargetMode="External"/><Relationship Id="rId583" Type="http://schemas.openxmlformats.org/officeDocument/2006/relationships/hyperlink" Target="https://talan.bank.gov.ua/get-user-certificate/Te-A0ayklSoAQpPQAQXq" TargetMode="External"/><Relationship Id="rId790" Type="http://schemas.openxmlformats.org/officeDocument/2006/relationships/hyperlink" Target="https://talan.bank.gov.ua/get-user-certificate/Te-A0T4BtJNTSIYhlpgb" TargetMode="External"/><Relationship Id="rId804" Type="http://schemas.openxmlformats.org/officeDocument/2006/relationships/hyperlink" Target="https://talan.bank.gov.ua/get-user-certificate/Te-A0oLUTcfDKaNvLAK2" TargetMode="External"/><Relationship Id="rId4" Type="http://schemas.openxmlformats.org/officeDocument/2006/relationships/hyperlink" Target="https://talan.bank.gov.ua/get-user-certificate/Te-A0cvQ9UwPrfHiIF1P" TargetMode="External"/><Relationship Id="rId236" Type="http://schemas.openxmlformats.org/officeDocument/2006/relationships/hyperlink" Target="https://talan.bank.gov.ua/get-user-certificate/Te-A0hm3lRs7uYCvdzRD" TargetMode="External"/><Relationship Id="rId443" Type="http://schemas.openxmlformats.org/officeDocument/2006/relationships/hyperlink" Target="https://talan.bank.gov.ua/get-user-certificate/Te-A0JZuUBFcIe3fyo4N" TargetMode="External"/><Relationship Id="rId650" Type="http://schemas.openxmlformats.org/officeDocument/2006/relationships/hyperlink" Target="https://talan.bank.gov.ua/get-user-certificate/Te-A00W0O894tLgLiebG" TargetMode="External"/><Relationship Id="rId888" Type="http://schemas.openxmlformats.org/officeDocument/2006/relationships/hyperlink" Target="https://talan.bank.gov.ua/get-user-certificate/Te-A0yCQVt3gKEsxa81h" TargetMode="External"/><Relationship Id="rId303" Type="http://schemas.openxmlformats.org/officeDocument/2006/relationships/hyperlink" Target="https://talan.bank.gov.ua/get-user-certificate/Te-A0iBzOM4bRDFhkcdr" TargetMode="External"/><Relationship Id="rId748" Type="http://schemas.openxmlformats.org/officeDocument/2006/relationships/hyperlink" Target="https://talan.bank.gov.ua/get-user-certificate/Te-A05t4erswsjKtYnd5" TargetMode="External"/><Relationship Id="rId955" Type="http://schemas.openxmlformats.org/officeDocument/2006/relationships/hyperlink" Target="https://talan.bank.gov.ua/get-user-certificate/Te-A00BjLI7JmZxy2Og6" TargetMode="External"/><Relationship Id="rId84" Type="http://schemas.openxmlformats.org/officeDocument/2006/relationships/hyperlink" Target="https://talan.bank.gov.ua/get-user-certificate/Te-A0l1v0rOTZ-1gTdAP" TargetMode="External"/><Relationship Id="rId387" Type="http://schemas.openxmlformats.org/officeDocument/2006/relationships/hyperlink" Target="https://talan.bank.gov.ua/get-user-certificate/Te-A0AupXuD2wBuZUYbk" TargetMode="External"/><Relationship Id="rId510" Type="http://schemas.openxmlformats.org/officeDocument/2006/relationships/hyperlink" Target="https://talan.bank.gov.ua/get-user-certificate/Te-A0jaXHSO2DtnP1_wz" TargetMode="External"/><Relationship Id="rId594" Type="http://schemas.openxmlformats.org/officeDocument/2006/relationships/hyperlink" Target="https://talan.bank.gov.ua/get-user-certificate/Te-A09oS_wRxsw2My8Vk" TargetMode="External"/><Relationship Id="rId608" Type="http://schemas.openxmlformats.org/officeDocument/2006/relationships/hyperlink" Target="https://talan.bank.gov.ua/get-user-certificate/Te-A0TNdJtVNsJEuPBFE" TargetMode="External"/><Relationship Id="rId815" Type="http://schemas.openxmlformats.org/officeDocument/2006/relationships/hyperlink" Target="https://talan.bank.gov.ua/get-user-certificate/Te-A0oAUbDhtb5Q4-b4L" TargetMode="External"/><Relationship Id="rId247" Type="http://schemas.openxmlformats.org/officeDocument/2006/relationships/hyperlink" Target="https://talan.bank.gov.ua/get-user-certificate/Te-A0QqKhEGfAUHfwZh7" TargetMode="External"/><Relationship Id="rId899" Type="http://schemas.openxmlformats.org/officeDocument/2006/relationships/hyperlink" Target="https://talan.bank.gov.ua/get-user-certificate/Te-A0gsp0X2Yx5D1dIGW" TargetMode="External"/><Relationship Id="rId1000" Type="http://schemas.openxmlformats.org/officeDocument/2006/relationships/hyperlink" Target="https://talan.bank.gov.ua/get-user-certificate/Te-A0tMU8fEr-naEClOc" TargetMode="External"/><Relationship Id="rId107" Type="http://schemas.openxmlformats.org/officeDocument/2006/relationships/hyperlink" Target="https://talan.bank.gov.ua/get-user-certificate/Te-A00eU2l46OdYj9gxF" TargetMode="External"/><Relationship Id="rId454" Type="http://schemas.openxmlformats.org/officeDocument/2006/relationships/hyperlink" Target="https://talan.bank.gov.ua/get-user-certificate/Te-A0dikoDoofAORxY5w" TargetMode="External"/><Relationship Id="rId661" Type="http://schemas.openxmlformats.org/officeDocument/2006/relationships/hyperlink" Target="https://talan.bank.gov.ua/get-user-certificate/Te-A09Bpn_DetZHPkWAM" TargetMode="External"/><Relationship Id="rId759" Type="http://schemas.openxmlformats.org/officeDocument/2006/relationships/hyperlink" Target="https://talan.bank.gov.ua/get-user-certificate/Te-A0mTgArdp_yqk9kPI" TargetMode="External"/><Relationship Id="rId966" Type="http://schemas.openxmlformats.org/officeDocument/2006/relationships/hyperlink" Target="https://talan.bank.gov.ua/get-user-certificate/Te-A0lmO8fGMCgUpQUAx" TargetMode="External"/><Relationship Id="rId11" Type="http://schemas.openxmlformats.org/officeDocument/2006/relationships/hyperlink" Target="https://talan.bank.gov.ua/get-user-certificate/Te-A0o_vfdo4oW4jaQqL" TargetMode="External"/><Relationship Id="rId314" Type="http://schemas.openxmlformats.org/officeDocument/2006/relationships/hyperlink" Target="https://talan.bank.gov.ua/get-user-certificate/Te-A0ezcXn6Wdlhy778N" TargetMode="External"/><Relationship Id="rId398" Type="http://schemas.openxmlformats.org/officeDocument/2006/relationships/hyperlink" Target="https://talan.bank.gov.ua/get-user-certificate/Te-A0VdhcxHVUjsUBhLC" TargetMode="External"/><Relationship Id="rId521" Type="http://schemas.openxmlformats.org/officeDocument/2006/relationships/hyperlink" Target="https://talan.bank.gov.ua/get-user-certificate/Te-A0iBW_nKy8L1UWdHi" TargetMode="External"/><Relationship Id="rId619" Type="http://schemas.openxmlformats.org/officeDocument/2006/relationships/hyperlink" Target="https://talan.bank.gov.ua/get-user-certificate/Te-A0WFeL92f3EUeKc20" TargetMode="External"/><Relationship Id="rId95" Type="http://schemas.openxmlformats.org/officeDocument/2006/relationships/hyperlink" Target="https://talan.bank.gov.ua/get-user-certificate/Te-A0iDOJCRGSXvtVfwT" TargetMode="External"/><Relationship Id="rId160" Type="http://schemas.openxmlformats.org/officeDocument/2006/relationships/hyperlink" Target="https://talan.bank.gov.ua/get-user-certificate/Te-A0M8sb_bilQyrjqTH" TargetMode="External"/><Relationship Id="rId826" Type="http://schemas.openxmlformats.org/officeDocument/2006/relationships/hyperlink" Target="https://talan.bank.gov.ua/get-user-certificate/Te-A0b5AI-Qs_gAlnlXg" TargetMode="External"/><Relationship Id="rId1011" Type="http://schemas.openxmlformats.org/officeDocument/2006/relationships/hyperlink" Target="https://talan.bank.gov.ua/get-user-certificate/Te-A0RspaT8l0y3rNtJw" TargetMode="External"/><Relationship Id="rId258" Type="http://schemas.openxmlformats.org/officeDocument/2006/relationships/hyperlink" Target="https://talan.bank.gov.ua/get-user-certificate/Te-A07_VIwtw0Q1pkA_B" TargetMode="External"/><Relationship Id="rId465" Type="http://schemas.openxmlformats.org/officeDocument/2006/relationships/hyperlink" Target="https://talan.bank.gov.ua/get-user-certificate/Te-A0YUXDmt5t0Qs_rSd" TargetMode="External"/><Relationship Id="rId672" Type="http://schemas.openxmlformats.org/officeDocument/2006/relationships/hyperlink" Target="https://talan.bank.gov.ua/get-user-certificate/Te-A0R4XwUVpgtu466E9" TargetMode="External"/><Relationship Id="rId22" Type="http://schemas.openxmlformats.org/officeDocument/2006/relationships/hyperlink" Target="https://talan.bank.gov.ua/get-user-certificate/Te-A0cIaYU_p9wcw6dIK" TargetMode="External"/><Relationship Id="rId118" Type="http://schemas.openxmlformats.org/officeDocument/2006/relationships/hyperlink" Target="https://talan.bank.gov.ua/get-user-certificate/Te-A0oMfL5V4LKpn_zI8" TargetMode="External"/><Relationship Id="rId325" Type="http://schemas.openxmlformats.org/officeDocument/2006/relationships/hyperlink" Target="https://talan.bank.gov.ua/get-user-certificate/Te-A0Joa-1gwxNn4O17X" TargetMode="External"/><Relationship Id="rId532" Type="http://schemas.openxmlformats.org/officeDocument/2006/relationships/hyperlink" Target="https://talan.bank.gov.ua/get-user-certificate/Te-A0A3uTGjrA7AyPqB6" TargetMode="External"/><Relationship Id="rId977" Type="http://schemas.openxmlformats.org/officeDocument/2006/relationships/hyperlink" Target="https://talan.bank.gov.ua/get-user-certificate/Te-A0ivn2DDi_xl1g3wK" TargetMode="External"/><Relationship Id="rId171" Type="http://schemas.openxmlformats.org/officeDocument/2006/relationships/hyperlink" Target="https://talan.bank.gov.ua/get-user-certificate/Te-A0qvIy297eRYeVMpp" TargetMode="External"/><Relationship Id="rId837" Type="http://schemas.openxmlformats.org/officeDocument/2006/relationships/hyperlink" Target="https://talan.bank.gov.ua/get-user-certificate/Te-A0fq9Lk7SNmcsAh1J" TargetMode="External"/><Relationship Id="rId1022" Type="http://schemas.openxmlformats.org/officeDocument/2006/relationships/hyperlink" Target="https://talan.bank.gov.ua/get-user-certificate/Te-A00mntVsrVAddKWd3" TargetMode="External"/><Relationship Id="rId269" Type="http://schemas.openxmlformats.org/officeDocument/2006/relationships/hyperlink" Target="https://talan.bank.gov.ua/get-user-certificate/Te-A0-bxW-5oH1cnyPsl" TargetMode="External"/><Relationship Id="rId476" Type="http://schemas.openxmlformats.org/officeDocument/2006/relationships/hyperlink" Target="https://talan.bank.gov.ua/get-user-certificate/Te-A0HLjfbZoUEbRuzRv" TargetMode="External"/><Relationship Id="rId683" Type="http://schemas.openxmlformats.org/officeDocument/2006/relationships/hyperlink" Target="https://talan.bank.gov.ua/get-user-certificate/Te-A0N3yBXrEuC_Ef112" TargetMode="External"/><Relationship Id="rId890" Type="http://schemas.openxmlformats.org/officeDocument/2006/relationships/hyperlink" Target="https://talan.bank.gov.ua/get-user-certificate/Te-A0rMGmLlUVgCbHgIj" TargetMode="External"/><Relationship Id="rId904" Type="http://schemas.openxmlformats.org/officeDocument/2006/relationships/hyperlink" Target="https://talan.bank.gov.ua/get-user-certificate/Te-A05-HC3EsJ5XPpRBH" TargetMode="External"/><Relationship Id="rId33" Type="http://schemas.openxmlformats.org/officeDocument/2006/relationships/hyperlink" Target="https://talan.bank.gov.ua/get-user-certificate/Te-A0OHujDelgu4w-nLP" TargetMode="External"/><Relationship Id="rId129" Type="http://schemas.openxmlformats.org/officeDocument/2006/relationships/hyperlink" Target="https://talan.bank.gov.ua/get-user-certificate/Te-A0DZbNwDn2LFNDh11" TargetMode="External"/><Relationship Id="rId336" Type="http://schemas.openxmlformats.org/officeDocument/2006/relationships/hyperlink" Target="https://talan.bank.gov.ua/get-user-certificate/Te-A02smDXG5HOebjf5Z" TargetMode="External"/><Relationship Id="rId543" Type="http://schemas.openxmlformats.org/officeDocument/2006/relationships/hyperlink" Target="https://talan.bank.gov.ua/get-user-certificate/Te-A0NI0Gz7N9hiSYhOi" TargetMode="External"/><Relationship Id="rId988" Type="http://schemas.openxmlformats.org/officeDocument/2006/relationships/hyperlink" Target="https://talan.bank.gov.ua/get-user-certificate/Te-A0jihJEbt1PQ8UBb8" TargetMode="External"/><Relationship Id="rId182" Type="http://schemas.openxmlformats.org/officeDocument/2006/relationships/hyperlink" Target="https://talan.bank.gov.ua/get-user-certificate/Te-A0lTgz1YgVcZvEPKC" TargetMode="External"/><Relationship Id="rId403" Type="http://schemas.openxmlformats.org/officeDocument/2006/relationships/hyperlink" Target="https://talan.bank.gov.ua/get-user-certificate/Te-A0su13OAqtbZIeU4S" TargetMode="External"/><Relationship Id="rId750" Type="http://schemas.openxmlformats.org/officeDocument/2006/relationships/hyperlink" Target="https://talan.bank.gov.ua/get-user-certificate/Te-A0S-RXykMjg9fub9P" TargetMode="External"/><Relationship Id="rId848" Type="http://schemas.openxmlformats.org/officeDocument/2006/relationships/hyperlink" Target="https://talan.bank.gov.ua/get-user-certificate/Te-A0y_-mbeF-5v9lnAi" TargetMode="External"/><Relationship Id="rId1033" Type="http://schemas.openxmlformats.org/officeDocument/2006/relationships/hyperlink" Target="https://talan.bank.gov.ua/get-user-certificate/Te-A00CF0N63PN8Qr77E" TargetMode="External"/><Relationship Id="rId487" Type="http://schemas.openxmlformats.org/officeDocument/2006/relationships/hyperlink" Target="https://talan.bank.gov.ua/get-user-certificate/Te-A0yqNXdPNvRoav8B-" TargetMode="External"/><Relationship Id="rId610" Type="http://schemas.openxmlformats.org/officeDocument/2006/relationships/hyperlink" Target="https://talan.bank.gov.ua/get-user-certificate/Te-A01rAxBl6PpqYfEiW" TargetMode="External"/><Relationship Id="rId694" Type="http://schemas.openxmlformats.org/officeDocument/2006/relationships/hyperlink" Target="https://talan.bank.gov.ua/get-user-certificate/Te-A0xWUXMqnO2V9qRP-" TargetMode="External"/><Relationship Id="rId708" Type="http://schemas.openxmlformats.org/officeDocument/2006/relationships/hyperlink" Target="https://talan.bank.gov.ua/get-user-certificate/Te-A05CN5JNx9pd2NlqW" TargetMode="External"/><Relationship Id="rId915" Type="http://schemas.openxmlformats.org/officeDocument/2006/relationships/hyperlink" Target="https://talan.bank.gov.ua/get-user-certificate/Te-A0VxAS6NgqlY4HvVB" TargetMode="External"/><Relationship Id="rId347" Type="http://schemas.openxmlformats.org/officeDocument/2006/relationships/hyperlink" Target="https://talan.bank.gov.ua/get-user-certificate/Te-A08blt05H9QvICBXt" TargetMode="External"/><Relationship Id="rId999" Type="http://schemas.openxmlformats.org/officeDocument/2006/relationships/hyperlink" Target="https://talan.bank.gov.ua/get-user-certificate/Te-A0yVC_op8CMIPwrJB" TargetMode="External"/><Relationship Id="rId44" Type="http://schemas.openxmlformats.org/officeDocument/2006/relationships/hyperlink" Target="https://talan.bank.gov.ua/get-user-certificate/Te-A0iPWIGVFVNNwbNFE" TargetMode="External"/><Relationship Id="rId554" Type="http://schemas.openxmlformats.org/officeDocument/2006/relationships/hyperlink" Target="https://talan.bank.gov.ua/get-user-certificate/Te-A0smD3HT2iqb_ypIZ" TargetMode="External"/><Relationship Id="rId761" Type="http://schemas.openxmlformats.org/officeDocument/2006/relationships/hyperlink" Target="https://talan.bank.gov.ua/get-user-certificate/Te-A0KLHQplrBfK42niy" TargetMode="External"/><Relationship Id="rId859" Type="http://schemas.openxmlformats.org/officeDocument/2006/relationships/hyperlink" Target="https://talan.bank.gov.ua/get-user-certificate/Te-A0skEg7VAR1Cf8eAn" TargetMode="External"/><Relationship Id="rId193" Type="http://schemas.openxmlformats.org/officeDocument/2006/relationships/hyperlink" Target="https://talan.bank.gov.ua/get-user-certificate/Te-A0nopuVIS2Zx2PKA1" TargetMode="External"/><Relationship Id="rId207" Type="http://schemas.openxmlformats.org/officeDocument/2006/relationships/hyperlink" Target="https://talan.bank.gov.ua/get-user-certificate/Te-A07CT00nLexIx3vXy" TargetMode="External"/><Relationship Id="rId414" Type="http://schemas.openxmlformats.org/officeDocument/2006/relationships/hyperlink" Target="https://talan.bank.gov.ua/get-user-certificate/Te-A06thj14RYVWa8Cd4" TargetMode="External"/><Relationship Id="rId498" Type="http://schemas.openxmlformats.org/officeDocument/2006/relationships/hyperlink" Target="https://talan.bank.gov.ua/get-user-certificate/Te-A0DY__lcIH0thPLyN" TargetMode="External"/><Relationship Id="rId621" Type="http://schemas.openxmlformats.org/officeDocument/2006/relationships/hyperlink" Target="https://talan.bank.gov.ua/get-user-certificate/Te-A0T7UeekcscaTKwfs" TargetMode="External"/><Relationship Id="rId1044" Type="http://schemas.openxmlformats.org/officeDocument/2006/relationships/hyperlink" Target="https://talan.bank.gov.ua/get-user-certificate/Te-A09-jpmVUMCf4Z2J7" TargetMode="External"/><Relationship Id="rId260" Type="http://schemas.openxmlformats.org/officeDocument/2006/relationships/hyperlink" Target="https://talan.bank.gov.ua/get-user-certificate/Te-A0-gu-pQX2YdqZwXq" TargetMode="External"/><Relationship Id="rId719" Type="http://schemas.openxmlformats.org/officeDocument/2006/relationships/hyperlink" Target="https://talan.bank.gov.ua/get-user-certificate/Te-A00CDcNDFd9pIm7Xb" TargetMode="External"/><Relationship Id="rId926" Type="http://schemas.openxmlformats.org/officeDocument/2006/relationships/hyperlink" Target="https://talan.bank.gov.ua/get-user-certificate/Te-A0eNfkhK6tZT8kxRK" TargetMode="External"/><Relationship Id="rId55" Type="http://schemas.openxmlformats.org/officeDocument/2006/relationships/hyperlink" Target="https://talan.bank.gov.ua/get-user-certificate/Te-A0oJ-FujQdmHBdC65" TargetMode="External"/><Relationship Id="rId120" Type="http://schemas.openxmlformats.org/officeDocument/2006/relationships/hyperlink" Target="https://talan.bank.gov.ua/get-user-certificate/Te-A0fSNSIEoETvfzoQN" TargetMode="External"/><Relationship Id="rId358" Type="http://schemas.openxmlformats.org/officeDocument/2006/relationships/hyperlink" Target="https://talan.bank.gov.ua/get-user-certificate/Te-A0fb-8yr8Tomjnnfq" TargetMode="External"/><Relationship Id="rId565" Type="http://schemas.openxmlformats.org/officeDocument/2006/relationships/hyperlink" Target="https://talan.bank.gov.ua/get-user-certificate/Te-A0C7FFQQ8ZgWCkdY-" TargetMode="External"/><Relationship Id="rId772" Type="http://schemas.openxmlformats.org/officeDocument/2006/relationships/hyperlink" Target="https://talan.bank.gov.ua/get-user-certificate/Te-A0YJcMFvHEEsYkrHL" TargetMode="External"/><Relationship Id="rId218" Type="http://schemas.openxmlformats.org/officeDocument/2006/relationships/hyperlink" Target="https://talan.bank.gov.ua/get-user-certificate/Te-A0g59MWycStMJxbpz" TargetMode="External"/><Relationship Id="rId425" Type="http://schemas.openxmlformats.org/officeDocument/2006/relationships/hyperlink" Target="https://talan.bank.gov.ua/get-user-certificate/Te-A0tVpImOMsx4xgWbv" TargetMode="External"/><Relationship Id="rId632" Type="http://schemas.openxmlformats.org/officeDocument/2006/relationships/hyperlink" Target="https://talan.bank.gov.ua/get-user-certificate/Te-A0BQb8iqHr1FWjVUS" TargetMode="External"/><Relationship Id="rId1055" Type="http://schemas.openxmlformats.org/officeDocument/2006/relationships/hyperlink" Target="https://talan.bank.gov.ua/get-user-certificate/Te-A0Jk7bW7F7pUDKElW" TargetMode="External"/><Relationship Id="rId271" Type="http://schemas.openxmlformats.org/officeDocument/2006/relationships/hyperlink" Target="https://talan.bank.gov.ua/get-user-certificate/Te-A0DreAxCZ3LDu-Je8" TargetMode="External"/><Relationship Id="rId937" Type="http://schemas.openxmlformats.org/officeDocument/2006/relationships/hyperlink" Target="https://talan.bank.gov.ua/get-user-certificate/Te-A0fRSRNz4pLh4odb0" TargetMode="External"/><Relationship Id="rId66" Type="http://schemas.openxmlformats.org/officeDocument/2006/relationships/hyperlink" Target="https://talan.bank.gov.ua/get-user-certificate/Te-A0SCGs6cmCaBmqXIK" TargetMode="External"/><Relationship Id="rId131" Type="http://schemas.openxmlformats.org/officeDocument/2006/relationships/hyperlink" Target="https://talan.bank.gov.ua/get-user-certificate/Te-A0LjYGp8AJ5hSmD7n" TargetMode="External"/><Relationship Id="rId369" Type="http://schemas.openxmlformats.org/officeDocument/2006/relationships/hyperlink" Target="https://talan.bank.gov.ua/get-user-certificate/Te-A08_2zDLPBzWVP9L6" TargetMode="External"/><Relationship Id="rId576" Type="http://schemas.openxmlformats.org/officeDocument/2006/relationships/hyperlink" Target="https://talan.bank.gov.ua/get-user-certificate/Te-A0IZHUsy05zbdj8wL" TargetMode="External"/><Relationship Id="rId783" Type="http://schemas.openxmlformats.org/officeDocument/2006/relationships/hyperlink" Target="https://talan.bank.gov.ua/get-user-certificate/Te-A0u3WRgSBm_OEn9B4" TargetMode="External"/><Relationship Id="rId990" Type="http://schemas.openxmlformats.org/officeDocument/2006/relationships/hyperlink" Target="https://talan.bank.gov.ua/get-user-certificate/Te-A0kAZHPlV2fa_9AvB" TargetMode="External"/><Relationship Id="rId229" Type="http://schemas.openxmlformats.org/officeDocument/2006/relationships/hyperlink" Target="https://talan.bank.gov.ua/get-user-certificate/Te-A0xOfkfehjd54z8fz" TargetMode="External"/><Relationship Id="rId436" Type="http://schemas.openxmlformats.org/officeDocument/2006/relationships/hyperlink" Target="https://talan.bank.gov.ua/get-user-certificate/Te-A0MkkzFbt3RGlKN9r" TargetMode="External"/><Relationship Id="rId643" Type="http://schemas.openxmlformats.org/officeDocument/2006/relationships/hyperlink" Target="https://talan.bank.gov.ua/get-user-certificate/Te-A0un56yPn8zgOl_9U" TargetMode="External"/><Relationship Id="rId850" Type="http://schemas.openxmlformats.org/officeDocument/2006/relationships/hyperlink" Target="https://talan.bank.gov.ua/get-user-certificate/Te-A0CJhahOoI-0T_seG" TargetMode="External"/><Relationship Id="rId948" Type="http://schemas.openxmlformats.org/officeDocument/2006/relationships/hyperlink" Target="https://talan.bank.gov.ua/get-user-certificate/Te-A0IwgDA0Rf6jsUH-C" TargetMode="External"/><Relationship Id="rId77" Type="http://schemas.openxmlformats.org/officeDocument/2006/relationships/hyperlink" Target="https://talan.bank.gov.ua/get-user-certificate/Te-A0oqrwEBguqo_NQlR" TargetMode="External"/><Relationship Id="rId282" Type="http://schemas.openxmlformats.org/officeDocument/2006/relationships/hyperlink" Target="https://talan.bank.gov.ua/get-user-certificate/Te-A09tbjb_CgvJ-_rTn" TargetMode="External"/><Relationship Id="rId503" Type="http://schemas.openxmlformats.org/officeDocument/2006/relationships/hyperlink" Target="https://talan.bank.gov.ua/get-user-certificate/Te-A0PDk-FlWn4hKxRA6" TargetMode="External"/><Relationship Id="rId587" Type="http://schemas.openxmlformats.org/officeDocument/2006/relationships/hyperlink" Target="https://talan.bank.gov.ua/get-user-certificate/Te-A0K8RtO2YQkN1N9cG" TargetMode="External"/><Relationship Id="rId710" Type="http://schemas.openxmlformats.org/officeDocument/2006/relationships/hyperlink" Target="https://talan.bank.gov.ua/get-user-certificate/Te-A0SyxjpPc4YFJ_Ld3" TargetMode="External"/><Relationship Id="rId808" Type="http://schemas.openxmlformats.org/officeDocument/2006/relationships/hyperlink" Target="https://talan.bank.gov.ua/get-user-certificate/Te-A0G31Y5pFBeffqmmG" TargetMode="External"/><Relationship Id="rId8" Type="http://schemas.openxmlformats.org/officeDocument/2006/relationships/hyperlink" Target="https://talan.bank.gov.ua/get-user-certificate/Te-A0gQo72ajY7NTx-Ga" TargetMode="External"/><Relationship Id="rId142" Type="http://schemas.openxmlformats.org/officeDocument/2006/relationships/hyperlink" Target="https://talan.bank.gov.ua/get-user-certificate/Te-A0S4kqWb5ffICziec" TargetMode="External"/><Relationship Id="rId447" Type="http://schemas.openxmlformats.org/officeDocument/2006/relationships/hyperlink" Target="https://talan.bank.gov.ua/get-user-certificate/Te-A0mGSXSSM7cN38N2u" TargetMode="External"/><Relationship Id="rId794" Type="http://schemas.openxmlformats.org/officeDocument/2006/relationships/hyperlink" Target="https://talan.bank.gov.ua/get-user-certificate/Te-A0YJm2zTXG52SaWpp" TargetMode="External"/><Relationship Id="rId654" Type="http://schemas.openxmlformats.org/officeDocument/2006/relationships/hyperlink" Target="https://talan.bank.gov.ua/get-user-certificate/Te-A0Yc5nVIdPtj6K4EZ" TargetMode="External"/><Relationship Id="rId861" Type="http://schemas.openxmlformats.org/officeDocument/2006/relationships/hyperlink" Target="https://talan.bank.gov.ua/get-user-certificate/Te-A0nMaGV_iCfd_yUXM" TargetMode="External"/><Relationship Id="rId959" Type="http://schemas.openxmlformats.org/officeDocument/2006/relationships/hyperlink" Target="https://talan.bank.gov.ua/get-user-certificate/Te-A0ivddyy_9Xg2ewDO" TargetMode="External"/><Relationship Id="rId293" Type="http://schemas.openxmlformats.org/officeDocument/2006/relationships/hyperlink" Target="https://talan.bank.gov.ua/get-user-certificate/Te-A0Dg-LLEJh0GjReWh" TargetMode="External"/><Relationship Id="rId307" Type="http://schemas.openxmlformats.org/officeDocument/2006/relationships/hyperlink" Target="https://talan.bank.gov.ua/get-user-certificate/Te-A0fmmQwc-hYwlOVsu" TargetMode="External"/><Relationship Id="rId514" Type="http://schemas.openxmlformats.org/officeDocument/2006/relationships/hyperlink" Target="https://talan.bank.gov.ua/get-user-certificate/Te-A0PcLnLH4SjPOL1cp" TargetMode="External"/><Relationship Id="rId721" Type="http://schemas.openxmlformats.org/officeDocument/2006/relationships/hyperlink" Target="https://talan.bank.gov.ua/get-user-certificate/Te-A0PaD5vLGzRw-Leae" TargetMode="External"/><Relationship Id="rId88" Type="http://schemas.openxmlformats.org/officeDocument/2006/relationships/hyperlink" Target="https://talan.bank.gov.ua/get-user-certificate/Te-A0JbTZwjx15BaNceh" TargetMode="External"/><Relationship Id="rId153" Type="http://schemas.openxmlformats.org/officeDocument/2006/relationships/hyperlink" Target="https://talan.bank.gov.ua/get-user-certificate/Te-A0J0LDelI_a5Dm7PG" TargetMode="External"/><Relationship Id="rId360" Type="http://schemas.openxmlformats.org/officeDocument/2006/relationships/hyperlink" Target="https://talan.bank.gov.ua/get-user-certificate/Te-A0yO-59NGvuyKT3OH" TargetMode="External"/><Relationship Id="rId598" Type="http://schemas.openxmlformats.org/officeDocument/2006/relationships/hyperlink" Target="https://talan.bank.gov.ua/get-user-certificate/Te-A00ol-_Xo9Qn3w9oH" TargetMode="External"/><Relationship Id="rId819" Type="http://schemas.openxmlformats.org/officeDocument/2006/relationships/hyperlink" Target="https://talan.bank.gov.ua/get-user-certificate/Te-A06RjUcBN3VSi2xjW" TargetMode="External"/><Relationship Id="rId1004" Type="http://schemas.openxmlformats.org/officeDocument/2006/relationships/hyperlink" Target="https://talan.bank.gov.ua/get-user-certificate/Te-A0bKxi9AWg4lZPDg8" TargetMode="External"/><Relationship Id="rId220" Type="http://schemas.openxmlformats.org/officeDocument/2006/relationships/hyperlink" Target="https://talan.bank.gov.ua/get-user-certificate/Te-A02KUB9gVvDA2CU7K" TargetMode="External"/><Relationship Id="rId458" Type="http://schemas.openxmlformats.org/officeDocument/2006/relationships/hyperlink" Target="https://talan.bank.gov.ua/get-user-certificate/Te-A02ZQcGd0SVs7Nx0Y" TargetMode="External"/><Relationship Id="rId665" Type="http://schemas.openxmlformats.org/officeDocument/2006/relationships/hyperlink" Target="https://talan.bank.gov.ua/get-user-certificate/Te-A0C1QO06j0I7jkJh6" TargetMode="External"/><Relationship Id="rId872" Type="http://schemas.openxmlformats.org/officeDocument/2006/relationships/hyperlink" Target="https://talan.bank.gov.ua/get-user-certificate/Te-A0_tXbSGknSh9wsne" TargetMode="External"/><Relationship Id="rId15" Type="http://schemas.openxmlformats.org/officeDocument/2006/relationships/hyperlink" Target="https://talan.bank.gov.ua/get-user-certificate/Te-A0WVIxpSIbx8mOivc" TargetMode="External"/><Relationship Id="rId318" Type="http://schemas.openxmlformats.org/officeDocument/2006/relationships/hyperlink" Target="https://talan.bank.gov.ua/get-user-certificate/Te-A0kfdmxP4zIVKp79h" TargetMode="External"/><Relationship Id="rId525" Type="http://schemas.openxmlformats.org/officeDocument/2006/relationships/hyperlink" Target="https://talan.bank.gov.ua/get-user-certificate/Te-A06DSWK_-B5_Iuy2l" TargetMode="External"/><Relationship Id="rId732" Type="http://schemas.openxmlformats.org/officeDocument/2006/relationships/hyperlink" Target="https://talan.bank.gov.ua/get-user-certificate/Te-A0tllU32uY4v573HK" TargetMode="External"/><Relationship Id="rId99" Type="http://schemas.openxmlformats.org/officeDocument/2006/relationships/hyperlink" Target="https://talan.bank.gov.ua/get-user-certificate/Te-A0oaVR1euhhFf_pwr" TargetMode="External"/><Relationship Id="rId164" Type="http://schemas.openxmlformats.org/officeDocument/2006/relationships/hyperlink" Target="https://talan.bank.gov.ua/get-user-certificate/Te-A0x6da_YQPv02Ox_s" TargetMode="External"/><Relationship Id="rId371" Type="http://schemas.openxmlformats.org/officeDocument/2006/relationships/hyperlink" Target="https://talan.bank.gov.ua/get-user-certificate/Te-A0XxOLkV5NegZv4PR" TargetMode="External"/><Relationship Id="rId1015" Type="http://schemas.openxmlformats.org/officeDocument/2006/relationships/hyperlink" Target="https://talan.bank.gov.ua/get-user-certificate/Te-A0T8scpqorMyRPPCJ" TargetMode="External"/><Relationship Id="rId469" Type="http://schemas.openxmlformats.org/officeDocument/2006/relationships/hyperlink" Target="https://talan.bank.gov.ua/get-user-certificate/Te-A0P_ioXq8qQKGDLwH" TargetMode="External"/><Relationship Id="rId676" Type="http://schemas.openxmlformats.org/officeDocument/2006/relationships/hyperlink" Target="https://talan.bank.gov.ua/get-user-certificate/Te-A0-mf4ICybReGS8JC" TargetMode="External"/><Relationship Id="rId883" Type="http://schemas.openxmlformats.org/officeDocument/2006/relationships/hyperlink" Target="https://talan.bank.gov.ua/get-user-certificate/Te-A0hN6Hsk6sN9E6v7M" TargetMode="External"/><Relationship Id="rId26" Type="http://schemas.openxmlformats.org/officeDocument/2006/relationships/hyperlink" Target="https://talan.bank.gov.ua/get-user-certificate/Te-A0T2DeyTPkZI1S697" TargetMode="External"/><Relationship Id="rId231" Type="http://schemas.openxmlformats.org/officeDocument/2006/relationships/hyperlink" Target="https://talan.bank.gov.ua/get-user-certificate/Te-A0mJBfrq-lvUf_-NG" TargetMode="External"/><Relationship Id="rId329" Type="http://schemas.openxmlformats.org/officeDocument/2006/relationships/hyperlink" Target="https://talan.bank.gov.ua/get-user-certificate/Te-A0PJCYoOqB6LdP8Y_" TargetMode="External"/><Relationship Id="rId536" Type="http://schemas.openxmlformats.org/officeDocument/2006/relationships/hyperlink" Target="https://talan.bank.gov.ua/get-user-certificate/Te-A0Q_rxBx5TaVtE0hW" TargetMode="External"/><Relationship Id="rId175" Type="http://schemas.openxmlformats.org/officeDocument/2006/relationships/hyperlink" Target="https://talan.bank.gov.ua/get-user-certificate/Te-A0kFI_N_yUkXQ3mhC" TargetMode="External"/><Relationship Id="rId743" Type="http://schemas.openxmlformats.org/officeDocument/2006/relationships/hyperlink" Target="https://talan.bank.gov.ua/get-user-certificate/Te-A087GKyb4bMyl9ugy" TargetMode="External"/><Relationship Id="rId950" Type="http://schemas.openxmlformats.org/officeDocument/2006/relationships/hyperlink" Target="https://talan.bank.gov.ua/get-user-certificate/Te-A0Xsy_sjnWl6dN7Bd" TargetMode="External"/><Relationship Id="rId1026" Type="http://schemas.openxmlformats.org/officeDocument/2006/relationships/hyperlink" Target="https://talan.bank.gov.ua/get-user-certificate/Te-A06OJzJ6uZSrm62W4" TargetMode="External"/><Relationship Id="rId382" Type="http://schemas.openxmlformats.org/officeDocument/2006/relationships/hyperlink" Target="https://talan.bank.gov.ua/get-user-certificate/Te-A0GMP3FE0UE3_VvS3" TargetMode="External"/><Relationship Id="rId603" Type="http://schemas.openxmlformats.org/officeDocument/2006/relationships/hyperlink" Target="https://talan.bank.gov.ua/get-user-certificate/Te-A0Gw-hFgCv98ErskZ" TargetMode="External"/><Relationship Id="rId687" Type="http://schemas.openxmlformats.org/officeDocument/2006/relationships/hyperlink" Target="https://talan.bank.gov.ua/get-user-certificate/Te-A0VcoQuB4gcg3RouN" TargetMode="External"/><Relationship Id="rId810" Type="http://schemas.openxmlformats.org/officeDocument/2006/relationships/hyperlink" Target="https://talan.bank.gov.ua/get-user-certificate/Te-A0xgc_aMFIWtscu9E" TargetMode="External"/><Relationship Id="rId908" Type="http://schemas.openxmlformats.org/officeDocument/2006/relationships/hyperlink" Target="https://talan.bank.gov.ua/get-user-certificate/Te-A0fqERYlU1lstpLwc" TargetMode="External"/><Relationship Id="rId242" Type="http://schemas.openxmlformats.org/officeDocument/2006/relationships/hyperlink" Target="https://talan.bank.gov.ua/get-user-certificate/Te-A0frjCHcOxJwG4ey5" TargetMode="External"/><Relationship Id="rId894" Type="http://schemas.openxmlformats.org/officeDocument/2006/relationships/hyperlink" Target="https://talan.bank.gov.ua/get-user-certificate/Te-A0ZZTHMIPpCLzluIq" TargetMode="External"/><Relationship Id="rId37" Type="http://schemas.openxmlformats.org/officeDocument/2006/relationships/hyperlink" Target="https://talan.bank.gov.ua/get-user-certificate/Te-A0hkvdP1uzqumm0qA" TargetMode="External"/><Relationship Id="rId102" Type="http://schemas.openxmlformats.org/officeDocument/2006/relationships/hyperlink" Target="https://talan.bank.gov.ua/get-user-certificate/Te-A0jxR-hkoKOWPS6zM" TargetMode="External"/><Relationship Id="rId547" Type="http://schemas.openxmlformats.org/officeDocument/2006/relationships/hyperlink" Target="https://talan.bank.gov.ua/get-user-certificate/Te-A0mXux-vnunv2tB6u" TargetMode="External"/><Relationship Id="rId754" Type="http://schemas.openxmlformats.org/officeDocument/2006/relationships/hyperlink" Target="https://talan.bank.gov.ua/get-user-certificate/Te-A04BwlWyZi7rl_EPt" TargetMode="External"/><Relationship Id="rId961" Type="http://schemas.openxmlformats.org/officeDocument/2006/relationships/hyperlink" Target="https://talan.bank.gov.ua/get-user-certificate/Te-A0Ot_DFmvDINYOFKJ" TargetMode="External"/><Relationship Id="rId90" Type="http://schemas.openxmlformats.org/officeDocument/2006/relationships/hyperlink" Target="https://talan.bank.gov.ua/get-user-certificate/Te-A0Q4zgHcTj3Umz-Oz" TargetMode="External"/><Relationship Id="rId186" Type="http://schemas.openxmlformats.org/officeDocument/2006/relationships/hyperlink" Target="https://talan.bank.gov.ua/get-user-certificate/Te-A03rhVvyGzlG1fH6x" TargetMode="External"/><Relationship Id="rId393" Type="http://schemas.openxmlformats.org/officeDocument/2006/relationships/hyperlink" Target="https://talan.bank.gov.ua/get-user-certificate/Te-A0m1foL-K0NXDGHcX" TargetMode="External"/><Relationship Id="rId407" Type="http://schemas.openxmlformats.org/officeDocument/2006/relationships/hyperlink" Target="https://talan.bank.gov.ua/get-user-certificate/Te-A0yLRvr5_w-Z-0_Mj" TargetMode="External"/><Relationship Id="rId614" Type="http://schemas.openxmlformats.org/officeDocument/2006/relationships/hyperlink" Target="https://talan.bank.gov.ua/get-user-certificate/Te-A0sTDlNlZhoLsYkwC" TargetMode="External"/><Relationship Id="rId821" Type="http://schemas.openxmlformats.org/officeDocument/2006/relationships/hyperlink" Target="https://talan.bank.gov.ua/get-user-certificate/Te-A0PCfAnfQgdjF7Amn" TargetMode="External"/><Relationship Id="rId1037" Type="http://schemas.openxmlformats.org/officeDocument/2006/relationships/hyperlink" Target="https://talan.bank.gov.ua/get-user-certificate/Te-A0mvc3P3srHD_8A60" TargetMode="External"/><Relationship Id="rId253" Type="http://schemas.openxmlformats.org/officeDocument/2006/relationships/hyperlink" Target="https://talan.bank.gov.ua/get-user-certificate/Te-A0aNZ3PEIqODPEAoX" TargetMode="External"/><Relationship Id="rId460" Type="http://schemas.openxmlformats.org/officeDocument/2006/relationships/hyperlink" Target="https://talan.bank.gov.ua/get-user-certificate/Te-A09bKbg9DOXeTXkZc" TargetMode="External"/><Relationship Id="rId698" Type="http://schemas.openxmlformats.org/officeDocument/2006/relationships/hyperlink" Target="https://talan.bank.gov.ua/get-user-certificate/Te-A0rPQIvt3m0jAEWFm" TargetMode="External"/><Relationship Id="rId919" Type="http://schemas.openxmlformats.org/officeDocument/2006/relationships/hyperlink" Target="https://talan.bank.gov.ua/get-user-certificate/Te-A0etGh0T_tqEsIDxd" TargetMode="External"/><Relationship Id="rId48" Type="http://schemas.openxmlformats.org/officeDocument/2006/relationships/hyperlink" Target="https://talan.bank.gov.ua/get-user-certificate/Te-A0PGYXNxaEeSCk2Io" TargetMode="External"/><Relationship Id="rId113" Type="http://schemas.openxmlformats.org/officeDocument/2006/relationships/hyperlink" Target="https://talan.bank.gov.ua/get-user-certificate/Te-A0_MyjSAvyEt89g8G" TargetMode="External"/><Relationship Id="rId320" Type="http://schemas.openxmlformats.org/officeDocument/2006/relationships/hyperlink" Target="https://talan.bank.gov.ua/get-user-certificate/Te-A0FfrghmZBOTLRxcu" TargetMode="External"/><Relationship Id="rId558" Type="http://schemas.openxmlformats.org/officeDocument/2006/relationships/hyperlink" Target="https://talan.bank.gov.ua/get-user-certificate/Te-A0xsBipt3PquSI8YG" TargetMode="External"/><Relationship Id="rId765" Type="http://schemas.openxmlformats.org/officeDocument/2006/relationships/hyperlink" Target="https://talan.bank.gov.ua/get-user-certificate/Te-A0f60KqSgNQa7a7b8" TargetMode="External"/><Relationship Id="rId972" Type="http://schemas.openxmlformats.org/officeDocument/2006/relationships/hyperlink" Target="https://talan.bank.gov.ua/get-user-certificate/Te-A01XazORN36OsSuvc" TargetMode="External"/><Relationship Id="rId197" Type="http://schemas.openxmlformats.org/officeDocument/2006/relationships/hyperlink" Target="https://talan.bank.gov.ua/get-user-certificate/Te-A074Aw5HAKiPJj7sV" TargetMode="External"/><Relationship Id="rId418" Type="http://schemas.openxmlformats.org/officeDocument/2006/relationships/hyperlink" Target="https://talan.bank.gov.ua/get-user-certificate/Te-A0wvbn4tjZ5PFWK4Y" TargetMode="External"/><Relationship Id="rId625" Type="http://schemas.openxmlformats.org/officeDocument/2006/relationships/hyperlink" Target="https://talan.bank.gov.ua/get-user-certificate/Te-A0rBFfHilGfOCpusT" TargetMode="External"/><Relationship Id="rId832" Type="http://schemas.openxmlformats.org/officeDocument/2006/relationships/hyperlink" Target="https://talan.bank.gov.ua/get-user-certificate/Te-A0LfMmyIP6i_NDGYL" TargetMode="External"/><Relationship Id="rId1048" Type="http://schemas.openxmlformats.org/officeDocument/2006/relationships/hyperlink" Target="https://talan.bank.gov.ua/get-user-certificate/Te-A0FUjYv4pu7SzgHXy" TargetMode="External"/><Relationship Id="rId264" Type="http://schemas.openxmlformats.org/officeDocument/2006/relationships/hyperlink" Target="https://talan.bank.gov.ua/get-user-certificate/Te-A0VM1HpxY8lwvB7qE" TargetMode="External"/><Relationship Id="rId471" Type="http://schemas.openxmlformats.org/officeDocument/2006/relationships/hyperlink" Target="https://talan.bank.gov.ua/get-user-certificate/Te-A0-g2mI6CmzGyeiRS" TargetMode="External"/><Relationship Id="rId59" Type="http://schemas.openxmlformats.org/officeDocument/2006/relationships/hyperlink" Target="https://talan.bank.gov.ua/get-user-certificate/Te-A0yC3YdPSRnkh7CAI" TargetMode="External"/><Relationship Id="rId124" Type="http://schemas.openxmlformats.org/officeDocument/2006/relationships/hyperlink" Target="https://talan.bank.gov.ua/get-user-certificate/Te-A0BkgDMWN-c-sxQ9z" TargetMode="External"/><Relationship Id="rId569" Type="http://schemas.openxmlformats.org/officeDocument/2006/relationships/hyperlink" Target="https://talan.bank.gov.ua/get-user-certificate/Te-A0TbhCpFg0Hq9yi3O" TargetMode="External"/><Relationship Id="rId776" Type="http://schemas.openxmlformats.org/officeDocument/2006/relationships/hyperlink" Target="https://talan.bank.gov.ua/get-user-certificate/Te-A0f4FpOlaeUpfTN19" TargetMode="External"/><Relationship Id="rId983" Type="http://schemas.openxmlformats.org/officeDocument/2006/relationships/hyperlink" Target="https://talan.bank.gov.ua/get-user-certificate/Te-A0oUAIM0ExcfugD-l" TargetMode="External"/><Relationship Id="rId331" Type="http://schemas.openxmlformats.org/officeDocument/2006/relationships/hyperlink" Target="https://talan.bank.gov.ua/get-user-certificate/Te-A09qgX-o6kBGtwqQr" TargetMode="External"/><Relationship Id="rId429" Type="http://schemas.openxmlformats.org/officeDocument/2006/relationships/hyperlink" Target="https://talan.bank.gov.ua/get-user-certificate/Te-A03dIMaxpZtreC6T_" TargetMode="External"/><Relationship Id="rId636" Type="http://schemas.openxmlformats.org/officeDocument/2006/relationships/hyperlink" Target="https://talan.bank.gov.ua/get-user-certificate/Te-A05hiWtQgc8wOWcfl" TargetMode="External"/><Relationship Id="rId843" Type="http://schemas.openxmlformats.org/officeDocument/2006/relationships/hyperlink" Target="https://talan.bank.gov.ua/get-user-certificate/Te-A0lnXOw859Xyuy_tG" TargetMode="External"/><Relationship Id="rId275" Type="http://schemas.openxmlformats.org/officeDocument/2006/relationships/hyperlink" Target="https://talan.bank.gov.ua/get-user-certificate/Te-A0-an6PIRIo_0NJap" TargetMode="External"/><Relationship Id="rId482" Type="http://schemas.openxmlformats.org/officeDocument/2006/relationships/hyperlink" Target="https://talan.bank.gov.ua/get-user-certificate/Te-A0vuuq8GIDk9_rTJi" TargetMode="External"/><Relationship Id="rId703" Type="http://schemas.openxmlformats.org/officeDocument/2006/relationships/hyperlink" Target="https://talan.bank.gov.ua/get-user-certificate/Te-A027Wg7-K17RvZOpo" TargetMode="External"/><Relationship Id="rId910" Type="http://schemas.openxmlformats.org/officeDocument/2006/relationships/hyperlink" Target="https://talan.bank.gov.ua/get-user-certificate/Te-A0a3j8aP441VuUHnU" TargetMode="External"/><Relationship Id="rId135" Type="http://schemas.openxmlformats.org/officeDocument/2006/relationships/hyperlink" Target="https://talan.bank.gov.ua/get-user-certificate/Te-A0l2nCYjEoMdJgOzH" TargetMode="External"/><Relationship Id="rId342" Type="http://schemas.openxmlformats.org/officeDocument/2006/relationships/hyperlink" Target="https://talan.bank.gov.ua/get-user-certificate/Te-A0qNGktObADSsHpq4" TargetMode="External"/><Relationship Id="rId787" Type="http://schemas.openxmlformats.org/officeDocument/2006/relationships/hyperlink" Target="https://talan.bank.gov.ua/get-user-certificate/Te-A0-m2x0HAB3yOVhlR" TargetMode="External"/><Relationship Id="rId994" Type="http://schemas.openxmlformats.org/officeDocument/2006/relationships/hyperlink" Target="https://talan.bank.gov.ua/get-user-certificate/Te-A0G-tLPDaYzJsy4K5" TargetMode="External"/><Relationship Id="rId202" Type="http://schemas.openxmlformats.org/officeDocument/2006/relationships/hyperlink" Target="https://talan.bank.gov.ua/get-user-certificate/Te-A0qgLiAEf9sB-IxlZ" TargetMode="External"/><Relationship Id="rId647" Type="http://schemas.openxmlformats.org/officeDocument/2006/relationships/hyperlink" Target="https://talan.bank.gov.ua/get-user-certificate/Te-A0EgXoq5yhbcnEeiA" TargetMode="External"/><Relationship Id="rId854" Type="http://schemas.openxmlformats.org/officeDocument/2006/relationships/hyperlink" Target="https://talan.bank.gov.ua/get-user-certificate/Te-A0E8vXHUEreg541o3" TargetMode="External"/><Relationship Id="rId286" Type="http://schemas.openxmlformats.org/officeDocument/2006/relationships/hyperlink" Target="https://talan.bank.gov.ua/get-user-certificate/Te-A0VsT_f_w2-7mHVR3" TargetMode="External"/><Relationship Id="rId493" Type="http://schemas.openxmlformats.org/officeDocument/2006/relationships/hyperlink" Target="https://talan.bank.gov.ua/get-user-certificate/Te-A0Xkc7MXA-Qt3qvtk" TargetMode="External"/><Relationship Id="rId507" Type="http://schemas.openxmlformats.org/officeDocument/2006/relationships/hyperlink" Target="https://talan.bank.gov.ua/get-user-certificate/Te-A0qFMug9J_FnjlAWD" TargetMode="External"/><Relationship Id="rId714" Type="http://schemas.openxmlformats.org/officeDocument/2006/relationships/hyperlink" Target="https://talan.bank.gov.ua/get-user-certificate/Te-A0IVdcBz7MwStwxpu" TargetMode="External"/><Relationship Id="rId921" Type="http://schemas.openxmlformats.org/officeDocument/2006/relationships/hyperlink" Target="https://talan.bank.gov.ua/get-user-certificate/Te-A0QCEFhS3cJpkEOLF" TargetMode="External"/><Relationship Id="rId50" Type="http://schemas.openxmlformats.org/officeDocument/2006/relationships/hyperlink" Target="https://talan.bank.gov.ua/get-user-certificate/Te-A0fPfm53Pk2EgO8Jn" TargetMode="External"/><Relationship Id="rId146" Type="http://schemas.openxmlformats.org/officeDocument/2006/relationships/hyperlink" Target="https://talan.bank.gov.ua/get-user-certificate/Te-A0TpqDlks87YbU1eE" TargetMode="External"/><Relationship Id="rId353" Type="http://schemas.openxmlformats.org/officeDocument/2006/relationships/hyperlink" Target="https://talan.bank.gov.ua/get-user-certificate/Te-A0DiLa832J4c0rBWk" TargetMode="External"/><Relationship Id="rId560" Type="http://schemas.openxmlformats.org/officeDocument/2006/relationships/hyperlink" Target="https://talan.bank.gov.ua/get-user-certificate/Te-A0DlcccLOh17t6koA" TargetMode="External"/><Relationship Id="rId798" Type="http://schemas.openxmlformats.org/officeDocument/2006/relationships/hyperlink" Target="https://talan.bank.gov.ua/get-user-certificate/Te-A0utE15V-6ytZNGTE" TargetMode="External"/><Relationship Id="rId213" Type="http://schemas.openxmlformats.org/officeDocument/2006/relationships/hyperlink" Target="https://talan.bank.gov.ua/get-user-certificate/Te-A0K6qw0Kafv35pfF0" TargetMode="External"/><Relationship Id="rId420" Type="http://schemas.openxmlformats.org/officeDocument/2006/relationships/hyperlink" Target="https://talan.bank.gov.ua/get-user-certificate/Te-A0FF4jJwKs5TdbE3s" TargetMode="External"/><Relationship Id="rId658" Type="http://schemas.openxmlformats.org/officeDocument/2006/relationships/hyperlink" Target="https://talan.bank.gov.ua/get-user-certificate/Te-A0HYuzrjv0Nt7ydxm" TargetMode="External"/><Relationship Id="rId865" Type="http://schemas.openxmlformats.org/officeDocument/2006/relationships/hyperlink" Target="https://talan.bank.gov.ua/get-user-certificate/Te-A01316Uz_QNZ8RoGQ" TargetMode="External"/><Relationship Id="rId1050" Type="http://schemas.openxmlformats.org/officeDocument/2006/relationships/hyperlink" Target="https://talan.bank.gov.ua/get-user-certificate/Te-A00BEbBzwSK3xtd7o" TargetMode="External"/><Relationship Id="rId297" Type="http://schemas.openxmlformats.org/officeDocument/2006/relationships/hyperlink" Target="https://talan.bank.gov.ua/get-user-certificate/Te-A0ShgEA9bM-AAOkDk" TargetMode="External"/><Relationship Id="rId518" Type="http://schemas.openxmlformats.org/officeDocument/2006/relationships/hyperlink" Target="https://talan.bank.gov.ua/get-user-certificate/Te-A0fyFJrhmI1BJOTRd" TargetMode="External"/><Relationship Id="rId725" Type="http://schemas.openxmlformats.org/officeDocument/2006/relationships/hyperlink" Target="https://talan.bank.gov.ua/get-user-certificate/Te-A0dZFnyi8-KrSIDQf" TargetMode="External"/><Relationship Id="rId932" Type="http://schemas.openxmlformats.org/officeDocument/2006/relationships/hyperlink" Target="https://talan.bank.gov.ua/get-user-certificate/Te-A0-NdaPxTYlRsXuwd" TargetMode="External"/><Relationship Id="rId157" Type="http://schemas.openxmlformats.org/officeDocument/2006/relationships/hyperlink" Target="https://talan.bank.gov.ua/get-user-certificate/Te-A0KH7sGf55PucLVj1" TargetMode="External"/><Relationship Id="rId364" Type="http://schemas.openxmlformats.org/officeDocument/2006/relationships/hyperlink" Target="https://talan.bank.gov.ua/get-user-certificate/Te-A0HIK9IrnILuRZGET" TargetMode="External"/><Relationship Id="rId1008" Type="http://schemas.openxmlformats.org/officeDocument/2006/relationships/hyperlink" Target="https://talan.bank.gov.ua/get-user-certificate/Te-A0Y17IujeGWAKJugV" TargetMode="External"/><Relationship Id="rId61" Type="http://schemas.openxmlformats.org/officeDocument/2006/relationships/hyperlink" Target="https://talan.bank.gov.ua/get-user-certificate/Te-A0O0Xtegh6zxx3lv6" TargetMode="External"/><Relationship Id="rId571" Type="http://schemas.openxmlformats.org/officeDocument/2006/relationships/hyperlink" Target="https://talan.bank.gov.ua/get-user-certificate/Te-A0VvQKcHmwLLooJlD" TargetMode="External"/><Relationship Id="rId669" Type="http://schemas.openxmlformats.org/officeDocument/2006/relationships/hyperlink" Target="https://talan.bank.gov.ua/get-user-certificate/Te-A0PNmAGoIgKoFybCm" TargetMode="External"/><Relationship Id="rId876" Type="http://schemas.openxmlformats.org/officeDocument/2006/relationships/hyperlink" Target="https://talan.bank.gov.ua/get-user-certificate/Te-A07y13t-Vf6m6sg8m" TargetMode="External"/><Relationship Id="rId19" Type="http://schemas.openxmlformats.org/officeDocument/2006/relationships/hyperlink" Target="https://talan.bank.gov.ua/get-user-certificate/Te-A0L3XklPKmAIYiZkh" TargetMode="External"/><Relationship Id="rId224" Type="http://schemas.openxmlformats.org/officeDocument/2006/relationships/hyperlink" Target="https://talan.bank.gov.ua/get-user-certificate/Te-A0N_mNcBd4Ey6EItR" TargetMode="External"/><Relationship Id="rId431" Type="http://schemas.openxmlformats.org/officeDocument/2006/relationships/hyperlink" Target="https://talan.bank.gov.ua/get-user-certificate/Te-A0MEg9ZwONWzCcP-D" TargetMode="External"/><Relationship Id="rId529" Type="http://schemas.openxmlformats.org/officeDocument/2006/relationships/hyperlink" Target="https://talan.bank.gov.ua/get-user-certificate/Te-A0eFOd_Cdi7uDi313" TargetMode="External"/><Relationship Id="rId736" Type="http://schemas.openxmlformats.org/officeDocument/2006/relationships/hyperlink" Target="https://talan.bank.gov.ua/get-user-certificate/Te-A0liIv7HKOgNZo-W3" TargetMode="External"/><Relationship Id="rId168" Type="http://schemas.openxmlformats.org/officeDocument/2006/relationships/hyperlink" Target="https://talan.bank.gov.ua/get-user-certificate/Te-A0IfLmEnGkPeI41I5" TargetMode="External"/><Relationship Id="rId943" Type="http://schemas.openxmlformats.org/officeDocument/2006/relationships/hyperlink" Target="https://talan.bank.gov.ua/get-user-certificate/Te-A0dembzGn1AHTF8OL" TargetMode="External"/><Relationship Id="rId1019" Type="http://schemas.openxmlformats.org/officeDocument/2006/relationships/hyperlink" Target="https://talan.bank.gov.ua/get-user-certificate/Te-A0B6eqN08ZwYOHgNU" TargetMode="External"/><Relationship Id="rId72" Type="http://schemas.openxmlformats.org/officeDocument/2006/relationships/hyperlink" Target="https://talan.bank.gov.ua/get-user-certificate/Te-A024nHIYiLFHvxVfp" TargetMode="External"/><Relationship Id="rId375" Type="http://schemas.openxmlformats.org/officeDocument/2006/relationships/hyperlink" Target="https://talan.bank.gov.ua/get-user-certificate/Te-A0ijsrzzRJVE3SjBC" TargetMode="External"/><Relationship Id="rId582" Type="http://schemas.openxmlformats.org/officeDocument/2006/relationships/hyperlink" Target="https://talan.bank.gov.ua/get-user-certificate/Te-A0vS31Gj0O7uW5xg4" TargetMode="External"/><Relationship Id="rId803" Type="http://schemas.openxmlformats.org/officeDocument/2006/relationships/hyperlink" Target="https://talan.bank.gov.ua/get-user-certificate/Te-A0iW8FEiyO1dyXFue" TargetMode="External"/><Relationship Id="rId3" Type="http://schemas.openxmlformats.org/officeDocument/2006/relationships/hyperlink" Target="https://talan.bank.gov.ua/get-user-certificate/Te-A0wPWJXKcvE0V4yHB" TargetMode="External"/><Relationship Id="rId235" Type="http://schemas.openxmlformats.org/officeDocument/2006/relationships/hyperlink" Target="https://talan.bank.gov.ua/get-user-certificate/Te-A0S65Xyl-VWkqzo3K" TargetMode="External"/><Relationship Id="rId442" Type="http://schemas.openxmlformats.org/officeDocument/2006/relationships/hyperlink" Target="https://talan.bank.gov.ua/get-user-certificate/Te-A0o8x2T5-fP_hunDH" TargetMode="External"/><Relationship Id="rId887" Type="http://schemas.openxmlformats.org/officeDocument/2006/relationships/hyperlink" Target="https://talan.bank.gov.ua/get-user-certificate/Te-A03KJGpNxcdEKyxGP" TargetMode="External"/><Relationship Id="rId302" Type="http://schemas.openxmlformats.org/officeDocument/2006/relationships/hyperlink" Target="https://talan.bank.gov.ua/get-user-certificate/Te-A04_WIVvSTOuzcfXI" TargetMode="External"/><Relationship Id="rId747" Type="http://schemas.openxmlformats.org/officeDocument/2006/relationships/hyperlink" Target="https://talan.bank.gov.ua/get-user-certificate/Te-A0AJijvaW7ljAs5aR" TargetMode="External"/><Relationship Id="rId954" Type="http://schemas.openxmlformats.org/officeDocument/2006/relationships/hyperlink" Target="https://talan.bank.gov.ua/get-user-certificate/Te-A0MJX2PYNvVHWWJCo" TargetMode="External"/><Relationship Id="rId83" Type="http://schemas.openxmlformats.org/officeDocument/2006/relationships/hyperlink" Target="https://talan.bank.gov.ua/get-user-certificate/Te-A0A6ammxtAKecoccT" TargetMode="External"/><Relationship Id="rId179" Type="http://schemas.openxmlformats.org/officeDocument/2006/relationships/hyperlink" Target="https://talan.bank.gov.ua/get-user-certificate/Te-A0_b7TbY2VBlkHySf" TargetMode="External"/><Relationship Id="rId386" Type="http://schemas.openxmlformats.org/officeDocument/2006/relationships/hyperlink" Target="https://talan.bank.gov.ua/get-user-certificate/Te-A0Xuk1EkZr-4to06n" TargetMode="External"/><Relationship Id="rId593" Type="http://schemas.openxmlformats.org/officeDocument/2006/relationships/hyperlink" Target="https://talan.bank.gov.ua/get-user-certificate/Te-A0A-EX_kj54EGbTNB" TargetMode="External"/><Relationship Id="rId607" Type="http://schemas.openxmlformats.org/officeDocument/2006/relationships/hyperlink" Target="https://talan.bank.gov.ua/get-user-certificate/Te-A01VlcjFBrX4KLyha" TargetMode="External"/><Relationship Id="rId814" Type="http://schemas.openxmlformats.org/officeDocument/2006/relationships/hyperlink" Target="https://talan.bank.gov.ua/get-user-certificate/Te-A0nB8TUwMPr5IX1uF" TargetMode="External"/><Relationship Id="rId246" Type="http://schemas.openxmlformats.org/officeDocument/2006/relationships/hyperlink" Target="https://talan.bank.gov.ua/get-user-certificate/Te-A0pfuMZKHnT2Ia4IP" TargetMode="External"/><Relationship Id="rId453" Type="http://schemas.openxmlformats.org/officeDocument/2006/relationships/hyperlink" Target="https://talan.bank.gov.ua/get-user-certificate/Te-A02AHHQYTjhicwrOJ" TargetMode="External"/><Relationship Id="rId660" Type="http://schemas.openxmlformats.org/officeDocument/2006/relationships/hyperlink" Target="https://talan.bank.gov.ua/get-user-certificate/Te-A0L6-7A4kY2oK283Q" TargetMode="External"/><Relationship Id="rId898" Type="http://schemas.openxmlformats.org/officeDocument/2006/relationships/hyperlink" Target="https://talan.bank.gov.ua/get-user-certificate/Te-A0mUrmyT_9RAqAitV" TargetMode="External"/><Relationship Id="rId106" Type="http://schemas.openxmlformats.org/officeDocument/2006/relationships/hyperlink" Target="https://talan.bank.gov.ua/get-user-certificate/Te-A0wf8K8w53RTzpZj8" TargetMode="External"/><Relationship Id="rId313" Type="http://schemas.openxmlformats.org/officeDocument/2006/relationships/hyperlink" Target="https://talan.bank.gov.ua/get-user-certificate/Te-A0LhklZ6lsuVze8E2" TargetMode="External"/><Relationship Id="rId758" Type="http://schemas.openxmlformats.org/officeDocument/2006/relationships/hyperlink" Target="https://talan.bank.gov.ua/get-user-certificate/Te-A0Q2nvO90rddKTHrD" TargetMode="External"/><Relationship Id="rId965" Type="http://schemas.openxmlformats.org/officeDocument/2006/relationships/hyperlink" Target="https://talan.bank.gov.ua/get-user-certificate/Te-A0OS9zeEjpmqLtVmS" TargetMode="External"/><Relationship Id="rId10" Type="http://schemas.openxmlformats.org/officeDocument/2006/relationships/hyperlink" Target="https://talan.bank.gov.ua/get-user-certificate/Te-A0GKQITxIEapBmfaY" TargetMode="External"/><Relationship Id="rId94" Type="http://schemas.openxmlformats.org/officeDocument/2006/relationships/hyperlink" Target="https://talan.bank.gov.ua/get-user-certificate/Te-A0fbExdFQumz-jv-c" TargetMode="External"/><Relationship Id="rId397" Type="http://schemas.openxmlformats.org/officeDocument/2006/relationships/hyperlink" Target="https://talan.bank.gov.ua/get-user-certificate/Te-A0nML8EA7w9DH2lu9" TargetMode="External"/><Relationship Id="rId520" Type="http://schemas.openxmlformats.org/officeDocument/2006/relationships/hyperlink" Target="https://talan.bank.gov.ua/get-user-certificate/Te-A0DXVp-TR3FzCZVu_" TargetMode="External"/><Relationship Id="rId618" Type="http://schemas.openxmlformats.org/officeDocument/2006/relationships/hyperlink" Target="https://talan.bank.gov.ua/get-user-certificate/Te-A0Sqq-WEQicrCzAlx" TargetMode="External"/><Relationship Id="rId825" Type="http://schemas.openxmlformats.org/officeDocument/2006/relationships/hyperlink" Target="https://talan.bank.gov.ua/get-user-certificate/Te-A0mu5tR1S9Awmr2sv" TargetMode="External"/><Relationship Id="rId257" Type="http://schemas.openxmlformats.org/officeDocument/2006/relationships/hyperlink" Target="https://talan.bank.gov.ua/get-user-certificate/Te-A0FMe3dciPQL0sswA" TargetMode="External"/><Relationship Id="rId464" Type="http://schemas.openxmlformats.org/officeDocument/2006/relationships/hyperlink" Target="https://talan.bank.gov.ua/get-user-certificate/Te-A0vN_RYQ2cavCccwV" TargetMode="External"/><Relationship Id="rId1010" Type="http://schemas.openxmlformats.org/officeDocument/2006/relationships/hyperlink" Target="https://talan.bank.gov.ua/get-user-certificate/Te-A03ZGeXcJuOA8InXm" TargetMode="External"/><Relationship Id="rId117" Type="http://schemas.openxmlformats.org/officeDocument/2006/relationships/hyperlink" Target="https://talan.bank.gov.ua/get-user-certificate/Te-A0z3yDo0NJi_6HM0q" TargetMode="External"/><Relationship Id="rId671" Type="http://schemas.openxmlformats.org/officeDocument/2006/relationships/hyperlink" Target="https://talan.bank.gov.ua/get-user-certificate/Te-A0bSrU--z3h-K3xaQ" TargetMode="External"/><Relationship Id="rId769" Type="http://schemas.openxmlformats.org/officeDocument/2006/relationships/hyperlink" Target="https://talan.bank.gov.ua/get-user-certificate/Te-A0YgpgktTum6ITAYo" TargetMode="External"/><Relationship Id="rId976" Type="http://schemas.openxmlformats.org/officeDocument/2006/relationships/hyperlink" Target="https://talan.bank.gov.ua/get-user-certificate/Te-A0x2Amz3ZO3TOtyMO" TargetMode="External"/><Relationship Id="rId324" Type="http://schemas.openxmlformats.org/officeDocument/2006/relationships/hyperlink" Target="https://talan.bank.gov.ua/get-user-certificate/Te-A0nEKQKlVVsSOQGD0" TargetMode="External"/><Relationship Id="rId531" Type="http://schemas.openxmlformats.org/officeDocument/2006/relationships/hyperlink" Target="https://talan.bank.gov.ua/get-user-certificate/Te-A0OlCmXoPtC1rNw4F" TargetMode="External"/><Relationship Id="rId629" Type="http://schemas.openxmlformats.org/officeDocument/2006/relationships/hyperlink" Target="https://talan.bank.gov.ua/get-user-certificate/Te-A0EadrkOMzJ3G_H6Y" TargetMode="External"/><Relationship Id="rId836" Type="http://schemas.openxmlformats.org/officeDocument/2006/relationships/hyperlink" Target="https://talan.bank.gov.ua/get-user-certificate/Te-A0bF8ScmPUaBCEuX-" TargetMode="External"/><Relationship Id="rId1021" Type="http://schemas.openxmlformats.org/officeDocument/2006/relationships/hyperlink" Target="https://talan.bank.gov.ua/get-user-certificate/Te-A0OXe10MQSfDey76q" TargetMode="External"/><Relationship Id="rId903" Type="http://schemas.openxmlformats.org/officeDocument/2006/relationships/hyperlink" Target="https://talan.bank.gov.ua/get-user-certificate/Te-A01M0c-b74K1gnlAC" TargetMode="External"/><Relationship Id="rId32" Type="http://schemas.openxmlformats.org/officeDocument/2006/relationships/hyperlink" Target="https://talan.bank.gov.ua/get-user-certificate/Te-A0KmU_lEny36K_V5W" TargetMode="External"/><Relationship Id="rId181" Type="http://schemas.openxmlformats.org/officeDocument/2006/relationships/hyperlink" Target="https://talan.bank.gov.ua/get-user-certificate/Te-A0cT_aCBI-aIF0ddt" TargetMode="External"/><Relationship Id="rId279" Type="http://schemas.openxmlformats.org/officeDocument/2006/relationships/hyperlink" Target="https://talan.bank.gov.ua/get-user-certificate/Te-A0Z341Zf_z3xP2pdm" TargetMode="External"/><Relationship Id="rId486" Type="http://schemas.openxmlformats.org/officeDocument/2006/relationships/hyperlink" Target="https://talan.bank.gov.ua/get-user-certificate/Te-A0nMM-HYPlqXVD64U" TargetMode="External"/><Relationship Id="rId693" Type="http://schemas.openxmlformats.org/officeDocument/2006/relationships/hyperlink" Target="https://talan.bank.gov.ua/get-user-certificate/Te-A06KDuzy_WcTtv6MF" TargetMode="External"/><Relationship Id="rId139" Type="http://schemas.openxmlformats.org/officeDocument/2006/relationships/hyperlink" Target="https://talan.bank.gov.ua/get-user-certificate/Te-A07weVXAyDvxoSQGo" TargetMode="External"/><Relationship Id="rId346" Type="http://schemas.openxmlformats.org/officeDocument/2006/relationships/hyperlink" Target="https://talan.bank.gov.ua/get-user-certificate/Te-A0ANK9VmMEHNqrKkG" TargetMode="External"/><Relationship Id="rId553" Type="http://schemas.openxmlformats.org/officeDocument/2006/relationships/hyperlink" Target="https://talan.bank.gov.ua/get-user-certificate/Te-A0_BWdFK2uueAMhEh" TargetMode="External"/><Relationship Id="rId760" Type="http://schemas.openxmlformats.org/officeDocument/2006/relationships/hyperlink" Target="https://talan.bank.gov.ua/get-user-certificate/Te-A0ELMLP5PTUrsFwgx" TargetMode="External"/><Relationship Id="rId998" Type="http://schemas.openxmlformats.org/officeDocument/2006/relationships/hyperlink" Target="https://talan.bank.gov.ua/get-user-certificate/Te-A0JymAqRvNrnYrHk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7"/>
  <sheetViews>
    <sheetView tabSelected="1" workbookViewId="0">
      <selection activeCell="C5" sqref="C5"/>
    </sheetView>
  </sheetViews>
  <sheetFormatPr defaultRowHeight="14.4" x14ac:dyDescent="0.3"/>
  <cols>
    <col min="2" max="2" width="11.5546875" style="3" customWidth="1"/>
    <col min="3" max="3" width="33.88671875" customWidth="1"/>
    <col min="4" max="4" width="70.109375" style="1" customWidth="1"/>
    <col min="5" max="5" width="25.88671875" customWidth="1"/>
  </cols>
  <sheetData>
    <row r="1" spans="1:5" s="6" customFormat="1" ht="28.8" x14ac:dyDescent="0.3">
      <c r="A1" s="4" t="s">
        <v>43</v>
      </c>
      <c r="B1" s="4" t="s">
        <v>71</v>
      </c>
      <c r="C1" s="4" t="s">
        <v>72</v>
      </c>
      <c r="D1" s="4" t="s">
        <v>1907</v>
      </c>
      <c r="E1" s="5" t="s">
        <v>0</v>
      </c>
    </row>
    <row r="2" spans="1:5" x14ac:dyDescent="0.3">
      <c r="A2" s="3">
        <v>1</v>
      </c>
      <c r="B2" s="3">
        <v>1958</v>
      </c>
      <c r="C2" s="2" t="s">
        <v>121</v>
      </c>
      <c r="D2" s="1" t="s">
        <v>122</v>
      </c>
      <c r="E2" s="2" t="str">
        <f>HYPERLINK("https://talan.bank.gov.ua/get-user-certificate/Te-A0YS-J4v6riHVsYg5","Завантажити сертифікат")</f>
        <v>Завантажити сертифікат</v>
      </c>
    </row>
    <row r="3" spans="1:5" x14ac:dyDescent="0.3">
      <c r="A3" s="3">
        <v>2</v>
      </c>
      <c r="B3" s="3">
        <v>1959</v>
      </c>
      <c r="C3" s="2" t="s">
        <v>38</v>
      </c>
      <c r="D3" s="1" t="s">
        <v>123</v>
      </c>
      <c r="E3" s="2" t="str">
        <f>HYPERLINK("https://talan.bank.gov.ua/get-user-certificate/Te-A0C7U1egTuGCEpMNk","Завантажити сертифікат")</f>
        <v>Завантажити сертифікат</v>
      </c>
    </row>
    <row r="4" spans="1:5" x14ac:dyDescent="0.3">
      <c r="A4" s="3">
        <v>3</v>
      </c>
      <c r="B4" s="3">
        <v>1960</v>
      </c>
      <c r="C4" s="2" t="s">
        <v>73</v>
      </c>
      <c r="D4" s="1" t="s">
        <v>124</v>
      </c>
      <c r="E4" s="2" t="str">
        <f>HYPERLINK("https://talan.bank.gov.ua/get-user-certificate/Te-A0wPWJXKcvE0V4yHB","Завантажити сертифікат")</f>
        <v>Завантажити сертифікат</v>
      </c>
    </row>
    <row r="5" spans="1:5" x14ac:dyDescent="0.3">
      <c r="A5" s="3">
        <v>4</v>
      </c>
      <c r="B5" s="3">
        <v>1961</v>
      </c>
      <c r="C5" s="2" t="s">
        <v>42</v>
      </c>
      <c r="D5" s="1" t="s">
        <v>125</v>
      </c>
      <c r="E5" s="2" t="str">
        <f>HYPERLINK("https://talan.bank.gov.ua/get-user-certificate/Te-A0cvQ9UwPrfHiIF1P","Завантажити сертифікат")</f>
        <v>Завантажити сертифікат</v>
      </c>
    </row>
    <row r="6" spans="1:5" x14ac:dyDescent="0.3">
      <c r="A6" s="3">
        <v>5</v>
      </c>
      <c r="B6" s="3">
        <v>1962</v>
      </c>
      <c r="C6" s="2" t="s">
        <v>19</v>
      </c>
      <c r="D6" s="1" t="s">
        <v>126</v>
      </c>
      <c r="E6" s="2" t="str">
        <f>HYPERLINK("https://talan.bank.gov.ua/get-user-certificate/Te-A0Mkxmn1ZrTlGJbGD","Завантажити сертифікат")</f>
        <v>Завантажити сертифікат</v>
      </c>
    </row>
    <row r="7" spans="1:5" x14ac:dyDescent="0.3">
      <c r="A7" s="3">
        <v>6</v>
      </c>
      <c r="B7" s="3">
        <v>1963</v>
      </c>
      <c r="C7" s="2" t="s">
        <v>127</v>
      </c>
      <c r="D7" s="1" t="s">
        <v>128</v>
      </c>
      <c r="E7" s="2" t="str">
        <f>HYPERLINK("https://talan.bank.gov.ua/get-user-certificate/Te-A0lBH0BoQ2mp2cSFy","Завантажити сертифікат")</f>
        <v>Завантажити сертифікат</v>
      </c>
    </row>
    <row r="8" spans="1:5" x14ac:dyDescent="0.3">
      <c r="A8" s="3">
        <v>7</v>
      </c>
      <c r="B8" s="3">
        <v>1964</v>
      </c>
      <c r="C8" s="2" t="s">
        <v>129</v>
      </c>
      <c r="D8" s="1" t="s">
        <v>130</v>
      </c>
      <c r="E8" s="2" t="str">
        <f>HYPERLINK("https://talan.bank.gov.ua/get-user-certificate/Te-A0GryNjhcq_IQXRDq","Завантажити сертифікат")</f>
        <v>Завантажити сертифікат</v>
      </c>
    </row>
    <row r="9" spans="1:5" x14ac:dyDescent="0.3">
      <c r="A9" s="3">
        <v>8</v>
      </c>
      <c r="B9" s="3">
        <v>1965</v>
      </c>
      <c r="C9" s="2" t="s">
        <v>37</v>
      </c>
      <c r="D9" s="1" t="s">
        <v>131</v>
      </c>
      <c r="E9" s="2" t="str">
        <f>HYPERLINK("https://talan.bank.gov.ua/get-user-certificate/Te-A0gQo72ajY7NTx-Ga","Завантажити сертифікат")</f>
        <v>Завантажити сертифікат</v>
      </c>
    </row>
    <row r="10" spans="1:5" x14ac:dyDescent="0.3">
      <c r="A10" s="3">
        <v>9</v>
      </c>
      <c r="B10" s="3">
        <v>1966</v>
      </c>
      <c r="C10" s="2" t="s">
        <v>9</v>
      </c>
      <c r="D10" s="1" t="s">
        <v>132</v>
      </c>
      <c r="E10" s="2" t="str">
        <f>HYPERLINK("https://talan.bank.gov.ua/get-user-certificate/Te-A0ammFNE1j1lc1Dqt","Завантажити сертифікат")</f>
        <v>Завантажити сертифікат</v>
      </c>
    </row>
    <row r="11" spans="1:5" x14ac:dyDescent="0.3">
      <c r="A11" s="3">
        <v>10</v>
      </c>
      <c r="B11" s="3">
        <v>1967</v>
      </c>
      <c r="C11" s="2" t="s">
        <v>133</v>
      </c>
      <c r="D11" s="1" t="s">
        <v>134</v>
      </c>
      <c r="E11" s="2" t="str">
        <f>HYPERLINK("https://talan.bank.gov.ua/get-user-certificate/Te-A0GKQITxIEapBmfaY","Завантажити сертифікат")</f>
        <v>Завантажити сертифікат</v>
      </c>
    </row>
    <row r="12" spans="1:5" x14ac:dyDescent="0.3">
      <c r="A12" s="3">
        <v>11</v>
      </c>
      <c r="B12" s="3">
        <v>1968</v>
      </c>
      <c r="C12" s="2" t="s">
        <v>135</v>
      </c>
      <c r="D12" s="1" t="s">
        <v>136</v>
      </c>
      <c r="E12" s="2" t="str">
        <f>HYPERLINK("https://talan.bank.gov.ua/get-user-certificate/Te-A0o_vfdo4oW4jaQqL","Завантажити сертифікат")</f>
        <v>Завантажити сертифікат</v>
      </c>
    </row>
    <row r="13" spans="1:5" x14ac:dyDescent="0.3">
      <c r="A13" s="3">
        <v>12</v>
      </c>
      <c r="B13" s="3">
        <v>1969</v>
      </c>
      <c r="C13" s="2" t="s">
        <v>54</v>
      </c>
      <c r="D13" s="1" t="s">
        <v>137</v>
      </c>
      <c r="E13" s="2" t="str">
        <f>HYPERLINK("https://talan.bank.gov.ua/get-user-certificate/Te-A0wvDrytqlPO8Yd84","Завантажити сертифікат")</f>
        <v>Завантажити сертифікат</v>
      </c>
    </row>
    <row r="14" spans="1:5" x14ac:dyDescent="0.3">
      <c r="A14" s="3">
        <v>13</v>
      </c>
      <c r="B14" s="3">
        <v>1970</v>
      </c>
      <c r="C14" s="2" t="s">
        <v>138</v>
      </c>
      <c r="D14" s="1" t="s">
        <v>139</v>
      </c>
      <c r="E14" s="2" t="str">
        <f>HYPERLINK("https://talan.bank.gov.ua/get-user-certificate/Te-A0OaAbfD6xSUdh-CB","Завантажити сертифікат")</f>
        <v>Завантажити сертифікат</v>
      </c>
    </row>
    <row r="15" spans="1:5" ht="28.8" x14ac:dyDescent="0.3">
      <c r="A15" s="3">
        <v>14</v>
      </c>
      <c r="B15" s="3">
        <v>1971</v>
      </c>
      <c r="C15" s="2" t="s">
        <v>140</v>
      </c>
      <c r="D15" s="1" t="s">
        <v>141</v>
      </c>
      <c r="E15" s="2" t="str">
        <f>HYPERLINK("https://talan.bank.gov.ua/get-user-certificate/Te-A0eUgdFi04J9VDa6i","Завантажити сертифікат")</f>
        <v>Завантажити сертифікат</v>
      </c>
    </row>
    <row r="16" spans="1:5" x14ac:dyDescent="0.3">
      <c r="A16" s="3">
        <v>15</v>
      </c>
      <c r="B16" s="3">
        <v>1972</v>
      </c>
      <c r="C16" s="2" t="s">
        <v>142</v>
      </c>
      <c r="D16" s="1" t="s">
        <v>143</v>
      </c>
      <c r="E16" s="2" t="str">
        <f>HYPERLINK("https://talan.bank.gov.ua/get-user-certificate/Te-A0WVIxpSIbx8mOivc","Завантажити сертифікат")</f>
        <v>Завантажити сертифікат</v>
      </c>
    </row>
    <row r="17" spans="1:5" ht="28.8" x14ac:dyDescent="0.3">
      <c r="A17" s="3">
        <v>16</v>
      </c>
      <c r="B17" s="3">
        <v>1973</v>
      </c>
      <c r="C17" s="2" t="s">
        <v>144</v>
      </c>
      <c r="D17" s="1" t="s">
        <v>145</v>
      </c>
      <c r="E17" s="2" t="str">
        <f>HYPERLINK("https://talan.bank.gov.ua/get-user-certificate/Te-A0JpKCgC-rUfpmXTi","Завантажити сертифікат")</f>
        <v>Завантажити сертифікат</v>
      </c>
    </row>
    <row r="18" spans="1:5" x14ac:dyDescent="0.3">
      <c r="A18" s="3">
        <v>17</v>
      </c>
      <c r="B18" s="3">
        <v>1974</v>
      </c>
      <c r="C18" s="2" t="s">
        <v>146</v>
      </c>
      <c r="D18" s="1" t="s">
        <v>147</v>
      </c>
      <c r="E18" s="2" t="str">
        <f>HYPERLINK("https://talan.bank.gov.ua/get-user-certificate/Te-A0Kt4UU_Krar17-45","Завантажити сертифікат")</f>
        <v>Завантажити сертифікат</v>
      </c>
    </row>
    <row r="19" spans="1:5" x14ac:dyDescent="0.3">
      <c r="A19" s="3">
        <v>18</v>
      </c>
      <c r="B19" s="3">
        <v>1975</v>
      </c>
      <c r="C19" s="2" t="s">
        <v>148</v>
      </c>
      <c r="D19" s="1" t="s">
        <v>149</v>
      </c>
      <c r="E19" s="2" t="str">
        <f>HYPERLINK("https://talan.bank.gov.ua/get-user-certificate/Te-A04Xzn3JrjvAUsokp","Завантажити сертифікат")</f>
        <v>Завантажити сертифікат</v>
      </c>
    </row>
    <row r="20" spans="1:5" x14ac:dyDescent="0.3">
      <c r="A20" s="3">
        <v>19</v>
      </c>
      <c r="B20" s="3">
        <v>1976</v>
      </c>
      <c r="C20" s="2" t="s">
        <v>150</v>
      </c>
      <c r="D20" s="1" t="s">
        <v>151</v>
      </c>
      <c r="E20" s="2" t="str">
        <f>HYPERLINK("https://talan.bank.gov.ua/get-user-certificate/Te-A0L3XklPKmAIYiZkh","Завантажити сертифікат")</f>
        <v>Завантажити сертифікат</v>
      </c>
    </row>
    <row r="21" spans="1:5" x14ac:dyDescent="0.3">
      <c r="A21" s="3">
        <v>20</v>
      </c>
      <c r="B21" s="3">
        <v>1977</v>
      </c>
      <c r="C21" s="2" t="s">
        <v>152</v>
      </c>
      <c r="D21" s="1" t="s">
        <v>153</v>
      </c>
      <c r="E21" s="2" t="str">
        <f>HYPERLINK("https://talan.bank.gov.ua/get-user-certificate/Te-A08IMq3gYqFOdUD4O","Завантажити сертифікат")</f>
        <v>Завантажити сертифікат</v>
      </c>
    </row>
    <row r="22" spans="1:5" x14ac:dyDescent="0.3">
      <c r="A22" s="3">
        <v>21</v>
      </c>
      <c r="B22" s="3">
        <v>1978</v>
      </c>
      <c r="C22" s="2" t="s">
        <v>154</v>
      </c>
      <c r="D22" s="1" t="s">
        <v>155</v>
      </c>
      <c r="E22" s="2" t="str">
        <f>HYPERLINK("https://talan.bank.gov.ua/get-user-certificate/Te-A0aQ2dt4W3GoBKl5e","Завантажити сертифікат")</f>
        <v>Завантажити сертифікат</v>
      </c>
    </row>
    <row r="23" spans="1:5" ht="28.8" x14ac:dyDescent="0.3">
      <c r="A23" s="3">
        <v>22</v>
      </c>
      <c r="B23" s="3">
        <v>1979</v>
      </c>
      <c r="C23" s="2" t="s">
        <v>76</v>
      </c>
      <c r="D23" s="1" t="s">
        <v>156</v>
      </c>
      <c r="E23" s="2" t="str">
        <f>HYPERLINK("https://talan.bank.gov.ua/get-user-certificate/Te-A0cIaYU_p9wcw6dIK","Завантажити сертифікат")</f>
        <v>Завантажити сертифікат</v>
      </c>
    </row>
    <row r="24" spans="1:5" x14ac:dyDescent="0.3">
      <c r="A24" s="3">
        <v>23</v>
      </c>
      <c r="B24" s="3">
        <v>1980</v>
      </c>
      <c r="C24" s="2" t="s">
        <v>78</v>
      </c>
      <c r="D24" s="1" t="s">
        <v>157</v>
      </c>
      <c r="E24" s="2" t="str">
        <f>HYPERLINK("https://talan.bank.gov.ua/get-user-certificate/Te-A0RS8m-K-uKR7-UZq","Завантажити сертифікат")</f>
        <v>Завантажити сертифікат</v>
      </c>
    </row>
    <row r="25" spans="1:5" x14ac:dyDescent="0.3">
      <c r="A25" s="3">
        <v>24</v>
      </c>
      <c r="B25" s="3">
        <v>1981</v>
      </c>
      <c r="C25" s="2" t="s">
        <v>53</v>
      </c>
      <c r="D25" s="1" t="s">
        <v>158</v>
      </c>
      <c r="E25" s="2" t="str">
        <f>HYPERLINK("https://talan.bank.gov.ua/get-user-certificate/Te-A0zYrV91FetvwnZJf","Завантажити сертифікат")</f>
        <v>Завантажити сертифікат</v>
      </c>
    </row>
    <row r="26" spans="1:5" x14ac:dyDescent="0.3">
      <c r="A26" s="3">
        <v>25</v>
      </c>
      <c r="B26" s="3">
        <v>1982</v>
      </c>
      <c r="C26" s="2" t="s">
        <v>61</v>
      </c>
      <c r="D26" s="1" t="s">
        <v>159</v>
      </c>
      <c r="E26" s="2" t="str">
        <f>HYPERLINK("https://talan.bank.gov.ua/get-user-certificate/Te-A0KhuyKgzN6r8Iohw","Завантажити сертифікат")</f>
        <v>Завантажити сертифікат</v>
      </c>
    </row>
    <row r="27" spans="1:5" x14ac:dyDescent="0.3">
      <c r="A27" s="3">
        <v>26</v>
      </c>
      <c r="B27" s="3">
        <v>1983</v>
      </c>
      <c r="C27" s="2" t="s">
        <v>160</v>
      </c>
      <c r="D27" s="1" t="s">
        <v>161</v>
      </c>
      <c r="E27" s="2" t="str">
        <f>HYPERLINK("https://talan.bank.gov.ua/get-user-certificate/Te-A0T2DeyTPkZI1S697","Завантажити сертифікат")</f>
        <v>Завантажити сертифікат</v>
      </c>
    </row>
    <row r="28" spans="1:5" x14ac:dyDescent="0.3">
      <c r="A28" s="3">
        <v>27</v>
      </c>
      <c r="B28" s="3">
        <v>1984</v>
      </c>
      <c r="C28" s="2" t="s">
        <v>162</v>
      </c>
      <c r="D28" s="1" t="s">
        <v>163</v>
      </c>
      <c r="E28" s="2" t="str">
        <f>HYPERLINK("https://talan.bank.gov.ua/get-user-certificate/Te-A0Gwd4wJw8srSoq9O","Завантажити сертифікат")</f>
        <v>Завантажити сертифікат</v>
      </c>
    </row>
    <row r="29" spans="1:5" x14ac:dyDescent="0.3">
      <c r="A29" s="3">
        <v>28</v>
      </c>
      <c r="B29" s="3">
        <v>1985</v>
      </c>
      <c r="C29" s="2" t="s">
        <v>164</v>
      </c>
      <c r="D29" s="1" t="s">
        <v>165</v>
      </c>
      <c r="E29" s="2" t="str">
        <f>HYPERLINK("https://talan.bank.gov.ua/get-user-certificate/Te-A03W3xzhGrn2NryIc","Завантажити сертифікат")</f>
        <v>Завантажити сертифікат</v>
      </c>
    </row>
    <row r="30" spans="1:5" x14ac:dyDescent="0.3">
      <c r="A30" s="3">
        <v>29</v>
      </c>
      <c r="B30" s="3">
        <v>1986</v>
      </c>
      <c r="C30" s="2" t="s">
        <v>166</v>
      </c>
      <c r="D30" s="1" t="s">
        <v>167</v>
      </c>
      <c r="E30" s="2" t="str">
        <f>HYPERLINK("https://talan.bank.gov.ua/get-user-certificate/Te-A0z12ExQqXHFBCd6e","Завантажити сертифікат")</f>
        <v>Завантажити сертифікат</v>
      </c>
    </row>
    <row r="31" spans="1:5" ht="28.8" x14ac:dyDescent="0.3">
      <c r="A31" s="3">
        <v>30</v>
      </c>
      <c r="B31" s="3">
        <v>1987</v>
      </c>
      <c r="C31" s="2" t="s">
        <v>168</v>
      </c>
      <c r="D31" s="1" t="s">
        <v>169</v>
      </c>
      <c r="E31" s="2" t="str">
        <f>HYPERLINK("https://talan.bank.gov.ua/get-user-certificate/Te-A0sW06K0z7es_dy3u","Завантажити сертифікат")</f>
        <v>Завантажити сертифікат</v>
      </c>
    </row>
    <row r="32" spans="1:5" x14ac:dyDescent="0.3">
      <c r="A32" s="3">
        <v>31</v>
      </c>
      <c r="B32" s="3">
        <v>1988</v>
      </c>
      <c r="C32" s="2" t="s">
        <v>170</v>
      </c>
      <c r="D32" s="1" t="s">
        <v>171</v>
      </c>
      <c r="E32" s="2" t="str">
        <f>HYPERLINK("https://talan.bank.gov.ua/get-user-certificate/Te-A0d8SV57KbikToASM","Завантажити сертифікат")</f>
        <v>Завантажити сертифікат</v>
      </c>
    </row>
    <row r="33" spans="1:5" x14ac:dyDescent="0.3">
      <c r="A33" s="3">
        <v>32</v>
      </c>
      <c r="B33" s="3">
        <v>1989</v>
      </c>
      <c r="C33" s="2" t="s">
        <v>117</v>
      </c>
      <c r="D33" s="1" t="s">
        <v>172</v>
      </c>
      <c r="E33" s="2" t="str">
        <f>HYPERLINK("https://talan.bank.gov.ua/get-user-certificate/Te-A0KmU_lEny36K_V5W","Завантажити сертифікат")</f>
        <v>Завантажити сертифікат</v>
      </c>
    </row>
    <row r="34" spans="1:5" x14ac:dyDescent="0.3">
      <c r="A34" s="3">
        <v>33</v>
      </c>
      <c r="B34" s="3">
        <v>1990</v>
      </c>
      <c r="C34" s="2" t="s">
        <v>173</v>
      </c>
      <c r="D34" s="1" t="s">
        <v>174</v>
      </c>
      <c r="E34" s="2" t="str">
        <f>HYPERLINK("https://talan.bank.gov.ua/get-user-certificate/Te-A0OHujDelgu4w-nLP","Завантажити сертифікат")</f>
        <v>Завантажити сертифікат</v>
      </c>
    </row>
    <row r="35" spans="1:5" ht="28.8" x14ac:dyDescent="0.3">
      <c r="A35" s="3">
        <v>34</v>
      </c>
      <c r="B35" s="3">
        <v>1991</v>
      </c>
      <c r="C35" s="2" t="s">
        <v>175</v>
      </c>
      <c r="D35" s="1" t="s">
        <v>176</v>
      </c>
      <c r="E35" s="2" t="str">
        <f>HYPERLINK("https://talan.bank.gov.ua/get-user-certificate/Te-A0wD9Z1uSoUryPYyU","Завантажити сертифікат")</f>
        <v>Завантажити сертифікат</v>
      </c>
    </row>
    <row r="36" spans="1:5" x14ac:dyDescent="0.3">
      <c r="A36" s="3">
        <v>35</v>
      </c>
      <c r="B36" s="3">
        <v>1992</v>
      </c>
      <c r="C36" s="2" t="s">
        <v>74</v>
      </c>
      <c r="D36" s="1" t="s">
        <v>177</v>
      </c>
      <c r="E36" s="2" t="str">
        <f>HYPERLINK("https://talan.bank.gov.ua/get-user-certificate/Te-A0ML-gGnpAetVbNTE","Завантажити сертифікат")</f>
        <v>Завантажити сертифікат</v>
      </c>
    </row>
    <row r="37" spans="1:5" x14ac:dyDescent="0.3">
      <c r="A37" s="3">
        <v>36</v>
      </c>
      <c r="B37" s="3">
        <v>1993</v>
      </c>
      <c r="C37" s="2" t="s">
        <v>41</v>
      </c>
      <c r="D37" s="1" t="s">
        <v>178</v>
      </c>
      <c r="E37" s="2" t="str">
        <f>HYPERLINK("https://talan.bank.gov.ua/get-user-certificate/Te-A0ZBa9ic5HyXjkol7","Завантажити сертифікат")</f>
        <v>Завантажити сертифікат</v>
      </c>
    </row>
    <row r="38" spans="1:5" ht="28.8" x14ac:dyDescent="0.3">
      <c r="A38" s="3">
        <v>37</v>
      </c>
      <c r="B38" s="3">
        <v>1994</v>
      </c>
      <c r="C38" s="2" t="s">
        <v>179</v>
      </c>
      <c r="D38" s="1" t="s">
        <v>180</v>
      </c>
      <c r="E38" s="2" t="str">
        <f>HYPERLINK("https://talan.bank.gov.ua/get-user-certificate/Te-A0hkvdP1uzqumm0qA","Завантажити сертифікат")</f>
        <v>Завантажити сертифікат</v>
      </c>
    </row>
    <row r="39" spans="1:5" x14ac:dyDescent="0.3">
      <c r="A39" s="3">
        <v>38</v>
      </c>
      <c r="B39" s="3">
        <v>1995</v>
      </c>
      <c r="C39" s="2" t="s">
        <v>181</v>
      </c>
      <c r="D39" s="1" t="s">
        <v>182</v>
      </c>
      <c r="E39" s="2" t="str">
        <f>HYPERLINK("https://talan.bank.gov.ua/get-user-certificate/Te-A0cQxVqMJ2qUuQjRK","Завантажити сертифікат")</f>
        <v>Завантажити сертифікат</v>
      </c>
    </row>
    <row r="40" spans="1:5" x14ac:dyDescent="0.3">
      <c r="A40" s="3">
        <v>39</v>
      </c>
      <c r="B40" s="3">
        <v>1996</v>
      </c>
      <c r="C40" s="2" t="s">
        <v>183</v>
      </c>
      <c r="D40" s="1" t="s">
        <v>184</v>
      </c>
      <c r="E40" s="2" t="str">
        <f>HYPERLINK("https://talan.bank.gov.ua/get-user-certificate/Te-A0XR2A8-8JlycM5Nk","Завантажити сертифікат")</f>
        <v>Завантажити сертифікат</v>
      </c>
    </row>
    <row r="41" spans="1:5" x14ac:dyDescent="0.3">
      <c r="A41" s="3">
        <v>40</v>
      </c>
      <c r="B41" s="3">
        <v>1997</v>
      </c>
      <c r="C41" s="2" t="s">
        <v>185</v>
      </c>
      <c r="D41" s="1" t="s">
        <v>186</v>
      </c>
      <c r="E41" s="2" t="str">
        <f>HYPERLINK("https://talan.bank.gov.ua/get-user-certificate/Te-A0aIXkZR9fVoNGOd_","Завантажити сертифікат")</f>
        <v>Завантажити сертифікат</v>
      </c>
    </row>
    <row r="42" spans="1:5" x14ac:dyDescent="0.3">
      <c r="A42" s="3">
        <v>41</v>
      </c>
      <c r="B42" s="3">
        <v>1998</v>
      </c>
      <c r="C42" s="2" t="s">
        <v>187</v>
      </c>
      <c r="D42" s="1" t="s">
        <v>188</v>
      </c>
      <c r="E42" s="2" t="str">
        <f>HYPERLINK("https://talan.bank.gov.ua/get-user-certificate/Te-A0B1qLZIzC5ic09od","Завантажити сертифікат")</f>
        <v>Завантажити сертифікат</v>
      </c>
    </row>
    <row r="43" spans="1:5" x14ac:dyDescent="0.3">
      <c r="A43" s="3">
        <v>42</v>
      </c>
      <c r="B43" s="3">
        <v>1999</v>
      </c>
      <c r="C43" s="2" t="s">
        <v>189</v>
      </c>
      <c r="D43" s="1" t="s">
        <v>190</v>
      </c>
      <c r="E43" s="2" t="str">
        <f>HYPERLINK("https://talan.bank.gov.ua/get-user-certificate/Te-A0nsVTkGKdD-u3Vu8","Завантажити сертифікат")</f>
        <v>Завантажити сертифікат</v>
      </c>
    </row>
    <row r="44" spans="1:5" x14ac:dyDescent="0.3">
      <c r="A44" s="3">
        <v>43</v>
      </c>
      <c r="B44" s="3">
        <v>2000</v>
      </c>
      <c r="C44" s="2" t="s">
        <v>33</v>
      </c>
      <c r="D44" s="1" t="s">
        <v>191</v>
      </c>
      <c r="E44" s="2" t="str">
        <f>HYPERLINK("https://talan.bank.gov.ua/get-user-certificate/Te-A0H9q3rLleCw5ruDN","Завантажити сертифікат")</f>
        <v>Завантажити сертифікат</v>
      </c>
    </row>
    <row r="45" spans="1:5" ht="28.8" x14ac:dyDescent="0.3">
      <c r="A45" s="3">
        <v>44</v>
      </c>
      <c r="B45" s="3">
        <v>2001</v>
      </c>
      <c r="C45" s="2" t="s">
        <v>192</v>
      </c>
      <c r="D45" s="1" t="s">
        <v>193</v>
      </c>
      <c r="E45" s="2" t="str">
        <f>HYPERLINK("https://talan.bank.gov.ua/get-user-certificate/Te-A0iPWIGVFVNNwbNFE","Завантажити сертифікат")</f>
        <v>Завантажити сертифікат</v>
      </c>
    </row>
    <row r="46" spans="1:5" x14ac:dyDescent="0.3">
      <c r="A46" s="3">
        <v>45</v>
      </c>
      <c r="B46" s="3">
        <v>2002</v>
      </c>
      <c r="C46" s="2" t="s">
        <v>194</v>
      </c>
      <c r="D46" s="1" t="s">
        <v>195</v>
      </c>
      <c r="E46" s="2" t="str">
        <f>HYPERLINK("https://talan.bank.gov.ua/get-user-certificate/Te-A0BVkwI9fGfq5YHpz","Завантажити сертифікат")</f>
        <v>Завантажити сертифікат</v>
      </c>
    </row>
    <row r="47" spans="1:5" x14ac:dyDescent="0.3">
      <c r="A47" s="3">
        <v>46</v>
      </c>
      <c r="B47" s="3">
        <v>2003</v>
      </c>
      <c r="C47" s="2" t="s">
        <v>114</v>
      </c>
      <c r="D47" s="1" t="s">
        <v>196</v>
      </c>
      <c r="E47" s="2" t="str">
        <f>HYPERLINK("https://talan.bank.gov.ua/get-user-certificate/Te-A0I0eGbpnxMhOyF_w","Завантажити сертифікат")</f>
        <v>Завантажити сертифікат</v>
      </c>
    </row>
    <row r="48" spans="1:5" x14ac:dyDescent="0.3">
      <c r="A48" s="3">
        <v>47</v>
      </c>
      <c r="B48" s="3">
        <v>2004</v>
      </c>
      <c r="C48" s="2" t="s">
        <v>197</v>
      </c>
      <c r="D48" s="1" t="s">
        <v>198</v>
      </c>
      <c r="E48" s="2" t="str">
        <f>HYPERLINK("https://talan.bank.gov.ua/get-user-certificate/Te-A0iInXfjFXlmj6HUY","Завантажити сертифікат")</f>
        <v>Завантажити сертифікат</v>
      </c>
    </row>
    <row r="49" spans="1:5" ht="28.8" x14ac:dyDescent="0.3">
      <c r="A49" s="3">
        <v>48</v>
      </c>
      <c r="B49" s="3">
        <v>2005</v>
      </c>
      <c r="C49" s="2" t="s">
        <v>199</v>
      </c>
      <c r="D49" s="1" t="s">
        <v>200</v>
      </c>
      <c r="E49" s="2" t="str">
        <f>HYPERLINK("https://talan.bank.gov.ua/get-user-certificate/Te-A0PGYXNxaEeSCk2Io","Завантажити сертифікат")</f>
        <v>Завантажити сертифікат</v>
      </c>
    </row>
    <row r="50" spans="1:5" ht="28.8" x14ac:dyDescent="0.3">
      <c r="A50" s="3">
        <v>49</v>
      </c>
      <c r="B50" s="3">
        <v>2006</v>
      </c>
      <c r="C50" s="2" t="s">
        <v>201</v>
      </c>
      <c r="D50" s="1" t="s">
        <v>202</v>
      </c>
      <c r="E50" s="2" t="str">
        <f>HYPERLINK("https://talan.bank.gov.ua/get-user-certificate/Te-A0nUtKTSmJo6lpXCI","Завантажити сертифікат")</f>
        <v>Завантажити сертифікат</v>
      </c>
    </row>
    <row r="51" spans="1:5" x14ac:dyDescent="0.3">
      <c r="A51" s="3">
        <v>50</v>
      </c>
      <c r="B51" s="3">
        <v>2007</v>
      </c>
      <c r="C51" s="2" t="s">
        <v>203</v>
      </c>
      <c r="D51" s="1" t="s">
        <v>204</v>
      </c>
      <c r="E51" s="2" t="str">
        <f>HYPERLINK("https://talan.bank.gov.ua/get-user-certificate/Te-A0fPfm53Pk2EgO8Jn","Завантажити сертифікат")</f>
        <v>Завантажити сертифікат</v>
      </c>
    </row>
    <row r="52" spans="1:5" x14ac:dyDescent="0.3">
      <c r="A52" s="3">
        <v>51</v>
      </c>
      <c r="B52" s="3">
        <v>2008</v>
      </c>
      <c r="C52" s="2" t="s">
        <v>205</v>
      </c>
      <c r="D52" s="1" t="s">
        <v>206</v>
      </c>
      <c r="E52" s="2" t="str">
        <f>HYPERLINK("https://talan.bank.gov.ua/get-user-certificate/Te-A0NjJfwgPbLvmJBnU","Завантажити сертифікат")</f>
        <v>Завантажити сертифікат</v>
      </c>
    </row>
    <row r="53" spans="1:5" x14ac:dyDescent="0.3">
      <c r="A53" s="3">
        <v>52</v>
      </c>
      <c r="B53" s="3">
        <v>2009</v>
      </c>
      <c r="C53" s="2" t="s">
        <v>90</v>
      </c>
      <c r="D53" s="1" t="s">
        <v>207</v>
      </c>
      <c r="E53" s="2" t="str">
        <f>HYPERLINK("https://talan.bank.gov.ua/get-user-certificate/Te-A0uPkU70nksqwHddn","Завантажити сертифікат")</f>
        <v>Завантажити сертифікат</v>
      </c>
    </row>
    <row r="54" spans="1:5" x14ac:dyDescent="0.3">
      <c r="A54" s="3">
        <v>53</v>
      </c>
      <c r="B54" s="3">
        <v>2010</v>
      </c>
      <c r="C54" s="2" t="s">
        <v>208</v>
      </c>
      <c r="D54" s="1" t="s">
        <v>209</v>
      </c>
      <c r="E54" s="2" t="str">
        <f>HYPERLINK("https://talan.bank.gov.ua/get-user-certificate/Te-A0wkCbcIDgPeIT3tQ","Завантажити сертифікат")</f>
        <v>Завантажити сертифікат</v>
      </c>
    </row>
    <row r="55" spans="1:5" x14ac:dyDescent="0.3">
      <c r="A55" s="3">
        <v>54</v>
      </c>
      <c r="B55" s="3">
        <v>2011</v>
      </c>
      <c r="C55" s="2" t="s">
        <v>210</v>
      </c>
      <c r="D55" s="1" t="s">
        <v>211</v>
      </c>
      <c r="E55" s="2" t="str">
        <f>HYPERLINK("https://talan.bank.gov.ua/get-user-certificate/Te-A02T9nl51JHlhj_XS","Завантажити сертифікат")</f>
        <v>Завантажити сертифікат</v>
      </c>
    </row>
    <row r="56" spans="1:5" x14ac:dyDescent="0.3">
      <c r="A56" s="3">
        <v>55</v>
      </c>
      <c r="B56" s="3">
        <v>2012</v>
      </c>
      <c r="C56" s="2" t="s">
        <v>212</v>
      </c>
      <c r="D56" s="1" t="s">
        <v>213</v>
      </c>
      <c r="E56" s="2" t="str">
        <f>HYPERLINK("https://talan.bank.gov.ua/get-user-certificate/Te-A0oJ-FujQdmHBdC65","Завантажити сертифікат")</f>
        <v>Завантажити сертифікат</v>
      </c>
    </row>
    <row r="57" spans="1:5" ht="28.8" x14ac:dyDescent="0.3">
      <c r="A57" s="3">
        <v>56</v>
      </c>
      <c r="B57" s="3">
        <v>2013</v>
      </c>
      <c r="C57" s="2" t="s">
        <v>214</v>
      </c>
      <c r="D57" s="1" t="s">
        <v>215</v>
      </c>
      <c r="E57" s="2" t="str">
        <f>HYPERLINK("https://talan.bank.gov.ua/get-user-certificate/Te-A0RENcJHVFxmTWIYO","Завантажити сертифікат")</f>
        <v>Завантажити сертифікат</v>
      </c>
    </row>
    <row r="58" spans="1:5" x14ac:dyDescent="0.3">
      <c r="A58" s="3">
        <v>57</v>
      </c>
      <c r="B58" s="3">
        <v>2014</v>
      </c>
      <c r="C58" s="2" t="s">
        <v>216</v>
      </c>
      <c r="D58" s="1" t="s">
        <v>151</v>
      </c>
      <c r="E58" s="2" t="str">
        <f>HYPERLINK("https://talan.bank.gov.ua/get-user-certificate/Te-A0p5Um4VyNAuGb82g","Завантажити сертифікат")</f>
        <v>Завантажити сертифікат</v>
      </c>
    </row>
    <row r="59" spans="1:5" x14ac:dyDescent="0.3">
      <c r="A59" s="3">
        <v>58</v>
      </c>
      <c r="B59" s="3">
        <v>2015</v>
      </c>
      <c r="C59" s="2" t="s">
        <v>217</v>
      </c>
      <c r="D59" s="1" t="s">
        <v>218</v>
      </c>
      <c r="E59" s="2" t="str">
        <f>HYPERLINK("https://talan.bank.gov.ua/get-user-certificate/Te-A08nA8vdOf1-CqBVM","Завантажити сертифікат")</f>
        <v>Завантажити сертифікат</v>
      </c>
    </row>
    <row r="60" spans="1:5" x14ac:dyDescent="0.3">
      <c r="A60" s="3">
        <v>59</v>
      </c>
      <c r="B60" s="3">
        <v>2016</v>
      </c>
      <c r="C60" s="2" t="s">
        <v>47</v>
      </c>
      <c r="D60" s="1" t="s">
        <v>184</v>
      </c>
      <c r="E60" s="2" t="str">
        <f>HYPERLINK("https://talan.bank.gov.ua/get-user-certificate/Te-A0yC3YdPSRnkh7CAI","Завантажити сертифікат")</f>
        <v>Завантажити сертифікат</v>
      </c>
    </row>
    <row r="61" spans="1:5" x14ac:dyDescent="0.3">
      <c r="A61" s="3">
        <v>60</v>
      </c>
      <c r="B61" s="3">
        <v>2017</v>
      </c>
      <c r="C61" s="2" t="s">
        <v>219</v>
      </c>
      <c r="D61" s="1" t="s">
        <v>220</v>
      </c>
      <c r="E61" s="2" t="str">
        <f>HYPERLINK("https://talan.bank.gov.ua/get-user-certificate/Te-A00HUXmx6HMEFXvw9","Завантажити сертифікат")</f>
        <v>Завантажити сертифікат</v>
      </c>
    </row>
    <row r="62" spans="1:5" x14ac:dyDescent="0.3">
      <c r="A62" s="3">
        <v>61</v>
      </c>
      <c r="B62" s="3">
        <v>2018</v>
      </c>
      <c r="C62" s="2" t="s">
        <v>221</v>
      </c>
      <c r="D62" s="1" t="s">
        <v>222</v>
      </c>
      <c r="E62" s="2" t="str">
        <f>HYPERLINK("https://talan.bank.gov.ua/get-user-certificate/Te-A0O0Xtegh6zxx3lv6","Завантажити сертифікат")</f>
        <v>Завантажити сертифікат</v>
      </c>
    </row>
    <row r="63" spans="1:5" ht="28.8" x14ac:dyDescent="0.3">
      <c r="A63" s="3">
        <v>62</v>
      </c>
      <c r="B63" s="3">
        <v>2019</v>
      </c>
      <c r="C63" s="2" t="s">
        <v>223</v>
      </c>
      <c r="D63" s="1" t="s">
        <v>224</v>
      </c>
      <c r="E63" s="2" t="str">
        <f>HYPERLINK("https://talan.bank.gov.ua/get-user-certificate/Te-A0EhEbUutCDgoXUyD","Завантажити сертифікат")</f>
        <v>Завантажити сертифікат</v>
      </c>
    </row>
    <row r="64" spans="1:5" x14ac:dyDescent="0.3">
      <c r="A64" s="3">
        <v>63</v>
      </c>
      <c r="B64" s="3">
        <v>2020</v>
      </c>
      <c r="C64" s="2" t="s">
        <v>21</v>
      </c>
      <c r="D64" s="1" t="s">
        <v>225</v>
      </c>
      <c r="E64" s="2" t="str">
        <f>HYPERLINK("https://talan.bank.gov.ua/get-user-certificate/Te-A06LtnHOV64A_pfmV","Завантажити сертифікат")</f>
        <v>Завантажити сертифікат</v>
      </c>
    </row>
    <row r="65" spans="1:5" x14ac:dyDescent="0.3">
      <c r="A65" s="3">
        <v>64</v>
      </c>
      <c r="B65" s="3">
        <v>2021</v>
      </c>
      <c r="C65" s="2" t="s">
        <v>115</v>
      </c>
      <c r="D65" s="1" t="s">
        <v>226</v>
      </c>
      <c r="E65" s="2" t="str">
        <f>HYPERLINK("https://talan.bank.gov.ua/get-user-certificate/Te-A0rLrG1HA08Grmp-e","Завантажити сертифікат")</f>
        <v>Завантажити сертифікат</v>
      </c>
    </row>
    <row r="66" spans="1:5" x14ac:dyDescent="0.3">
      <c r="A66" s="3">
        <v>65</v>
      </c>
      <c r="B66" s="3">
        <v>2022</v>
      </c>
      <c r="C66" s="2" t="s">
        <v>227</v>
      </c>
      <c r="D66" s="1" t="s">
        <v>159</v>
      </c>
      <c r="E66" s="2" t="str">
        <f>HYPERLINK("https://talan.bank.gov.ua/get-user-certificate/Te-A0YRVM9Ko4WFXAj2K","Завантажити сертифікат")</f>
        <v>Завантажити сертифікат</v>
      </c>
    </row>
    <row r="67" spans="1:5" x14ac:dyDescent="0.3">
      <c r="A67" s="3">
        <v>66</v>
      </c>
      <c r="B67" s="3">
        <v>2023</v>
      </c>
      <c r="C67" s="2" t="s">
        <v>228</v>
      </c>
      <c r="D67" s="1" t="s">
        <v>225</v>
      </c>
      <c r="E67" s="2" t="str">
        <f>HYPERLINK("https://talan.bank.gov.ua/get-user-certificate/Te-A0SCGs6cmCaBmqXIK","Завантажити сертифікат")</f>
        <v>Завантажити сертифікат</v>
      </c>
    </row>
    <row r="68" spans="1:5" x14ac:dyDescent="0.3">
      <c r="A68" s="3">
        <v>67</v>
      </c>
      <c r="B68" s="3">
        <v>2024</v>
      </c>
      <c r="C68" s="2" t="s">
        <v>229</v>
      </c>
      <c r="D68" s="1" t="s">
        <v>123</v>
      </c>
      <c r="E68" s="2" t="str">
        <f>HYPERLINK("https://talan.bank.gov.ua/get-user-certificate/Te-A08qB2wzwZ2AN9kMU","Завантажити сертифікат")</f>
        <v>Завантажити сертифікат</v>
      </c>
    </row>
    <row r="69" spans="1:5" ht="28.8" x14ac:dyDescent="0.3">
      <c r="A69" s="3">
        <v>68</v>
      </c>
      <c r="B69" s="3">
        <v>2025</v>
      </c>
      <c r="C69" s="2" t="s">
        <v>230</v>
      </c>
      <c r="D69" s="1" t="s">
        <v>231</v>
      </c>
      <c r="E69" s="2" t="str">
        <f>HYPERLINK("https://talan.bank.gov.ua/get-user-certificate/Te-A0au95v4CxUL9fz0-","Завантажити сертифікат")</f>
        <v>Завантажити сертифікат</v>
      </c>
    </row>
    <row r="70" spans="1:5" ht="28.8" x14ac:dyDescent="0.3">
      <c r="A70" s="3">
        <v>69</v>
      </c>
      <c r="B70" s="3">
        <v>2026</v>
      </c>
      <c r="C70" s="2" t="s">
        <v>232</v>
      </c>
      <c r="D70" s="1" t="s">
        <v>233</v>
      </c>
      <c r="E70" s="2" t="str">
        <f>HYPERLINK("https://talan.bank.gov.ua/get-user-certificate/Te-A0ECh7rNDs8J-JFz9","Завантажити сертифікат")</f>
        <v>Завантажити сертифікат</v>
      </c>
    </row>
    <row r="71" spans="1:5" x14ac:dyDescent="0.3">
      <c r="A71" s="3">
        <v>70</v>
      </c>
      <c r="B71" s="3">
        <v>2027</v>
      </c>
      <c r="C71" s="2" t="s">
        <v>11</v>
      </c>
      <c r="D71" s="1" t="s">
        <v>157</v>
      </c>
      <c r="E71" s="2" t="str">
        <f>HYPERLINK("https://talan.bank.gov.ua/get-user-certificate/Te-A0boT5DbaSgn--osI","Завантажити сертифікат")</f>
        <v>Завантажити сертифікат</v>
      </c>
    </row>
    <row r="72" spans="1:5" x14ac:dyDescent="0.3">
      <c r="A72" s="3">
        <v>71</v>
      </c>
      <c r="B72" s="3">
        <v>2028</v>
      </c>
      <c r="C72" s="2" t="s">
        <v>23</v>
      </c>
      <c r="D72" s="1" t="s">
        <v>234</v>
      </c>
      <c r="E72" s="2" t="str">
        <f>HYPERLINK("https://talan.bank.gov.ua/get-user-certificate/Te-A0me8OaaYq4YPT0lv","Завантажити сертифікат")</f>
        <v>Завантажити сертифікат</v>
      </c>
    </row>
    <row r="73" spans="1:5" x14ac:dyDescent="0.3">
      <c r="A73" s="3">
        <v>72</v>
      </c>
      <c r="B73" s="3">
        <v>2029</v>
      </c>
      <c r="C73" s="2" t="s">
        <v>235</v>
      </c>
      <c r="D73" s="1" t="s">
        <v>236</v>
      </c>
      <c r="E73" s="2" t="str">
        <f>HYPERLINK("https://talan.bank.gov.ua/get-user-certificate/Te-A024nHIYiLFHvxVfp","Завантажити сертифікат")</f>
        <v>Завантажити сертифікат</v>
      </c>
    </row>
    <row r="74" spans="1:5" x14ac:dyDescent="0.3">
      <c r="A74" s="3">
        <v>73</v>
      </c>
      <c r="B74" s="3">
        <v>2030</v>
      </c>
      <c r="C74" s="2" t="s">
        <v>237</v>
      </c>
      <c r="D74" s="1" t="s">
        <v>238</v>
      </c>
      <c r="E74" s="2" t="str">
        <f>HYPERLINK("https://talan.bank.gov.ua/get-user-certificate/Te-A0W9BLmGDw2aHSlGq","Завантажити сертифікат")</f>
        <v>Завантажити сертифікат</v>
      </c>
    </row>
    <row r="75" spans="1:5" x14ac:dyDescent="0.3">
      <c r="A75" s="3">
        <v>74</v>
      </c>
      <c r="B75" s="3">
        <v>2031</v>
      </c>
      <c r="C75" s="2" t="s">
        <v>239</v>
      </c>
      <c r="D75" s="1" t="s">
        <v>240</v>
      </c>
      <c r="E75" s="2" t="str">
        <f>HYPERLINK("https://talan.bank.gov.ua/get-user-certificate/Te-A0braP9eMXwxmFwnw","Завантажити сертифікат")</f>
        <v>Завантажити сертифікат</v>
      </c>
    </row>
    <row r="76" spans="1:5" x14ac:dyDescent="0.3">
      <c r="A76" s="3">
        <v>75</v>
      </c>
      <c r="B76" s="3">
        <v>2032</v>
      </c>
      <c r="C76" s="2" t="s">
        <v>241</v>
      </c>
      <c r="D76" s="1" t="s">
        <v>242</v>
      </c>
      <c r="E76" s="2" t="str">
        <f>HYPERLINK("https://talan.bank.gov.ua/get-user-certificate/Te-A0yX1gskikRs6Ue7C","Завантажити сертифікат")</f>
        <v>Завантажити сертифікат</v>
      </c>
    </row>
    <row r="77" spans="1:5" x14ac:dyDescent="0.3">
      <c r="A77" s="3">
        <v>76</v>
      </c>
      <c r="B77" s="3">
        <v>2033</v>
      </c>
      <c r="C77" s="2" t="s">
        <v>243</v>
      </c>
      <c r="D77" s="1" t="s">
        <v>244</v>
      </c>
      <c r="E77" s="2" t="str">
        <f>HYPERLINK("https://talan.bank.gov.ua/get-user-certificate/Te-A0sLLqUmcxAfMWnXC","Завантажити сертифікат")</f>
        <v>Завантажити сертифікат</v>
      </c>
    </row>
    <row r="78" spans="1:5" x14ac:dyDescent="0.3">
      <c r="A78" s="3">
        <v>77</v>
      </c>
      <c r="B78" s="3">
        <v>2034</v>
      </c>
      <c r="C78" s="2" t="s">
        <v>245</v>
      </c>
      <c r="D78" s="1" t="s">
        <v>246</v>
      </c>
      <c r="E78" s="2" t="str">
        <f>HYPERLINK("https://talan.bank.gov.ua/get-user-certificate/Te-A0oqrwEBguqo_NQlR","Завантажити сертифікат")</f>
        <v>Завантажити сертифікат</v>
      </c>
    </row>
    <row r="79" spans="1:5" x14ac:dyDescent="0.3">
      <c r="A79" s="3">
        <v>78</v>
      </c>
      <c r="B79" s="3">
        <v>2035</v>
      </c>
      <c r="C79" s="2" t="s">
        <v>4</v>
      </c>
      <c r="D79" s="1" t="s">
        <v>247</v>
      </c>
      <c r="E79" s="2" t="str">
        <f>HYPERLINK("https://talan.bank.gov.ua/get-user-certificate/Te-A0I0JhP_zIiGCZZq1","Завантажити сертифікат")</f>
        <v>Завантажити сертифікат</v>
      </c>
    </row>
    <row r="80" spans="1:5" x14ac:dyDescent="0.3">
      <c r="A80" s="3">
        <v>79</v>
      </c>
      <c r="B80" s="3">
        <v>2036</v>
      </c>
      <c r="C80" s="2" t="s">
        <v>248</v>
      </c>
      <c r="D80" s="1" t="s">
        <v>249</v>
      </c>
      <c r="E80" s="2" t="str">
        <f>HYPERLINK("https://talan.bank.gov.ua/get-user-certificate/Te-A0AwWAGhySLOZcMQv","Завантажити сертифікат")</f>
        <v>Завантажити сертифікат</v>
      </c>
    </row>
    <row r="81" spans="1:5" x14ac:dyDescent="0.3">
      <c r="A81" s="3">
        <v>80</v>
      </c>
      <c r="B81" s="3">
        <v>2037</v>
      </c>
      <c r="C81" s="2" t="s">
        <v>250</v>
      </c>
      <c r="D81" s="1" t="s">
        <v>251</v>
      </c>
      <c r="E81" s="2" t="str">
        <f>HYPERLINK("https://talan.bank.gov.ua/get-user-certificate/Te-A0ehBdt1n0PeSlImf","Завантажити сертифікат")</f>
        <v>Завантажити сертифікат</v>
      </c>
    </row>
    <row r="82" spans="1:5" x14ac:dyDescent="0.3">
      <c r="A82" s="3">
        <v>81</v>
      </c>
      <c r="B82" s="3">
        <v>2038</v>
      </c>
      <c r="C82" s="2" t="s">
        <v>252</v>
      </c>
      <c r="D82" s="1" t="s">
        <v>253</v>
      </c>
      <c r="E82" s="2" t="str">
        <f>HYPERLINK("https://talan.bank.gov.ua/get-user-certificate/Te-A0ISqD0XKdoRQyQwA","Завантажити сертифікат")</f>
        <v>Завантажити сертифікат</v>
      </c>
    </row>
    <row r="83" spans="1:5" x14ac:dyDescent="0.3">
      <c r="A83" s="3">
        <v>82</v>
      </c>
      <c r="B83" s="3">
        <v>2039</v>
      </c>
      <c r="C83" s="2" t="s">
        <v>254</v>
      </c>
      <c r="D83" s="1" t="s">
        <v>255</v>
      </c>
      <c r="E83" s="2" t="str">
        <f>HYPERLINK("https://talan.bank.gov.ua/get-user-certificate/Te-A0GBOMNKTakDOFOpI","Завантажити сертифікат")</f>
        <v>Завантажити сертифікат</v>
      </c>
    </row>
    <row r="84" spans="1:5" ht="28.8" x14ac:dyDescent="0.3">
      <c r="A84" s="3">
        <v>83</v>
      </c>
      <c r="B84" s="3">
        <v>2040</v>
      </c>
      <c r="C84" s="2" t="s">
        <v>256</v>
      </c>
      <c r="D84" s="1" t="s">
        <v>257</v>
      </c>
      <c r="E84" s="2" t="str">
        <f>HYPERLINK("https://talan.bank.gov.ua/get-user-certificate/Te-A0A6ammxtAKecoccT","Завантажити сертифікат")</f>
        <v>Завантажити сертифікат</v>
      </c>
    </row>
    <row r="85" spans="1:5" ht="28.8" x14ac:dyDescent="0.3">
      <c r="A85" s="3">
        <v>84</v>
      </c>
      <c r="B85" s="3">
        <v>2041</v>
      </c>
      <c r="C85" s="2" t="s">
        <v>258</v>
      </c>
      <c r="D85" s="1" t="s">
        <v>259</v>
      </c>
      <c r="E85" s="2" t="str">
        <f>HYPERLINK("https://talan.bank.gov.ua/get-user-certificate/Te-A0l1v0rOTZ-1gTdAP","Завантажити сертифікат")</f>
        <v>Завантажити сертифікат</v>
      </c>
    </row>
    <row r="86" spans="1:5" ht="28.8" x14ac:dyDescent="0.3">
      <c r="A86" s="3">
        <v>85</v>
      </c>
      <c r="B86" s="3">
        <v>2042</v>
      </c>
      <c r="C86" s="2" t="s">
        <v>260</v>
      </c>
      <c r="D86" s="1" t="s">
        <v>261</v>
      </c>
      <c r="E86" s="2" t="str">
        <f>HYPERLINK("https://talan.bank.gov.ua/get-user-certificate/Te-A0aJndwLFRzFFoWFH","Завантажити сертифікат")</f>
        <v>Завантажити сертифікат</v>
      </c>
    </row>
    <row r="87" spans="1:5" x14ac:dyDescent="0.3">
      <c r="A87" s="3">
        <v>86</v>
      </c>
      <c r="B87" s="3">
        <v>2043</v>
      </c>
      <c r="C87" s="2" t="s">
        <v>262</v>
      </c>
      <c r="D87" s="1" t="s">
        <v>263</v>
      </c>
      <c r="E87" s="2" t="str">
        <f>HYPERLINK("https://talan.bank.gov.ua/get-user-certificate/Te-A0-ASqwknuyOcGnJK","Завантажити сертифікат")</f>
        <v>Завантажити сертифікат</v>
      </c>
    </row>
    <row r="88" spans="1:5" x14ac:dyDescent="0.3">
      <c r="A88" s="3">
        <v>87</v>
      </c>
      <c r="B88" s="3">
        <v>2044</v>
      </c>
      <c r="C88" s="2" t="s">
        <v>18</v>
      </c>
      <c r="D88" s="1" t="s">
        <v>247</v>
      </c>
      <c r="E88" s="2" t="str">
        <f>HYPERLINK("https://talan.bank.gov.ua/get-user-certificate/Te-A01Y2SZmTPvlDWWxe","Завантажити сертифікат")</f>
        <v>Завантажити сертифікат</v>
      </c>
    </row>
    <row r="89" spans="1:5" ht="28.8" x14ac:dyDescent="0.3">
      <c r="A89" s="3">
        <v>88</v>
      </c>
      <c r="B89" s="3">
        <v>2045</v>
      </c>
      <c r="C89" s="2" t="s">
        <v>264</v>
      </c>
      <c r="D89" s="1" t="s">
        <v>265</v>
      </c>
      <c r="E89" s="2" t="str">
        <f>HYPERLINK("https://talan.bank.gov.ua/get-user-certificate/Te-A0JbTZwjx15BaNceh","Завантажити сертифікат")</f>
        <v>Завантажити сертифікат</v>
      </c>
    </row>
    <row r="90" spans="1:5" ht="28.8" x14ac:dyDescent="0.3">
      <c r="A90" s="3">
        <v>89</v>
      </c>
      <c r="B90" s="3">
        <v>2046</v>
      </c>
      <c r="C90" s="2" t="s">
        <v>266</v>
      </c>
      <c r="D90" s="1" t="s">
        <v>267</v>
      </c>
      <c r="E90" s="2" t="str">
        <f>HYPERLINK("https://talan.bank.gov.ua/get-user-certificate/Te-A0HElcXjAZfm9LHyT","Завантажити сертифікат")</f>
        <v>Завантажити сертифікат</v>
      </c>
    </row>
    <row r="91" spans="1:5" x14ac:dyDescent="0.3">
      <c r="A91" s="3">
        <v>90</v>
      </c>
      <c r="B91" s="3">
        <v>2047</v>
      </c>
      <c r="C91" s="2" t="s">
        <v>268</v>
      </c>
      <c r="D91" s="1" t="s">
        <v>269</v>
      </c>
      <c r="E91" s="2" t="str">
        <f>HYPERLINK("https://talan.bank.gov.ua/get-user-certificate/Te-A0Q4zgHcTj3Umz-Oz","Завантажити сертифікат")</f>
        <v>Завантажити сертифікат</v>
      </c>
    </row>
    <row r="92" spans="1:5" x14ac:dyDescent="0.3">
      <c r="A92" s="3">
        <v>91</v>
      </c>
      <c r="B92" s="3">
        <v>2048</v>
      </c>
      <c r="C92" s="2" t="s">
        <v>270</v>
      </c>
      <c r="D92" s="1" t="s">
        <v>143</v>
      </c>
      <c r="E92" s="2" t="str">
        <f>HYPERLINK("https://talan.bank.gov.ua/get-user-certificate/Te-A0RE0R0YpsNUSqfTA","Завантажити сертифікат")</f>
        <v>Завантажити сертифікат</v>
      </c>
    </row>
    <row r="93" spans="1:5" x14ac:dyDescent="0.3">
      <c r="A93" s="3">
        <v>92</v>
      </c>
      <c r="B93" s="3">
        <v>2049</v>
      </c>
      <c r="C93" s="2" t="s">
        <v>271</v>
      </c>
      <c r="D93" s="1" t="s">
        <v>196</v>
      </c>
      <c r="E93" s="2" t="str">
        <f>HYPERLINK("https://talan.bank.gov.ua/get-user-certificate/Te-A06x5ox9t_Zm_TrM0","Завантажити сертифікат")</f>
        <v>Завантажити сертифікат</v>
      </c>
    </row>
    <row r="94" spans="1:5" ht="28.8" x14ac:dyDescent="0.3">
      <c r="A94" s="3">
        <v>93</v>
      </c>
      <c r="B94" s="3">
        <v>2050</v>
      </c>
      <c r="C94" s="2" t="s">
        <v>272</v>
      </c>
      <c r="D94" s="1" t="s">
        <v>273</v>
      </c>
      <c r="E94" s="2" t="str">
        <f>HYPERLINK("https://talan.bank.gov.ua/get-user-certificate/Te-A0x60i6_MXImFWBTY","Завантажити сертифікат")</f>
        <v>Завантажити сертифікат</v>
      </c>
    </row>
    <row r="95" spans="1:5" x14ac:dyDescent="0.3">
      <c r="A95" s="3">
        <v>94</v>
      </c>
      <c r="B95" s="3">
        <v>2051</v>
      </c>
      <c r="C95" s="2" t="s">
        <v>26</v>
      </c>
      <c r="D95" s="1" t="s">
        <v>274</v>
      </c>
      <c r="E95" s="2" t="str">
        <f>HYPERLINK("https://talan.bank.gov.ua/get-user-certificate/Te-A0fbExdFQumz-jv-c","Завантажити сертифікат")</f>
        <v>Завантажити сертифікат</v>
      </c>
    </row>
    <row r="96" spans="1:5" ht="28.8" x14ac:dyDescent="0.3">
      <c r="A96" s="3">
        <v>95</v>
      </c>
      <c r="B96" s="3">
        <v>2052</v>
      </c>
      <c r="C96" s="2" t="s">
        <v>82</v>
      </c>
      <c r="D96" s="1" t="s">
        <v>275</v>
      </c>
      <c r="E96" s="2" t="str">
        <f>HYPERLINK("https://talan.bank.gov.ua/get-user-certificate/Te-A0iDOJCRGSXvtVfwT","Завантажити сертифікат")</f>
        <v>Завантажити сертифікат</v>
      </c>
    </row>
    <row r="97" spans="1:5" x14ac:dyDescent="0.3">
      <c r="A97" s="3">
        <v>96</v>
      </c>
      <c r="B97" s="3">
        <v>2053</v>
      </c>
      <c r="C97" s="2" t="s">
        <v>276</v>
      </c>
      <c r="D97" s="1" t="s">
        <v>277</v>
      </c>
      <c r="E97" s="2" t="str">
        <f>HYPERLINK("https://talan.bank.gov.ua/get-user-certificate/Te-A0R9K3H3qTcMkq6Ln","Завантажити сертифікат")</f>
        <v>Завантажити сертифікат</v>
      </c>
    </row>
    <row r="98" spans="1:5" x14ac:dyDescent="0.3">
      <c r="A98" s="3">
        <v>97</v>
      </c>
      <c r="B98" s="3">
        <v>2054</v>
      </c>
      <c r="C98" s="2" t="s">
        <v>51</v>
      </c>
      <c r="D98" s="1" t="s">
        <v>278</v>
      </c>
      <c r="E98" s="2" t="str">
        <f>HYPERLINK("https://talan.bank.gov.ua/get-user-certificate/Te-A0erohVVm_iUYsDCr","Завантажити сертифікат")</f>
        <v>Завантажити сертифікат</v>
      </c>
    </row>
    <row r="99" spans="1:5" ht="28.8" x14ac:dyDescent="0.3">
      <c r="A99" s="3">
        <v>98</v>
      </c>
      <c r="B99" s="3">
        <v>2055</v>
      </c>
      <c r="C99" s="2" t="s">
        <v>279</v>
      </c>
      <c r="D99" s="1" t="s">
        <v>280</v>
      </c>
      <c r="E99" s="2" t="str">
        <f>HYPERLINK("https://talan.bank.gov.ua/get-user-certificate/Te-A0Qnuk1LHZMPerfVg","Завантажити сертифікат")</f>
        <v>Завантажити сертифікат</v>
      </c>
    </row>
    <row r="100" spans="1:5" x14ac:dyDescent="0.3">
      <c r="A100" s="3">
        <v>99</v>
      </c>
      <c r="B100" s="3">
        <v>2056</v>
      </c>
      <c r="C100" s="2" t="s">
        <v>56</v>
      </c>
      <c r="D100" s="1" t="s">
        <v>281</v>
      </c>
      <c r="E100" s="2" t="str">
        <f>HYPERLINK("https://talan.bank.gov.ua/get-user-certificate/Te-A0oaVR1euhhFf_pwr","Завантажити сертифікат")</f>
        <v>Завантажити сертифікат</v>
      </c>
    </row>
    <row r="101" spans="1:5" ht="28.8" x14ac:dyDescent="0.3">
      <c r="A101" s="3">
        <v>100</v>
      </c>
      <c r="B101" s="3">
        <v>2057</v>
      </c>
      <c r="C101" s="2" t="s">
        <v>282</v>
      </c>
      <c r="D101" s="1" t="s">
        <v>283</v>
      </c>
      <c r="E101" s="2" t="str">
        <f>HYPERLINK("https://talan.bank.gov.ua/get-user-certificate/Te-A0wrvmQ0e5rmWqN8G","Завантажити сертифікат")</f>
        <v>Завантажити сертифікат</v>
      </c>
    </row>
    <row r="102" spans="1:5" x14ac:dyDescent="0.3">
      <c r="A102" s="3">
        <v>101</v>
      </c>
      <c r="B102" s="3">
        <v>2058</v>
      </c>
      <c r="C102" s="2" t="s">
        <v>284</v>
      </c>
      <c r="D102" s="1" t="s">
        <v>285</v>
      </c>
      <c r="E102" s="2" t="str">
        <f>HYPERLINK("https://talan.bank.gov.ua/get-user-certificate/Te-A0CL0H1twv1NlryKO","Завантажити сертифікат")</f>
        <v>Завантажити сертифікат</v>
      </c>
    </row>
    <row r="103" spans="1:5" x14ac:dyDescent="0.3">
      <c r="A103" s="3">
        <v>102</v>
      </c>
      <c r="B103" s="3">
        <v>2059</v>
      </c>
      <c r="C103" s="2" t="s">
        <v>286</v>
      </c>
      <c r="D103" s="1" t="s">
        <v>287</v>
      </c>
      <c r="E103" s="2" t="str">
        <f>HYPERLINK("https://talan.bank.gov.ua/get-user-certificate/Te-A0jxR-hkoKOWPS6zM","Завантажити сертифікат")</f>
        <v>Завантажити сертифікат</v>
      </c>
    </row>
    <row r="104" spans="1:5" ht="28.8" x14ac:dyDescent="0.3">
      <c r="A104" s="3">
        <v>103</v>
      </c>
      <c r="B104" s="3">
        <v>2060</v>
      </c>
      <c r="C104" s="2" t="s">
        <v>288</v>
      </c>
      <c r="D104" s="1" t="s">
        <v>289</v>
      </c>
      <c r="E104" s="2" t="str">
        <f>HYPERLINK("https://talan.bank.gov.ua/get-user-certificate/Te-A0ieO5toSckWyfIKr","Завантажити сертифікат")</f>
        <v>Завантажити сертифікат</v>
      </c>
    </row>
    <row r="105" spans="1:5" ht="28.8" x14ac:dyDescent="0.3">
      <c r="A105" s="3">
        <v>104</v>
      </c>
      <c r="B105" s="3">
        <v>2061</v>
      </c>
      <c r="C105" s="2" t="s">
        <v>290</v>
      </c>
      <c r="D105" s="1" t="s">
        <v>291</v>
      </c>
      <c r="E105" s="2" t="str">
        <f>HYPERLINK("https://talan.bank.gov.ua/get-user-certificate/Te-A0nqL5ETylKWznNan","Завантажити сертифікат")</f>
        <v>Завантажити сертифікат</v>
      </c>
    </row>
    <row r="106" spans="1:5" ht="28.8" x14ac:dyDescent="0.3">
      <c r="A106" s="3">
        <v>105</v>
      </c>
      <c r="B106" s="3">
        <v>2062</v>
      </c>
      <c r="C106" s="2" t="s">
        <v>292</v>
      </c>
      <c r="D106" s="1" t="s">
        <v>293</v>
      </c>
      <c r="E106" s="2" t="str">
        <f>HYPERLINK("https://talan.bank.gov.ua/get-user-certificate/Te-A0EIWzeMRYG7-MwPJ","Завантажити сертифікат")</f>
        <v>Завантажити сертифікат</v>
      </c>
    </row>
    <row r="107" spans="1:5" ht="28.8" x14ac:dyDescent="0.3">
      <c r="A107" s="3">
        <v>106</v>
      </c>
      <c r="B107" s="3">
        <v>2063</v>
      </c>
      <c r="C107" s="2" t="s">
        <v>294</v>
      </c>
      <c r="D107" s="1" t="s">
        <v>295</v>
      </c>
      <c r="E107" s="2" t="str">
        <f>HYPERLINK("https://talan.bank.gov.ua/get-user-certificate/Te-A0wf8K8w53RTzpZj8","Завантажити сертифікат")</f>
        <v>Завантажити сертифікат</v>
      </c>
    </row>
    <row r="108" spans="1:5" x14ac:dyDescent="0.3">
      <c r="A108" s="3">
        <v>107</v>
      </c>
      <c r="B108" s="3">
        <v>2064</v>
      </c>
      <c r="C108" s="2" t="s">
        <v>296</v>
      </c>
      <c r="D108" s="1" t="s">
        <v>297</v>
      </c>
      <c r="E108" s="2" t="str">
        <f>HYPERLINK("https://talan.bank.gov.ua/get-user-certificate/Te-A00eU2l46OdYj9gxF","Завантажити сертифікат")</f>
        <v>Завантажити сертифікат</v>
      </c>
    </row>
    <row r="109" spans="1:5" x14ac:dyDescent="0.3">
      <c r="A109" s="3">
        <v>108</v>
      </c>
      <c r="B109" s="3">
        <v>2065</v>
      </c>
      <c r="C109" s="2" t="s">
        <v>298</v>
      </c>
      <c r="D109" s="1" t="s">
        <v>299</v>
      </c>
      <c r="E109" s="2" t="str">
        <f>HYPERLINK("https://talan.bank.gov.ua/get-user-certificate/Te-A0BN8dzPGWsYdofAQ","Завантажити сертифікат")</f>
        <v>Завантажити сертифікат</v>
      </c>
    </row>
    <row r="110" spans="1:5" ht="28.8" x14ac:dyDescent="0.3">
      <c r="A110" s="3">
        <v>109</v>
      </c>
      <c r="B110" s="3">
        <v>2066</v>
      </c>
      <c r="C110" s="2" t="s">
        <v>300</v>
      </c>
      <c r="D110" s="1" t="s">
        <v>301</v>
      </c>
      <c r="E110" s="2" t="str">
        <f>HYPERLINK("https://talan.bank.gov.ua/get-user-certificate/Te-A0KP9JtoWaAdKvwI5","Завантажити сертифікат")</f>
        <v>Завантажити сертифікат</v>
      </c>
    </row>
    <row r="111" spans="1:5" x14ac:dyDescent="0.3">
      <c r="A111" s="3">
        <v>110</v>
      </c>
      <c r="B111" s="3">
        <v>2067</v>
      </c>
      <c r="C111" s="2" t="s">
        <v>302</v>
      </c>
      <c r="D111" s="1" t="s">
        <v>303</v>
      </c>
      <c r="E111" s="2" t="str">
        <f>HYPERLINK("https://talan.bank.gov.ua/get-user-certificate/Te-A0tenrvNm-1GD3Zr_","Завантажити сертифікат")</f>
        <v>Завантажити сертифікат</v>
      </c>
    </row>
    <row r="112" spans="1:5" x14ac:dyDescent="0.3">
      <c r="A112" s="3">
        <v>111</v>
      </c>
      <c r="B112" s="3">
        <v>2068</v>
      </c>
      <c r="C112" s="2" t="s">
        <v>48</v>
      </c>
      <c r="D112" s="1" t="s">
        <v>131</v>
      </c>
      <c r="E112" s="2" t="str">
        <f>HYPERLINK("https://talan.bank.gov.ua/get-user-certificate/Te-A0AYMGFjlmXVZpo5y","Завантажити сертифікат")</f>
        <v>Завантажити сертифікат</v>
      </c>
    </row>
    <row r="113" spans="1:5" x14ac:dyDescent="0.3">
      <c r="A113" s="3">
        <v>112</v>
      </c>
      <c r="B113" s="3">
        <v>2069</v>
      </c>
      <c r="C113" s="2" t="s">
        <v>304</v>
      </c>
      <c r="D113" s="1" t="s">
        <v>305</v>
      </c>
      <c r="E113" s="2" t="str">
        <f>HYPERLINK("https://talan.bank.gov.ua/get-user-certificate/Te-A0H58E_gzSxPVFH9w","Завантажити сертифікат")</f>
        <v>Завантажити сертифікат</v>
      </c>
    </row>
    <row r="114" spans="1:5" x14ac:dyDescent="0.3">
      <c r="A114" s="3">
        <v>113</v>
      </c>
      <c r="B114" s="3">
        <v>2070</v>
      </c>
      <c r="C114" s="2" t="s">
        <v>306</v>
      </c>
      <c r="D114" s="1" t="s">
        <v>307</v>
      </c>
      <c r="E114" s="2" t="str">
        <f>HYPERLINK("https://talan.bank.gov.ua/get-user-certificate/Te-A0_MyjSAvyEt89g8G","Завантажити сертифікат")</f>
        <v>Завантажити сертифікат</v>
      </c>
    </row>
    <row r="115" spans="1:5" x14ac:dyDescent="0.3">
      <c r="A115" s="3">
        <v>114</v>
      </c>
      <c r="B115" s="3">
        <v>2071</v>
      </c>
      <c r="C115" s="2" t="s">
        <v>81</v>
      </c>
      <c r="D115" s="1" t="s">
        <v>308</v>
      </c>
      <c r="E115" s="2" t="str">
        <f>HYPERLINK("https://talan.bank.gov.ua/get-user-certificate/Te-A0o48RNNvk5K0U0xr","Завантажити сертифікат")</f>
        <v>Завантажити сертифікат</v>
      </c>
    </row>
    <row r="116" spans="1:5" x14ac:dyDescent="0.3">
      <c r="A116" s="3">
        <v>115</v>
      </c>
      <c r="B116" s="3">
        <v>2072</v>
      </c>
      <c r="C116" s="2" t="s">
        <v>309</v>
      </c>
      <c r="D116" s="1" t="s">
        <v>310</v>
      </c>
      <c r="E116" s="2" t="str">
        <f>HYPERLINK("https://talan.bank.gov.ua/get-user-certificate/Te-A0GJVwMs1E57EiaMk","Завантажити сертифікат")</f>
        <v>Завантажити сертифікат</v>
      </c>
    </row>
    <row r="117" spans="1:5" x14ac:dyDescent="0.3">
      <c r="A117" s="3">
        <v>116</v>
      </c>
      <c r="B117" s="3">
        <v>2073</v>
      </c>
      <c r="C117" s="2" t="s">
        <v>311</v>
      </c>
      <c r="D117" s="1" t="s">
        <v>312</v>
      </c>
      <c r="E117" s="2" t="str">
        <f>HYPERLINK("https://talan.bank.gov.ua/get-user-certificate/Te-A07u8tBM6xM0i_1P7","Завантажити сертифікат")</f>
        <v>Завантажити сертифікат</v>
      </c>
    </row>
    <row r="118" spans="1:5" x14ac:dyDescent="0.3">
      <c r="A118" s="3">
        <v>117</v>
      </c>
      <c r="B118" s="3">
        <v>2074</v>
      </c>
      <c r="C118" s="2" t="s">
        <v>313</v>
      </c>
      <c r="E118" s="2" t="str">
        <f>HYPERLINK("https://talan.bank.gov.ua/get-user-certificate/Te-A0z3yDo0NJi_6HM0q","Завантажити сертифікат")</f>
        <v>Завантажити сертифікат</v>
      </c>
    </row>
    <row r="119" spans="1:5" ht="28.8" x14ac:dyDescent="0.3">
      <c r="A119" s="3">
        <v>118</v>
      </c>
      <c r="B119" s="3">
        <v>2075</v>
      </c>
      <c r="C119" s="2" t="s">
        <v>314</v>
      </c>
      <c r="D119" s="1" t="s">
        <v>315</v>
      </c>
      <c r="E119" s="2" t="str">
        <f>HYPERLINK("https://talan.bank.gov.ua/get-user-certificate/Te-A0oMfL5V4LKpn_zI8","Завантажити сертифікат")</f>
        <v>Завантажити сертифікат</v>
      </c>
    </row>
    <row r="120" spans="1:5" ht="28.8" x14ac:dyDescent="0.3">
      <c r="A120" s="3">
        <v>119</v>
      </c>
      <c r="B120" s="3">
        <v>2076</v>
      </c>
      <c r="C120" s="2" t="s">
        <v>316</v>
      </c>
      <c r="D120" s="1" t="s">
        <v>317</v>
      </c>
      <c r="E120" s="2" t="str">
        <f>HYPERLINK("https://talan.bank.gov.ua/get-user-certificate/Te-A0ZOFzGQ4GLyI6bdt","Завантажити сертифікат")</f>
        <v>Завантажити сертифікат</v>
      </c>
    </row>
    <row r="121" spans="1:5" ht="28.8" x14ac:dyDescent="0.3">
      <c r="A121" s="3">
        <v>120</v>
      </c>
      <c r="B121" s="3">
        <v>2077</v>
      </c>
      <c r="C121" s="2" t="s">
        <v>93</v>
      </c>
      <c r="D121" s="1" t="s">
        <v>318</v>
      </c>
      <c r="E121" s="2" t="str">
        <f>HYPERLINK("https://talan.bank.gov.ua/get-user-certificate/Te-A0fSNSIEoETvfzoQN","Завантажити сертифікат")</f>
        <v>Завантажити сертифікат</v>
      </c>
    </row>
    <row r="122" spans="1:5" ht="28.8" x14ac:dyDescent="0.3">
      <c r="A122" s="3">
        <v>121</v>
      </c>
      <c r="B122" s="3">
        <v>2078</v>
      </c>
      <c r="C122" s="2" t="s">
        <v>319</v>
      </c>
      <c r="D122" s="1" t="s">
        <v>320</v>
      </c>
      <c r="E122" s="2" t="str">
        <f>HYPERLINK("https://talan.bank.gov.ua/get-user-certificate/Te-A0__-3Vlz-CpUOCc-","Завантажити сертифікат")</f>
        <v>Завантажити сертифікат</v>
      </c>
    </row>
    <row r="123" spans="1:5" x14ac:dyDescent="0.3">
      <c r="A123" s="3">
        <v>122</v>
      </c>
      <c r="B123" s="3">
        <v>2079</v>
      </c>
      <c r="C123" s="2" t="s">
        <v>321</v>
      </c>
      <c r="D123" s="1" t="s">
        <v>322</v>
      </c>
      <c r="E123" s="2" t="str">
        <f>HYPERLINK("https://talan.bank.gov.ua/get-user-certificate/Te-A0ouKAYeauilwx4U8","Завантажити сертифікат")</f>
        <v>Завантажити сертифікат</v>
      </c>
    </row>
    <row r="124" spans="1:5" x14ac:dyDescent="0.3">
      <c r="A124" s="3">
        <v>123</v>
      </c>
      <c r="B124" s="3">
        <v>2080</v>
      </c>
      <c r="C124" s="2" t="s">
        <v>323</v>
      </c>
      <c r="D124" s="1" t="s">
        <v>324</v>
      </c>
      <c r="E124" s="2" t="str">
        <f>HYPERLINK("https://talan.bank.gov.ua/get-user-certificate/Te-A0AZAGVV_W0qNfzNj","Завантажити сертифікат")</f>
        <v>Завантажити сертифікат</v>
      </c>
    </row>
    <row r="125" spans="1:5" ht="28.8" x14ac:dyDescent="0.3">
      <c r="A125" s="3">
        <v>124</v>
      </c>
      <c r="B125" s="3">
        <v>2081</v>
      </c>
      <c r="C125" s="2" t="s">
        <v>58</v>
      </c>
      <c r="D125" s="1" t="s">
        <v>325</v>
      </c>
      <c r="E125" s="2" t="str">
        <f>HYPERLINK("https://talan.bank.gov.ua/get-user-certificate/Te-A0BkgDMWN-c-sxQ9z","Завантажити сертифікат")</f>
        <v>Завантажити сертифікат</v>
      </c>
    </row>
    <row r="126" spans="1:5" x14ac:dyDescent="0.3">
      <c r="A126" s="3">
        <v>125</v>
      </c>
      <c r="B126" s="3">
        <v>2082</v>
      </c>
      <c r="C126" s="2" t="s">
        <v>326</v>
      </c>
      <c r="D126" s="1" t="s">
        <v>327</v>
      </c>
      <c r="E126" s="2" t="str">
        <f>HYPERLINK("https://talan.bank.gov.ua/get-user-certificate/Te-A0ljRw-w0rEXyQBVe","Завантажити сертифікат")</f>
        <v>Завантажити сертифікат</v>
      </c>
    </row>
    <row r="127" spans="1:5" ht="28.8" x14ac:dyDescent="0.3">
      <c r="A127" s="3">
        <v>126</v>
      </c>
      <c r="B127" s="3">
        <v>2083</v>
      </c>
      <c r="C127" s="2" t="s">
        <v>328</v>
      </c>
      <c r="D127" s="1" t="s">
        <v>329</v>
      </c>
      <c r="E127" s="2" t="str">
        <f>HYPERLINK("https://talan.bank.gov.ua/get-user-certificate/Te-A023QV5SgGiVzrJSx","Завантажити сертифікат")</f>
        <v>Завантажити сертифікат</v>
      </c>
    </row>
    <row r="128" spans="1:5" x14ac:dyDescent="0.3">
      <c r="A128" s="3">
        <v>127</v>
      </c>
      <c r="B128" s="3">
        <v>2084</v>
      </c>
      <c r="C128" s="2" t="s">
        <v>330</v>
      </c>
      <c r="D128" s="1" t="s">
        <v>213</v>
      </c>
      <c r="E128" s="2" t="str">
        <f>HYPERLINK("https://talan.bank.gov.ua/get-user-certificate/Te-A09PcJto_lyy41vhh","Завантажити сертифікат")</f>
        <v>Завантажити сертифікат</v>
      </c>
    </row>
    <row r="129" spans="1:5" ht="28.8" x14ac:dyDescent="0.3">
      <c r="A129" s="3">
        <v>128</v>
      </c>
      <c r="B129" s="3">
        <v>2085</v>
      </c>
      <c r="C129" s="2" t="s">
        <v>331</v>
      </c>
      <c r="D129" s="1" t="s">
        <v>332</v>
      </c>
      <c r="E129" s="2" t="str">
        <f>HYPERLINK("https://talan.bank.gov.ua/get-user-certificate/Te-A0fIgcrSIAKmfl9r3","Завантажити сертифікат")</f>
        <v>Завантажити сертифікат</v>
      </c>
    </row>
    <row r="130" spans="1:5" x14ac:dyDescent="0.3">
      <c r="A130" s="3">
        <v>129</v>
      </c>
      <c r="B130" s="3">
        <v>2086</v>
      </c>
      <c r="C130" s="2" t="s">
        <v>333</v>
      </c>
      <c r="D130" s="1" t="s">
        <v>334</v>
      </c>
      <c r="E130" s="2" t="str">
        <f>HYPERLINK("https://talan.bank.gov.ua/get-user-certificate/Te-A0DZbNwDn2LFNDh11","Завантажити сертифікат")</f>
        <v>Завантажити сертифікат</v>
      </c>
    </row>
    <row r="131" spans="1:5" ht="28.8" x14ac:dyDescent="0.3">
      <c r="A131" s="3">
        <v>130</v>
      </c>
      <c r="B131" s="3">
        <v>2087</v>
      </c>
      <c r="C131" s="2" t="s">
        <v>335</v>
      </c>
      <c r="D131" s="1" t="s">
        <v>336</v>
      </c>
      <c r="E131" s="2" t="str">
        <f>HYPERLINK("https://talan.bank.gov.ua/get-user-certificate/Te-A0FkAJMV8q-OObXvx","Завантажити сертифікат")</f>
        <v>Завантажити сертифікат</v>
      </c>
    </row>
    <row r="132" spans="1:5" x14ac:dyDescent="0.3">
      <c r="A132" s="3">
        <v>131</v>
      </c>
      <c r="B132" s="3">
        <v>2088</v>
      </c>
      <c r="C132" s="2" t="s">
        <v>86</v>
      </c>
      <c r="D132" s="1" t="s">
        <v>157</v>
      </c>
      <c r="E132" s="2" t="str">
        <f>HYPERLINK("https://talan.bank.gov.ua/get-user-certificate/Te-A0LjYGp8AJ5hSmD7n","Завантажити сертифікат")</f>
        <v>Завантажити сертифікат</v>
      </c>
    </row>
    <row r="133" spans="1:5" x14ac:dyDescent="0.3">
      <c r="A133" s="3">
        <v>132</v>
      </c>
      <c r="B133" s="3">
        <v>2089</v>
      </c>
      <c r="C133" s="2" t="s">
        <v>337</v>
      </c>
      <c r="D133" s="1" t="s">
        <v>338</v>
      </c>
      <c r="E133" s="2" t="str">
        <f>HYPERLINK("https://talan.bank.gov.ua/get-user-certificate/Te-A0U6KQ1qKmq6atAAc","Завантажити сертифікат")</f>
        <v>Завантажити сертифікат</v>
      </c>
    </row>
    <row r="134" spans="1:5" x14ac:dyDescent="0.3">
      <c r="A134" s="3">
        <v>133</v>
      </c>
      <c r="B134" s="3">
        <v>2090</v>
      </c>
      <c r="C134" s="2" t="s">
        <v>339</v>
      </c>
      <c r="D134" s="1" t="s">
        <v>340</v>
      </c>
      <c r="E134" s="2" t="str">
        <f>HYPERLINK("https://talan.bank.gov.ua/get-user-certificate/Te-A0_5ahadUpkHj4DxY","Завантажити сертифікат")</f>
        <v>Завантажити сертифікат</v>
      </c>
    </row>
    <row r="135" spans="1:5" x14ac:dyDescent="0.3">
      <c r="A135" s="3">
        <v>134</v>
      </c>
      <c r="B135" s="3">
        <v>2091</v>
      </c>
      <c r="C135" s="2" t="s">
        <v>341</v>
      </c>
      <c r="D135" s="1" t="s">
        <v>342</v>
      </c>
      <c r="E135" s="2" t="str">
        <f>HYPERLINK("https://talan.bank.gov.ua/get-user-certificate/Te-A0phvYs-SHKoqIqjB","Завантажити сертифікат")</f>
        <v>Завантажити сертифікат</v>
      </c>
    </row>
    <row r="136" spans="1:5" x14ac:dyDescent="0.3">
      <c r="A136" s="3">
        <v>135</v>
      </c>
      <c r="B136" s="3">
        <v>2092</v>
      </c>
      <c r="C136" s="2" t="s">
        <v>343</v>
      </c>
      <c r="D136" s="1" t="s">
        <v>344</v>
      </c>
      <c r="E136" s="2" t="str">
        <f>HYPERLINK("https://talan.bank.gov.ua/get-user-certificate/Te-A0l2nCYjEoMdJgOzH","Завантажити сертифікат")</f>
        <v>Завантажити сертифікат</v>
      </c>
    </row>
    <row r="137" spans="1:5" x14ac:dyDescent="0.3">
      <c r="A137" s="3">
        <v>136</v>
      </c>
      <c r="B137" s="3">
        <v>2093</v>
      </c>
      <c r="C137" s="2" t="s">
        <v>345</v>
      </c>
      <c r="D137" s="1" t="s">
        <v>346</v>
      </c>
      <c r="E137" s="2" t="str">
        <f>HYPERLINK("https://talan.bank.gov.ua/get-user-certificate/Te-A03MAiXsvVZYcksIl","Завантажити сертифікат")</f>
        <v>Завантажити сертифікат</v>
      </c>
    </row>
    <row r="138" spans="1:5" x14ac:dyDescent="0.3">
      <c r="A138" s="3">
        <v>137</v>
      </c>
      <c r="B138" s="3">
        <v>2094</v>
      </c>
      <c r="C138" s="2" t="s">
        <v>347</v>
      </c>
      <c r="D138" s="1" t="s">
        <v>143</v>
      </c>
      <c r="E138" s="2" t="str">
        <f>HYPERLINK("https://talan.bank.gov.ua/get-user-certificate/Te-A0fFQdhzJ3l35T3VZ","Завантажити сертифікат")</f>
        <v>Завантажити сертифікат</v>
      </c>
    </row>
    <row r="139" spans="1:5" x14ac:dyDescent="0.3">
      <c r="A139" s="3">
        <v>138</v>
      </c>
      <c r="B139" s="3">
        <v>2095</v>
      </c>
      <c r="C139" s="2" t="s">
        <v>348</v>
      </c>
      <c r="D139" s="1" t="s">
        <v>349</v>
      </c>
      <c r="E139" s="2" t="str">
        <f>HYPERLINK("https://talan.bank.gov.ua/get-user-certificate/Te-A01x3ydlbkl7Zwmla","Завантажити сертифікат")</f>
        <v>Завантажити сертифікат</v>
      </c>
    </row>
    <row r="140" spans="1:5" x14ac:dyDescent="0.3">
      <c r="A140" s="3">
        <v>139</v>
      </c>
      <c r="B140" s="3">
        <v>2096</v>
      </c>
      <c r="C140" s="2" t="s">
        <v>52</v>
      </c>
      <c r="D140" s="1" t="s">
        <v>350</v>
      </c>
      <c r="E140" s="2" t="str">
        <f>HYPERLINK("https://talan.bank.gov.ua/get-user-certificate/Te-A07weVXAyDvxoSQGo","Завантажити сертифікат")</f>
        <v>Завантажити сертифікат</v>
      </c>
    </row>
    <row r="141" spans="1:5" ht="28.8" x14ac:dyDescent="0.3">
      <c r="A141" s="3">
        <v>140</v>
      </c>
      <c r="B141" s="3">
        <v>2097</v>
      </c>
      <c r="C141" s="2" t="s">
        <v>351</v>
      </c>
      <c r="D141" s="1" t="s">
        <v>352</v>
      </c>
      <c r="E141" s="2" t="str">
        <f>HYPERLINK("https://talan.bank.gov.ua/get-user-certificate/Te-A0xBWxBMXfhzdCVCU","Завантажити сертифікат")</f>
        <v>Завантажити сертифікат</v>
      </c>
    </row>
    <row r="142" spans="1:5" ht="28.8" x14ac:dyDescent="0.3">
      <c r="A142" s="3">
        <v>141</v>
      </c>
      <c r="B142" s="3">
        <v>2098</v>
      </c>
      <c r="C142" s="2" t="s">
        <v>353</v>
      </c>
      <c r="D142" s="1" t="s">
        <v>354</v>
      </c>
      <c r="E142" s="2" t="str">
        <f>HYPERLINK("https://talan.bank.gov.ua/get-user-certificate/Te-A0R8cKR_zS0SBP0s3","Завантажити сертифікат")</f>
        <v>Завантажити сертифікат</v>
      </c>
    </row>
    <row r="143" spans="1:5" ht="28.8" x14ac:dyDescent="0.3">
      <c r="A143" s="3">
        <v>142</v>
      </c>
      <c r="B143" s="3">
        <v>2099</v>
      </c>
      <c r="C143" s="2" t="s">
        <v>355</v>
      </c>
      <c r="D143" s="1" t="s">
        <v>356</v>
      </c>
      <c r="E143" s="2" t="str">
        <f>HYPERLINK("https://talan.bank.gov.ua/get-user-certificate/Te-A0S4kqWb5ffICziec","Завантажити сертифікат")</f>
        <v>Завантажити сертифікат</v>
      </c>
    </row>
    <row r="144" spans="1:5" x14ac:dyDescent="0.3">
      <c r="A144" s="3">
        <v>143</v>
      </c>
      <c r="B144" s="3">
        <v>2100</v>
      </c>
      <c r="C144" s="2" t="s">
        <v>100</v>
      </c>
      <c r="D144" s="1" t="s">
        <v>357</v>
      </c>
      <c r="E144" s="2" t="str">
        <f>HYPERLINK("https://talan.bank.gov.ua/get-user-certificate/Te-A06bWFviEDcr9IRxn","Завантажити сертифікат")</f>
        <v>Завантажити сертифікат</v>
      </c>
    </row>
    <row r="145" spans="1:5" ht="28.8" x14ac:dyDescent="0.3">
      <c r="A145" s="3">
        <v>144</v>
      </c>
      <c r="B145" s="3">
        <v>2101</v>
      </c>
      <c r="C145" s="2" t="s">
        <v>358</v>
      </c>
      <c r="D145" s="1" t="s">
        <v>359</v>
      </c>
      <c r="E145" s="2" t="str">
        <f>HYPERLINK("https://talan.bank.gov.ua/get-user-certificate/Te-A0wURyqKkvS9XPcT4","Завантажити сертифікат")</f>
        <v>Завантажити сертифікат</v>
      </c>
    </row>
    <row r="146" spans="1:5" x14ac:dyDescent="0.3">
      <c r="A146" s="3">
        <v>145</v>
      </c>
      <c r="B146" s="3">
        <v>2102</v>
      </c>
      <c r="C146" s="2" t="s">
        <v>360</v>
      </c>
      <c r="D146" s="1" t="s">
        <v>361</v>
      </c>
      <c r="E146" s="2" t="str">
        <f>HYPERLINK("https://talan.bank.gov.ua/get-user-certificate/Te-A08sp2dgt-ajHhWr_","Завантажити сертифікат")</f>
        <v>Завантажити сертифікат</v>
      </c>
    </row>
    <row r="147" spans="1:5" x14ac:dyDescent="0.3">
      <c r="A147" s="3">
        <v>146</v>
      </c>
      <c r="B147" s="3">
        <v>2103</v>
      </c>
      <c r="C147" s="2" t="s">
        <v>362</v>
      </c>
      <c r="D147" s="1" t="s">
        <v>363</v>
      </c>
      <c r="E147" s="2" t="str">
        <f>HYPERLINK("https://talan.bank.gov.ua/get-user-certificate/Te-A0TpqDlks87YbU1eE","Завантажити сертифікат")</f>
        <v>Завантажити сертифікат</v>
      </c>
    </row>
    <row r="148" spans="1:5" ht="28.8" x14ac:dyDescent="0.3">
      <c r="A148" s="3">
        <v>147</v>
      </c>
      <c r="B148" s="3">
        <v>2104</v>
      </c>
      <c r="C148" s="2" t="s">
        <v>364</v>
      </c>
      <c r="D148" s="1" t="s">
        <v>365</v>
      </c>
      <c r="E148" s="2" t="str">
        <f>HYPERLINK("https://talan.bank.gov.ua/get-user-certificate/Te-A0ctIWIBkUBfEWY9m","Завантажити сертифікат")</f>
        <v>Завантажити сертифікат</v>
      </c>
    </row>
    <row r="149" spans="1:5" x14ac:dyDescent="0.3">
      <c r="A149" s="3">
        <v>148</v>
      </c>
      <c r="B149" s="3">
        <v>2105</v>
      </c>
      <c r="C149" s="2" t="s">
        <v>7</v>
      </c>
      <c r="D149" s="1" t="s">
        <v>366</v>
      </c>
      <c r="E149" s="2" t="str">
        <f>HYPERLINK("https://talan.bank.gov.ua/get-user-certificate/Te-A0WxVjBlZDfWfrq8H","Завантажити сертифікат")</f>
        <v>Завантажити сертифікат</v>
      </c>
    </row>
    <row r="150" spans="1:5" x14ac:dyDescent="0.3">
      <c r="A150" s="3">
        <v>149</v>
      </c>
      <c r="B150" s="3">
        <v>2106</v>
      </c>
      <c r="C150" s="2" t="s">
        <v>367</v>
      </c>
      <c r="D150" s="1" t="s">
        <v>163</v>
      </c>
      <c r="E150" s="2" t="str">
        <f>HYPERLINK("https://talan.bank.gov.ua/get-user-certificate/Te-A0IO_M69ScAUbUQcW","Завантажити сертифікат")</f>
        <v>Завантажити сертифікат</v>
      </c>
    </row>
    <row r="151" spans="1:5" x14ac:dyDescent="0.3">
      <c r="A151" s="3">
        <v>150</v>
      </c>
      <c r="B151" s="3">
        <v>2107</v>
      </c>
      <c r="C151" s="2" t="s">
        <v>16</v>
      </c>
      <c r="D151" s="1" t="s">
        <v>368</v>
      </c>
      <c r="E151" s="2" t="str">
        <f>HYPERLINK("https://talan.bank.gov.ua/get-user-certificate/Te-A0oBWcZDtnnxnFhqh","Завантажити сертифікат")</f>
        <v>Завантажити сертифікат</v>
      </c>
    </row>
    <row r="152" spans="1:5" x14ac:dyDescent="0.3">
      <c r="A152" s="3">
        <v>151</v>
      </c>
      <c r="B152" s="3">
        <v>2108</v>
      </c>
      <c r="C152" s="2" t="s">
        <v>63</v>
      </c>
      <c r="D152" s="1" t="s">
        <v>278</v>
      </c>
      <c r="E152" s="2" t="str">
        <f>HYPERLINK("https://talan.bank.gov.ua/get-user-certificate/Te-A0LFPL5MZ_sHppNgn","Завантажити сертифікат")</f>
        <v>Завантажити сертифікат</v>
      </c>
    </row>
    <row r="153" spans="1:5" x14ac:dyDescent="0.3">
      <c r="A153" s="3">
        <v>152</v>
      </c>
      <c r="B153" s="3">
        <v>2109</v>
      </c>
      <c r="C153" s="2" t="s">
        <v>369</v>
      </c>
      <c r="D153" s="1" t="s">
        <v>370</v>
      </c>
      <c r="E153" s="2" t="str">
        <f>HYPERLINK("https://talan.bank.gov.ua/get-user-certificate/Te-A0phG5AouvkdcVRjX","Завантажити сертифікат")</f>
        <v>Завантажити сертифікат</v>
      </c>
    </row>
    <row r="154" spans="1:5" x14ac:dyDescent="0.3">
      <c r="A154" s="3">
        <v>153</v>
      </c>
      <c r="B154" s="3">
        <v>2110</v>
      </c>
      <c r="C154" s="2" t="s">
        <v>371</v>
      </c>
      <c r="D154" s="1" t="s">
        <v>324</v>
      </c>
      <c r="E154" s="2" t="str">
        <f>HYPERLINK("https://talan.bank.gov.ua/get-user-certificate/Te-A0J0LDelI_a5Dm7PG","Завантажити сертифікат")</f>
        <v>Завантажити сертифікат</v>
      </c>
    </row>
    <row r="155" spans="1:5" x14ac:dyDescent="0.3">
      <c r="A155" s="3">
        <v>154</v>
      </c>
      <c r="B155" s="3">
        <v>2111</v>
      </c>
      <c r="C155" s="2" t="s">
        <v>372</v>
      </c>
      <c r="D155" s="1" t="s">
        <v>373</v>
      </c>
      <c r="E155" s="2" t="str">
        <f>HYPERLINK("https://talan.bank.gov.ua/get-user-certificate/Te-A0QvdoSdlPXmitLX-","Завантажити сертифікат")</f>
        <v>Завантажити сертифікат</v>
      </c>
    </row>
    <row r="156" spans="1:5" x14ac:dyDescent="0.3">
      <c r="A156" s="3">
        <v>155</v>
      </c>
      <c r="B156" s="3">
        <v>2112</v>
      </c>
      <c r="C156" s="2" t="s">
        <v>374</v>
      </c>
      <c r="D156" s="1" t="s">
        <v>375</v>
      </c>
      <c r="E156" s="2" t="str">
        <f>HYPERLINK("https://talan.bank.gov.ua/get-user-certificate/Te-A0NkKCodwP13m7L7Y","Завантажити сертифікат")</f>
        <v>Завантажити сертифікат</v>
      </c>
    </row>
    <row r="157" spans="1:5" ht="28.8" x14ac:dyDescent="0.3">
      <c r="A157" s="3">
        <v>156</v>
      </c>
      <c r="B157" s="3">
        <v>2113</v>
      </c>
      <c r="C157" s="2" t="s">
        <v>376</v>
      </c>
      <c r="D157" s="1" t="s">
        <v>377</v>
      </c>
      <c r="E157" s="2" t="str">
        <f>HYPERLINK("https://talan.bank.gov.ua/get-user-certificate/Te-A0BJRIA7QLcn6lvVD","Завантажити сертифікат")</f>
        <v>Завантажити сертифікат</v>
      </c>
    </row>
    <row r="158" spans="1:5" ht="28.8" x14ac:dyDescent="0.3">
      <c r="A158" s="3">
        <v>157</v>
      </c>
      <c r="B158" s="3">
        <v>2114</v>
      </c>
      <c r="C158" s="2" t="s">
        <v>378</v>
      </c>
      <c r="D158" s="1" t="s">
        <v>231</v>
      </c>
      <c r="E158" s="2" t="str">
        <f>HYPERLINK("https://talan.bank.gov.ua/get-user-certificate/Te-A0KH7sGf55PucLVj1","Завантажити сертифікат")</f>
        <v>Завантажити сертифікат</v>
      </c>
    </row>
    <row r="159" spans="1:5" x14ac:dyDescent="0.3">
      <c r="A159" s="3">
        <v>158</v>
      </c>
      <c r="B159" s="3">
        <v>2115</v>
      </c>
      <c r="C159" s="2" t="s">
        <v>39</v>
      </c>
      <c r="D159" s="1" t="s">
        <v>379</v>
      </c>
      <c r="E159" s="2" t="str">
        <f>HYPERLINK("https://talan.bank.gov.ua/get-user-certificate/Te-A0FsW5I0lmcHxwo91","Завантажити сертифікат")</f>
        <v>Завантажити сертифікат</v>
      </c>
    </row>
    <row r="160" spans="1:5" x14ac:dyDescent="0.3">
      <c r="A160" s="3">
        <v>159</v>
      </c>
      <c r="B160" s="3">
        <v>2116</v>
      </c>
      <c r="C160" s="2" t="s">
        <v>380</v>
      </c>
      <c r="D160" s="1" t="s">
        <v>381</v>
      </c>
      <c r="E160" s="2" t="str">
        <f>HYPERLINK("https://talan.bank.gov.ua/get-user-certificate/Te-A0y1WLN6NY_arnu9k","Завантажити сертифікат")</f>
        <v>Завантажити сертифікат</v>
      </c>
    </row>
    <row r="161" spans="1:5" x14ac:dyDescent="0.3">
      <c r="A161" s="3">
        <v>160</v>
      </c>
      <c r="B161" s="3">
        <v>2117</v>
      </c>
      <c r="C161" s="2" t="s">
        <v>382</v>
      </c>
      <c r="D161" s="1" t="s">
        <v>383</v>
      </c>
      <c r="E161" s="2" t="str">
        <f>HYPERLINK("https://talan.bank.gov.ua/get-user-certificate/Te-A0M8sb_bilQyrjqTH","Завантажити сертифікат")</f>
        <v>Завантажити сертифікат</v>
      </c>
    </row>
    <row r="162" spans="1:5" x14ac:dyDescent="0.3">
      <c r="A162" s="3">
        <v>161</v>
      </c>
      <c r="B162" s="3">
        <v>2118</v>
      </c>
      <c r="C162" s="2" t="s">
        <v>46</v>
      </c>
      <c r="D162" s="1" t="s">
        <v>384</v>
      </c>
      <c r="E162" s="2" t="str">
        <f>HYPERLINK("https://talan.bank.gov.ua/get-user-certificate/Te-A0lcKP07vqOjpiUFj","Завантажити сертифікат")</f>
        <v>Завантажити сертифікат</v>
      </c>
    </row>
    <row r="163" spans="1:5" ht="28.8" x14ac:dyDescent="0.3">
      <c r="A163" s="3">
        <v>162</v>
      </c>
      <c r="B163" s="3">
        <v>2119</v>
      </c>
      <c r="C163" s="2" t="s">
        <v>385</v>
      </c>
      <c r="D163" s="1" t="s">
        <v>386</v>
      </c>
      <c r="E163" s="2" t="str">
        <f>HYPERLINK("https://talan.bank.gov.ua/get-user-certificate/Te-A0VXvTJP_yYS1Eve0","Завантажити сертифікат")</f>
        <v>Завантажити сертифікат</v>
      </c>
    </row>
    <row r="164" spans="1:5" x14ac:dyDescent="0.3">
      <c r="A164" s="3">
        <v>163</v>
      </c>
      <c r="B164" s="3">
        <v>2120</v>
      </c>
      <c r="C164" s="2" t="s">
        <v>387</v>
      </c>
      <c r="D164" s="1" t="s">
        <v>388</v>
      </c>
      <c r="E164" s="2" t="str">
        <f>HYPERLINK("https://talan.bank.gov.ua/get-user-certificate/Te-A0vRzSSMqLA7Mnf9s","Завантажити сертифікат")</f>
        <v>Завантажити сертифікат</v>
      </c>
    </row>
    <row r="165" spans="1:5" x14ac:dyDescent="0.3">
      <c r="A165" s="3">
        <v>164</v>
      </c>
      <c r="B165" s="3">
        <v>2121</v>
      </c>
      <c r="C165" s="2" t="s">
        <v>32</v>
      </c>
      <c r="D165" s="1" t="s">
        <v>389</v>
      </c>
      <c r="E165" s="2" t="str">
        <f>HYPERLINK("https://talan.bank.gov.ua/get-user-certificate/Te-A0x6da_YQPv02Ox_s","Завантажити сертифікат")</f>
        <v>Завантажити сертифікат</v>
      </c>
    </row>
    <row r="166" spans="1:5" ht="28.8" x14ac:dyDescent="0.3">
      <c r="A166" s="3">
        <v>165</v>
      </c>
      <c r="B166" s="3">
        <v>2122</v>
      </c>
      <c r="C166" s="2" t="s">
        <v>15</v>
      </c>
      <c r="D166" s="1" t="s">
        <v>390</v>
      </c>
      <c r="E166" s="2" t="str">
        <f>HYPERLINK("https://talan.bank.gov.ua/get-user-certificate/Te-A0qfADlKMbTj9fu79","Завантажити сертифікат")</f>
        <v>Завантажити сертифікат</v>
      </c>
    </row>
    <row r="167" spans="1:5" x14ac:dyDescent="0.3">
      <c r="A167" s="3">
        <v>166</v>
      </c>
      <c r="B167" s="3">
        <v>2123</v>
      </c>
      <c r="C167" s="2" t="s">
        <v>24</v>
      </c>
      <c r="D167" s="1" t="s">
        <v>391</v>
      </c>
      <c r="E167" s="2" t="str">
        <f>HYPERLINK("https://talan.bank.gov.ua/get-user-certificate/Te-A0pVALRjITjhm3ObI","Завантажити сертифікат")</f>
        <v>Завантажити сертифікат</v>
      </c>
    </row>
    <row r="168" spans="1:5" x14ac:dyDescent="0.3">
      <c r="A168" s="3">
        <v>167</v>
      </c>
      <c r="B168" s="3">
        <v>2124</v>
      </c>
      <c r="C168" s="2" t="s">
        <v>392</v>
      </c>
      <c r="D168" s="1" t="s">
        <v>393</v>
      </c>
      <c r="E168" s="2" t="str">
        <f>HYPERLINK("https://talan.bank.gov.ua/get-user-certificate/Te-A08PjLhTnZi45mBhw","Завантажити сертифікат")</f>
        <v>Завантажити сертифікат</v>
      </c>
    </row>
    <row r="169" spans="1:5" x14ac:dyDescent="0.3">
      <c r="A169" s="3">
        <v>168</v>
      </c>
      <c r="B169" s="3">
        <v>2125</v>
      </c>
      <c r="C169" s="2" t="s">
        <v>394</v>
      </c>
      <c r="D169" s="1" t="s">
        <v>395</v>
      </c>
      <c r="E169" s="2" t="str">
        <f>HYPERLINK("https://talan.bank.gov.ua/get-user-certificate/Te-A0IfLmEnGkPeI41I5","Завантажити сертифікат")</f>
        <v>Завантажити сертифікат</v>
      </c>
    </row>
    <row r="170" spans="1:5" x14ac:dyDescent="0.3">
      <c r="A170" s="3">
        <v>169</v>
      </c>
      <c r="B170" s="3">
        <v>2126</v>
      </c>
      <c r="C170" s="2" t="s">
        <v>396</v>
      </c>
      <c r="D170" s="1" t="s">
        <v>397</v>
      </c>
      <c r="E170" s="2" t="str">
        <f>HYPERLINK("https://talan.bank.gov.ua/get-user-certificate/Te-A0srmzf5sdJyVFBil","Завантажити сертифікат")</f>
        <v>Завантажити сертифікат</v>
      </c>
    </row>
    <row r="171" spans="1:5" x14ac:dyDescent="0.3">
      <c r="A171" s="3">
        <v>170</v>
      </c>
      <c r="B171" s="3">
        <v>2127</v>
      </c>
      <c r="C171" s="2" t="s">
        <v>398</v>
      </c>
      <c r="D171" s="1" t="s">
        <v>399</v>
      </c>
      <c r="E171" s="2" t="str">
        <f>HYPERLINK("https://talan.bank.gov.ua/get-user-certificate/Te-A0BYZcXFZcq7JcS93","Завантажити сертифікат")</f>
        <v>Завантажити сертифікат</v>
      </c>
    </row>
    <row r="172" spans="1:5" x14ac:dyDescent="0.3">
      <c r="A172" s="3">
        <v>171</v>
      </c>
      <c r="B172" s="3">
        <v>2128</v>
      </c>
      <c r="C172" s="2" t="s">
        <v>65</v>
      </c>
      <c r="D172" s="1" t="s">
        <v>126</v>
      </c>
      <c r="E172" s="2" t="str">
        <f>HYPERLINK("https://talan.bank.gov.ua/get-user-certificate/Te-A0qvIy297eRYeVMpp","Завантажити сертифікат")</f>
        <v>Завантажити сертифікат</v>
      </c>
    </row>
    <row r="173" spans="1:5" x14ac:dyDescent="0.3">
      <c r="A173" s="3">
        <v>172</v>
      </c>
      <c r="B173" s="3">
        <v>2129</v>
      </c>
      <c r="C173" s="2" t="s">
        <v>400</v>
      </c>
      <c r="D173" s="1" t="s">
        <v>401</v>
      </c>
      <c r="E173" s="2" t="str">
        <f>HYPERLINK("https://talan.bank.gov.ua/get-user-certificate/Te-A0sBz7e_qW71qPSno","Завантажити сертифікат")</f>
        <v>Завантажити сертифікат</v>
      </c>
    </row>
    <row r="174" spans="1:5" x14ac:dyDescent="0.3">
      <c r="A174" s="3">
        <v>173</v>
      </c>
      <c r="B174" s="3">
        <v>2130</v>
      </c>
      <c r="C174" s="2" t="s">
        <v>14</v>
      </c>
      <c r="D174" s="1" t="s">
        <v>402</v>
      </c>
      <c r="E174" s="2" t="str">
        <f>HYPERLINK("https://talan.bank.gov.ua/get-user-certificate/Te-A08nSjmGxFMuAnWN7","Завантажити сертифікат")</f>
        <v>Завантажити сертифікат</v>
      </c>
    </row>
    <row r="175" spans="1:5" x14ac:dyDescent="0.3">
      <c r="A175" s="3">
        <v>174</v>
      </c>
      <c r="B175" s="3">
        <v>2131</v>
      </c>
      <c r="C175" s="2" t="s">
        <v>403</v>
      </c>
      <c r="D175" s="1" t="s">
        <v>404</v>
      </c>
      <c r="E175" s="2" t="str">
        <f>HYPERLINK("https://talan.bank.gov.ua/get-user-certificate/Te-A0WXxFWB8FkDlpBkk","Завантажити сертифікат")</f>
        <v>Завантажити сертифікат</v>
      </c>
    </row>
    <row r="176" spans="1:5" x14ac:dyDescent="0.3">
      <c r="A176" s="3">
        <v>175</v>
      </c>
      <c r="B176" s="3">
        <v>2132</v>
      </c>
      <c r="C176" s="2" t="s">
        <v>405</v>
      </c>
      <c r="D176" s="1" t="s">
        <v>406</v>
      </c>
      <c r="E176" s="2" t="str">
        <f>HYPERLINK("https://talan.bank.gov.ua/get-user-certificate/Te-A0kFI_N_yUkXQ3mhC","Завантажити сертифікат")</f>
        <v>Завантажити сертифікат</v>
      </c>
    </row>
    <row r="177" spans="1:5" ht="28.8" x14ac:dyDescent="0.3">
      <c r="A177" s="3">
        <v>176</v>
      </c>
      <c r="B177" s="3">
        <v>2133</v>
      </c>
      <c r="C177" s="2" t="s">
        <v>407</v>
      </c>
      <c r="D177" s="1" t="s">
        <v>408</v>
      </c>
      <c r="E177" s="2" t="str">
        <f>HYPERLINK("https://talan.bank.gov.ua/get-user-certificate/Te-A002GKWe3EH0Fx3DA","Завантажити сертифікат")</f>
        <v>Завантажити сертифікат</v>
      </c>
    </row>
    <row r="178" spans="1:5" x14ac:dyDescent="0.3">
      <c r="A178" s="3">
        <v>177</v>
      </c>
      <c r="B178" s="3">
        <v>2134</v>
      </c>
      <c r="C178" s="2" t="s">
        <v>409</v>
      </c>
      <c r="D178" s="1" t="s">
        <v>410</v>
      </c>
      <c r="E178" s="2" t="str">
        <f>HYPERLINK("https://talan.bank.gov.ua/get-user-certificate/Te-A01wNMZsPzR1Xvnjf","Завантажити сертифікат")</f>
        <v>Завантажити сертифікат</v>
      </c>
    </row>
    <row r="179" spans="1:5" x14ac:dyDescent="0.3">
      <c r="A179" s="3">
        <v>178</v>
      </c>
      <c r="B179" s="3">
        <v>2135</v>
      </c>
      <c r="C179" s="2" t="s">
        <v>411</v>
      </c>
      <c r="D179" s="1" t="s">
        <v>412</v>
      </c>
      <c r="E179" s="2" t="str">
        <f>HYPERLINK("https://talan.bank.gov.ua/get-user-certificate/Te-A0DmdEHvjmSF-EZ-y","Завантажити сертифікат")</f>
        <v>Завантажити сертифікат</v>
      </c>
    </row>
    <row r="180" spans="1:5" x14ac:dyDescent="0.3">
      <c r="A180" s="3">
        <v>179</v>
      </c>
      <c r="B180" s="3">
        <v>2136</v>
      </c>
      <c r="C180" s="2" t="s">
        <v>50</v>
      </c>
      <c r="D180" s="1" t="s">
        <v>413</v>
      </c>
      <c r="E180" s="2" t="str">
        <f>HYPERLINK("https://talan.bank.gov.ua/get-user-certificate/Te-A0_b7TbY2VBlkHySf","Завантажити сертифікат")</f>
        <v>Завантажити сертифікат</v>
      </c>
    </row>
    <row r="181" spans="1:5" x14ac:dyDescent="0.3">
      <c r="A181" s="3">
        <v>180</v>
      </c>
      <c r="B181" s="3">
        <v>2137</v>
      </c>
      <c r="C181" s="2" t="s">
        <v>69</v>
      </c>
      <c r="D181" s="1" t="s">
        <v>281</v>
      </c>
      <c r="E181" s="2" t="str">
        <f>HYPERLINK("https://talan.bank.gov.ua/get-user-certificate/Te-A0wfJMZuCTWuU308O","Завантажити сертифікат")</f>
        <v>Завантажити сертифікат</v>
      </c>
    </row>
    <row r="182" spans="1:5" x14ac:dyDescent="0.3">
      <c r="A182" s="3">
        <v>181</v>
      </c>
      <c r="B182" s="3">
        <v>2138</v>
      </c>
      <c r="C182" s="2" t="s">
        <v>414</v>
      </c>
      <c r="D182" s="1" t="s">
        <v>415</v>
      </c>
      <c r="E182" s="2" t="str">
        <f>HYPERLINK("https://talan.bank.gov.ua/get-user-certificate/Te-A0cT_aCBI-aIF0ddt","Завантажити сертифікат")</f>
        <v>Завантажити сертифікат</v>
      </c>
    </row>
    <row r="183" spans="1:5" ht="28.8" x14ac:dyDescent="0.3">
      <c r="A183" s="3">
        <v>182</v>
      </c>
      <c r="B183" s="3">
        <v>2139</v>
      </c>
      <c r="C183" s="2" t="s">
        <v>416</v>
      </c>
      <c r="D183" s="1" t="s">
        <v>417</v>
      </c>
      <c r="E183" s="2" t="str">
        <f>HYPERLINK("https://talan.bank.gov.ua/get-user-certificate/Te-A0lTgz1YgVcZvEPKC","Завантажити сертифікат")</f>
        <v>Завантажити сертифікат</v>
      </c>
    </row>
    <row r="184" spans="1:5" x14ac:dyDescent="0.3">
      <c r="A184" s="3">
        <v>183</v>
      </c>
      <c r="B184" s="3">
        <v>2140</v>
      </c>
      <c r="C184" s="2" t="s">
        <v>75</v>
      </c>
      <c r="D184" s="1" t="s">
        <v>418</v>
      </c>
      <c r="E184" s="2" t="str">
        <f>HYPERLINK("https://talan.bank.gov.ua/get-user-certificate/Te-A0iBCajwXAg7285JQ","Завантажити сертифікат")</f>
        <v>Завантажити сертифікат</v>
      </c>
    </row>
    <row r="185" spans="1:5" x14ac:dyDescent="0.3">
      <c r="A185" s="3">
        <v>184</v>
      </c>
      <c r="B185" s="3">
        <v>2141</v>
      </c>
      <c r="C185" s="2" t="s">
        <v>419</v>
      </c>
      <c r="D185" s="1" t="s">
        <v>278</v>
      </c>
      <c r="E185" s="2" t="str">
        <f>HYPERLINK("https://talan.bank.gov.ua/get-user-certificate/Te-A0TIPwbbajaNM5U0W","Завантажити сертифікат")</f>
        <v>Завантажити сертифікат</v>
      </c>
    </row>
    <row r="186" spans="1:5" x14ac:dyDescent="0.3">
      <c r="A186" s="3">
        <v>185</v>
      </c>
      <c r="B186" s="3">
        <v>2142</v>
      </c>
      <c r="C186" s="2" t="s">
        <v>420</v>
      </c>
      <c r="D186" s="1" t="s">
        <v>421</v>
      </c>
      <c r="E186" s="2" t="str">
        <f>HYPERLINK("https://talan.bank.gov.ua/get-user-certificate/Te-A0ykxMNQU2Y4h9b04","Завантажити сертифікат")</f>
        <v>Завантажити сертифікат</v>
      </c>
    </row>
    <row r="187" spans="1:5" x14ac:dyDescent="0.3">
      <c r="A187" s="3">
        <v>186</v>
      </c>
      <c r="B187" s="3">
        <v>2143</v>
      </c>
      <c r="C187" s="2" t="s">
        <v>422</v>
      </c>
      <c r="D187" s="1" t="s">
        <v>423</v>
      </c>
      <c r="E187" s="2" t="str">
        <f>HYPERLINK("https://talan.bank.gov.ua/get-user-certificate/Te-A03rhVvyGzlG1fH6x","Завантажити сертифікат")</f>
        <v>Завантажити сертифікат</v>
      </c>
    </row>
    <row r="188" spans="1:5" x14ac:dyDescent="0.3">
      <c r="A188" s="3">
        <v>187</v>
      </c>
      <c r="B188" s="3">
        <v>2144</v>
      </c>
      <c r="C188" s="2" t="s">
        <v>424</v>
      </c>
      <c r="D188" s="1" t="s">
        <v>425</v>
      </c>
      <c r="E188" s="2" t="str">
        <f>HYPERLINK("https://talan.bank.gov.ua/get-user-certificate/Te-A0GEDNE5xi-ihPadE","Завантажити сертифікат")</f>
        <v>Завантажити сертифікат</v>
      </c>
    </row>
    <row r="189" spans="1:5" x14ac:dyDescent="0.3">
      <c r="A189" s="3">
        <v>188</v>
      </c>
      <c r="B189" s="3">
        <v>2145</v>
      </c>
      <c r="C189" s="2" t="s">
        <v>426</v>
      </c>
      <c r="D189" s="1" t="s">
        <v>427</v>
      </c>
      <c r="E189" s="2" t="str">
        <f>HYPERLINK("https://talan.bank.gov.ua/get-user-certificate/Te-A0Wdo9L6PGvtvL9tZ","Завантажити сертифікат")</f>
        <v>Завантажити сертифікат</v>
      </c>
    </row>
    <row r="190" spans="1:5" x14ac:dyDescent="0.3">
      <c r="A190" s="3">
        <v>189</v>
      </c>
      <c r="B190" s="3">
        <v>2146</v>
      </c>
      <c r="C190" s="2" t="s">
        <v>428</v>
      </c>
      <c r="D190" s="1" t="s">
        <v>429</v>
      </c>
      <c r="E190" s="2" t="str">
        <f>HYPERLINK("https://talan.bank.gov.ua/get-user-certificate/Te-A063Cbe83jOHRYdOK","Завантажити сертифікат")</f>
        <v>Завантажити сертифікат</v>
      </c>
    </row>
    <row r="191" spans="1:5" x14ac:dyDescent="0.3">
      <c r="A191" s="3">
        <v>190</v>
      </c>
      <c r="B191" s="3">
        <v>2147</v>
      </c>
      <c r="C191" s="2" t="s">
        <v>83</v>
      </c>
      <c r="D191" s="1" t="s">
        <v>430</v>
      </c>
      <c r="E191" s="2" t="str">
        <f>HYPERLINK("https://talan.bank.gov.ua/get-user-certificate/Te-A0fARuFrMCdxzITKs","Завантажити сертифікат")</f>
        <v>Завантажити сертифікат</v>
      </c>
    </row>
    <row r="192" spans="1:5" x14ac:dyDescent="0.3">
      <c r="A192" s="3">
        <v>191</v>
      </c>
      <c r="B192" s="3">
        <v>2148</v>
      </c>
      <c r="C192" s="2" t="s">
        <v>431</v>
      </c>
      <c r="D192" s="1" t="s">
        <v>131</v>
      </c>
      <c r="E192" s="2" t="str">
        <f>HYPERLINK("https://talan.bank.gov.ua/get-user-certificate/Te-A06iyBMxqhi5pDL4e","Завантажити сертифікат")</f>
        <v>Завантажити сертифікат</v>
      </c>
    </row>
    <row r="193" spans="1:5" x14ac:dyDescent="0.3">
      <c r="A193" s="3">
        <v>192</v>
      </c>
      <c r="B193" s="3">
        <v>2149</v>
      </c>
      <c r="C193" s="2" t="s">
        <v>432</v>
      </c>
      <c r="D193" s="1" t="s">
        <v>433</v>
      </c>
      <c r="E193" s="2" t="str">
        <f>HYPERLINK("https://talan.bank.gov.ua/get-user-certificate/Te-A0ph6VOi4BsVJN7bz","Завантажити сертифікат")</f>
        <v>Завантажити сертифікат</v>
      </c>
    </row>
    <row r="194" spans="1:5" x14ac:dyDescent="0.3">
      <c r="A194" s="3">
        <v>193</v>
      </c>
      <c r="B194" s="3">
        <v>2150</v>
      </c>
      <c r="C194" s="2" t="s">
        <v>106</v>
      </c>
      <c r="D194" s="1" t="s">
        <v>434</v>
      </c>
      <c r="E194" s="2" t="str">
        <f>HYPERLINK("https://talan.bank.gov.ua/get-user-certificate/Te-A0nopuVIS2Zx2PKA1","Завантажити сертифікат")</f>
        <v>Завантажити сертифікат</v>
      </c>
    </row>
    <row r="195" spans="1:5" ht="28.8" x14ac:dyDescent="0.3">
      <c r="A195" s="3">
        <v>194</v>
      </c>
      <c r="B195" s="3">
        <v>2151</v>
      </c>
      <c r="C195" s="2" t="s">
        <v>435</v>
      </c>
      <c r="D195" s="1" t="s">
        <v>436</v>
      </c>
      <c r="E195" s="2" t="str">
        <f>HYPERLINK("https://talan.bank.gov.ua/get-user-certificate/Te-A0qMLu0kL2yj7fGGj","Завантажити сертифікат")</f>
        <v>Завантажити сертифікат</v>
      </c>
    </row>
    <row r="196" spans="1:5" x14ac:dyDescent="0.3">
      <c r="A196" s="3">
        <v>195</v>
      </c>
      <c r="B196" s="3">
        <v>2152</v>
      </c>
      <c r="C196" s="2" t="s">
        <v>437</v>
      </c>
      <c r="D196" s="1" t="s">
        <v>438</v>
      </c>
      <c r="E196" s="2" t="str">
        <f>HYPERLINK("https://talan.bank.gov.ua/get-user-certificate/Te-A0trcKAtKFNiQzwIf","Завантажити сертифікат")</f>
        <v>Завантажити сертифікат</v>
      </c>
    </row>
    <row r="197" spans="1:5" x14ac:dyDescent="0.3">
      <c r="A197" s="3">
        <v>196</v>
      </c>
      <c r="B197" s="3">
        <v>2153</v>
      </c>
      <c r="C197" s="2" t="s">
        <v>439</v>
      </c>
      <c r="D197" s="1" t="s">
        <v>174</v>
      </c>
      <c r="E197" s="2" t="str">
        <f>HYPERLINK("https://talan.bank.gov.ua/get-user-certificate/Te-A0VNBlj0jQte7pJtV","Завантажити сертифікат")</f>
        <v>Завантажити сертифікат</v>
      </c>
    </row>
    <row r="198" spans="1:5" x14ac:dyDescent="0.3">
      <c r="A198" s="3">
        <v>197</v>
      </c>
      <c r="B198" s="3">
        <v>2154</v>
      </c>
      <c r="C198" s="2" t="s">
        <v>440</v>
      </c>
      <c r="D198" s="1" t="s">
        <v>225</v>
      </c>
      <c r="E198" s="2" t="str">
        <f>HYPERLINK("https://talan.bank.gov.ua/get-user-certificate/Te-A074Aw5HAKiPJj7sV","Завантажити сертифікат")</f>
        <v>Завантажити сертифікат</v>
      </c>
    </row>
    <row r="199" spans="1:5" ht="28.8" x14ac:dyDescent="0.3">
      <c r="A199" s="3">
        <v>198</v>
      </c>
      <c r="B199" s="3">
        <v>2155</v>
      </c>
      <c r="C199" s="2" t="s">
        <v>441</v>
      </c>
      <c r="D199" s="1" t="s">
        <v>442</v>
      </c>
      <c r="E199" s="2" t="str">
        <f>HYPERLINK("https://talan.bank.gov.ua/get-user-certificate/Te-A0cp0_FtdQ-CuR8YW","Завантажити сертифікат")</f>
        <v>Завантажити сертифікат</v>
      </c>
    </row>
    <row r="200" spans="1:5" x14ac:dyDescent="0.3">
      <c r="A200" s="3">
        <v>199</v>
      </c>
      <c r="B200" s="3">
        <v>2156</v>
      </c>
      <c r="C200" s="2" t="s">
        <v>443</v>
      </c>
      <c r="D200" s="1" t="s">
        <v>444</v>
      </c>
      <c r="E200" s="2" t="str">
        <f>HYPERLINK("https://talan.bank.gov.ua/get-user-certificate/Te-A0CgpetI_dk6rzxuB","Завантажити сертифікат")</f>
        <v>Завантажити сертифікат</v>
      </c>
    </row>
    <row r="201" spans="1:5" x14ac:dyDescent="0.3">
      <c r="A201" s="3">
        <v>200</v>
      </c>
      <c r="B201" s="3">
        <v>2157</v>
      </c>
      <c r="C201" s="2" t="s">
        <v>445</v>
      </c>
      <c r="D201" s="1" t="s">
        <v>446</v>
      </c>
      <c r="E201" s="2" t="str">
        <f>HYPERLINK("https://talan.bank.gov.ua/get-user-certificate/Te-A0g_CkzfwNMN-SOTR","Завантажити сертифікат")</f>
        <v>Завантажити сертифікат</v>
      </c>
    </row>
    <row r="202" spans="1:5" x14ac:dyDescent="0.3">
      <c r="A202" s="3">
        <v>201</v>
      </c>
      <c r="B202" s="3">
        <v>2158</v>
      </c>
      <c r="C202" s="2" t="s">
        <v>447</v>
      </c>
      <c r="D202" s="1" t="s">
        <v>357</v>
      </c>
      <c r="E202" s="2" t="str">
        <f>HYPERLINK("https://talan.bank.gov.ua/get-user-certificate/Te-A08ZqeB9JU529--HO","Завантажити сертифікат")</f>
        <v>Завантажити сертифікат</v>
      </c>
    </row>
    <row r="203" spans="1:5" x14ac:dyDescent="0.3">
      <c r="A203" s="3">
        <v>202</v>
      </c>
      <c r="B203" s="3">
        <v>2159</v>
      </c>
      <c r="C203" s="2" t="s">
        <v>448</v>
      </c>
      <c r="D203" s="1" t="s">
        <v>449</v>
      </c>
      <c r="E203" s="2" t="str">
        <f>HYPERLINK("https://talan.bank.gov.ua/get-user-certificate/Te-A0qgLiAEf9sB-IxlZ","Завантажити сертифікат")</f>
        <v>Завантажити сертифікат</v>
      </c>
    </row>
    <row r="204" spans="1:5" x14ac:dyDescent="0.3">
      <c r="A204" s="3">
        <v>203</v>
      </c>
      <c r="B204" s="3">
        <v>2160</v>
      </c>
      <c r="C204" s="2" t="s">
        <v>450</v>
      </c>
      <c r="D204" s="1" t="s">
        <v>451</v>
      </c>
      <c r="E204" s="2" t="str">
        <f>HYPERLINK("https://talan.bank.gov.ua/get-user-certificate/Te-A07nmXRB7q9jv6lp8","Завантажити сертифікат")</f>
        <v>Завантажити сертифікат</v>
      </c>
    </row>
    <row r="205" spans="1:5" x14ac:dyDescent="0.3">
      <c r="A205" s="3">
        <v>204</v>
      </c>
      <c r="B205" s="3">
        <v>2161</v>
      </c>
      <c r="C205" s="2" t="s">
        <v>452</v>
      </c>
      <c r="D205" s="1" t="s">
        <v>453</v>
      </c>
      <c r="E205" s="2" t="str">
        <f>HYPERLINK("https://talan.bank.gov.ua/get-user-certificate/Te-A09ausuqTvABwIJh5","Завантажити сертифікат")</f>
        <v>Завантажити сертифікат</v>
      </c>
    </row>
    <row r="206" spans="1:5" x14ac:dyDescent="0.3">
      <c r="A206" s="3">
        <v>205</v>
      </c>
      <c r="B206" s="3">
        <v>2162</v>
      </c>
      <c r="C206" s="2" t="s">
        <v>454</v>
      </c>
      <c r="D206" s="1" t="s">
        <v>455</v>
      </c>
      <c r="E206" s="2" t="str">
        <f>HYPERLINK("https://talan.bank.gov.ua/get-user-certificate/Te-A0D7c44ACSQeS2ar2","Завантажити сертифікат")</f>
        <v>Завантажити сертифікат</v>
      </c>
    </row>
    <row r="207" spans="1:5" x14ac:dyDescent="0.3">
      <c r="A207" s="3">
        <v>206</v>
      </c>
      <c r="B207" s="3">
        <v>2163</v>
      </c>
      <c r="C207" s="2" t="s">
        <v>456</v>
      </c>
      <c r="D207" s="1" t="s">
        <v>457</v>
      </c>
      <c r="E207" s="2" t="str">
        <f>HYPERLINK("https://talan.bank.gov.ua/get-user-certificate/Te-A0edX_2NEWz-j8vH2","Завантажити сертифікат")</f>
        <v>Завантажити сертифікат</v>
      </c>
    </row>
    <row r="208" spans="1:5" x14ac:dyDescent="0.3">
      <c r="A208" s="3">
        <v>207</v>
      </c>
      <c r="B208" s="3">
        <v>2164</v>
      </c>
      <c r="C208" s="2" t="s">
        <v>458</v>
      </c>
      <c r="D208" s="1" t="s">
        <v>459</v>
      </c>
      <c r="E208" s="2" t="str">
        <f>HYPERLINK("https://talan.bank.gov.ua/get-user-certificate/Te-A07CT00nLexIx3vXy","Завантажити сертифікат")</f>
        <v>Завантажити сертифікат</v>
      </c>
    </row>
    <row r="209" spans="1:5" x14ac:dyDescent="0.3">
      <c r="A209" s="3">
        <v>208</v>
      </c>
      <c r="B209" s="3">
        <v>2165</v>
      </c>
      <c r="C209" s="2" t="s">
        <v>29</v>
      </c>
      <c r="D209" s="1" t="s">
        <v>274</v>
      </c>
      <c r="E209" s="2" t="str">
        <f>HYPERLINK("https://talan.bank.gov.ua/get-user-certificate/Te-A0haOxm1bzw-WLyYh","Завантажити сертифікат")</f>
        <v>Завантажити сертифікат</v>
      </c>
    </row>
    <row r="210" spans="1:5" x14ac:dyDescent="0.3">
      <c r="A210" s="3">
        <v>209</v>
      </c>
      <c r="B210" s="3">
        <v>2166</v>
      </c>
      <c r="C210" s="2" t="s">
        <v>460</v>
      </c>
      <c r="D210" s="1" t="s">
        <v>461</v>
      </c>
      <c r="E210" s="2" t="str">
        <f>HYPERLINK("https://talan.bank.gov.ua/get-user-certificate/Te-A0viEeh5c8s3J5_2l","Завантажити сертифікат")</f>
        <v>Завантажити сертифікат</v>
      </c>
    </row>
    <row r="211" spans="1:5" x14ac:dyDescent="0.3">
      <c r="A211" s="3">
        <v>210</v>
      </c>
      <c r="B211" s="3">
        <v>2167</v>
      </c>
      <c r="C211" s="2" t="s">
        <v>462</v>
      </c>
      <c r="D211" s="1" t="s">
        <v>463</v>
      </c>
      <c r="E211" s="2" t="str">
        <f>HYPERLINK("https://talan.bank.gov.ua/get-user-certificate/Te-A0soBsWiLJrsfBwQB","Завантажити сертифікат")</f>
        <v>Завантажити сертифікат</v>
      </c>
    </row>
    <row r="212" spans="1:5" x14ac:dyDescent="0.3">
      <c r="A212" s="3">
        <v>211</v>
      </c>
      <c r="B212" s="3">
        <v>2168</v>
      </c>
      <c r="C212" s="2" t="s">
        <v>464</v>
      </c>
      <c r="D212" s="1" t="s">
        <v>465</v>
      </c>
      <c r="E212" s="2" t="str">
        <f>HYPERLINK("https://talan.bank.gov.ua/get-user-certificate/Te-A0mjiZ2ZFWizBM1I3","Завантажити сертифікат")</f>
        <v>Завантажити сертифікат</v>
      </c>
    </row>
    <row r="213" spans="1:5" x14ac:dyDescent="0.3">
      <c r="A213" s="3">
        <v>212</v>
      </c>
      <c r="B213" s="3">
        <v>2169</v>
      </c>
      <c r="C213" s="2" t="s">
        <v>466</v>
      </c>
      <c r="D213" s="1" t="s">
        <v>467</v>
      </c>
      <c r="E213" s="2" t="str">
        <f>HYPERLINK("https://talan.bank.gov.ua/get-user-certificate/Te-A0KtgZdN87oUkNzVV","Завантажити сертифікат")</f>
        <v>Завантажити сертифікат</v>
      </c>
    </row>
    <row r="214" spans="1:5" ht="28.8" x14ac:dyDescent="0.3">
      <c r="A214" s="3">
        <v>213</v>
      </c>
      <c r="B214" s="3">
        <v>2170</v>
      </c>
      <c r="C214" s="2" t="s">
        <v>468</v>
      </c>
      <c r="D214" s="1" t="s">
        <v>469</v>
      </c>
      <c r="E214" s="2" t="str">
        <f>HYPERLINK("https://talan.bank.gov.ua/get-user-certificate/Te-A0K6qw0Kafv35pfF0","Завантажити сертифікат")</f>
        <v>Завантажити сертифікат</v>
      </c>
    </row>
    <row r="215" spans="1:5" ht="28.8" x14ac:dyDescent="0.3">
      <c r="A215" s="3">
        <v>214</v>
      </c>
      <c r="B215" s="3">
        <v>2171</v>
      </c>
      <c r="C215" s="2" t="s">
        <v>98</v>
      </c>
      <c r="D215" s="1" t="s">
        <v>470</v>
      </c>
      <c r="E215" s="2" t="str">
        <f>HYPERLINK("https://talan.bank.gov.ua/get-user-certificate/Te-A0UZ1wAmmDf1CQ5D1","Завантажити сертифікат")</f>
        <v>Завантажити сертифікат</v>
      </c>
    </row>
    <row r="216" spans="1:5" x14ac:dyDescent="0.3">
      <c r="A216" s="3">
        <v>215</v>
      </c>
      <c r="B216" s="3">
        <v>2172</v>
      </c>
      <c r="C216" s="2" t="s">
        <v>55</v>
      </c>
      <c r="D216" s="1" t="s">
        <v>471</v>
      </c>
      <c r="E216" s="2" t="str">
        <f>HYPERLINK("https://talan.bank.gov.ua/get-user-certificate/Te-A0Q8KRQ9JA63nFYwg","Завантажити сертифікат")</f>
        <v>Завантажити сертифікат</v>
      </c>
    </row>
    <row r="217" spans="1:5" x14ac:dyDescent="0.3">
      <c r="A217" s="3">
        <v>216</v>
      </c>
      <c r="B217" s="3">
        <v>2173</v>
      </c>
      <c r="C217" s="2" t="s">
        <v>472</v>
      </c>
      <c r="D217" s="1" t="s">
        <v>473</v>
      </c>
      <c r="E217" s="2" t="str">
        <f>HYPERLINK("https://talan.bank.gov.ua/get-user-certificate/Te-A05du1IpUAM51TQlC","Завантажити сертифікат")</f>
        <v>Завантажити сертифікат</v>
      </c>
    </row>
    <row r="218" spans="1:5" ht="28.8" x14ac:dyDescent="0.3">
      <c r="A218" s="3">
        <v>217</v>
      </c>
      <c r="B218" s="3">
        <v>2174</v>
      </c>
      <c r="C218" s="2" t="s">
        <v>474</v>
      </c>
      <c r="D218" s="1" t="s">
        <v>475</v>
      </c>
      <c r="E218" s="2" t="str">
        <f>HYPERLINK("https://talan.bank.gov.ua/get-user-certificate/Te-A0rGeVesTBzSrJt6H","Завантажити сертифікат")</f>
        <v>Завантажити сертифікат</v>
      </c>
    </row>
    <row r="219" spans="1:5" x14ac:dyDescent="0.3">
      <c r="A219" s="3">
        <v>218</v>
      </c>
      <c r="B219" s="3">
        <v>2175</v>
      </c>
      <c r="C219" s="2" t="s">
        <v>476</v>
      </c>
      <c r="D219" s="1" t="s">
        <v>324</v>
      </c>
      <c r="E219" s="2" t="str">
        <f>HYPERLINK("https://talan.bank.gov.ua/get-user-certificate/Te-A0g59MWycStMJxbpz","Завантажити сертифікат")</f>
        <v>Завантажити сертифікат</v>
      </c>
    </row>
    <row r="220" spans="1:5" x14ac:dyDescent="0.3">
      <c r="A220" s="3">
        <v>219</v>
      </c>
      <c r="B220" s="3">
        <v>2176</v>
      </c>
      <c r="C220" s="2" t="s">
        <v>57</v>
      </c>
      <c r="D220" s="1" t="s">
        <v>477</v>
      </c>
      <c r="E220" s="2" t="str">
        <f>HYPERLINK("https://talan.bank.gov.ua/get-user-certificate/Te-A0BN-Y-cBSnmE8RNV","Завантажити сертифікат")</f>
        <v>Завантажити сертифікат</v>
      </c>
    </row>
    <row r="221" spans="1:5" x14ac:dyDescent="0.3">
      <c r="A221" s="3">
        <v>220</v>
      </c>
      <c r="B221" s="3">
        <v>2177</v>
      </c>
      <c r="C221" s="2" t="s">
        <v>478</v>
      </c>
      <c r="D221" s="1" t="s">
        <v>479</v>
      </c>
      <c r="E221" s="2" t="str">
        <f>HYPERLINK("https://talan.bank.gov.ua/get-user-certificate/Te-A02KUB9gVvDA2CU7K","Завантажити сертифікат")</f>
        <v>Завантажити сертифікат</v>
      </c>
    </row>
    <row r="222" spans="1:5" x14ac:dyDescent="0.3">
      <c r="A222" s="3">
        <v>221</v>
      </c>
      <c r="B222" s="3">
        <v>2178</v>
      </c>
      <c r="C222" s="2" t="s">
        <v>480</v>
      </c>
      <c r="D222" s="1" t="s">
        <v>481</v>
      </c>
      <c r="E222" s="2" t="str">
        <f>HYPERLINK("https://talan.bank.gov.ua/get-user-certificate/Te-A0qbz7yw4XCRbGyHQ","Завантажити сертифікат")</f>
        <v>Завантажити сертифікат</v>
      </c>
    </row>
    <row r="223" spans="1:5" x14ac:dyDescent="0.3">
      <c r="A223" s="3">
        <v>222</v>
      </c>
      <c r="B223" s="3">
        <v>2179</v>
      </c>
      <c r="C223" s="2" t="s">
        <v>62</v>
      </c>
      <c r="D223" s="1" t="s">
        <v>482</v>
      </c>
      <c r="E223" s="2" t="str">
        <f>HYPERLINK("https://talan.bank.gov.ua/get-user-certificate/Te-A0ACQ48Ii-qOgsj3k","Завантажити сертифікат")</f>
        <v>Завантажити сертифікат</v>
      </c>
    </row>
    <row r="224" spans="1:5" x14ac:dyDescent="0.3">
      <c r="A224" s="3">
        <v>223</v>
      </c>
      <c r="B224" s="3">
        <v>2180</v>
      </c>
      <c r="C224" s="2" t="s">
        <v>483</v>
      </c>
      <c r="D224" s="1" t="s">
        <v>484</v>
      </c>
      <c r="E224" s="2" t="str">
        <f>HYPERLINK("https://talan.bank.gov.ua/get-user-certificate/Te-A0jzc1HtpWg6cHXmC","Завантажити сертифікат")</f>
        <v>Завантажити сертифікат</v>
      </c>
    </row>
    <row r="225" spans="1:5" x14ac:dyDescent="0.3">
      <c r="A225" s="3">
        <v>224</v>
      </c>
      <c r="B225" s="3">
        <v>2181</v>
      </c>
      <c r="C225" s="2" t="s">
        <v>485</v>
      </c>
      <c r="D225" s="1" t="s">
        <v>486</v>
      </c>
      <c r="E225" s="2" t="str">
        <f>HYPERLINK("https://talan.bank.gov.ua/get-user-certificate/Te-A0N_mNcBd4Ey6EItR","Завантажити сертифікат")</f>
        <v>Завантажити сертифікат</v>
      </c>
    </row>
    <row r="226" spans="1:5" x14ac:dyDescent="0.3">
      <c r="A226" s="3">
        <v>225</v>
      </c>
      <c r="B226" s="3">
        <v>2182</v>
      </c>
      <c r="C226" s="2" t="s">
        <v>487</v>
      </c>
      <c r="D226" s="1" t="s">
        <v>488</v>
      </c>
      <c r="E226" s="2" t="str">
        <f>HYPERLINK("https://talan.bank.gov.ua/get-user-certificate/Te-A07HI_nYVnbrnav8Q","Завантажити сертифікат")</f>
        <v>Завантажити сертифікат</v>
      </c>
    </row>
    <row r="227" spans="1:5" x14ac:dyDescent="0.3">
      <c r="A227" s="3">
        <v>226</v>
      </c>
      <c r="B227" s="3">
        <v>2183</v>
      </c>
      <c r="C227" s="2" t="s">
        <v>489</v>
      </c>
      <c r="D227" s="1" t="s">
        <v>410</v>
      </c>
      <c r="E227" s="2" t="str">
        <f>HYPERLINK("https://talan.bank.gov.ua/get-user-certificate/Te-A0Cl0qejjax4e3co1","Завантажити сертифікат")</f>
        <v>Завантажити сертифікат</v>
      </c>
    </row>
    <row r="228" spans="1:5" x14ac:dyDescent="0.3">
      <c r="A228" s="3">
        <v>227</v>
      </c>
      <c r="B228" s="3">
        <v>2184</v>
      </c>
      <c r="C228" s="2" t="s">
        <v>490</v>
      </c>
      <c r="D228" s="1" t="s">
        <v>491</v>
      </c>
      <c r="E228" s="2" t="str">
        <f>HYPERLINK("https://talan.bank.gov.ua/get-user-certificate/Te-A0UB-ImHaAh0EKCpx","Завантажити сертифікат")</f>
        <v>Завантажити сертифікат</v>
      </c>
    </row>
    <row r="229" spans="1:5" x14ac:dyDescent="0.3">
      <c r="A229" s="3">
        <v>228</v>
      </c>
      <c r="B229" s="3">
        <v>2185</v>
      </c>
      <c r="C229" s="2" t="s">
        <v>492</v>
      </c>
      <c r="D229" s="1" t="s">
        <v>493</v>
      </c>
      <c r="E229" s="2" t="str">
        <f>HYPERLINK("https://talan.bank.gov.ua/get-user-certificate/Te-A06weLkuzTu1fh3Cg","Завантажити сертифікат")</f>
        <v>Завантажити сертифікат</v>
      </c>
    </row>
    <row r="230" spans="1:5" x14ac:dyDescent="0.3">
      <c r="A230" s="3">
        <v>229</v>
      </c>
      <c r="B230" s="3">
        <v>2186</v>
      </c>
      <c r="C230" s="2" t="s">
        <v>494</v>
      </c>
      <c r="D230" s="1" t="s">
        <v>495</v>
      </c>
      <c r="E230" s="2" t="str">
        <f>HYPERLINK("https://talan.bank.gov.ua/get-user-certificate/Te-A0xOfkfehjd54z8fz","Завантажити сертифікат")</f>
        <v>Завантажити сертифікат</v>
      </c>
    </row>
    <row r="231" spans="1:5" ht="28.8" x14ac:dyDescent="0.3">
      <c r="A231" s="3">
        <v>230</v>
      </c>
      <c r="B231" s="3">
        <v>2187</v>
      </c>
      <c r="C231" s="2" t="s">
        <v>496</v>
      </c>
      <c r="D231" s="1" t="s">
        <v>497</v>
      </c>
      <c r="E231" s="2" t="str">
        <f>HYPERLINK("https://talan.bank.gov.ua/get-user-certificate/Te-A0PAeDbEoerbb_vwI","Завантажити сертифікат")</f>
        <v>Завантажити сертифікат</v>
      </c>
    </row>
    <row r="232" spans="1:5" x14ac:dyDescent="0.3">
      <c r="A232" s="3">
        <v>231</v>
      </c>
      <c r="B232" s="3">
        <v>2188</v>
      </c>
      <c r="C232" s="2" t="s">
        <v>498</v>
      </c>
      <c r="D232" s="1" t="s">
        <v>305</v>
      </c>
      <c r="E232" s="2" t="str">
        <f>HYPERLINK("https://talan.bank.gov.ua/get-user-certificate/Te-A0mJBfrq-lvUf_-NG","Завантажити сертифікат")</f>
        <v>Завантажити сертифікат</v>
      </c>
    </row>
    <row r="233" spans="1:5" x14ac:dyDescent="0.3">
      <c r="A233" s="3">
        <v>232</v>
      </c>
      <c r="B233" s="3">
        <v>2189</v>
      </c>
      <c r="C233" s="2" t="s">
        <v>499</v>
      </c>
      <c r="D233" s="1" t="s">
        <v>500</v>
      </c>
      <c r="E233" s="2" t="str">
        <f>HYPERLINK("https://talan.bank.gov.ua/get-user-certificate/Te-A0Atv5yQkILy_bbFB","Завантажити сертифікат")</f>
        <v>Завантажити сертифікат</v>
      </c>
    </row>
    <row r="234" spans="1:5" ht="28.8" x14ac:dyDescent="0.3">
      <c r="A234" s="3">
        <v>233</v>
      </c>
      <c r="B234" s="3">
        <v>2190</v>
      </c>
      <c r="C234" s="2" t="s">
        <v>92</v>
      </c>
      <c r="D234" s="1" t="s">
        <v>501</v>
      </c>
      <c r="E234" s="2" t="str">
        <f>HYPERLINK("https://talan.bank.gov.ua/get-user-certificate/Te-A0zs5Cz8PZTj_B7I7","Завантажити сертифікат")</f>
        <v>Завантажити сертифікат</v>
      </c>
    </row>
    <row r="235" spans="1:5" x14ac:dyDescent="0.3">
      <c r="A235" s="3">
        <v>234</v>
      </c>
      <c r="B235" s="3">
        <v>2191</v>
      </c>
      <c r="C235" s="2" t="s">
        <v>502</v>
      </c>
      <c r="D235" s="1" t="s">
        <v>503</v>
      </c>
      <c r="E235" s="2" t="str">
        <f>HYPERLINK("https://talan.bank.gov.ua/get-user-certificate/Te-A09OHUBjteuoc5n_J","Завантажити сертифікат")</f>
        <v>Завантажити сертифікат</v>
      </c>
    </row>
    <row r="236" spans="1:5" x14ac:dyDescent="0.3">
      <c r="A236" s="3">
        <v>235</v>
      </c>
      <c r="B236" s="3">
        <v>2192</v>
      </c>
      <c r="C236" s="2" t="s">
        <v>27</v>
      </c>
      <c r="D236" s="1" t="s">
        <v>504</v>
      </c>
      <c r="E236" s="2" t="str">
        <f>HYPERLINK("https://talan.bank.gov.ua/get-user-certificate/Te-A0S65Xyl-VWkqzo3K","Завантажити сертифікат")</f>
        <v>Завантажити сертифікат</v>
      </c>
    </row>
    <row r="237" spans="1:5" x14ac:dyDescent="0.3">
      <c r="A237" s="3">
        <v>236</v>
      </c>
      <c r="B237" s="3">
        <v>2193</v>
      </c>
      <c r="C237" s="2" t="s">
        <v>505</v>
      </c>
      <c r="D237" s="1" t="s">
        <v>506</v>
      </c>
      <c r="E237" s="2" t="str">
        <f>HYPERLINK("https://talan.bank.gov.ua/get-user-certificate/Te-A0hm3lRs7uYCvdzRD","Завантажити сертифікат")</f>
        <v>Завантажити сертифікат</v>
      </c>
    </row>
    <row r="238" spans="1:5" x14ac:dyDescent="0.3">
      <c r="A238" s="3">
        <v>237</v>
      </c>
      <c r="B238" s="3">
        <v>2194</v>
      </c>
      <c r="C238" s="2" t="s">
        <v>507</v>
      </c>
      <c r="D238" s="1" t="s">
        <v>508</v>
      </c>
      <c r="E238" s="2" t="str">
        <f>HYPERLINK("https://talan.bank.gov.ua/get-user-certificate/Te-A0ItOBHJlQV4tO7_u","Завантажити сертифікат")</f>
        <v>Завантажити сертифікат</v>
      </c>
    </row>
    <row r="239" spans="1:5" x14ac:dyDescent="0.3">
      <c r="A239" s="3">
        <v>238</v>
      </c>
      <c r="B239" s="3">
        <v>2195</v>
      </c>
      <c r="C239" s="2" t="s">
        <v>509</v>
      </c>
      <c r="D239" s="1" t="s">
        <v>493</v>
      </c>
      <c r="E239" s="2" t="str">
        <f>HYPERLINK("https://talan.bank.gov.ua/get-user-certificate/Te-A0nWLPwrH4c-zUR4u","Завантажити сертифікат")</f>
        <v>Завантажити сертифікат</v>
      </c>
    </row>
    <row r="240" spans="1:5" x14ac:dyDescent="0.3">
      <c r="A240" s="3">
        <v>239</v>
      </c>
      <c r="B240" s="3">
        <v>2196</v>
      </c>
      <c r="C240" s="2" t="s">
        <v>510</v>
      </c>
      <c r="D240" s="1" t="s">
        <v>511</v>
      </c>
      <c r="E240" s="2" t="str">
        <f>HYPERLINK("https://talan.bank.gov.ua/get-user-certificate/Te-A0t6r1itWERLgZG9H","Завантажити сертифікат")</f>
        <v>Завантажити сертифікат</v>
      </c>
    </row>
    <row r="241" spans="1:5" ht="28.8" x14ac:dyDescent="0.3">
      <c r="A241" s="3">
        <v>240</v>
      </c>
      <c r="B241" s="3">
        <v>2197</v>
      </c>
      <c r="C241" s="2" t="s">
        <v>31</v>
      </c>
      <c r="D241" s="1" t="s">
        <v>156</v>
      </c>
      <c r="E241" s="2" t="str">
        <f>HYPERLINK("https://talan.bank.gov.ua/get-user-certificate/Te-A0cyLHcTDaOY5Rcw8","Завантажити сертифікат")</f>
        <v>Завантажити сертифікат</v>
      </c>
    </row>
    <row r="242" spans="1:5" ht="28.8" x14ac:dyDescent="0.3">
      <c r="A242" s="3">
        <v>241</v>
      </c>
      <c r="B242" s="3">
        <v>2198</v>
      </c>
      <c r="C242" s="2" t="s">
        <v>512</v>
      </c>
      <c r="D242" s="1" t="s">
        <v>513</v>
      </c>
      <c r="E242" s="2" t="str">
        <f>HYPERLINK("https://talan.bank.gov.ua/get-user-certificate/Te-A0rtj218RQnX9p40N","Завантажити сертифікат")</f>
        <v>Завантажити сертифікат</v>
      </c>
    </row>
    <row r="243" spans="1:5" x14ac:dyDescent="0.3">
      <c r="A243" s="3">
        <v>242</v>
      </c>
      <c r="B243" s="3">
        <v>2199</v>
      </c>
      <c r="C243" s="2" t="s">
        <v>25</v>
      </c>
      <c r="D243" s="1" t="s">
        <v>493</v>
      </c>
      <c r="E243" s="2" t="str">
        <f>HYPERLINK("https://talan.bank.gov.ua/get-user-certificate/Te-A0frjCHcOxJwG4ey5","Завантажити сертифікат")</f>
        <v>Завантажити сертифікат</v>
      </c>
    </row>
    <row r="244" spans="1:5" x14ac:dyDescent="0.3">
      <c r="A244" s="3">
        <v>243</v>
      </c>
      <c r="B244" s="3">
        <v>2200</v>
      </c>
      <c r="C244" s="2" t="s">
        <v>514</v>
      </c>
      <c r="D244" s="1" t="s">
        <v>515</v>
      </c>
      <c r="E244" s="2" t="str">
        <f>HYPERLINK("https://talan.bank.gov.ua/get-user-certificate/Te-A08u4DUhwivQPiLvU","Завантажити сертифікат")</f>
        <v>Завантажити сертифікат</v>
      </c>
    </row>
    <row r="245" spans="1:5" x14ac:dyDescent="0.3">
      <c r="A245" s="3">
        <v>244</v>
      </c>
      <c r="B245" s="3">
        <v>2201</v>
      </c>
      <c r="C245" s="2" t="s">
        <v>112</v>
      </c>
      <c r="D245" s="1" t="s">
        <v>516</v>
      </c>
      <c r="E245" s="2" t="str">
        <f>HYPERLINK("https://talan.bank.gov.ua/get-user-certificate/Te-A00pVwTdgkTPpJYng","Завантажити сертифікат")</f>
        <v>Завантажити сертифікат</v>
      </c>
    </row>
    <row r="246" spans="1:5" ht="28.8" x14ac:dyDescent="0.3">
      <c r="A246" s="3">
        <v>245</v>
      </c>
      <c r="B246" s="3">
        <v>2202</v>
      </c>
      <c r="C246" s="2" t="s">
        <v>517</v>
      </c>
      <c r="D246" s="1" t="s">
        <v>518</v>
      </c>
      <c r="E246" s="2" t="str">
        <f>HYPERLINK("https://talan.bank.gov.ua/get-user-certificate/Te-A0FbnzNhIKIAWH7LH","Завантажити сертифікат")</f>
        <v>Завантажити сертифікат</v>
      </c>
    </row>
    <row r="247" spans="1:5" x14ac:dyDescent="0.3">
      <c r="A247" s="3">
        <v>246</v>
      </c>
      <c r="B247" s="3">
        <v>2203</v>
      </c>
      <c r="C247" s="2" t="s">
        <v>67</v>
      </c>
      <c r="D247" s="1" t="s">
        <v>477</v>
      </c>
      <c r="E247" s="2" t="str">
        <f>HYPERLINK("https://talan.bank.gov.ua/get-user-certificate/Te-A0pfuMZKHnT2Ia4IP","Завантажити сертифікат")</f>
        <v>Завантажити сертифікат</v>
      </c>
    </row>
    <row r="248" spans="1:5" ht="28.8" x14ac:dyDescent="0.3">
      <c r="A248" s="3">
        <v>247</v>
      </c>
      <c r="B248" s="3">
        <v>2204</v>
      </c>
      <c r="C248" s="2" t="s">
        <v>68</v>
      </c>
      <c r="D248" s="1" t="s">
        <v>519</v>
      </c>
      <c r="E248" s="2" t="str">
        <f>HYPERLINK("https://talan.bank.gov.ua/get-user-certificate/Te-A0QqKhEGfAUHfwZh7","Завантажити сертифікат")</f>
        <v>Завантажити сертифікат</v>
      </c>
    </row>
    <row r="249" spans="1:5" ht="28.8" x14ac:dyDescent="0.3">
      <c r="A249" s="3">
        <v>248</v>
      </c>
      <c r="B249" s="3">
        <v>2205</v>
      </c>
      <c r="C249" s="2" t="s">
        <v>520</v>
      </c>
      <c r="D249" s="1" t="s">
        <v>521</v>
      </c>
      <c r="E249" s="2" t="str">
        <f>HYPERLINK("https://talan.bank.gov.ua/get-user-certificate/Te-A0yLQ502v_bR_Ymj3","Завантажити сертифікат")</f>
        <v>Завантажити сертифікат</v>
      </c>
    </row>
    <row r="250" spans="1:5" x14ac:dyDescent="0.3">
      <c r="A250" s="3">
        <v>249</v>
      </c>
      <c r="B250" s="3">
        <v>2206</v>
      </c>
      <c r="C250" s="2" t="s">
        <v>522</v>
      </c>
      <c r="D250" s="1" t="s">
        <v>220</v>
      </c>
      <c r="E250" s="2" t="str">
        <f>HYPERLINK("https://talan.bank.gov.ua/get-user-certificate/Te-A0dKNI5Onr5pGNPhM","Завантажити сертифікат")</f>
        <v>Завантажити сертифікат</v>
      </c>
    </row>
    <row r="251" spans="1:5" x14ac:dyDescent="0.3">
      <c r="A251" s="3">
        <v>250</v>
      </c>
      <c r="B251" s="3">
        <v>2207</v>
      </c>
      <c r="C251" s="2" t="s">
        <v>523</v>
      </c>
      <c r="D251" s="1" t="s">
        <v>249</v>
      </c>
      <c r="E251" s="2" t="str">
        <f>HYPERLINK("https://talan.bank.gov.ua/get-user-certificate/Te-A0G_yUYD9BnPJRr_L","Завантажити сертифікат")</f>
        <v>Завантажити сертифікат</v>
      </c>
    </row>
    <row r="252" spans="1:5" x14ac:dyDescent="0.3">
      <c r="A252" s="3">
        <v>251</v>
      </c>
      <c r="B252" s="3">
        <v>2208</v>
      </c>
      <c r="C252" s="2" t="s">
        <v>524</v>
      </c>
      <c r="D252" s="1" t="s">
        <v>357</v>
      </c>
      <c r="E252" s="2" t="str">
        <f>HYPERLINK("https://talan.bank.gov.ua/get-user-certificate/Te-A0ZLKcW9nXuWn_XoX","Завантажити сертифікат")</f>
        <v>Завантажити сертифікат</v>
      </c>
    </row>
    <row r="253" spans="1:5" ht="28.8" x14ac:dyDescent="0.3">
      <c r="A253" s="3">
        <v>252</v>
      </c>
      <c r="B253" s="3">
        <v>2209</v>
      </c>
      <c r="C253" s="2" t="s">
        <v>525</v>
      </c>
      <c r="D253" s="1" t="s">
        <v>526</v>
      </c>
      <c r="E253" s="2" t="str">
        <f>HYPERLINK("https://talan.bank.gov.ua/get-user-certificate/Te-A0Ozlt8OCJt2YgYnX","Завантажити сертифікат")</f>
        <v>Завантажити сертифікат</v>
      </c>
    </row>
    <row r="254" spans="1:5" ht="28.8" x14ac:dyDescent="0.3">
      <c r="A254" s="3">
        <v>253</v>
      </c>
      <c r="B254" s="3">
        <v>2210</v>
      </c>
      <c r="C254" s="2" t="s">
        <v>527</v>
      </c>
      <c r="D254" s="1" t="s">
        <v>528</v>
      </c>
      <c r="E254" s="2" t="str">
        <f>HYPERLINK("https://talan.bank.gov.ua/get-user-certificate/Te-A0aNZ3PEIqODPEAoX","Завантажити сертифікат")</f>
        <v>Завантажити сертифікат</v>
      </c>
    </row>
    <row r="255" spans="1:5" x14ac:dyDescent="0.3">
      <c r="A255" s="3">
        <v>254</v>
      </c>
      <c r="B255" s="3">
        <v>2211</v>
      </c>
      <c r="C255" s="2" t="s">
        <v>59</v>
      </c>
      <c r="D255" s="1" t="s">
        <v>529</v>
      </c>
      <c r="E255" s="2" t="str">
        <f>HYPERLINK("https://talan.bank.gov.ua/get-user-certificate/Te-A0Vs-jCAsMpIJO35u","Завантажити сертифікат")</f>
        <v>Завантажити сертифікат</v>
      </c>
    </row>
    <row r="256" spans="1:5" x14ac:dyDescent="0.3">
      <c r="A256" s="3">
        <v>255</v>
      </c>
      <c r="B256" s="3">
        <v>2212</v>
      </c>
      <c r="C256" s="2" t="s">
        <v>530</v>
      </c>
      <c r="D256" s="1" t="s">
        <v>531</v>
      </c>
      <c r="E256" s="2" t="str">
        <f>HYPERLINK("https://talan.bank.gov.ua/get-user-certificate/Te-A00YoxJJEcsBxk5qS","Завантажити сертифікат")</f>
        <v>Завантажити сертифікат</v>
      </c>
    </row>
    <row r="257" spans="1:5" ht="28.8" x14ac:dyDescent="0.3">
      <c r="A257" s="3">
        <v>256</v>
      </c>
      <c r="B257" s="3">
        <v>2213</v>
      </c>
      <c r="C257" s="2" t="s">
        <v>77</v>
      </c>
      <c r="D257" s="1" t="s">
        <v>156</v>
      </c>
      <c r="E257" s="2" t="str">
        <f>HYPERLINK("https://talan.bank.gov.ua/get-user-certificate/Te-A0PuUTIWLNFfZfP4G","Завантажити сертифікат")</f>
        <v>Завантажити сертифікат</v>
      </c>
    </row>
    <row r="258" spans="1:5" x14ac:dyDescent="0.3">
      <c r="A258" s="3">
        <v>257</v>
      </c>
      <c r="B258" s="3">
        <v>2214</v>
      </c>
      <c r="C258" s="2" t="s">
        <v>532</v>
      </c>
      <c r="D258" s="1" t="s">
        <v>533</v>
      </c>
      <c r="E258" s="2" t="str">
        <f>HYPERLINK("https://talan.bank.gov.ua/get-user-certificate/Te-A0FMe3dciPQL0sswA","Завантажити сертифікат")</f>
        <v>Завантажити сертифікат</v>
      </c>
    </row>
    <row r="259" spans="1:5" ht="28.8" x14ac:dyDescent="0.3">
      <c r="A259" s="3">
        <v>258</v>
      </c>
      <c r="B259" s="3">
        <v>2215</v>
      </c>
      <c r="C259" s="2" t="s">
        <v>534</v>
      </c>
      <c r="D259" s="1" t="s">
        <v>535</v>
      </c>
      <c r="E259" s="2" t="str">
        <f>HYPERLINK("https://talan.bank.gov.ua/get-user-certificate/Te-A07_VIwtw0Q1pkA_B","Завантажити сертифікат")</f>
        <v>Завантажити сертифікат</v>
      </c>
    </row>
    <row r="260" spans="1:5" x14ac:dyDescent="0.3">
      <c r="A260" s="3">
        <v>259</v>
      </c>
      <c r="B260" s="3">
        <v>2216</v>
      </c>
      <c r="C260" s="2" t="s">
        <v>536</v>
      </c>
      <c r="D260" s="1" t="s">
        <v>537</v>
      </c>
      <c r="E260" s="2" t="str">
        <f>HYPERLINK("https://talan.bank.gov.ua/get-user-certificate/Te-A04agKhvK8umPKN0z","Завантажити сертифікат")</f>
        <v>Завантажити сертифікат</v>
      </c>
    </row>
    <row r="261" spans="1:5" x14ac:dyDescent="0.3">
      <c r="A261" s="3">
        <v>260</v>
      </c>
      <c r="B261" s="3">
        <v>2217</v>
      </c>
      <c r="C261" s="2" t="s">
        <v>92</v>
      </c>
      <c r="D261" s="1" t="s">
        <v>538</v>
      </c>
      <c r="E261" s="2" t="str">
        <f>HYPERLINK("https://talan.bank.gov.ua/get-user-certificate/Te-A0-gu-pQX2YdqZwXq","Завантажити сертифікат")</f>
        <v>Завантажити сертифікат</v>
      </c>
    </row>
    <row r="262" spans="1:5" x14ac:dyDescent="0.3">
      <c r="A262" s="3">
        <v>261</v>
      </c>
      <c r="B262" s="3">
        <v>2218</v>
      </c>
      <c r="C262" s="2" t="s">
        <v>539</v>
      </c>
      <c r="D262" s="1" t="s">
        <v>540</v>
      </c>
      <c r="E262" s="2" t="str">
        <f>HYPERLINK("https://talan.bank.gov.ua/get-user-certificate/Te-A0RbYGlchu5Bh8DcT","Завантажити сертифікат")</f>
        <v>Завантажити сертифікат</v>
      </c>
    </row>
    <row r="263" spans="1:5" x14ac:dyDescent="0.3">
      <c r="A263" s="3">
        <v>262</v>
      </c>
      <c r="B263" s="3">
        <v>2219</v>
      </c>
      <c r="C263" s="2" t="s">
        <v>541</v>
      </c>
      <c r="D263" s="1" t="s">
        <v>542</v>
      </c>
      <c r="E263" s="2" t="str">
        <f>HYPERLINK("https://talan.bank.gov.ua/get-user-certificate/Te-A0rDQ95faacZw3mHd","Завантажити сертифікат")</f>
        <v>Завантажити сертифікат</v>
      </c>
    </row>
    <row r="264" spans="1:5" ht="28.8" x14ac:dyDescent="0.3">
      <c r="A264" s="3">
        <v>263</v>
      </c>
      <c r="B264" s="3">
        <v>2220</v>
      </c>
      <c r="C264" s="2" t="s">
        <v>543</v>
      </c>
      <c r="D264" s="1" t="s">
        <v>544</v>
      </c>
      <c r="E264" s="2" t="str">
        <f>HYPERLINK("https://talan.bank.gov.ua/get-user-certificate/Te-A05rsCLPotPT0tqm4","Завантажити сертифікат")</f>
        <v>Завантажити сертифікат</v>
      </c>
    </row>
    <row r="265" spans="1:5" x14ac:dyDescent="0.3">
      <c r="A265" s="3">
        <v>264</v>
      </c>
      <c r="B265" s="3">
        <v>2221</v>
      </c>
      <c r="C265" s="2" t="s">
        <v>545</v>
      </c>
      <c r="D265" s="1" t="s">
        <v>546</v>
      </c>
      <c r="E265" s="2" t="str">
        <f>HYPERLINK("https://talan.bank.gov.ua/get-user-certificate/Te-A0VM1HpxY8lwvB7qE","Завантажити сертифікат")</f>
        <v>Завантажити сертифікат</v>
      </c>
    </row>
    <row r="266" spans="1:5" x14ac:dyDescent="0.3">
      <c r="A266" s="3">
        <v>265</v>
      </c>
      <c r="B266" s="3">
        <v>2222</v>
      </c>
      <c r="C266" s="2" t="s">
        <v>547</v>
      </c>
      <c r="D266" s="1" t="s">
        <v>548</v>
      </c>
      <c r="E266" s="2" t="str">
        <f>HYPERLINK("https://talan.bank.gov.ua/get-user-certificate/Te-A03ArlPY00uDy4plM","Завантажити сертифікат")</f>
        <v>Завантажити сертифікат</v>
      </c>
    </row>
    <row r="267" spans="1:5" x14ac:dyDescent="0.3">
      <c r="A267" s="3">
        <v>266</v>
      </c>
      <c r="B267" s="3">
        <v>2223</v>
      </c>
      <c r="C267" s="2" t="s">
        <v>549</v>
      </c>
      <c r="D267" s="1" t="s">
        <v>550</v>
      </c>
      <c r="E267" s="2" t="str">
        <f>HYPERLINK("https://talan.bank.gov.ua/get-user-certificate/Te-A0EAWpsIuVPf36df-","Завантажити сертифікат")</f>
        <v>Завантажити сертифікат</v>
      </c>
    </row>
    <row r="268" spans="1:5" ht="43.2" x14ac:dyDescent="0.3">
      <c r="A268" s="3">
        <v>267</v>
      </c>
      <c r="B268" s="3">
        <v>2224</v>
      </c>
      <c r="C268" s="2" t="s">
        <v>551</v>
      </c>
      <c r="D268" s="1" t="s">
        <v>552</v>
      </c>
      <c r="E268" s="2" t="str">
        <f>HYPERLINK("https://talan.bank.gov.ua/get-user-certificate/Te-A0KLd08vR_W0wkiA6","Завантажити сертифікат")</f>
        <v>Завантажити сертифікат</v>
      </c>
    </row>
    <row r="269" spans="1:5" x14ac:dyDescent="0.3">
      <c r="A269" s="3">
        <v>268</v>
      </c>
      <c r="B269" s="3">
        <v>2225</v>
      </c>
      <c r="C269" s="2" t="s">
        <v>553</v>
      </c>
      <c r="D269" s="1" t="s">
        <v>554</v>
      </c>
      <c r="E269" s="2" t="str">
        <f>HYPERLINK("https://talan.bank.gov.ua/get-user-certificate/Te-A0cYTMAy6mnwR5Hyd","Завантажити сертифікат")</f>
        <v>Завантажити сертифікат</v>
      </c>
    </row>
    <row r="270" spans="1:5" ht="28.8" x14ac:dyDescent="0.3">
      <c r="A270" s="3">
        <v>269</v>
      </c>
      <c r="B270" s="3">
        <v>2226</v>
      </c>
      <c r="C270" s="2" t="s">
        <v>555</v>
      </c>
      <c r="D270" s="1" t="s">
        <v>556</v>
      </c>
      <c r="E270" s="2" t="str">
        <f>HYPERLINK("https://talan.bank.gov.ua/get-user-certificate/Te-A0-bxW-5oH1cnyPsl","Завантажити сертифікат")</f>
        <v>Завантажити сертифікат</v>
      </c>
    </row>
    <row r="271" spans="1:5" ht="28.8" x14ac:dyDescent="0.3">
      <c r="A271" s="3">
        <v>270</v>
      </c>
      <c r="B271" s="3">
        <v>2227</v>
      </c>
      <c r="C271" s="2" t="s">
        <v>5</v>
      </c>
      <c r="D271" s="1" t="s">
        <v>557</v>
      </c>
      <c r="E271" s="2" t="str">
        <f>HYPERLINK("https://talan.bank.gov.ua/get-user-certificate/Te-A0UX3vpOuHwR7Y2rs","Завантажити сертифікат")</f>
        <v>Завантажити сертифікат</v>
      </c>
    </row>
    <row r="272" spans="1:5" x14ac:dyDescent="0.3">
      <c r="A272" s="3">
        <v>271</v>
      </c>
      <c r="B272" s="3">
        <v>2228</v>
      </c>
      <c r="C272" s="2" t="s">
        <v>558</v>
      </c>
      <c r="D272" s="1" t="s">
        <v>559</v>
      </c>
      <c r="E272" s="2" t="str">
        <f>HYPERLINK("https://talan.bank.gov.ua/get-user-certificate/Te-A0DreAxCZ3LDu-Je8","Завантажити сертифікат")</f>
        <v>Завантажити сертифікат</v>
      </c>
    </row>
    <row r="273" spans="1:5" x14ac:dyDescent="0.3">
      <c r="A273" s="3">
        <v>272</v>
      </c>
      <c r="B273" s="3">
        <v>2229</v>
      </c>
      <c r="C273" s="2" t="s">
        <v>560</v>
      </c>
      <c r="D273" s="1" t="s">
        <v>163</v>
      </c>
      <c r="E273" s="2" t="str">
        <f>HYPERLINK("https://talan.bank.gov.ua/get-user-certificate/Te-A0OuVZLT_1W9xjiku","Завантажити сертифікат")</f>
        <v>Завантажити сертифікат</v>
      </c>
    </row>
    <row r="274" spans="1:5" x14ac:dyDescent="0.3">
      <c r="A274" s="3">
        <v>273</v>
      </c>
      <c r="B274" s="3">
        <v>2230</v>
      </c>
      <c r="C274" s="2" t="s">
        <v>561</v>
      </c>
      <c r="D274" s="1" t="s">
        <v>562</v>
      </c>
      <c r="E274" s="2" t="str">
        <f>HYPERLINK("https://talan.bank.gov.ua/get-user-certificate/Te-A0Arvkszj3928Boz1","Завантажити сертифікат")</f>
        <v>Завантажити сертифікат</v>
      </c>
    </row>
    <row r="275" spans="1:5" x14ac:dyDescent="0.3">
      <c r="A275" s="3">
        <v>274</v>
      </c>
      <c r="B275" s="3">
        <v>2231</v>
      </c>
      <c r="C275" s="2" t="s">
        <v>563</v>
      </c>
      <c r="D275" s="1" t="s">
        <v>564</v>
      </c>
      <c r="E275" s="2" t="str">
        <f>HYPERLINK("https://talan.bank.gov.ua/get-user-certificate/Te-A0vRGWbZSzH7fZluk","Завантажити сертифікат")</f>
        <v>Завантажити сертифікат</v>
      </c>
    </row>
    <row r="276" spans="1:5" x14ac:dyDescent="0.3">
      <c r="A276" s="3">
        <v>275</v>
      </c>
      <c r="B276" s="3">
        <v>2232</v>
      </c>
      <c r="C276" s="2" t="s">
        <v>565</v>
      </c>
      <c r="D276" s="1" t="s">
        <v>566</v>
      </c>
      <c r="E276" s="2" t="str">
        <f>HYPERLINK("https://talan.bank.gov.ua/get-user-certificate/Te-A0-an6PIRIo_0NJap","Завантажити сертифікат")</f>
        <v>Завантажити сертифікат</v>
      </c>
    </row>
    <row r="277" spans="1:5" x14ac:dyDescent="0.3">
      <c r="A277" s="3">
        <v>276</v>
      </c>
      <c r="B277" s="3">
        <v>2233</v>
      </c>
      <c r="C277" s="2" t="s">
        <v>95</v>
      </c>
      <c r="D277" s="1" t="s">
        <v>567</v>
      </c>
      <c r="E277" s="2" t="str">
        <f>HYPERLINK("https://talan.bank.gov.ua/get-user-certificate/Te-A0vHHiChpySWws2Zc","Завантажити сертифікат")</f>
        <v>Завантажити сертифікат</v>
      </c>
    </row>
    <row r="278" spans="1:5" ht="28.8" x14ac:dyDescent="0.3">
      <c r="A278" s="3">
        <v>277</v>
      </c>
      <c r="B278" s="3">
        <v>2234</v>
      </c>
      <c r="C278" s="2" t="s">
        <v>80</v>
      </c>
      <c r="D278" s="1" t="s">
        <v>568</v>
      </c>
      <c r="E278" s="2" t="str">
        <f>HYPERLINK("https://talan.bank.gov.ua/get-user-certificate/Te-A0tyaP5s_oIn2Mz8D","Завантажити сертифікат")</f>
        <v>Завантажити сертифікат</v>
      </c>
    </row>
    <row r="279" spans="1:5" x14ac:dyDescent="0.3">
      <c r="A279" s="3">
        <v>278</v>
      </c>
      <c r="B279" s="3">
        <v>2235</v>
      </c>
      <c r="C279" s="2" t="s">
        <v>569</v>
      </c>
      <c r="D279" s="1" t="s">
        <v>249</v>
      </c>
      <c r="E279" s="2" t="str">
        <f>HYPERLINK("https://talan.bank.gov.ua/get-user-certificate/Te-A0EKsBCL8ORNvth5U","Завантажити сертифікат")</f>
        <v>Завантажити сертифікат</v>
      </c>
    </row>
    <row r="280" spans="1:5" x14ac:dyDescent="0.3">
      <c r="A280" s="3">
        <v>279</v>
      </c>
      <c r="B280" s="3">
        <v>2236</v>
      </c>
      <c r="C280" s="2" t="s">
        <v>570</v>
      </c>
      <c r="D280" s="1" t="s">
        <v>571</v>
      </c>
      <c r="E280" s="2" t="str">
        <f>HYPERLINK("https://talan.bank.gov.ua/get-user-certificate/Te-A0Z341Zf_z3xP2pdm","Завантажити сертифікат")</f>
        <v>Завантажити сертифікат</v>
      </c>
    </row>
    <row r="281" spans="1:5" x14ac:dyDescent="0.3">
      <c r="A281" s="3">
        <v>280</v>
      </c>
      <c r="B281" s="3">
        <v>2237</v>
      </c>
      <c r="C281" s="2" t="s">
        <v>572</v>
      </c>
      <c r="D281" s="1" t="s">
        <v>573</v>
      </c>
      <c r="E281" s="2" t="str">
        <f>HYPERLINK("https://talan.bank.gov.ua/get-user-certificate/Te-A0waj34o6VOJxq-vz","Завантажити сертифікат")</f>
        <v>Завантажити сертифікат</v>
      </c>
    </row>
    <row r="282" spans="1:5" x14ac:dyDescent="0.3">
      <c r="A282" s="3">
        <v>281</v>
      </c>
      <c r="B282" s="3">
        <v>2238</v>
      </c>
      <c r="C282" s="2" t="s">
        <v>107</v>
      </c>
      <c r="D282" s="1" t="s">
        <v>574</v>
      </c>
      <c r="E282" s="2" t="str">
        <f>HYPERLINK("https://talan.bank.gov.ua/get-user-certificate/Te-A0LzAbivhXhDi_-zl","Завантажити сертифікат")</f>
        <v>Завантажити сертифікат</v>
      </c>
    </row>
    <row r="283" spans="1:5" x14ac:dyDescent="0.3">
      <c r="A283" s="3">
        <v>282</v>
      </c>
      <c r="B283" s="3">
        <v>2239</v>
      </c>
      <c r="C283" s="2" t="s">
        <v>575</v>
      </c>
      <c r="D283" s="1" t="s">
        <v>123</v>
      </c>
      <c r="E283" s="2" t="str">
        <f>HYPERLINK("https://talan.bank.gov.ua/get-user-certificate/Te-A09tbjb_CgvJ-_rTn","Завантажити сертифікат")</f>
        <v>Завантажити сертифікат</v>
      </c>
    </row>
    <row r="284" spans="1:5" x14ac:dyDescent="0.3">
      <c r="A284" s="3">
        <v>283</v>
      </c>
      <c r="B284" s="3">
        <v>2240</v>
      </c>
      <c r="C284" s="2" t="s">
        <v>49</v>
      </c>
      <c r="D284" s="1" t="s">
        <v>174</v>
      </c>
      <c r="E284" s="2" t="str">
        <f>HYPERLINK("https://talan.bank.gov.ua/get-user-certificate/Te-A0AhsOF-iFH3gn6zA","Завантажити сертифікат")</f>
        <v>Завантажити сертифікат</v>
      </c>
    </row>
    <row r="285" spans="1:5" ht="28.8" x14ac:dyDescent="0.3">
      <c r="A285" s="3">
        <v>284</v>
      </c>
      <c r="B285" s="3">
        <v>2241</v>
      </c>
      <c r="C285" s="2" t="s">
        <v>576</v>
      </c>
      <c r="D285" s="1" t="s">
        <v>577</v>
      </c>
      <c r="E285" s="2" t="str">
        <f>HYPERLINK("https://talan.bank.gov.ua/get-user-certificate/Te-A0CcbXgr8Uxy2hKEc","Завантажити сертифікат")</f>
        <v>Завантажити сертифікат</v>
      </c>
    </row>
    <row r="286" spans="1:5" x14ac:dyDescent="0.3">
      <c r="A286" s="3">
        <v>285</v>
      </c>
      <c r="B286" s="3">
        <v>2242</v>
      </c>
      <c r="C286" s="2" t="s">
        <v>578</v>
      </c>
      <c r="D286" s="1" t="s">
        <v>579</v>
      </c>
      <c r="E286" s="2" t="str">
        <f>HYPERLINK("https://talan.bank.gov.ua/get-user-certificate/Te-A0f3kUgmhI09dC-QB","Завантажити сертифікат")</f>
        <v>Завантажити сертифікат</v>
      </c>
    </row>
    <row r="287" spans="1:5" x14ac:dyDescent="0.3">
      <c r="A287" s="3">
        <v>286</v>
      </c>
      <c r="B287" s="3">
        <v>2243</v>
      </c>
      <c r="C287" s="2" t="s">
        <v>580</v>
      </c>
      <c r="D287" s="1" t="s">
        <v>581</v>
      </c>
      <c r="E287" s="2" t="str">
        <f>HYPERLINK("https://talan.bank.gov.ua/get-user-certificate/Te-A0VsT_f_w2-7mHVR3","Завантажити сертифікат")</f>
        <v>Завантажити сертифікат</v>
      </c>
    </row>
    <row r="288" spans="1:5" x14ac:dyDescent="0.3">
      <c r="A288" s="3">
        <v>287</v>
      </c>
      <c r="B288" s="3">
        <v>2244</v>
      </c>
      <c r="C288" s="2" t="s">
        <v>94</v>
      </c>
      <c r="D288" s="1" t="s">
        <v>582</v>
      </c>
      <c r="E288" s="2" t="str">
        <f>HYPERLINK("https://talan.bank.gov.ua/get-user-certificate/Te-A09D0Ya5QxIcyLDkR","Завантажити сертифікат")</f>
        <v>Завантажити сертифікат</v>
      </c>
    </row>
    <row r="289" spans="1:5" x14ac:dyDescent="0.3">
      <c r="A289" s="3">
        <v>288</v>
      </c>
      <c r="B289" s="3">
        <v>2245</v>
      </c>
      <c r="C289" s="2" t="s">
        <v>583</v>
      </c>
      <c r="D289" s="1" t="s">
        <v>174</v>
      </c>
      <c r="E289" s="2" t="str">
        <f>HYPERLINK("https://talan.bank.gov.ua/get-user-certificate/Te-A0wdHKC79Sg7Pf_K_","Завантажити сертифікат")</f>
        <v>Завантажити сертифікат</v>
      </c>
    </row>
    <row r="290" spans="1:5" x14ac:dyDescent="0.3">
      <c r="A290" s="3">
        <v>289</v>
      </c>
      <c r="B290" s="3">
        <v>2246</v>
      </c>
      <c r="C290" s="2" t="s">
        <v>40</v>
      </c>
      <c r="D290" s="1" t="s">
        <v>584</v>
      </c>
      <c r="E290" s="2" t="str">
        <f>HYPERLINK("https://talan.bank.gov.ua/get-user-certificate/Te-A0aMT9-a6tM8Bo4Fo","Завантажити сертифікат")</f>
        <v>Завантажити сертифікат</v>
      </c>
    </row>
    <row r="291" spans="1:5" x14ac:dyDescent="0.3">
      <c r="A291" s="3">
        <v>290</v>
      </c>
      <c r="B291" s="3">
        <v>2247</v>
      </c>
      <c r="C291" s="2" t="s">
        <v>585</v>
      </c>
      <c r="D291" s="1" t="s">
        <v>586</v>
      </c>
      <c r="E291" s="2" t="str">
        <f>HYPERLINK("https://talan.bank.gov.ua/get-user-certificate/Te-A0cexSDDo3epUENbQ","Завантажити сертифікат")</f>
        <v>Завантажити сертифікат</v>
      </c>
    </row>
    <row r="292" spans="1:5" x14ac:dyDescent="0.3">
      <c r="A292" s="3">
        <v>291</v>
      </c>
      <c r="B292" s="3">
        <v>2248</v>
      </c>
      <c r="C292" s="2" t="s">
        <v>587</v>
      </c>
      <c r="D292" s="1" t="s">
        <v>588</v>
      </c>
      <c r="E292" s="2" t="str">
        <f>HYPERLINK("https://talan.bank.gov.ua/get-user-certificate/Te-A0I-dre8IlKHklZLg","Завантажити сертифікат")</f>
        <v>Завантажити сертифікат</v>
      </c>
    </row>
    <row r="293" spans="1:5" x14ac:dyDescent="0.3">
      <c r="A293" s="3">
        <v>292</v>
      </c>
      <c r="B293" s="3">
        <v>2249</v>
      </c>
      <c r="C293" s="2" t="s">
        <v>13</v>
      </c>
      <c r="D293" s="1" t="s">
        <v>589</v>
      </c>
      <c r="E293" s="2" t="str">
        <f>HYPERLINK("https://talan.bank.gov.ua/get-user-certificate/Te-A0ICIDJwdBqqsXd5Z","Завантажити сертифікат")</f>
        <v>Завантажити сертифікат</v>
      </c>
    </row>
    <row r="294" spans="1:5" ht="28.8" x14ac:dyDescent="0.3">
      <c r="A294" s="3">
        <v>293</v>
      </c>
      <c r="B294" s="3">
        <v>2250</v>
      </c>
      <c r="C294" s="2" t="s">
        <v>590</v>
      </c>
      <c r="D294" s="1" t="s">
        <v>591</v>
      </c>
      <c r="E294" s="2" t="str">
        <f>HYPERLINK("https://talan.bank.gov.ua/get-user-certificate/Te-A0Dg-LLEJh0GjReWh","Завантажити сертифікат")</f>
        <v>Завантажити сертифікат</v>
      </c>
    </row>
    <row r="295" spans="1:5" x14ac:dyDescent="0.3">
      <c r="A295" s="3">
        <v>294</v>
      </c>
      <c r="B295" s="3">
        <v>2251</v>
      </c>
      <c r="C295" s="2" t="s">
        <v>592</v>
      </c>
      <c r="D295" s="1" t="s">
        <v>593</v>
      </c>
      <c r="E295" s="2" t="str">
        <f>HYPERLINK("https://talan.bank.gov.ua/get-user-certificate/Te-A0xjUwx3ZX2V0XbwR","Завантажити сертифікат")</f>
        <v>Завантажити сертифікат</v>
      </c>
    </row>
    <row r="296" spans="1:5" x14ac:dyDescent="0.3">
      <c r="A296" s="3">
        <v>295</v>
      </c>
      <c r="B296" s="3">
        <v>2252</v>
      </c>
      <c r="C296" s="2" t="s">
        <v>594</v>
      </c>
      <c r="D296" s="1" t="s">
        <v>220</v>
      </c>
      <c r="E296" s="2" t="str">
        <f>HYPERLINK("https://talan.bank.gov.ua/get-user-certificate/Te-A0AzR61cmmLhnLt5M","Завантажити сертифікат")</f>
        <v>Завантажити сертифікат</v>
      </c>
    </row>
    <row r="297" spans="1:5" x14ac:dyDescent="0.3">
      <c r="A297" s="3">
        <v>296</v>
      </c>
      <c r="B297" s="3">
        <v>2253</v>
      </c>
      <c r="C297" s="2" t="s">
        <v>595</v>
      </c>
      <c r="D297" s="1" t="s">
        <v>596</v>
      </c>
      <c r="E297" s="2" t="str">
        <f>HYPERLINK("https://talan.bank.gov.ua/get-user-certificate/Te-A09Zl3MREzGgbzTJV","Завантажити сертифікат")</f>
        <v>Завантажити сертифікат</v>
      </c>
    </row>
    <row r="298" spans="1:5" x14ac:dyDescent="0.3">
      <c r="A298" s="3">
        <v>297</v>
      </c>
      <c r="B298" s="3">
        <v>2254</v>
      </c>
      <c r="C298" s="2" t="s">
        <v>597</v>
      </c>
      <c r="D298" s="1" t="s">
        <v>598</v>
      </c>
      <c r="E298" s="2" t="str">
        <f>HYPERLINK("https://talan.bank.gov.ua/get-user-certificate/Te-A0ShgEA9bM-AAOkDk","Завантажити сертифікат")</f>
        <v>Завантажити сертифікат</v>
      </c>
    </row>
    <row r="299" spans="1:5" x14ac:dyDescent="0.3">
      <c r="A299" s="3">
        <v>298</v>
      </c>
      <c r="B299" s="3">
        <v>2255</v>
      </c>
      <c r="C299" s="2" t="s">
        <v>120</v>
      </c>
      <c r="D299" s="1" t="s">
        <v>196</v>
      </c>
      <c r="E299" s="2" t="str">
        <f>HYPERLINK("https://talan.bank.gov.ua/get-user-certificate/Te-A0YCrKIuyKm-leThp","Завантажити сертифікат")</f>
        <v>Завантажити сертифікат</v>
      </c>
    </row>
    <row r="300" spans="1:5" x14ac:dyDescent="0.3">
      <c r="A300" s="3">
        <v>299</v>
      </c>
      <c r="B300" s="3">
        <v>2256</v>
      </c>
      <c r="C300" s="2" t="s">
        <v>17</v>
      </c>
      <c r="D300" s="1" t="s">
        <v>599</v>
      </c>
      <c r="E300" s="2" t="str">
        <f>HYPERLINK("https://talan.bank.gov.ua/get-user-certificate/Te-A03DE4pbAdL_5o4Zc","Завантажити сертифікат")</f>
        <v>Завантажити сертифікат</v>
      </c>
    </row>
    <row r="301" spans="1:5" x14ac:dyDescent="0.3">
      <c r="A301" s="3">
        <v>300</v>
      </c>
      <c r="B301" s="3">
        <v>2257</v>
      </c>
      <c r="C301" s="2" t="s">
        <v>600</v>
      </c>
      <c r="D301" s="1" t="s">
        <v>601</v>
      </c>
      <c r="E301" s="2" t="str">
        <f>HYPERLINK("https://talan.bank.gov.ua/get-user-certificate/Te-A0An3g5aVxbW52rtL","Завантажити сертифікат")</f>
        <v>Завантажити сертифікат</v>
      </c>
    </row>
    <row r="302" spans="1:5" x14ac:dyDescent="0.3">
      <c r="A302" s="3">
        <v>301</v>
      </c>
      <c r="B302" s="3">
        <v>2258</v>
      </c>
      <c r="C302" s="2" t="s">
        <v>602</v>
      </c>
      <c r="D302" s="1" t="s">
        <v>603</v>
      </c>
      <c r="E302" s="2" t="str">
        <f>HYPERLINK("https://talan.bank.gov.ua/get-user-certificate/Te-A0IOY7t0hYv-QNxAE","Завантажити сертифікат")</f>
        <v>Завантажити сертифікат</v>
      </c>
    </row>
    <row r="303" spans="1:5" x14ac:dyDescent="0.3">
      <c r="A303" s="3">
        <v>302</v>
      </c>
      <c r="B303" s="3">
        <v>2259</v>
      </c>
      <c r="C303" s="2" t="s">
        <v>604</v>
      </c>
      <c r="D303" s="1" t="s">
        <v>605</v>
      </c>
      <c r="E303" s="2" t="str">
        <f>HYPERLINK("https://talan.bank.gov.ua/get-user-certificate/Te-A04_WIVvSTOuzcfXI","Завантажити сертифікат")</f>
        <v>Завантажити сертифікат</v>
      </c>
    </row>
    <row r="304" spans="1:5" x14ac:dyDescent="0.3">
      <c r="A304" s="3">
        <v>303</v>
      </c>
      <c r="B304" s="3">
        <v>2260</v>
      </c>
      <c r="C304" s="2" t="s">
        <v>606</v>
      </c>
      <c r="D304" s="1" t="s">
        <v>607</v>
      </c>
      <c r="E304" s="2" t="str">
        <f>HYPERLINK("https://talan.bank.gov.ua/get-user-certificate/Te-A0iBzOM4bRDFhkcdr","Завантажити сертифікат")</f>
        <v>Завантажити сертифікат</v>
      </c>
    </row>
    <row r="305" spans="1:5" ht="28.8" x14ac:dyDescent="0.3">
      <c r="A305" s="3">
        <v>304</v>
      </c>
      <c r="B305" s="3">
        <v>2261</v>
      </c>
      <c r="C305" s="2" t="s">
        <v>608</v>
      </c>
      <c r="D305" s="1" t="s">
        <v>293</v>
      </c>
      <c r="E305" s="2" t="str">
        <f>HYPERLINK("https://talan.bank.gov.ua/get-user-certificate/Te-A0buH0BaO-z0Y8MRA","Завантажити сертифікат")</f>
        <v>Завантажити сертифікат</v>
      </c>
    </row>
    <row r="306" spans="1:5" x14ac:dyDescent="0.3">
      <c r="A306" s="3">
        <v>305</v>
      </c>
      <c r="B306" s="3">
        <v>2262</v>
      </c>
      <c r="C306" s="2" t="s">
        <v>609</v>
      </c>
      <c r="D306" s="1" t="s">
        <v>610</v>
      </c>
      <c r="E306" s="2" t="str">
        <f>HYPERLINK("https://talan.bank.gov.ua/get-user-certificate/Te-A0o6xly3S4VzttSZd","Завантажити сертифікат")</f>
        <v>Завантажити сертифікат</v>
      </c>
    </row>
    <row r="307" spans="1:5" x14ac:dyDescent="0.3">
      <c r="A307" s="3">
        <v>306</v>
      </c>
      <c r="B307" s="3">
        <v>2263</v>
      </c>
      <c r="C307" s="2" t="s">
        <v>611</v>
      </c>
      <c r="D307" s="1" t="s">
        <v>612</v>
      </c>
      <c r="E307" s="2" t="str">
        <f>HYPERLINK("https://talan.bank.gov.ua/get-user-certificate/Te-A0r0b5GLRWFWC7mkB","Завантажити сертифікат")</f>
        <v>Завантажити сертифікат</v>
      </c>
    </row>
    <row r="308" spans="1:5" x14ac:dyDescent="0.3">
      <c r="A308" s="3">
        <v>307</v>
      </c>
      <c r="B308" s="3">
        <v>2264</v>
      </c>
      <c r="C308" s="2" t="s">
        <v>84</v>
      </c>
      <c r="D308" s="1" t="s">
        <v>613</v>
      </c>
      <c r="E308" s="2" t="str">
        <f>HYPERLINK("https://talan.bank.gov.ua/get-user-certificate/Te-A0fmmQwc-hYwlOVsu","Завантажити сертифікат")</f>
        <v>Завантажити сертифікат</v>
      </c>
    </row>
    <row r="309" spans="1:5" x14ac:dyDescent="0.3">
      <c r="A309" s="3">
        <v>308</v>
      </c>
      <c r="B309" s="3">
        <v>2265</v>
      </c>
      <c r="C309" s="2" t="s">
        <v>614</v>
      </c>
      <c r="D309" s="1" t="s">
        <v>615</v>
      </c>
      <c r="E309" s="2" t="str">
        <f>HYPERLINK("https://talan.bank.gov.ua/get-user-certificate/Te-A0jCXlIpr_lafUAiW","Завантажити сертифікат")</f>
        <v>Завантажити сертифікат</v>
      </c>
    </row>
    <row r="310" spans="1:5" x14ac:dyDescent="0.3">
      <c r="A310" s="3">
        <v>309</v>
      </c>
      <c r="B310" s="3">
        <v>2266</v>
      </c>
      <c r="C310" s="2" t="s">
        <v>616</v>
      </c>
      <c r="D310" s="1" t="s">
        <v>617</v>
      </c>
      <c r="E310" s="2" t="str">
        <f>HYPERLINK("https://talan.bank.gov.ua/get-user-certificate/Te-A0FsnBXdiXbtpy8j-","Завантажити сертифікат")</f>
        <v>Завантажити сертифікат</v>
      </c>
    </row>
    <row r="311" spans="1:5" x14ac:dyDescent="0.3">
      <c r="A311" s="3">
        <v>310</v>
      </c>
      <c r="B311" s="3">
        <v>2267</v>
      </c>
      <c r="C311" s="2" t="s">
        <v>618</v>
      </c>
      <c r="D311" s="1" t="s">
        <v>225</v>
      </c>
      <c r="E311" s="2" t="str">
        <f>HYPERLINK("https://talan.bank.gov.ua/get-user-certificate/Te-A0k_VO9yYD4i4QWYZ","Завантажити сертифікат")</f>
        <v>Завантажити сертифікат</v>
      </c>
    </row>
    <row r="312" spans="1:5" x14ac:dyDescent="0.3">
      <c r="A312" s="3">
        <v>311</v>
      </c>
      <c r="B312" s="3">
        <v>2268</v>
      </c>
      <c r="C312" s="2" t="s">
        <v>619</v>
      </c>
      <c r="D312" s="1" t="s">
        <v>620</v>
      </c>
      <c r="E312" s="2" t="str">
        <f>HYPERLINK("https://talan.bank.gov.ua/get-user-certificate/Te-A0UPHHpPnFQg7uCFP","Завантажити сертифікат")</f>
        <v>Завантажити сертифікат</v>
      </c>
    </row>
    <row r="313" spans="1:5" x14ac:dyDescent="0.3">
      <c r="A313" s="3">
        <v>312</v>
      </c>
      <c r="B313" s="3">
        <v>2269</v>
      </c>
      <c r="C313" s="2" t="s">
        <v>621</v>
      </c>
      <c r="D313" s="1" t="s">
        <v>622</v>
      </c>
      <c r="E313" s="2" t="str">
        <f>HYPERLINK("https://talan.bank.gov.ua/get-user-certificate/Te-A0K6oUkwOzQmC0JCW","Завантажити сертифікат")</f>
        <v>Завантажити сертифікат</v>
      </c>
    </row>
    <row r="314" spans="1:5" ht="28.8" x14ac:dyDescent="0.3">
      <c r="A314" s="3">
        <v>313</v>
      </c>
      <c r="B314" s="3">
        <v>2270</v>
      </c>
      <c r="C314" s="2" t="s">
        <v>623</v>
      </c>
      <c r="D314" s="1" t="s">
        <v>624</v>
      </c>
      <c r="E314" s="2" t="str">
        <f>HYPERLINK("https://talan.bank.gov.ua/get-user-certificate/Te-A0LhklZ6lsuVze8E2","Завантажити сертифікат")</f>
        <v>Завантажити сертифікат</v>
      </c>
    </row>
    <row r="315" spans="1:5" x14ac:dyDescent="0.3">
      <c r="A315" s="3">
        <v>314</v>
      </c>
      <c r="B315" s="3">
        <v>2271</v>
      </c>
      <c r="C315" s="2" t="s">
        <v>625</v>
      </c>
      <c r="D315" s="1" t="s">
        <v>626</v>
      </c>
      <c r="E315" s="2" t="str">
        <f>HYPERLINK("https://talan.bank.gov.ua/get-user-certificate/Te-A0ezcXn6Wdlhy778N","Завантажити сертифікат")</f>
        <v>Завантажити сертифікат</v>
      </c>
    </row>
    <row r="316" spans="1:5" x14ac:dyDescent="0.3">
      <c r="A316" s="3">
        <v>315</v>
      </c>
      <c r="B316" s="3">
        <v>2272</v>
      </c>
      <c r="C316" s="2" t="s">
        <v>627</v>
      </c>
      <c r="D316" s="1" t="s">
        <v>163</v>
      </c>
      <c r="E316" s="2" t="str">
        <f>HYPERLINK("https://talan.bank.gov.ua/get-user-certificate/Te-A0ORUoEmUbTtoCJjc","Завантажити сертифікат")</f>
        <v>Завантажити сертифікат</v>
      </c>
    </row>
    <row r="317" spans="1:5" ht="28.8" x14ac:dyDescent="0.3">
      <c r="A317" s="3">
        <v>316</v>
      </c>
      <c r="B317" s="3">
        <v>2273</v>
      </c>
      <c r="C317" s="2" t="s">
        <v>628</v>
      </c>
      <c r="D317" s="1" t="s">
        <v>629</v>
      </c>
      <c r="E317" s="2" t="str">
        <f>HYPERLINK("https://talan.bank.gov.ua/get-user-certificate/Te-A0YZcmZA0gnFuFeZt","Завантажити сертифікат")</f>
        <v>Завантажити сертифікат</v>
      </c>
    </row>
    <row r="318" spans="1:5" ht="28.8" x14ac:dyDescent="0.3">
      <c r="A318" s="3">
        <v>317</v>
      </c>
      <c r="B318" s="3">
        <v>2274</v>
      </c>
      <c r="C318" s="2" t="s">
        <v>630</v>
      </c>
      <c r="D318" s="1" t="s">
        <v>631</v>
      </c>
      <c r="E318" s="2" t="str">
        <f>HYPERLINK("https://talan.bank.gov.ua/get-user-certificate/Te-A0HE1uhTgUSjTFe8o","Завантажити сертифікат")</f>
        <v>Завантажити сертифікат</v>
      </c>
    </row>
    <row r="319" spans="1:5" x14ac:dyDescent="0.3">
      <c r="A319" s="3">
        <v>318</v>
      </c>
      <c r="B319" s="3">
        <v>2275</v>
      </c>
      <c r="C319" s="2" t="s">
        <v>632</v>
      </c>
      <c r="D319" s="1" t="s">
        <v>633</v>
      </c>
      <c r="E319" s="2" t="str">
        <f>HYPERLINK("https://talan.bank.gov.ua/get-user-certificate/Te-A0kfdmxP4zIVKp79h","Завантажити сертифікат")</f>
        <v>Завантажити сертифікат</v>
      </c>
    </row>
    <row r="320" spans="1:5" ht="28.8" x14ac:dyDescent="0.3">
      <c r="A320" s="3">
        <v>319</v>
      </c>
      <c r="B320" s="3">
        <v>2276</v>
      </c>
      <c r="C320" s="2" t="s">
        <v>634</v>
      </c>
      <c r="D320" s="1" t="s">
        <v>332</v>
      </c>
      <c r="E320" s="2" t="str">
        <f>HYPERLINK("https://talan.bank.gov.ua/get-user-certificate/Te-A0XvwEiQrMEkgbvRr","Завантажити сертифікат")</f>
        <v>Завантажити сертифікат</v>
      </c>
    </row>
    <row r="321" spans="1:5" x14ac:dyDescent="0.3">
      <c r="A321" s="3">
        <v>320</v>
      </c>
      <c r="B321" s="3">
        <v>2277</v>
      </c>
      <c r="C321" s="2" t="s">
        <v>635</v>
      </c>
      <c r="D321" s="1" t="s">
        <v>636</v>
      </c>
      <c r="E321" s="2" t="str">
        <f>HYPERLINK("https://talan.bank.gov.ua/get-user-certificate/Te-A0FfrghmZBOTLRxcu","Завантажити сертифікат")</f>
        <v>Завантажити сертифікат</v>
      </c>
    </row>
    <row r="322" spans="1:5" x14ac:dyDescent="0.3">
      <c r="A322" s="3">
        <v>321</v>
      </c>
      <c r="B322" s="3">
        <v>2278</v>
      </c>
      <c r="C322" s="2" t="s">
        <v>637</v>
      </c>
      <c r="D322" s="1" t="s">
        <v>638</v>
      </c>
      <c r="E322" s="2" t="str">
        <f>HYPERLINK("https://talan.bank.gov.ua/get-user-certificate/Te-A0P1a_NStbnd6536-","Завантажити сертифікат")</f>
        <v>Завантажити сертифікат</v>
      </c>
    </row>
    <row r="323" spans="1:5" x14ac:dyDescent="0.3">
      <c r="A323" s="3">
        <v>322</v>
      </c>
      <c r="B323" s="3">
        <v>2279</v>
      </c>
      <c r="C323" s="2" t="s">
        <v>30</v>
      </c>
      <c r="D323" s="1" t="s">
        <v>639</v>
      </c>
      <c r="E323" s="2" t="str">
        <f>HYPERLINK("https://talan.bank.gov.ua/get-user-certificate/Te-A0mA_lThkdyCjvYiG","Завантажити сертифікат")</f>
        <v>Завантажити сертифікат</v>
      </c>
    </row>
    <row r="324" spans="1:5" x14ac:dyDescent="0.3">
      <c r="A324" s="3">
        <v>323</v>
      </c>
      <c r="B324" s="3">
        <v>2280</v>
      </c>
      <c r="C324" s="2" t="s">
        <v>640</v>
      </c>
      <c r="D324" s="1" t="s">
        <v>163</v>
      </c>
      <c r="E324" s="2" t="str">
        <f>HYPERLINK("https://talan.bank.gov.ua/get-user-certificate/Te-A0He4OqAWOPmyDJlG","Завантажити сертифікат")</f>
        <v>Завантажити сертифікат</v>
      </c>
    </row>
    <row r="325" spans="1:5" x14ac:dyDescent="0.3">
      <c r="A325" s="3">
        <v>324</v>
      </c>
      <c r="B325" s="3">
        <v>2281</v>
      </c>
      <c r="C325" s="2" t="s">
        <v>641</v>
      </c>
      <c r="D325" s="1" t="s">
        <v>642</v>
      </c>
      <c r="E325" s="2" t="str">
        <f>HYPERLINK("https://talan.bank.gov.ua/get-user-certificate/Te-A0nEKQKlVVsSOQGD0","Завантажити сертифікат")</f>
        <v>Завантажити сертифікат</v>
      </c>
    </row>
    <row r="326" spans="1:5" x14ac:dyDescent="0.3">
      <c r="A326" s="3">
        <v>325</v>
      </c>
      <c r="B326" s="3">
        <v>2282</v>
      </c>
      <c r="C326" s="2" t="s">
        <v>643</v>
      </c>
      <c r="D326" s="1" t="s">
        <v>644</v>
      </c>
      <c r="E326" s="2" t="str">
        <f>HYPERLINK("https://talan.bank.gov.ua/get-user-certificate/Te-A0Joa-1gwxNn4O17X","Завантажити сертифікат")</f>
        <v>Завантажити сертифікат</v>
      </c>
    </row>
    <row r="327" spans="1:5" x14ac:dyDescent="0.3">
      <c r="A327" s="3">
        <v>326</v>
      </c>
      <c r="B327" s="3">
        <v>2283</v>
      </c>
      <c r="C327" s="2" t="s">
        <v>645</v>
      </c>
      <c r="D327" s="1" t="s">
        <v>646</v>
      </c>
      <c r="E327" s="2" t="str">
        <f>HYPERLINK("https://talan.bank.gov.ua/get-user-certificate/Te-A0HpvHRxfFDb4c51T","Завантажити сертифікат")</f>
        <v>Завантажити сертифікат</v>
      </c>
    </row>
    <row r="328" spans="1:5" x14ac:dyDescent="0.3">
      <c r="A328" s="3">
        <v>327</v>
      </c>
      <c r="B328" s="3">
        <v>2284</v>
      </c>
      <c r="C328" s="2" t="s">
        <v>647</v>
      </c>
      <c r="D328" s="1" t="s">
        <v>648</v>
      </c>
      <c r="E328" s="2" t="str">
        <f>HYPERLINK("https://talan.bank.gov.ua/get-user-certificate/Te-A0SFKFz_FmrRt3UrZ","Завантажити сертифікат")</f>
        <v>Завантажити сертифікат</v>
      </c>
    </row>
    <row r="329" spans="1:5" x14ac:dyDescent="0.3">
      <c r="A329" s="3">
        <v>328</v>
      </c>
      <c r="B329" s="3">
        <v>2285</v>
      </c>
      <c r="C329" s="2" t="s">
        <v>649</v>
      </c>
      <c r="D329" s="1" t="s">
        <v>650</v>
      </c>
      <c r="E329" s="2" t="str">
        <f>HYPERLINK("https://talan.bank.gov.ua/get-user-certificate/Te-A0au-FPyttm4uvh1d","Завантажити сертифікат")</f>
        <v>Завантажити сертифікат</v>
      </c>
    </row>
    <row r="330" spans="1:5" x14ac:dyDescent="0.3">
      <c r="A330" s="3">
        <v>329</v>
      </c>
      <c r="B330" s="3">
        <v>2286</v>
      </c>
      <c r="C330" s="2" t="s">
        <v>651</v>
      </c>
      <c r="D330" s="1" t="s">
        <v>652</v>
      </c>
      <c r="E330" s="2" t="str">
        <f>HYPERLINK("https://talan.bank.gov.ua/get-user-certificate/Te-A0PJCYoOqB6LdP8Y_","Завантажити сертифікат")</f>
        <v>Завантажити сертифікат</v>
      </c>
    </row>
    <row r="331" spans="1:5" x14ac:dyDescent="0.3">
      <c r="A331" s="3">
        <v>330</v>
      </c>
      <c r="B331" s="3">
        <v>2287</v>
      </c>
      <c r="C331" s="2" t="s">
        <v>653</v>
      </c>
      <c r="D331" s="1" t="s">
        <v>654</v>
      </c>
      <c r="E331" s="2" t="str">
        <f>HYPERLINK("https://talan.bank.gov.ua/get-user-certificate/Te-A0zqggjzQfHTFzF-z","Завантажити сертифікат")</f>
        <v>Завантажити сертифікат</v>
      </c>
    </row>
    <row r="332" spans="1:5" x14ac:dyDescent="0.3">
      <c r="A332" s="3">
        <v>331</v>
      </c>
      <c r="B332" s="3">
        <v>2288</v>
      </c>
      <c r="C332" s="2" t="s">
        <v>655</v>
      </c>
      <c r="D332" s="1" t="s">
        <v>656</v>
      </c>
      <c r="E332" s="2" t="str">
        <f>HYPERLINK("https://talan.bank.gov.ua/get-user-certificate/Te-A09qgX-o6kBGtwqQr","Завантажити сертифікат")</f>
        <v>Завантажити сертифікат</v>
      </c>
    </row>
    <row r="333" spans="1:5" x14ac:dyDescent="0.3">
      <c r="A333" s="3">
        <v>332</v>
      </c>
      <c r="B333" s="3">
        <v>2289</v>
      </c>
      <c r="C333" s="2" t="s">
        <v>657</v>
      </c>
      <c r="D333" s="1" t="s">
        <v>658</v>
      </c>
      <c r="E333" s="2" t="str">
        <f>HYPERLINK("https://talan.bank.gov.ua/get-user-certificate/Te-A0ZO7sdZarMfI_wxS","Завантажити сертифікат")</f>
        <v>Завантажити сертифікат</v>
      </c>
    </row>
    <row r="334" spans="1:5" ht="28.8" x14ac:dyDescent="0.3">
      <c r="A334" s="3">
        <v>333</v>
      </c>
      <c r="B334" s="3">
        <v>2290</v>
      </c>
      <c r="C334" s="2" t="s">
        <v>659</v>
      </c>
      <c r="D334" s="1" t="s">
        <v>660</v>
      </c>
      <c r="E334" s="2" t="str">
        <f>HYPERLINK("https://talan.bank.gov.ua/get-user-certificate/Te-A0IPgAqlGGrkNgzJR","Завантажити сертифікат")</f>
        <v>Завантажити сертифікат</v>
      </c>
    </row>
    <row r="335" spans="1:5" x14ac:dyDescent="0.3">
      <c r="A335" s="3">
        <v>334</v>
      </c>
      <c r="B335" s="3">
        <v>2291</v>
      </c>
      <c r="C335" s="2" t="s">
        <v>661</v>
      </c>
      <c r="D335" s="1" t="s">
        <v>662</v>
      </c>
      <c r="E335" s="2" t="str">
        <f>HYPERLINK("https://talan.bank.gov.ua/get-user-certificate/Te-A0Zh2sZotMvWiDnd3","Завантажити сертифікат")</f>
        <v>Завантажити сертифікат</v>
      </c>
    </row>
    <row r="336" spans="1:5" x14ac:dyDescent="0.3">
      <c r="A336" s="3">
        <v>335</v>
      </c>
      <c r="B336" s="3">
        <v>2292</v>
      </c>
      <c r="C336" s="2" t="s">
        <v>663</v>
      </c>
      <c r="D336" s="1" t="s">
        <v>664</v>
      </c>
      <c r="E336" s="2" t="str">
        <f>HYPERLINK("https://talan.bank.gov.ua/get-user-certificate/Te-A0khi7WaU6TXjUKGt","Завантажити сертифікат")</f>
        <v>Завантажити сертифікат</v>
      </c>
    </row>
    <row r="337" spans="1:5" x14ac:dyDescent="0.3">
      <c r="A337" s="3">
        <v>336</v>
      </c>
      <c r="B337" s="3">
        <v>2293</v>
      </c>
      <c r="C337" s="2" t="s">
        <v>665</v>
      </c>
      <c r="D337" s="1" t="s">
        <v>666</v>
      </c>
      <c r="E337" s="2" t="str">
        <f>HYPERLINK("https://talan.bank.gov.ua/get-user-certificate/Te-A02smDXG5HOebjf5Z","Завантажити сертифікат")</f>
        <v>Завантажити сертифікат</v>
      </c>
    </row>
    <row r="338" spans="1:5" x14ac:dyDescent="0.3">
      <c r="A338" s="3">
        <v>337</v>
      </c>
      <c r="B338" s="3">
        <v>2294</v>
      </c>
      <c r="C338" s="2" t="s">
        <v>667</v>
      </c>
      <c r="D338" s="1" t="s">
        <v>668</v>
      </c>
      <c r="E338" s="2" t="str">
        <f>HYPERLINK("https://talan.bank.gov.ua/get-user-certificate/Te-A0HuVUAaF_mTDBb8E","Завантажити сертифікат")</f>
        <v>Завантажити сертифікат</v>
      </c>
    </row>
    <row r="339" spans="1:5" x14ac:dyDescent="0.3">
      <c r="A339" s="3">
        <v>338</v>
      </c>
      <c r="B339" s="3">
        <v>2295</v>
      </c>
      <c r="C339" s="2" t="s">
        <v>669</v>
      </c>
      <c r="D339" s="1" t="s">
        <v>670</v>
      </c>
      <c r="E339" s="2" t="str">
        <f>HYPERLINK("https://talan.bank.gov.ua/get-user-certificate/Te-A0rG45oNZMNkTcWLy","Завантажити сертифікат")</f>
        <v>Завантажити сертифікат</v>
      </c>
    </row>
    <row r="340" spans="1:5" x14ac:dyDescent="0.3">
      <c r="A340" s="3">
        <v>339</v>
      </c>
      <c r="B340" s="3">
        <v>2296</v>
      </c>
      <c r="C340" s="2" t="s">
        <v>671</v>
      </c>
      <c r="D340" s="1" t="s">
        <v>593</v>
      </c>
      <c r="E340" s="2" t="str">
        <f>HYPERLINK("https://talan.bank.gov.ua/get-user-certificate/Te-A0zYfgbb5ZnCpQwpM","Завантажити сертифікат")</f>
        <v>Завантажити сертифікат</v>
      </c>
    </row>
    <row r="341" spans="1:5" ht="28.8" x14ac:dyDescent="0.3">
      <c r="A341" s="3">
        <v>340</v>
      </c>
      <c r="B341" s="3">
        <v>2297</v>
      </c>
      <c r="C341" s="2" t="s">
        <v>672</v>
      </c>
      <c r="D341" s="1" t="s">
        <v>673</v>
      </c>
      <c r="E341" s="2" t="str">
        <f>HYPERLINK("https://talan.bank.gov.ua/get-user-certificate/Te-A02grnOGQJf0ABSsZ","Завантажити сертифікат")</f>
        <v>Завантажити сертифікат</v>
      </c>
    </row>
    <row r="342" spans="1:5" x14ac:dyDescent="0.3">
      <c r="A342" s="3">
        <v>341</v>
      </c>
      <c r="B342" s="3">
        <v>2298</v>
      </c>
      <c r="C342" s="2" t="s">
        <v>674</v>
      </c>
      <c r="D342" s="1" t="s">
        <v>675</v>
      </c>
      <c r="E342" s="2" t="str">
        <f>HYPERLINK("https://talan.bank.gov.ua/get-user-certificate/Te-A0_YmIadKTQZXeV0-","Завантажити сертифікат")</f>
        <v>Завантажити сертифікат</v>
      </c>
    </row>
    <row r="343" spans="1:5" x14ac:dyDescent="0.3">
      <c r="A343" s="3">
        <v>342</v>
      </c>
      <c r="B343" s="3">
        <v>2299</v>
      </c>
      <c r="C343" s="2" t="s">
        <v>676</v>
      </c>
      <c r="D343" s="1" t="s">
        <v>677</v>
      </c>
      <c r="E343" s="2" t="str">
        <f>HYPERLINK("https://talan.bank.gov.ua/get-user-certificate/Te-A0qNGktObADSsHpq4","Завантажити сертифікат")</f>
        <v>Завантажити сертифікат</v>
      </c>
    </row>
    <row r="344" spans="1:5" ht="28.8" x14ac:dyDescent="0.3">
      <c r="A344" s="3">
        <v>343</v>
      </c>
      <c r="B344" s="3">
        <v>2300</v>
      </c>
      <c r="C344" s="2" t="s">
        <v>678</v>
      </c>
      <c r="D344" s="1" t="s">
        <v>544</v>
      </c>
      <c r="E344" s="2" t="str">
        <f>HYPERLINK("https://talan.bank.gov.ua/get-user-certificate/Te-A0WuIQTddUVC3eWdl","Завантажити сертифікат")</f>
        <v>Завантажити сертифікат</v>
      </c>
    </row>
    <row r="345" spans="1:5" x14ac:dyDescent="0.3">
      <c r="A345" s="3">
        <v>344</v>
      </c>
      <c r="B345" s="3">
        <v>2301</v>
      </c>
      <c r="C345" s="2" t="s">
        <v>679</v>
      </c>
      <c r="D345" s="1" t="s">
        <v>537</v>
      </c>
      <c r="E345" s="2" t="str">
        <f>HYPERLINK("https://talan.bank.gov.ua/get-user-certificate/Te-A0tLDhotN6Pf7_YQl","Завантажити сертифікат")</f>
        <v>Завантажити сертифікат</v>
      </c>
    </row>
    <row r="346" spans="1:5" x14ac:dyDescent="0.3">
      <c r="A346" s="3">
        <v>345</v>
      </c>
      <c r="B346" s="3">
        <v>2302</v>
      </c>
      <c r="C346" s="2" t="s">
        <v>680</v>
      </c>
      <c r="D346" s="1" t="s">
        <v>681</v>
      </c>
      <c r="E346" s="2" t="str">
        <f>HYPERLINK("https://talan.bank.gov.ua/get-user-certificate/Te-A0h-YsPG8894rgB3t","Завантажити сертифікат")</f>
        <v>Завантажити сертифікат</v>
      </c>
    </row>
    <row r="347" spans="1:5" ht="28.8" x14ac:dyDescent="0.3">
      <c r="A347" s="3">
        <v>346</v>
      </c>
      <c r="B347" s="3">
        <v>2303</v>
      </c>
      <c r="C347" s="2" t="s">
        <v>682</v>
      </c>
      <c r="D347" s="1" t="s">
        <v>544</v>
      </c>
      <c r="E347" s="2" t="str">
        <f>HYPERLINK("https://talan.bank.gov.ua/get-user-certificate/Te-A0ANK9VmMEHNqrKkG","Завантажити сертифікат")</f>
        <v>Завантажити сертифікат</v>
      </c>
    </row>
    <row r="348" spans="1:5" x14ac:dyDescent="0.3">
      <c r="A348" s="3">
        <v>347</v>
      </c>
      <c r="B348" s="3">
        <v>2304</v>
      </c>
      <c r="C348" s="2" t="s">
        <v>683</v>
      </c>
      <c r="D348" s="1" t="s">
        <v>278</v>
      </c>
      <c r="E348" s="2" t="str">
        <f>HYPERLINK("https://talan.bank.gov.ua/get-user-certificate/Te-A08blt05H9QvICBXt","Завантажити сертифікат")</f>
        <v>Завантажити сертифікат</v>
      </c>
    </row>
    <row r="349" spans="1:5" x14ac:dyDescent="0.3">
      <c r="A349" s="3">
        <v>348</v>
      </c>
      <c r="B349" s="3">
        <v>2305</v>
      </c>
      <c r="C349" s="2" t="s">
        <v>684</v>
      </c>
      <c r="D349" s="1" t="s">
        <v>685</v>
      </c>
      <c r="E349" s="2" t="str">
        <f>HYPERLINK("https://talan.bank.gov.ua/get-user-certificate/Te-A0rBelM_HrHF36D-A","Завантажити сертифікат")</f>
        <v>Завантажити сертифікат</v>
      </c>
    </row>
    <row r="350" spans="1:5" ht="28.8" x14ac:dyDescent="0.3">
      <c r="A350" s="3">
        <v>349</v>
      </c>
      <c r="B350" s="3">
        <v>2306</v>
      </c>
      <c r="C350" s="2" t="s">
        <v>686</v>
      </c>
      <c r="D350" s="1" t="s">
        <v>231</v>
      </c>
      <c r="E350" s="2" t="str">
        <f>HYPERLINK("https://talan.bank.gov.ua/get-user-certificate/Te-A0vUNAznYo1m6Dfcn","Завантажити сертифікат")</f>
        <v>Завантажити сертифікат</v>
      </c>
    </row>
    <row r="351" spans="1:5" x14ac:dyDescent="0.3">
      <c r="A351" s="3">
        <v>350</v>
      </c>
      <c r="B351" s="3">
        <v>2307</v>
      </c>
      <c r="C351" s="2" t="s">
        <v>687</v>
      </c>
      <c r="D351" s="1" t="s">
        <v>213</v>
      </c>
      <c r="E351" s="2" t="str">
        <f>HYPERLINK("https://talan.bank.gov.ua/get-user-certificate/Te-A0I0dKkBBqnd-Vqdh","Завантажити сертифікат")</f>
        <v>Завантажити сертифікат</v>
      </c>
    </row>
    <row r="352" spans="1:5" x14ac:dyDescent="0.3">
      <c r="A352" s="3">
        <v>351</v>
      </c>
      <c r="B352" s="3">
        <v>2308</v>
      </c>
      <c r="C352" s="2" t="s">
        <v>64</v>
      </c>
      <c r="D352" s="1" t="s">
        <v>666</v>
      </c>
      <c r="E352" s="2" t="str">
        <f>HYPERLINK("https://talan.bank.gov.ua/get-user-certificate/Te-A0JvBIe7fQoOJ_-AW","Завантажити сертифікат")</f>
        <v>Завантажити сертифікат</v>
      </c>
    </row>
    <row r="353" spans="1:5" x14ac:dyDescent="0.3">
      <c r="A353" s="3">
        <v>352</v>
      </c>
      <c r="B353" s="3">
        <v>2309</v>
      </c>
      <c r="C353" s="2" t="s">
        <v>688</v>
      </c>
      <c r="D353" s="1" t="s">
        <v>689</v>
      </c>
      <c r="E353" s="2" t="str">
        <f>HYPERLINK("https://talan.bank.gov.ua/get-user-certificate/Te-A0L6oY2FXymhv49eJ","Завантажити сертифікат")</f>
        <v>Завантажити сертифікат</v>
      </c>
    </row>
    <row r="354" spans="1:5" ht="28.8" x14ac:dyDescent="0.3">
      <c r="A354" s="3">
        <v>353</v>
      </c>
      <c r="B354" s="3">
        <v>2310</v>
      </c>
      <c r="C354" s="2" t="s">
        <v>690</v>
      </c>
      <c r="D354" s="1" t="s">
        <v>691</v>
      </c>
      <c r="E354" s="2" t="str">
        <f>HYPERLINK("https://talan.bank.gov.ua/get-user-certificate/Te-A0DiLa832J4c0rBWk","Завантажити сертифікат")</f>
        <v>Завантажити сертифікат</v>
      </c>
    </row>
    <row r="355" spans="1:5" ht="28.8" x14ac:dyDescent="0.3">
      <c r="A355" s="3">
        <v>354</v>
      </c>
      <c r="B355" s="3">
        <v>2311</v>
      </c>
      <c r="C355" s="2" t="s">
        <v>692</v>
      </c>
      <c r="D355" s="1" t="s">
        <v>693</v>
      </c>
      <c r="E355" s="2" t="str">
        <f>HYPERLINK("https://talan.bank.gov.ua/get-user-certificate/Te-A090zP3U4WOs2xJLV","Завантажити сертифікат")</f>
        <v>Завантажити сертифікат</v>
      </c>
    </row>
    <row r="356" spans="1:5" x14ac:dyDescent="0.3">
      <c r="A356" s="3">
        <v>355</v>
      </c>
      <c r="B356" s="3">
        <v>2312</v>
      </c>
      <c r="C356" s="2" t="s">
        <v>694</v>
      </c>
      <c r="D356" s="1" t="s">
        <v>695</v>
      </c>
      <c r="E356" s="2" t="str">
        <f>HYPERLINK("https://talan.bank.gov.ua/get-user-certificate/Te-A0flUFdCoh_dE9Zh0","Завантажити сертифікат")</f>
        <v>Завантажити сертифікат</v>
      </c>
    </row>
    <row r="357" spans="1:5" x14ac:dyDescent="0.3">
      <c r="A357" s="3">
        <v>356</v>
      </c>
      <c r="B357" s="3">
        <v>2313</v>
      </c>
      <c r="C357" s="2" t="s">
        <v>696</v>
      </c>
      <c r="D357" s="1" t="s">
        <v>697</v>
      </c>
      <c r="E357" s="2" t="str">
        <f>HYPERLINK("https://talan.bank.gov.ua/get-user-certificate/Te-A0N_pOSU1PpsjxR1O","Завантажити сертифікат")</f>
        <v>Завантажити сертифікат</v>
      </c>
    </row>
    <row r="358" spans="1:5" x14ac:dyDescent="0.3">
      <c r="A358" s="3">
        <v>357</v>
      </c>
      <c r="B358" s="3">
        <v>2314</v>
      </c>
      <c r="C358" s="2" t="s">
        <v>698</v>
      </c>
      <c r="D358" s="1" t="s">
        <v>324</v>
      </c>
      <c r="E358" s="2" t="str">
        <f>HYPERLINK("https://talan.bank.gov.ua/get-user-certificate/Te-A063MyLjr62DhmE3-","Завантажити сертифікат")</f>
        <v>Завантажити сертифікат</v>
      </c>
    </row>
    <row r="359" spans="1:5" x14ac:dyDescent="0.3">
      <c r="A359" s="3">
        <v>358</v>
      </c>
      <c r="B359" s="3">
        <v>2315</v>
      </c>
      <c r="C359" s="2" t="s">
        <v>699</v>
      </c>
      <c r="D359" s="1" t="s">
        <v>700</v>
      </c>
      <c r="E359" s="2" t="str">
        <f>HYPERLINK("https://talan.bank.gov.ua/get-user-certificate/Te-A0fb-8yr8Tomjnnfq","Завантажити сертифікат")</f>
        <v>Завантажити сертифікат</v>
      </c>
    </row>
    <row r="360" spans="1:5" ht="28.8" x14ac:dyDescent="0.3">
      <c r="A360" s="3">
        <v>359</v>
      </c>
      <c r="B360" s="3">
        <v>2316</v>
      </c>
      <c r="C360" s="2" t="s">
        <v>701</v>
      </c>
      <c r="D360" s="1" t="s">
        <v>293</v>
      </c>
      <c r="E360" s="2" t="str">
        <f>HYPERLINK("https://talan.bank.gov.ua/get-user-certificate/Te-A0lHu5rTK7ful-t0P","Завантажити сертифікат")</f>
        <v>Завантажити сертифікат</v>
      </c>
    </row>
    <row r="361" spans="1:5" x14ac:dyDescent="0.3">
      <c r="A361" s="3">
        <v>360</v>
      </c>
      <c r="B361" s="3">
        <v>2317</v>
      </c>
      <c r="C361" s="2" t="s">
        <v>113</v>
      </c>
      <c r="D361" s="1" t="s">
        <v>702</v>
      </c>
      <c r="E361" s="2" t="str">
        <f>HYPERLINK("https://talan.bank.gov.ua/get-user-certificate/Te-A0yO-59NGvuyKT3OH","Завантажити сертифікат")</f>
        <v>Завантажити сертифікат</v>
      </c>
    </row>
    <row r="362" spans="1:5" x14ac:dyDescent="0.3">
      <c r="A362" s="3">
        <v>361</v>
      </c>
      <c r="B362" s="3">
        <v>2318</v>
      </c>
      <c r="C362" s="2" t="s">
        <v>119</v>
      </c>
      <c r="D362" s="1" t="s">
        <v>196</v>
      </c>
      <c r="E362" s="2" t="str">
        <f>HYPERLINK("https://talan.bank.gov.ua/get-user-certificate/Te-A0Hdpg1zOavK5UK_7","Завантажити сертифікат")</f>
        <v>Завантажити сертифікат</v>
      </c>
    </row>
    <row r="363" spans="1:5" x14ac:dyDescent="0.3">
      <c r="A363" s="3">
        <v>362</v>
      </c>
      <c r="B363" s="3">
        <v>2319</v>
      </c>
      <c r="C363" s="2" t="s">
        <v>703</v>
      </c>
      <c r="D363" s="1" t="s">
        <v>704</v>
      </c>
      <c r="E363" s="2" t="str">
        <f>HYPERLINK("https://talan.bank.gov.ua/get-user-certificate/Te-A0lz81JlS8hzj4X7H","Завантажити сертифікат")</f>
        <v>Завантажити сертифікат</v>
      </c>
    </row>
    <row r="364" spans="1:5" ht="28.8" x14ac:dyDescent="0.3">
      <c r="A364" s="3">
        <v>363</v>
      </c>
      <c r="B364" s="3">
        <v>2320</v>
      </c>
      <c r="C364" s="2" t="s">
        <v>705</v>
      </c>
      <c r="D364" s="1" t="s">
        <v>706</v>
      </c>
      <c r="E364" s="2" t="str">
        <f>HYPERLINK("https://talan.bank.gov.ua/get-user-certificate/Te-A0b0luvtOAJ_wmY0w","Завантажити сертифікат")</f>
        <v>Завантажити сертифікат</v>
      </c>
    </row>
    <row r="365" spans="1:5" x14ac:dyDescent="0.3">
      <c r="A365" s="3">
        <v>364</v>
      </c>
      <c r="B365" s="3">
        <v>2321</v>
      </c>
      <c r="C365" s="2" t="s">
        <v>707</v>
      </c>
      <c r="D365" s="1" t="s">
        <v>708</v>
      </c>
      <c r="E365" s="2" t="str">
        <f>HYPERLINK("https://talan.bank.gov.ua/get-user-certificate/Te-A0HIK9IrnILuRZGET","Завантажити сертифікат")</f>
        <v>Завантажити сертифікат</v>
      </c>
    </row>
    <row r="366" spans="1:5" ht="28.8" x14ac:dyDescent="0.3">
      <c r="A366" s="3">
        <v>365</v>
      </c>
      <c r="B366" s="3">
        <v>2322</v>
      </c>
      <c r="C366" s="2" t="s">
        <v>709</v>
      </c>
      <c r="D366" s="1" t="s">
        <v>710</v>
      </c>
      <c r="E366" s="2" t="str">
        <f>HYPERLINK("https://talan.bank.gov.ua/get-user-certificate/Te-A0hoTKva9vgvYtaOv","Завантажити сертифікат")</f>
        <v>Завантажити сертифікат</v>
      </c>
    </row>
    <row r="367" spans="1:5" ht="28.8" x14ac:dyDescent="0.3">
      <c r="A367" s="3">
        <v>366</v>
      </c>
      <c r="B367" s="3">
        <v>2323</v>
      </c>
      <c r="C367" s="2" t="s">
        <v>101</v>
      </c>
      <c r="D367" s="1" t="s">
        <v>711</v>
      </c>
      <c r="E367" s="2" t="str">
        <f>HYPERLINK("https://talan.bank.gov.ua/get-user-certificate/Te-A0BVsFkDRV0yTCbTL","Завантажити сертифікат")</f>
        <v>Завантажити сертифікат</v>
      </c>
    </row>
    <row r="368" spans="1:5" x14ac:dyDescent="0.3">
      <c r="A368" s="3">
        <v>367</v>
      </c>
      <c r="B368" s="3">
        <v>2324</v>
      </c>
      <c r="C368" s="2" t="s">
        <v>102</v>
      </c>
      <c r="D368" s="1" t="s">
        <v>712</v>
      </c>
      <c r="E368" s="2" t="str">
        <f>HYPERLINK("https://talan.bank.gov.ua/get-user-certificate/Te-A0fRCMvpUzHfB1ENH","Завантажити сертифікат")</f>
        <v>Завантажити сертифікат</v>
      </c>
    </row>
    <row r="369" spans="1:5" x14ac:dyDescent="0.3">
      <c r="A369" s="3">
        <v>368</v>
      </c>
      <c r="B369" s="3">
        <v>2325</v>
      </c>
      <c r="C369" s="2" t="s">
        <v>713</v>
      </c>
      <c r="D369" s="1" t="s">
        <v>714</v>
      </c>
      <c r="E369" s="2" t="str">
        <f>HYPERLINK("https://talan.bank.gov.ua/get-user-certificate/Te-A07WX7V3zBOEP0OF8","Завантажити сертифікат")</f>
        <v>Завантажити сертифікат</v>
      </c>
    </row>
    <row r="370" spans="1:5" x14ac:dyDescent="0.3">
      <c r="A370" s="3">
        <v>369</v>
      </c>
      <c r="B370" s="3">
        <v>2326</v>
      </c>
      <c r="C370" s="2" t="s">
        <v>715</v>
      </c>
      <c r="D370" s="1" t="s">
        <v>213</v>
      </c>
      <c r="E370" s="2" t="str">
        <f>HYPERLINK("https://talan.bank.gov.ua/get-user-certificate/Te-A08_2zDLPBzWVP9L6","Завантажити сертифікат")</f>
        <v>Завантажити сертифікат</v>
      </c>
    </row>
    <row r="371" spans="1:5" x14ac:dyDescent="0.3">
      <c r="A371" s="3">
        <v>370</v>
      </c>
      <c r="B371" s="3">
        <v>2327</v>
      </c>
      <c r="C371" s="2" t="s">
        <v>716</v>
      </c>
      <c r="D371" s="1" t="s">
        <v>213</v>
      </c>
      <c r="E371" s="2" t="str">
        <f>HYPERLINK("https://talan.bank.gov.ua/get-user-certificate/Te-A0PQMqa1TcHTWxFbk","Завантажити сертифікат")</f>
        <v>Завантажити сертифікат</v>
      </c>
    </row>
    <row r="372" spans="1:5" x14ac:dyDescent="0.3">
      <c r="A372" s="3">
        <v>371</v>
      </c>
      <c r="B372" s="3">
        <v>2328</v>
      </c>
      <c r="C372" s="2" t="s">
        <v>717</v>
      </c>
      <c r="D372" s="1" t="s">
        <v>718</v>
      </c>
      <c r="E372" s="2" t="str">
        <f>HYPERLINK("https://talan.bank.gov.ua/get-user-certificate/Te-A0XxOLkV5NegZv4PR","Завантажити сертифікат")</f>
        <v>Завантажити сертифікат</v>
      </c>
    </row>
    <row r="373" spans="1:5" x14ac:dyDescent="0.3">
      <c r="A373" s="3">
        <v>372</v>
      </c>
      <c r="B373" s="3">
        <v>2329</v>
      </c>
      <c r="C373" s="2" t="s">
        <v>719</v>
      </c>
      <c r="D373" s="1" t="s">
        <v>720</v>
      </c>
      <c r="E373" s="2" t="str">
        <f>HYPERLINK("https://talan.bank.gov.ua/get-user-certificate/Te-A0dDNV68V4jly9s7C","Завантажити сертифікат")</f>
        <v>Завантажити сертифікат</v>
      </c>
    </row>
    <row r="374" spans="1:5" ht="28.8" x14ac:dyDescent="0.3">
      <c r="A374" s="3">
        <v>373</v>
      </c>
      <c r="B374" s="3">
        <v>2330</v>
      </c>
      <c r="C374" s="2" t="s">
        <v>87</v>
      </c>
      <c r="D374" s="1" t="s">
        <v>721</v>
      </c>
      <c r="E374" s="2" t="str">
        <f>HYPERLINK("https://talan.bank.gov.ua/get-user-certificate/Te-A0PaAWouGoYBZRn2R","Завантажити сертифікат")</f>
        <v>Завантажити сертифікат</v>
      </c>
    </row>
    <row r="375" spans="1:5" x14ac:dyDescent="0.3">
      <c r="A375" s="3">
        <v>374</v>
      </c>
      <c r="B375" s="3">
        <v>2331</v>
      </c>
      <c r="C375" s="2" t="s">
        <v>103</v>
      </c>
      <c r="D375" s="1" t="s">
        <v>722</v>
      </c>
      <c r="E375" s="2" t="str">
        <f>HYPERLINK("https://talan.bank.gov.ua/get-user-certificate/Te-A0k9MaC3EUHba8OWH","Завантажити сертифікат")</f>
        <v>Завантажити сертифікат</v>
      </c>
    </row>
    <row r="376" spans="1:5" x14ac:dyDescent="0.3">
      <c r="A376" s="3">
        <v>375</v>
      </c>
      <c r="B376" s="3">
        <v>2332</v>
      </c>
      <c r="C376" s="2" t="s">
        <v>723</v>
      </c>
      <c r="D376" s="1" t="s">
        <v>724</v>
      </c>
      <c r="E376" s="2" t="str">
        <f>HYPERLINK("https://talan.bank.gov.ua/get-user-certificate/Te-A0ijsrzzRJVE3SjBC","Завантажити сертифікат")</f>
        <v>Завантажити сертифікат</v>
      </c>
    </row>
    <row r="377" spans="1:5" ht="28.8" x14ac:dyDescent="0.3">
      <c r="A377" s="3">
        <v>376</v>
      </c>
      <c r="B377" s="3">
        <v>2333</v>
      </c>
      <c r="C377" s="2" t="s">
        <v>725</v>
      </c>
      <c r="D377" s="1" t="s">
        <v>726</v>
      </c>
      <c r="E377" s="2" t="str">
        <f>HYPERLINK("https://talan.bank.gov.ua/get-user-certificate/Te-A0gtm5xVPBwG0Avb4","Завантажити сертифікат")</f>
        <v>Завантажити сертифікат</v>
      </c>
    </row>
    <row r="378" spans="1:5" x14ac:dyDescent="0.3">
      <c r="A378" s="3">
        <v>377</v>
      </c>
      <c r="B378" s="3">
        <v>2334</v>
      </c>
      <c r="C378" s="2" t="s">
        <v>727</v>
      </c>
      <c r="D378" s="1" t="s">
        <v>728</v>
      </c>
      <c r="E378" s="2" t="str">
        <f>HYPERLINK("https://talan.bank.gov.ua/get-user-certificate/Te-A0VOE86D1daUORHIF","Завантажити сертифікат")</f>
        <v>Завантажити сертифікат</v>
      </c>
    </row>
    <row r="379" spans="1:5" ht="28.8" x14ac:dyDescent="0.3">
      <c r="A379" s="3">
        <v>378</v>
      </c>
      <c r="B379" s="3">
        <v>2335</v>
      </c>
      <c r="C379" s="2" t="s">
        <v>729</v>
      </c>
      <c r="D379" s="1" t="s">
        <v>730</v>
      </c>
      <c r="E379" s="2" t="str">
        <f>HYPERLINK("https://talan.bank.gov.ua/get-user-certificate/Te-A0F3G5Pes6B6xTReH","Завантажити сертифікат")</f>
        <v>Завантажити сертифікат</v>
      </c>
    </row>
    <row r="380" spans="1:5" x14ac:dyDescent="0.3">
      <c r="A380" s="3">
        <v>379</v>
      </c>
      <c r="B380" s="3">
        <v>2336</v>
      </c>
      <c r="C380" s="2" t="s">
        <v>116</v>
      </c>
      <c r="D380" s="1" t="s">
        <v>196</v>
      </c>
      <c r="E380" s="2" t="str">
        <f>HYPERLINK("https://talan.bank.gov.ua/get-user-certificate/Te-A0foNdZWgFFR4BSQi","Завантажити сертифікат")</f>
        <v>Завантажити сертифікат</v>
      </c>
    </row>
    <row r="381" spans="1:5" x14ac:dyDescent="0.3">
      <c r="A381" s="3">
        <v>380</v>
      </c>
      <c r="B381" s="3">
        <v>2337</v>
      </c>
      <c r="C381" s="2" t="s">
        <v>731</v>
      </c>
      <c r="D381" s="1" t="s">
        <v>732</v>
      </c>
      <c r="E381" s="2" t="str">
        <f>HYPERLINK("https://talan.bank.gov.ua/get-user-certificate/Te-A0vqn110LoMhDiusj","Завантажити сертифікат")</f>
        <v>Завантажити сертифікат</v>
      </c>
    </row>
    <row r="382" spans="1:5" x14ac:dyDescent="0.3">
      <c r="A382" s="3">
        <v>381</v>
      </c>
      <c r="B382" s="3">
        <v>2338</v>
      </c>
      <c r="C382" s="2" t="s">
        <v>733</v>
      </c>
      <c r="D382" s="1" t="s">
        <v>734</v>
      </c>
      <c r="E382" s="2" t="str">
        <f>HYPERLINK("https://talan.bank.gov.ua/get-user-certificate/Te-A0afbP3i99ywBA8nx","Завантажити сертифікат")</f>
        <v>Завантажити сертифікат</v>
      </c>
    </row>
    <row r="383" spans="1:5" ht="43.2" x14ac:dyDescent="0.3">
      <c r="A383" s="3">
        <v>382</v>
      </c>
      <c r="B383" s="3">
        <v>2339</v>
      </c>
      <c r="C383" s="2" t="s">
        <v>60</v>
      </c>
      <c r="D383" s="1" t="s">
        <v>735</v>
      </c>
      <c r="E383" s="2" t="str">
        <f>HYPERLINK("https://talan.bank.gov.ua/get-user-certificate/Te-A0GMP3FE0UE3_VvS3","Завантажити сертифікат")</f>
        <v>Завантажити сертифікат</v>
      </c>
    </row>
    <row r="384" spans="1:5" x14ac:dyDescent="0.3">
      <c r="A384" s="3">
        <v>383</v>
      </c>
      <c r="B384" s="3">
        <v>2340</v>
      </c>
      <c r="C384" s="2" t="s">
        <v>736</v>
      </c>
      <c r="D384" s="1" t="s">
        <v>737</v>
      </c>
      <c r="E384" s="2" t="str">
        <f>HYPERLINK("https://talan.bank.gov.ua/get-user-certificate/Te-A0VhdTWJVWfXrgS6B","Завантажити сертифікат")</f>
        <v>Завантажити сертифікат</v>
      </c>
    </row>
    <row r="385" spans="1:6" ht="28.8" x14ac:dyDescent="0.3">
      <c r="A385" s="3">
        <v>384</v>
      </c>
      <c r="B385" s="3">
        <v>2341</v>
      </c>
      <c r="C385" s="2" t="s">
        <v>738</v>
      </c>
      <c r="D385" s="1" t="s">
        <v>739</v>
      </c>
      <c r="E385" s="2" t="str">
        <f>HYPERLINK("https://talan.bank.gov.ua/get-user-certificate/Te-A0Pztce0mnRQmpGZ0","Завантажити сертифікат")</f>
        <v>Завантажити сертифікат</v>
      </c>
    </row>
    <row r="386" spans="1:6" x14ac:dyDescent="0.3">
      <c r="A386" s="3">
        <v>385</v>
      </c>
      <c r="B386" s="3">
        <v>2342</v>
      </c>
      <c r="C386" s="2" t="s">
        <v>88</v>
      </c>
      <c r="D386" s="1" t="s">
        <v>740</v>
      </c>
      <c r="E386" s="2" t="str">
        <f>HYPERLINK("https://talan.bank.gov.ua/get-user-certificate/Te-A0axqQvn6ecemxxPi","Завантажити сертифікат")</f>
        <v>Завантажити сертифікат</v>
      </c>
    </row>
    <row r="387" spans="1:6" x14ac:dyDescent="0.3">
      <c r="A387" s="3">
        <v>386</v>
      </c>
      <c r="B387" s="3">
        <v>2343</v>
      </c>
      <c r="C387" s="2" t="s">
        <v>741</v>
      </c>
      <c r="D387" s="1" t="s">
        <v>742</v>
      </c>
      <c r="E387" s="2" t="str">
        <f>HYPERLINK("https://talan.bank.gov.ua/get-user-certificate/Te-A0Xuk1EkZr-4to06n","Завантажити сертифікат")</f>
        <v>Завантажити сертифікат</v>
      </c>
    </row>
    <row r="388" spans="1:6" x14ac:dyDescent="0.3">
      <c r="A388" s="3">
        <v>387</v>
      </c>
      <c r="B388" s="3">
        <v>2344</v>
      </c>
      <c r="C388" s="2" t="s">
        <v>743</v>
      </c>
      <c r="D388" s="1" t="s">
        <v>213</v>
      </c>
      <c r="E388" s="2" t="str">
        <f>HYPERLINK("https://talan.bank.gov.ua/get-user-certificate/Te-A0AupXuD2wBuZUYbk","Завантажити сертифікат")</f>
        <v>Завантажити сертифікат</v>
      </c>
    </row>
    <row r="389" spans="1:6" x14ac:dyDescent="0.3">
      <c r="A389" s="3">
        <v>388</v>
      </c>
      <c r="B389" s="3">
        <v>2345</v>
      </c>
      <c r="C389" s="2" t="s">
        <v>28</v>
      </c>
      <c r="D389" s="1" t="s">
        <v>131</v>
      </c>
      <c r="E389" s="2" t="str">
        <f>HYPERLINK("https://talan.bank.gov.ua/get-user-certificate/Te-A0wOcCxbW3lKvwLPt","Завантажити сертифікат")</f>
        <v>Завантажити сертифікат</v>
      </c>
    </row>
    <row r="390" spans="1:6" ht="28.8" x14ac:dyDescent="0.3">
      <c r="A390" s="3">
        <v>389</v>
      </c>
      <c r="B390" s="3">
        <v>2346</v>
      </c>
      <c r="C390" s="2" t="s">
        <v>744</v>
      </c>
      <c r="D390" s="1" t="s">
        <v>544</v>
      </c>
      <c r="E390" s="2" t="str">
        <f>HYPERLINK("https://talan.bank.gov.ua/get-user-certificate/Te-A0-m3SZPczme5pTzW","Завантажити сертифікат")</f>
        <v>Завантажити сертифікат</v>
      </c>
    </row>
    <row r="391" spans="1:6" x14ac:dyDescent="0.3">
      <c r="A391" s="3">
        <v>390</v>
      </c>
      <c r="B391" s="3">
        <v>2347</v>
      </c>
      <c r="C391" s="2" t="s">
        <v>85</v>
      </c>
      <c r="D391" s="1" t="s">
        <v>745</v>
      </c>
      <c r="E391" s="2" t="str">
        <f>HYPERLINK("https://talan.bank.gov.ua/get-user-certificate/Te-A0etbNtB-5Ysk0Y90","Завантажити сертифікат")</f>
        <v>Завантажити сертифікат</v>
      </c>
    </row>
    <row r="392" spans="1:6" ht="28.8" x14ac:dyDescent="0.3">
      <c r="A392" s="3">
        <v>391</v>
      </c>
      <c r="B392" s="3">
        <v>2348</v>
      </c>
      <c r="C392" s="2" t="s">
        <v>104</v>
      </c>
      <c r="D392" s="1" t="s">
        <v>746</v>
      </c>
      <c r="E392" s="2" t="str">
        <f>HYPERLINK("https://talan.bank.gov.ua/get-user-certificate/Te-A0MsWhH5OYe-EsIgy","Завантажити сертифікат")</f>
        <v>Завантажити сертифікат</v>
      </c>
    </row>
    <row r="393" spans="1:6" ht="28.8" x14ac:dyDescent="0.3">
      <c r="A393" s="3">
        <v>392</v>
      </c>
      <c r="B393" s="3">
        <v>2349</v>
      </c>
      <c r="C393" s="2" t="s">
        <v>747</v>
      </c>
      <c r="D393" s="1" t="s">
        <v>748</v>
      </c>
      <c r="E393" s="2" t="str">
        <f>HYPERLINK("https://talan.bank.gov.ua/get-user-certificate/Te-A0HsIo3SrqE7iI5vr","Завантажити сертифікат")</f>
        <v>Завантажити сертифікат</v>
      </c>
    </row>
    <row r="394" spans="1:6" x14ac:dyDescent="0.3">
      <c r="A394" s="3">
        <v>393</v>
      </c>
      <c r="B394" s="3">
        <v>2350</v>
      </c>
      <c r="C394" s="2" t="s">
        <v>749</v>
      </c>
      <c r="D394" s="1" t="s">
        <v>750</v>
      </c>
      <c r="E394" s="2" t="str">
        <f>HYPERLINK("https://talan.bank.gov.ua/get-user-certificate/Te-A0m1foL-K0NXDGHcX","Завантажити сертифікат")</f>
        <v>Завантажити сертифікат</v>
      </c>
    </row>
    <row r="395" spans="1:6" x14ac:dyDescent="0.3">
      <c r="A395" s="3">
        <v>394</v>
      </c>
      <c r="B395" s="3">
        <v>2351</v>
      </c>
      <c r="C395" s="2" t="s">
        <v>751</v>
      </c>
      <c r="D395" s="1" t="s">
        <v>752</v>
      </c>
      <c r="E395" s="2" t="str">
        <f>HYPERLINK("https://talan.bank.gov.ua/get-user-certificate/Te-A0iUVO3D2Bj_OEXa0","Завантажити сертифікат")</f>
        <v>Завантажити сертифікат</v>
      </c>
    </row>
    <row r="396" spans="1:6" x14ac:dyDescent="0.3">
      <c r="A396" s="3">
        <v>395</v>
      </c>
      <c r="B396" s="3">
        <v>2352</v>
      </c>
      <c r="C396" s="2" t="s">
        <v>753</v>
      </c>
      <c r="D396" s="1" t="s">
        <v>130</v>
      </c>
      <c r="E396" s="2" t="str">
        <f>HYPERLINK("https://talan.bank.gov.ua/get-user-certificate/Te-A06JScwGTvJaXB29M","Завантажити сертифікат")</f>
        <v>Завантажити сертифікат</v>
      </c>
    </row>
    <row r="397" spans="1:6" ht="28.8" x14ac:dyDescent="0.3">
      <c r="A397" s="3">
        <v>396</v>
      </c>
      <c r="B397" s="3">
        <v>2353</v>
      </c>
      <c r="C397" s="2" t="s">
        <v>1908</v>
      </c>
      <c r="D397" s="1" t="s">
        <v>754</v>
      </c>
      <c r="E397" s="2" t="str">
        <f>HYPERLINK("https://talan.bank.gov.ua/get-user-certificate/kUo0VCezHJvQGoWooEK5","Завантажити сертифікат")</f>
        <v>Завантажити сертифікат</v>
      </c>
      <c r="F397" s="2"/>
    </row>
    <row r="398" spans="1:6" ht="28.8" x14ac:dyDescent="0.3">
      <c r="A398" s="3">
        <v>397</v>
      </c>
      <c r="B398" s="3">
        <v>2354</v>
      </c>
      <c r="C398" s="2" t="s">
        <v>755</v>
      </c>
      <c r="D398" s="1" t="s">
        <v>756</v>
      </c>
      <c r="E398" s="2" t="str">
        <f>HYPERLINK("https://talan.bank.gov.ua/get-user-certificate/Te-A0vtsp6WO9VXjyUBt","Завантажити сертифікат")</f>
        <v>Завантажити сертифікат</v>
      </c>
    </row>
    <row r="399" spans="1:6" ht="28.8" x14ac:dyDescent="0.3">
      <c r="A399" s="3">
        <v>398</v>
      </c>
      <c r="B399" s="3">
        <v>2355</v>
      </c>
      <c r="C399" s="2" t="s">
        <v>757</v>
      </c>
      <c r="D399" s="1" t="s">
        <v>544</v>
      </c>
      <c r="E399" s="2" t="str">
        <f>HYPERLINK("https://talan.bank.gov.ua/get-user-certificate/Te-A0nML8EA7w9DH2lu9","Завантажити сертифікат")</f>
        <v>Завантажити сертифікат</v>
      </c>
    </row>
    <row r="400" spans="1:6" x14ac:dyDescent="0.3">
      <c r="A400" s="3">
        <v>399</v>
      </c>
      <c r="B400" s="3">
        <v>2356</v>
      </c>
      <c r="C400" s="2" t="s">
        <v>758</v>
      </c>
      <c r="E400" s="2" t="str">
        <f>HYPERLINK("https://talan.bank.gov.ua/get-user-certificate/Te-A0VdhcxHVUjsUBhLC","Завантажити сертифікат")</f>
        <v>Завантажити сертифікат</v>
      </c>
    </row>
    <row r="401" spans="1:5" x14ac:dyDescent="0.3">
      <c r="A401" s="3">
        <v>400</v>
      </c>
      <c r="B401" s="3">
        <v>2357</v>
      </c>
      <c r="C401" s="2" t="s">
        <v>759</v>
      </c>
      <c r="D401" s="1" t="s">
        <v>760</v>
      </c>
      <c r="E401" s="2" t="str">
        <f>HYPERLINK("https://talan.bank.gov.ua/get-user-certificate/Te-A0R8Liqx4KI42TtDW","Завантажити сертифікат")</f>
        <v>Завантажити сертифікат</v>
      </c>
    </row>
    <row r="402" spans="1:5" x14ac:dyDescent="0.3">
      <c r="A402" s="3">
        <v>401</v>
      </c>
      <c r="B402" s="3">
        <v>2358</v>
      </c>
      <c r="C402" s="2" t="s">
        <v>761</v>
      </c>
      <c r="D402" s="1" t="s">
        <v>762</v>
      </c>
      <c r="E402" s="2" t="str">
        <f>HYPERLINK("https://talan.bank.gov.ua/get-user-certificate/Te-A0D3hIktiHf6T8yw6","Завантажити сертифікат")</f>
        <v>Завантажити сертифікат</v>
      </c>
    </row>
    <row r="403" spans="1:5" x14ac:dyDescent="0.3">
      <c r="A403" s="3">
        <v>402</v>
      </c>
      <c r="B403" s="3">
        <v>2359</v>
      </c>
      <c r="C403" s="2" t="s">
        <v>763</v>
      </c>
      <c r="D403" s="1" t="s">
        <v>762</v>
      </c>
      <c r="E403" s="2" t="str">
        <f>HYPERLINK("https://talan.bank.gov.ua/get-user-certificate/Te-A0O9WF2kk2I2f8pzS","Завантажити сертифікат")</f>
        <v>Завантажити сертифікат</v>
      </c>
    </row>
    <row r="404" spans="1:5" x14ac:dyDescent="0.3">
      <c r="A404" s="3">
        <v>403</v>
      </c>
      <c r="B404" s="3">
        <v>2360</v>
      </c>
      <c r="C404" s="2" t="s">
        <v>764</v>
      </c>
      <c r="D404" s="1" t="s">
        <v>762</v>
      </c>
      <c r="E404" s="2" t="str">
        <f>HYPERLINK("https://talan.bank.gov.ua/get-user-certificate/Te-A0Rb3kpa9kSoIiSWf","Завантажити сертифікат")</f>
        <v>Завантажити сертифікат</v>
      </c>
    </row>
    <row r="405" spans="1:5" x14ac:dyDescent="0.3">
      <c r="A405" s="3">
        <v>404</v>
      </c>
      <c r="B405" s="3">
        <v>2361</v>
      </c>
      <c r="C405" s="2" t="s">
        <v>765</v>
      </c>
      <c r="D405" s="1" t="s">
        <v>766</v>
      </c>
      <c r="E405" s="2" t="str">
        <f>HYPERLINK("https://talan.bank.gov.ua/get-user-certificate/Te-A0su13OAqtbZIeU4S","Завантажити сертифікат")</f>
        <v>Завантажити сертифікат</v>
      </c>
    </row>
    <row r="406" spans="1:5" ht="28.8" x14ac:dyDescent="0.3">
      <c r="A406" s="3">
        <v>405</v>
      </c>
      <c r="B406" s="3">
        <v>2362</v>
      </c>
      <c r="C406" s="2" t="s">
        <v>767</v>
      </c>
      <c r="D406" s="1" t="s">
        <v>768</v>
      </c>
      <c r="E406" s="2" t="str">
        <f>HYPERLINK("https://talan.bank.gov.ua/get-user-certificate/Te-A08-JeVPpLs1JyM9Z","Завантажити сертифікат")</f>
        <v>Завантажити сертифікат</v>
      </c>
    </row>
    <row r="407" spans="1:5" x14ac:dyDescent="0.3">
      <c r="A407" s="3">
        <v>406</v>
      </c>
      <c r="B407" s="3">
        <v>2363</v>
      </c>
      <c r="C407" s="2" t="s">
        <v>769</v>
      </c>
      <c r="D407" s="1" t="s">
        <v>770</v>
      </c>
      <c r="E407" s="2" t="str">
        <f>HYPERLINK("https://talan.bank.gov.ua/get-user-certificate/Te-A09IK9xB8ldHV1uVs","Завантажити сертифікат")</f>
        <v>Завантажити сертифікат</v>
      </c>
    </row>
    <row r="408" spans="1:5" x14ac:dyDescent="0.3">
      <c r="A408" s="3">
        <v>407</v>
      </c>
      <c r="B408" s="3">
        <v>2364</v>
      </c>
      <c r="C408" s="2" t="s">
        <v>108</v>
      </c>
      <c r="D408" s="1" t="s">
        <v>196</v>
      </c>
      <c r="E408" s="2" t="str">
        <f>HYPERLINK("https://talan.bank.gov.ua/get-user-certificate/Te-A08tJluIECB9o0JDt","Завантажити сертифікат")</f>
        <v>Завантажити сертифікат</v>
      </c>
    </row>
    <row r="409" spans="1:5" x14ac:dyDescent="0.3">
      <c r="A409" s="3">
        <v>408</v>
      </c>
      <c r="B409" s="3">
        <v>2365</v>
      </c>
      <c r="C409" s="2" t="s">
        <v>771</v>
      </c>
      <c r="D409" s="1" t="s">
        <v>772</v>
      </c>
      <c r="E409" s="2" t="str">
        <f>HYPERLINK("https://talan.bank.gov.ua/get-user-certificate/Te-A0yLRvr5_w-Z-0_Mj","Завантажити сертифікат")</f>
        <v>Завантажити сертифікат</v>
      </c>
    </row>
    <row r="410" spans="1:5" x14ac:dyDescent="0.3">
      <c r="A410" s="3">
        <v>409</v>
      </c>
      <c r="B410" s="3">
        <v>2366</v>
      </c>
      <c r="C410" s="2" t="s">
        <v>773</v>
      </c>
      <c r="D410" s="1" t="s">
        <v>774</v>
      </c>
      <c r="E410" s="2" t="str">
        <f>HYPERLINK("https://talan.bank.gov.ua/get-user-certificate/Te-A01fIP2dyTjEDIYu1","Завантажити сертифікат")</f>
        <v>Завантажити сертифікат</v>
      </c>
    </row>
    <row r="411" spans="1:5" x14ac:dyDescent="0.3">
      <c r="A411" s="3">
        <v>410</v>
      </c>
      <c r="B411" s="3">
        <v>2367</v>
      </c>
      <c r="C411" s="2" t="s">
        <v>89</v>
      </c>
      <c r="D411" s="1" t="s">
        <v>775</v>
      </c>
      <c r="E411" s="2" t="str">
        <f>HYPERLINK("https://talan.bank.gov.ua/get-user-certificate/Te-A0M4fMI3Ym5WKXL5V","Завантажити сертифікат")</f>
        <v>Завантажити сертифікат</v>
      </c>
    </row>
    <row r="412" spans="1:5" x14ac:dyDescent="0.3">
      <c r="A412" s="3">
        <v>411</v>
      </c>
      <c r="B412" s="3">
        <v>2368</v>
      </c>
      <c r="C412" s="2" t="s">
        <v>776</v>
      </c>
      <c r="D412" s="1" t="s">
        <v>777</v>
      </c>
      <c r="E412" s="2" t="str">
        <f>HYPERLINK("https://talan.bank.gov.ua/get-user-certificate/Te-A04CTL5M1nvcOX4NP","Завантажити сертифікат")</f>
        <v>Завантажити сертифікат</v>
      </c>
    </row>
    <row r="413" spans="1:5" ht="28.8" x14ac:dyDescent="0.3">
      <c r="A413" s="3">
        <v>412</v>
      </c>
      <c r="B413" s="3">
        <v>2369</v>
      </c>
      <c r="C413" s="2" t="s">
        <v>778</v>
      </c>
      <c r="D413" s="1" t="s">
        <v>779</v>
      </c>
      <c r="E413" s="2" t="str">
        <f>HYPERLINK("https://talan.bank.gov.ua/get-user-certificate/Te-A0S80Jt6r9gYh8Zmm","Завантажити сертифікат")</f>
        <v>Завантажити сертифікат</v>
      </c>
    </row>
    <row r="414" spans="1:5" x14ac:dyDescent="0.3">
      <c r="A414" s="3">
        <v>413</v>
      </c>
      <c r="B414" s="3">
        <v>2370</v>
      </c>
      <c r="C414" s="2" t="s">
        <v>780</v>
      </c>
      <c r="D414" s="1" t="s">
        <v>750</v>
      </c>
      <c r="E414" s="2" t="str">
        <f>HYPERLINK("https://talan.bank.gov.ua/get-user-certificate/Te-A0UdRzgbfjhd21sNz","Завантажити сертифікат")</f>
        <v>Завантажити сертифікат</v>
      </c>
    </row>
    <row r="415" spans="1:5" x14ac:dyDescent="0.3">
      <c r="A415" s="3">
        <v>414</v>
      </c>
      <c r="B415" s="3">
        <v>2371</v>
      </c>
      <c r="C415" s="2" t="s">
        <v>781</v>
      </c>
      <c r="D415" s="1" t="s">
        <v>782</v>
      </c>
      <c r="E415" s="2" t="str">
        <f>HYPERLINK("https://talan.bank.gov.ua/get-user-certificate/Te-A0kEFUOe9CQknf1ss","Завантажити сертифікат")</f>
        <v>Завантажити сертифікат</v>
      </c>
    </row>
    <row r="416" spans="1:5" x14ac:dyDescent="0.3">
      <c r="A416" s="3">
        <v>415</v>
      </c>
      <c r="B416" s="3">
        <v>2372</v>
      </c>
      <c r="C416" s="2" t="s">
        <v>783</v>
      </c>
      <c r="D416" s="1" t="s">
        <v>784</v>
      </c>
      <c r="E416" s="2" t="str">
        <f>HYPERLINK("https://talan.bank.gov.ua/get-user-certificate/Te-A06thj14RYVWa8Cd4","Завантажити сертифікат")</f>
        <v>Завантажити сертифікат</v>
      </c>
    </row>
    <row r="417" spans="1:5" x14ac:dyDescent="0.3">
      <c r="A417" s="3">
        <v>416</v>
      </c>
      <c r="B417" s="3">
        <v>2373</v>
      </c>
      <c r="C417" s="2" t="s">
        <v>785</v>
      </c>
      <c r="D417" s="1" t="s">
        <v>786</v>
      </c>
      <c r="E417" s="2" t="str">
        <f>HYPERLINK("https://talan.bank.gov.ua/get-user-certificate/Te-A0aS-1alIIMGE9Thd","Завантажити сертифікат")</f>
        <v>Завантажити сертифікат</v>
      </c>
    </row>
    <row r="418" spans="1:5" ht="28.8" x14ac:dyDescent="0.3">
      <c r="A418" s="3">
        <v>417</v>
      </c>
      <c r="B418" s="3">
        <v>2374</v>
      </c>
      <c r="C418" s="2" t="s">
        <v>787</v>
      </c>
      <c r="D418" s="1" t="s">
        <v>788</v>
      </c>
      <c r="E418" s="2" t="str">
        <f>HYPERLINK("https://talan.bank.gov.ua/get-user-certificate/Te-A0WegL7diukZ7txUK","Завантажити сертифікат")</f>
        <v>Завантажити сертифікат</v>
      </c>
    </row>
    <row r="419" spans="1:5" x14ac:dyDescent="0.3">
      <c r="A419" s="3">
        <v>418</v>
      </c>
      <c r="B419" s="3">
        <v>2375</v>
      </c>
      <c r="C419" s="2" t="s">
        <v>789</v>
      </c>
      <c r="D419" s="1" t="s">
        <v>790</v>
      </c>
      <c r="E419" s="2" t="str">
        <f>HYPERLINK("https://talan.bank.gov.ua/get-user-certificate/Te-A0pA_vLzFzWhpc2AB","Завантажити сертифікат")</f>
        <v>Завантажити сертифікат</v>
      </c>
    </row>
    <row r="420" spans="1:5" x14ac:dyDescent="0.3">
      <c r="A420" s="3">
        <v>419</v>
      </c>
      <c r="B420" s="3">
        <v>2376</v>
      </c>
      <c r="C420" s="2" t="s">
        <v>791</v>
      </c>
      <c r="D420" s="1" t="s">
        <v>792</v>
      </c>
      <c r="E420" s="2" t="str">
        <f>HYPERLINK("https://talan.bank.gov.ua/get-user-certificate/Te-A0wvbn4tjZ5PFWK4Y","Завантажити сертифікат")</f>
        <v>Завантажити сертифікат</v>
      </c>
    </row>
    <row r="421" spans="1:5" x14ac:dyDescent="0.3">
      <c r="A421" s="3">
        <v>420</v>
      </c>
      <c r="B421" s="3">
        <v>2377</v>
      </c>
      <c r="C421" s="2" t="s">
        <v>793</v>
      </c>
      <c r="D421" s="1" t="s">
        <v>794</v>
      </c>
      <c r="E421" s="2" t="str">
        <f>HYPERLINK("https://talan.bank.gov.ua/get-user-certificate/Te-A0Wj4oxaE6aEE0xOt","Завантажити сертифікат")</f>
        <v>Завантажити сертифікат</v>
      </c>
    </row>
    <row r="422" spans="1:5" ht="28.8" x14ac:dyDescent="0.3">
      <c r="A422" s="3">
        <v>421</v>
      </c>
      <c r="B422" s="3">
        <v>2378</v>
      </c>
      <c r="C422" s="2" t="s">
        <v>795</v>
      </c>
      <c r="D422" s="1" t="s">
        <v>796</v>
      </c>
      <c r="E422" s="2" t="str">
        <f>HYPERLINK("https://talan.bank.gov.ua/get-user-certificate/Te-A0FF4jJwKs5TdbE3s","Завантажити сертифікат")</f>
        <v>Завантажити сертифікат</v>
      </c>
    </row>
    <row r="423" spans="1:5" ht="28.8" x14ac:dyDescent="0.3">
      <c r="A423" s="3">
        <v>422</v>
      </c>
      <c r="B423" s="3">
        <v>2379</v>
      </c>
      <c r="C423" s="2" t="s">
        <v>797</v>
      </c>
      <c r="D423" s="1" t="s">
        <v>798</v>
      </c>
      <c r="E423" s="2" t="str">
        <f>HYPERLINK("https://talan.bank.gov.ua/get-user-certificate/Te-A07VCyKpeRpLRZM-r","Завантажити сертифікат")</f>
        <v>Завантажити сертифікат</v>
      </c>
    </row>
    <row r="424" spans="1:5" ht="28.8" x14ac:dyDescent="0.3">
      <c r="A424" s="3">
        <v>423</v>
      </c>
      <c r="B424" s="3">
        <v>2380</v>
      </c>
      <c r="C424" s="2" t="s">
        <v>799</v>
      </c>
      <c r="D424" s="1" t="s">
        <v>800</v>
      </c>
      <c r="E424" s="2" t="str">
        <f>HYPERLINK("https://talan.bank.gov.ua/get-user-certificate/Te-A0q4ESCdM7HBORu63","Завантажити сертифікат")</f>
        <v>Завантажити сертифікат</v>
      </c>
    </row>
    <row r="425" spans="1:5" x14ac:dyDescent="0.3">
      <c r="A425" s="3">
        <v>424</v>
      </c>
      <c r="B425" s="3">
        <v>2381</v>
      </c>
      <c r="C425" s="2" t="s">
        <v>801</v>
      </c>
      <c r="D425" s="1" t="s">
        <v>802</v>
      </c>
      <c r="E425" s="2" t="str">
        <f>HYPERLINK("https://talan.bank.gov.ua/get-user-certificate/Te-A0rXlXqeIdpZ3vl75","Завантажити сертифікат")</f>
        <v>Завантажити сертифікат</v>
      </c>
    </row>
    <row r="426" spans="1:5" x14ac:dyDescent="0.3">
      <c r="A426" s="3">
        <v>425</v>
      </c>
      <c r="B426" s="3">
        <v>2382</v>
      </c>
      <c r="C426" s="2" t="s">
        <v>803</v>
      </c>
      <c r="D426" s="1" t="s">
        <v>804</v>
      </c>
      <c r="E426" s="2" t="str">
        <f>HYPERLINK("https://talan.bank.gov.ua/get-user-certificate/Te-A0LmwkCc_-uI_91nm","Завантажити сертифікат")</f>
        <v>Завантажити сертифікат</v>
      </c>
    </row>
    <row r="427" spans="1:5" x14ac:dyDescent="0.3">
      <c r="A427" s="3">
        <v>426</v>
      </c>
      <c r="B427" s="3">
        <v>2383</v>
      </c>
      <c r="C427" s="2" t="s">
        <v>805</v>
      </c>
      <c r="D427" s="1" t="s">
        <v>806</v>
      </c>
      <c r="E427" s="2" t="str">
        <f>HYPERLINK("https://talan.bank.gov.ua/get-user-certificate/Te-A0tVpImOMsx4xgWbv","Завантажити сертифікат")</f>
        <v>Завантажити сертифікат</v>
      </c>
    </row>
    <row r="428" spans="1:5" ht="28.8" x14ac:dyDescent="0.3">
      <c r="A428" s="3">
        <v>427</v>
      </c>
      <c r="B428" s="3">
        <v>2384</v>
      </c>
      <c r="C428" s="2" t="s">
        <v>807</v>
      </c>
      <c r="D428" s="1" t="s">
        <v>808</v>
      </c>
      <c r="E428" s="2" t="str">
        <f>HYPERLINK("https://talan.bank.gov.ua/get-user-certificate/Te-A0b8_Gxb6lX-RfyH7","Завантажити сертифікат")</f>
        <v>Завантажити сертифікат</v>
      </c>
    </row>
    <row r="429" spans="1:5" x14ac:dyDescent="0.3">
      <c r="A429" s="3">
        <v>428</v>
      </c>
      <c r="B429" s="3">
        <v>2385</v>
      </c>
      <c r="C429" s="2" t="s">
        <v>809</v>
      </c>
      <c r="D429" s="1" t="s">
        <v>810</v>
      </c>
      <c r="E429" s="2" t="str">
        <f>HYPERLINK("https://talan.bank.gov.ua/get-user-certificate/Te-A0_Y4v0xVPhy-kc8t","Завантажити сертифікат")</f>
        <v>Завантажити сертифікат</v>
      </c>
    </row>
    <row r="430" spans="1:5" x14ac:dyDescent="0.3">
      <c r="A430" s="3">
        <v>429</v>
      </c>
      <c r="B430" s="3">
        <v>2386</v>
      </c>
      <c r="C430" s="2" t="s">
        <v>811</v>
      </c>
      <c r="D430" s="1" t="s">
        <v>812</v>
      </c>
      <c r="E430" s="2" t="str">
        <f>HYPERLINK("https://talan.bank.gov.ua/get-user-certificate/Te-A0606zuYD8n1DH5ed","Завантажити сертифікат")</f>
        <v>Завантажити сертифікат</v>
      </c>
    </row>
    <row r="431" spans="1:5" x14ac:dyDescent="0.3">
      <c r="A431" s="3">
        <v>430</v>
      </c>
      <c r="B431" s="3">
        <v>2387</v>
      </c>
      <c r="C431" s="2" t="s">
        <v>813</v>
      </c>
      <c r="D431" s="1" t="s">
        <v>446</v>
      </c>
      <c r="E431" s="2" t="str">
        <f>HYPERLINK("https://talan.bank.gov.ua/get-user-certificate/Te-A03dIMaxpZtreC6T_","Завантажити сертифікат")</f>
        <v>Завантажити сертифікат</v>
      </c>
    </row>
    <row r="432" spans="1:5" x14ac:dyDescent="0.3">
      <c r="A432" s="3">
        <v>431</v>
      </c>
      <c r="B432" s="3">
        <v>2388</v>
      </c>
      <c r="C432" s="2" t="s">
        <v>8</v>
      </c>
      <c r="D432" s="1" t="s">
        <v>814</v>
      </c>
      <c r="E432" s="2" t="str">
        <f>HYPERLINK("https://talan.bank.gov.ua/get-user-certificate/Te-A0lbWDjpP6jBuoXMu","Завантажити сертифікат")</f>
        <v>Завантажити сертифікат</v>
      </c>
    </row>
    <row r="433" spans="1:5" ht="43.2" x14ac:dyDescent="0.3">
      <c r="A433" s="3">
        <v>432</v>
      </c>
      <c r="B433" s="3">
        <v>2389</v>
      </c>
      <c r="C433" s="2" t="s">
        <v>34</v>
      </c>
      <c r="D433" s="1" t="s">
        <v>815</v>
      </c>
      <c r="E433" s="2" t="str">
        <f>HYPERLINK("https://talan.bank.gov.ua/get-user-certificate/Te-A0MEg9ZwONWzCcP-D","Завантажити сертифікат")</f>
        <v>Завантажити сертифікат</v>
      </c>
    </row>
    <row r="434" spans="1:5" x14ac:dyDescent="0.3">
      <c r="A434" s="3">
        <v>433</v>
      </c>
      <c r="B434" s="3">
        <v>2390</v>
      </c>
      <c r="C434" s="2" t="s">
        <v>816</v>
      </c>
      <c r="D434" s="1" t="s">
        <v>817</v>
      </c>
      <c r="E434" s="2" t="str">
        <f>HYPERLINK("https://talan.bank.gov.ua/get-user-certificate/Te-A0mXmFroKEA7fUIFR","Завантажити сертифікат")</f>
        <v>Завантажити сертифікат</v>
      </c>
    </row>
    <row r="435" spans="1:5" x14ac:dyDescent="0.3">
      <c r="A435" s="3">
        <v>434</v>
      </c>
      <c r="B435" s="3">
        <v>2391</v>
      </c>
      <c r="C435" s="2" t="s">
        <v>818</v>
      </c>
      <c r="D435" s="1" t="s">
        <v>213</v>
      </c>
      <c r="E435" s="2" t="str">
        <f>HYPERLINK("https://talan.bank.gov.ua/get-user-certificate/Te-A042MPRntUNtB85r9","Завантажити сертифікат")</f>
        <v>Завантажити сертифікат</v>
      </c>
    </row>
    <row r="436" spans="1:5" ht="28.8" x14ac:dyDescent="0.3">
      <c r="A436" s="3">
        <v>435</v>
      </c>
      <c r="B436" s="3">
        <v>2392</v>
      </c>
      <c r="C436" s="2" t="s">
        <v>819</v>
      </c>
      <c r="D436" s="1" t="s">
        <v>820</v>
      </c>
      <c r="E436" s="2" t="str">
        <f>HYPERLINK("https://talan.bank.gov.ua/get-user-certificate/Te-A0C5DiXsUzpD2e1rg","Завантажити сертифікат")</f>
        <v>Завантажити сертифікат</v>
      </c>
    </row>
    <row r="437" spans="1:5" x14ac:dyDescent="0.3">
      <c r="A437" s="3">
        <v>436</v>
      </c>
      <c r="B437" s="3">
        <v>2393</v>
      </c>
      <c r="C437" s="2" t="s">
        <v>6</v>
      </c>
      <c r="D437" s="1" t="s">
        <v>599</v>
      </c>
      <c r="E437" s="2" t="str">
        <f>HYPERLINK("https://talan.bank.gov.ua/get-user-certificate/Te-A0tTNi-oolUgnUxbl","Завантажити сертифікат")</f>
        <v>Завантажити сертифікат</v>
      </c>
    </row>
    <row r="438" spans="1:5" x14ac:dyDescent="0.3">
      <c r="A438" s="3">
        <v>437</v>
      </c>
      <c r="B438" s="3">
        <v>2394</v>
      </c>
      <c r="C438" s="2" t="s">
        <v>70</v>
      </c>
      <c r="D438" s="1" t="s">
        <v>821</v>
      </c>
      <c r="E438" s="2" t="str">
        <f>HYPERLINK("https://talan.bank.gov.ua/get-user-certificate/Te-A0MkkzFbt3RGlKN9r","Завантажити сертифікат")</f>
        <v>Завантажити сертифікат</v>
      </c>
    </row>
    <row r="439" spans="1:5" x14ac:dyDescent="0.3">
      <c r="A439" s="3">
        <v>438</v>
      </c>
      <c r="B439" s="3">
        <v>2395</v>
      </c>
      <c r="C439" s="2" t="s">
        <v>822</v>
      </c>
      <c r="D439" s="1" t="s">
        <v>823</v>
      </c>
      <c r="E439" s="2" t="str">
        <f>HYPERLINK("https://talan.bank.gov.ua/get-user-certificate/Te-A0TgIFz_3TPRAh57V","Завантажити сертифікат")</f>
        <v>Завантажити сертифікат</v>
      </c>
    </row>
    <row r="440" spans="1:5" x14ac:dyDescent="0.3">
      <c r="A440" s="3">
        <v>439</v>
      </c>
      <c r="B440" s="3">
        <v>2396</v>
      </c>
      <c r="C440" s="2" t="s">
        <v>824</v>
      </c>
      <c r="D440" s="1" t="s">
        <v>825</v>
      </c>
      <c r="E440" s="2" t="str">
        <f>HYPERLINK("https://talan.bank.gov.ua/get-user-certificate/Te-A0c6QFHPmB8z2KuPV","Завантажити сертифікат")</f>
        <v>Завантажити сертифікат</v>
      </c>
    </row>
    <row r="441" spans="1:5" x14ac:dyDescent="0.3">
      <c r="A441" s="3">
        <v>440</v>
      </c>
      <c r="B441" s="3">
        <v>2397</v>
      </c>
      <c r="C441" s="2" t="s">
        <v>826</v>
      </c>
      <c r="D441" s="1" t="s">
        <v>827</v>
      </c>
      <c r="E441" s="2" t="str">
        <f>HYPERLINK("https://talan.bank.gov.ua/get-user-certificate/Te-A0_T3SB5PLFVT2RMf","Завантажити сертифікат")</f>
        <v>Завантажити сертифікат</v>
      </c>
    </row>
    <row r="442" spans="1:5" x14ac:dyDescent="0.3">
      <c r="A442" s="3">
        <v>441</v>
      </c>
      <c r="B442" s="3">
        <v>2398</v>
      </c>
      <c r="C442" s="2" t="s">
        <v>828</v>
      </c>
      <c r="D442" s="1" t="s">
        <v>829</v>
      </c>
      <c r="E442" s="2" t="str">
        <f>HYPERLINK("https://talan.bank.gov.ua/get-user-certificate/Te-A0DE28zkpkWIrg3yS","Завантажити сертифікат")</f>
        <v>Завантажити сертифікат</v>
      </c>
    </row>
    <row r="443" spans="1:5" x14ac:dyDescent="0.3">
      <c r="A443" s="3">
        <v>442</v>
      </c>
      <c r="B443" s="3">
        <v>2399</v>
      </c>
      <c r="C443" s="2" t="s">
        <v>830</v>
      </c>
      <c r="D443" s="1" t="s">
        <v>831</v>
      </c>
      <c r="E443" s="2" t="str">
        <f>HYPERLINK("https://talan.bank.gov.ua/get-user-certificate/Te-A02vi-RwmOPHfFVRx","Завантажити сертифікат")</f>
        <v>Завантажити сертифікат</v>
      </c>
    </row>
    <row r="444" spans="1:5" ht="28.8" x14ac:dyDescent="0.3">
      <c r="A444" s="3">
        <v>443</v>
      </c>
      <c r="B444" s="3">
        <v>2400</v>
      </c>
      <c r="C444" s="2" t="s">
        <v>832</v>
      </c>
      <c r="D444" s="1" t="s">
        <v>833</v>
      </c>
      <c r="E444" s="2" t="str">
        <f>HYPERLINK("https://talan.bank.gov.ua/get-user-certificate/Te-A0o8x2T5-fP_hunDH","Завантажити сертифікат")</f>
        <v>Завантажити сертифікат</v>
      </c>
    </row>
    <row r="445" spans="1:5" ht="28.8" x14ac:dyDescent="0.3">
      <c r="A445" s="3">
        <v>444</v>
      </c>
      <c r="B445" s="3">
        <v>2401</v>
      </c>
      <c r="C445" s="2" t="s">
        <v>834</v>
      </c>
      <c r="D445" s="1" t="s">
        <v>835</v>
      </c>
      <c r="E445" s="2" t="str">
        <f>HYPERLINK("https://talan.bank.gov.ua/get-user-certificate/Te-A0JZuUBFcIe3fyo4N","Завантажити сертифікат")</f>
        <v>Завантажити сертифікат</v>
      </c>
    </row>
    <row r="446" spans="1:5" x14ac:dyDescent="0.3">
      <c r="A446" s="3">
        <v>445</v>
      </c>
      <c r="B446" s="3">
        <v>2402</v>
      </c>
      <c r="C446" s="2" t="s">
        <v>836</v>
      </c>
      <c r="D446" s="1" t="s">
        <v>174</v>
      </c>
      <c r="E446" s="2" t="str">
        <f>HYPERLINK("https://talan.bank.gov.ua/get-user-certificate/Te-A01A0tnHor-M8TrzY","Завантажити сертифікат")</f>
        <v>Завантажити сертифікат</v>
      </c>
    </row>
    <row r="447" spans="1:5" x14ac:dyDescent="0.3">
      <c r="A447" s="3">
        <v>446</v>
      </c>
      <c r="B447" s="3">
        <v>2403</v>
      </c>
      <c r="C447" s="2" t="s">
        <v>837</v>
      </c>
      <c r="D447" s="1" t="s">
        <v>838</v>
      </c>
      <c r="E447" s="2" t="str">
        <f>HYPERLINK("https://talan.bank.gov.ua/get-user-certificate/Te-A00m0XLUNBUm9gttU","Завантажити сертифікат")</f>
        <v>Завантажити сертифікат</v>
      </c>
    </row>
    <row r="448" spans="1:5" x14ac:dyDescent="0.3">
      <c r="A448" s="3">
        <v>447</v>
      </c>
      <c r="B448" s="3">
        <v>2404</v>
      </c>
      <c r="C448" s="2" t="s">
        <v>839</v>
      </c>
      <c r="D448" s="1" t="s">
        <v>500</v>
      </c>
      <c r="E448" s="2" t="str">
        <f>HYPERLINK("https://talan.bank.gov.ua/get-user-certificate/Te-A0IS-n6KgZ_eqWJ6U","Завантажити сертифікат")</f>
        <v>Завантажити сертифікат</v>
      </c>
    </row>
    <row r="449" spans="1:5" x14ac:dyDescent="0.3">
      <c r="A449" s="3">
        <v>448</v>
      </c>
      <c r="B449" s="3">
        <v>2405</v>
      </c>
      <c r="C449" s="2" t="s">
        <v>840</v>
      </c>
      <c r="D449" s="1" t="s">
        <v>841</v>
      </c>
      <c r="E449" s="2" t="str">
        <f>HYPERLINK("https://talan.bank.gov.ua/get-user-certificate/Te-A0mGSXSSM7cN38N2u","Завантажити сертифікат")</f>
        <v>Завантажити сертифікат</v>
      </c>
    </row>
    <row r="450" spans="1:5" x14ac:dyDescent="0.3">
      <c r="A450" s="3">
        <v>449</v>
      </c>
      <c r="B450" s="3">
        <v>2406</v>
      </c>
      <c r="C450" s="2" t="s">
        <v>842</v>
      </c>
      <c r="D450" s="1" t="s">
        <v>843</v>
      </c>
      <c r="E450" s="2" t="str">
        <f>HYPERLINK("https://talan.bank.gov.ua/get-user-certificate/Te-A0E5Rr8DOLEYcXF4j","Завантажити сертифікат")</f>
        <v>Завантажити сертифікат</v>
      </c>
    </row>
    <row r="451" spans="1:5" x14ac:dyDescent="0.3">
      <c r="A451" s="3">
        <v>450</v>
      </c>
      <c r="B451" s="3">
        <v>2407</v>
      </c>
      <c r="C451" s="2" t="s">
        <v>844</v>
      </c>
      <c r="D451" s="1" t="s">
        <v>299</v>
      </c>
      <c r="E451" s="2" t="str">
        <f>HYPERLINK("https://talan.bank.gov.ua/get-user-certificate/Te-A0WIVOXUWnqWtTdFW","Завантажити сертифікат")</f>
        <v>Завантажити сертифікат</v>
      </c>
    </row>
    <row r="452" spans="1:5" x14ac:dyDescent="0.3">
      <c r="A452" s="3">
        <v>451</v>
      </c>
      <c r="B452" s="3">
        <v>2408</v>
      </c>
      <c r="C452" s="2" t="s">
        <v>845</v>
      </c>
      <c r="D452" s="1" t="s">
        <v>846</v>
      </c>
      <c r="E452" s="2" t="str">
        <f>HYPERLINK("https://talan.bank.gov.ua/get-user-certificate/Te-A0NWeQZd-hvwWbls0","Завантажити сертифікат")</f>
        <v>Завантажити сертифікат</v>
      </c>
    </row>
    <row r="453" spans="1:5" ht="28.8" x14ac:dyDescent="0.3">
      <c r="A453" s="3">
        <v>452</v>
      </c>
      <c r="B453" s="3">
        <v>2409</v>
      </c>
      <c r="C453" s="2" t="s">
        <v>847</v>
      </c>
      <c r="D453" s="1" t="s">
        <v>848</v>
      </c>
      <c r="E453" s="2" t="str">
        <f>HYPERLINK("https://talan.bank.gov.ua/get-user-certificate/Te-A08sfTf__kYSOc86M","Завантажити сертифікат")</f>
        <v>Завантажити сертифікат</v>
      </c>
    </row>
    <row r="454" spans="1:5" ht="28.8" x14ac:dyDescent="0.3">
      <c r="A454" s="3">
        <v>453</v>
      </c>
      <c r="B454" s="3">
        <v>2410</v>
      </c>
      <c r="C454" s="2" t="s">
        <v>849</v>
      </c>
      <c r="D454" s="1" t="s">
        <v>850</v>
      </c>
      <c r="E454" s="2" t="str">
        <f>HYPERLINK("https://talan.bank.gov.ua/get-user-certificate/Te-A0zkFUNyb7vMI6kTx","Завантажити сертифікат")</f>
        <v>Завантажити сертифікат</v>
      </c>
    </row>
    <row r="455" spans="1:5" x14ac:dyDescent="0.3">
      <c r="A455" s="3">
        <v>454</v>
      </c>
      <c r="B455" s="3">
        <v>2411</v>
      </c>
      <c r="C455" s="2" t="s">
        <v>851</v>
      </c>
      <c r="D455" s="1" t="s">
        <v>852</v>
      </c>
      <c r="E455" s="2" t="str">
        <f>HYPERLINK("https://talan.bank.gov.ua/get-user-certificate/Te-A02AHHQYTjhicwrOJ","Завантажити сертифікат")</f>
        <v>Завантажити сертифікат</v>
      </c>
    </row>
    <row r="456" spans="1:5" x14ac:dyDescent="0.3">
      <c r="A456" s="3">
        <v>455</v>
      </c>
      <c r="B456" s="3">
        <v>2412</v>
      </c>
      <c r="C456" s="2" t="s">
        <v>99</v>
      </c>
      <c r="D456" s="1" t="s">
        <v>853</v>
      </c>
      <c r="E456" s="2" t="str">
        <f>HYPERLINK("https://talan.bank.gov.ua/get-user-certificate/Te-A0dikoDoofAORxY5w","Завантажити сертифікат")</f>
        <v>Завантажити сертифікат</v>
      </c>
    </row>
    <row r="457" spans="1:5" x14ac:dyDescent="0.3">
      <c r="A457" s="3">
        <v>456</v>
      </c>
      <c r="B457" s="3">
        <v>2413</v>
      </c>
      <c r="C457" s="2" t="s">
        <v>854</v>
      </c>
      <c r="D457" s="1" t="s">
        <v>855</v>
      </c>
      <c r="E457" s="2" t="str">
        <f>HYPERLINK("https://talan.bank.gov.ua/get-user-certificate/Te-A0FejkNFqmEqwSzP7","Завантажити сертифікат")</f>
        <v>Завантажити сертифікат</v>
      </c>
    </row>
    <row r="458" spans="1:5" x14ac:dyDescent="0.3">
      <c r="A458" s="3">
        <v>457</v>
      </c>
      <c r="B458" s="3">
        <v>2414</v>
      </c>
      <c r="C458" s="2" t="s">
        <v>856</v>
      </c>
      <c r="D458" s="1" t="s">
        <v>857</v>
      </c>
      <c r="E458" s="2" t="str">
        <f>HYPERLINK("https://talan.bank.gov.ua/get-user-certificate/Te-A0pvMTSgbDj-4WOlJ","Завантажити сертифікат")</f>
        <v>Завантажити сертифікат</v>
      </c>
    </row>
    <row r="459" spans="1:5" x14ac:dyDescent="0.3">
      <c r="A459" s="3">
        <v>458</v>
      </c>
      <c r="B459" s="3">
        <v>2415</v>
      </c>
      <c r="C459" s="2" t="s">
        <v>858</v>
      </c>
      <c r="D459" s="1" t="s">
        <v>859</v>
      </c>
      <c r="E459" s="2" t="str">
        <f>HYPERLINK("https://talan.bank.gov.ua/get-user-certificate/Te-A0as35YOBZJCNamib","Завантажити сертифікат")</f>
        <v>Завантажити сертифікат</v>
      </c>
    </row>
    <row r="460" spans="1:5" x14ac:dyDescent="0.3">
      <c r="A460" s="3">
        <v>459</v>
      </c>
      <c r="B460" s="3">
        <v>2416</v>
      </c>
      <c r="C460" s="2" t="s">
        <v>860</v>
      </c>
      <c r="D460" s="1" t="s">
        <v>861</v>
      </c>
      <c r="E460" s="2" t="str">
        <f>HYPERLINK("https://talan.bank.gov.ua/get-user-certificate/Te-A02ZQcGd0SVs7Nx0Y","Завантажити сертифікат")</f>
        <v>Завантажити сертифікат</v>
      </c>
    </row>
    <row r="461" spans="1:5" ht="28.8" x14ac:dyDescent="0.3">
      <c r="A461" s="3">
        <v>460</v>
      </c>
      <c r="B461" s="3">
        <v>2417</v>
      </c>
      <c r="C461" s="2" t="s">
        <v>862</v>
      </c>
      <c r="D461" s="1" t="s">
        <v>863</v>
      </c>
      <c r="E461" s="2" t="str">
        <f>HYPERLINK("https://talan.bank.gov.ua/get-user-certificate/Te-A07gAUwxdMx5zxNuY","Завантажити сертифікат")</f>
        <v>Завантажити сертифікат</v>
      </c>
    </row>
    <row r="462" spans="1:5" ht="28.8" x14ac:dyDescent="0.3">
      <c r="A462" s="3">
        <v>461</v>
      </c>
      <c r="B462" s="3">
        <v>2418</v>
      </c>
      <c r="C462" s="2" t="s">
        <v>864</v>
      </c>
      <c r="D462" s="1" t="s">
        <v>865</v>
      </c>
      <c r="E462" s="2" t="str">
        <f>HYPERLINK("https://talan.bank.gov.ua/get-user-certificate/Te-A09bKbg9DOXeTXkZc","Завантажити сертифікат")</f>
        <v>Завантажити сертифікат</v>
      </c>
    </row>
    <row r="463" spans="1:5" x14ac:dyDescent="0.3">
      <c r="A463" s="3">
        <v>462</v>
      </c>
      <c r="B463" s="3">
        <v>2419</v>
      </c>
      <c r="C463" s="2" t="s">
        <v>866</v>
      </c>
      <c r="D463" s="1" t="s">
        <v>867</v>
      </c>
      <c r="E463" s="2" t="str">
        <f>HYPERLINK("https://talan.bank.gov.ua/get-user-certificate/Te-A07kRHpsVXRGxQo0N","Завантажити сертифікат")</f>
        <v>Завантажити сертифікат</v>
      </c>
    </row>
    <row r="464" spans="1:5" x14ac:dyDescent="0.3">
      <c r="A464" s="3">
        <v>463</v>
      </c>
      <c r="B464" s="3">
        <v>2420</v>
      </c>
      <c r="C464" s="2" t="s">
        <v>868</v>
      </c>
      <c r="D464" s="1" t="s">
        <v>869</v>
      </c>
      <c r="E464" s="2" t="str">
        <f>HYPERLINK("https://talan.bank.gov.ua/get-user-certificate/Te-A0RCFrPsFABPhMMTl","Завантажити сертифікат")</f>
        <v>Завантажити сертифікат</v>
      </c>
    </row>
    <row r="465" spans="1:5" x14ac:dyDescent="0.3">
      <c r="A465" s="3">
        <v>464</v>
      </c>
      <c r="B465" s="3">
        <v>2421</v>
      </c>
      <c r="C465" s="2" t="s">
        <v>870</v>
      </c>
      <c r="D465" s="1" t="s">
        <v>871</v>
      </c>
      <c r="E465" s="2" t="str">
        <f>HYPERLINK("https://talan.bank.gov.ua/get-user-certificate/Te-A0b3DYJpI5Mmae5r7","Завантажити сертифікат")</f>
        <v>Завантажити сертифікат</v>
      </c>
    </row>
    <row r="466" spans="1:5" x14ac:dyDescent="0.3">
      <c r="A466" s="3">
        <v>465</v>
      </c>
      <c r="B466" s="3">
        <v>2422</v>
      </c>
      <c r="C466" s="2" t="s">
        <v>3</v>
      </c>
      <c r="D466" s="1" t="s">
        <v>872</v>
      </c>
      <c r="E466" s="2" t="str">
        <f>HYPERLINK("https://talan.bank.gov.ua/get-user-certificate/Te-A0vN_RYQ2cavCccwV","Завантажити сертифікат")</f>
        <v>Завантажити сертифікат</v>
      </c>
    </row>
    <row r="467" spans="1:5" x14ac:dyDescent="0.3">
      <c r="A467" s="3">
        <v>466</v>
      </c>
      <c r="B467" s="3">
        <v>2423</v>
      </c>
      <c r="C467" s="2" t="s">
        <v>44</v>
      </c>
      <c r="D467" s="1" t="s">
        <v>873</v>
      </c>
      <c r="E467" s="2" t="str">
        <f>HYPERLINK("https://talan.bank.gov.ua/get-user-certificate/Te-A0YUXDmt5t0Qs_rSd","Завантажити сертифікат")</f>
        <v>Завантажити сертифікат</v>
      </c>
    </row>
    <row r="468" spans="1:5" ht="28.8" x14ac:dyDescent="0.3">
      <c r="A468" s="3">
        <v>467</v>
      </c>
      <c r="B468" s="3">
        <v>2424</v>
      </c>
      <c r="C468" s="2" t="s">
        <v>874</v>
      </c>
      <c r="D468" s="1" t="s">
        <v>875</v>
      </c>
      <c r="E468" s="2" t="str">
        <f>HYPERLINK("https://talan.bank.gov.ua/get-user-certificate/Te-A0XyFBRARtEg2D15O","Завантажити сертифікат")</f>
        <v>Завантажити сертифікат</v>
      </c>
    </row>
    <row r="469" spans="1:5" x14ac:dyDescent="0.3">
      <c r="A469" s="3">
        <v>468</v>
      </c>
      <c r="B469" s="3">
        <v>2425</v>
      </c>
      <c r="C469" s="2" t="s">
        <v>876</v>
      </c>
      <c r="D469" s="1" t="s">
        <v>877</v>
      </c>
      <c r="E469" s="2" t="str">
        <f>HYPERLINK("https://talan.bank.gov.ua/get-user-certificate/Te-A0xfKtZOXkbdcWi-a","Завантажити сертифікат")</f>
        <v>Завантажити сертифікат</v>
      </c>
    </row>
    <row r="470" spans="1:5" x14ac:dyDescent="0.3">
      <c r="A470" s="3">
        <v>469</v>
      </c>
      <c r="B470" s="3">
        <v>2426</v>
      </c>
      <c r="C470" s="2" t="s">
        <v>878</v>
      </c>
      <c r="D470" s="1" t="s">
        <v>218</v>
      </c>
      <c r="E470" s="2" t="str">
        <f>HYPERLINK("https://talan.bank.gov.ua/get-user-certificate/Te-A00EsqnBY9Eiz70bY","Завантажити сертифікат")</f>
        <v>Завантажити сертифікат</v>
      </c>
    </row>
    <row r="471" spans="1:5" x14ac:dyDescent="0.3">
      <c r="A471" s="3">
        <v>470</v>
      </c>
      <c r="B471" s="3">
        <v>2427</v>
      </c>
      <c r="C471" s="2" t="s">
        <v>879</v>
      </c>
      <c r="D471" s="1" t="s">
        <v>880</v>
      </c>
      <c r="E471" s="2" t="str">
        <f>HYPERLINK("https://talan.bank.gov.ua/get-user-certificate/Te-A0P_ioXq8qQKGDLwH","Завантажити сертифікат")</f>
        <v>Завантажити сертифікат</v>
      </c>
    </row>
    <row r="472" spans="1:5" x14ac:dyDescent="0.3">
      <c r="A472" s="3">
        <v>471</v>
      </c>
      <c r="B472" s="3">
        <v>2428</v>
      </c>
      <c r="C472" s="2" t="s">
        <v>881</v>
      </c>
      <c r="D472" s="1" t="s">
        <v>882</v>
      </c>
      <c r="E472" s="2" t="str">
        <f>HYPERLINK("https://talan.bank.gov.ua/get-user-certificate/Te-A0ujd3UBphihtF6_z","Завантажити сертифікат")</f>
        <v>Завантажити сертифікат</v>
      </c>
    </row>
    <row r="473" spans="1:5" x14ac:dyDescent="0.3">
      <c r="A473" s="3">
        <v>472</v>
      </c>
      <c r="B473" s="3">
        <v>2429</v>
      </c>
      <c r="C473" s="2" t="s">
        <v>883</v>
      </c>
      <c r="D473" s="1" t="s">
        <v>884</v>
      </c>
      <c r="E473" s="2" t="str">
        <f>HYPERLINK("https://talan.bank.gov.ua/get-user-certificate/Te-A0-g2mI6CmzGyeiRS","Завантажити сертифікат")</f>
        <v>Завантажити сертифікат</v>
      </c>
    </row>
    <row r="474" spans="1:5" x14ac:dyDescent="0.3">
      <c r="A474" s="3">
        <v>473</v>
      </c>
      <c r="B474" s="3">
        <v>2430</v>
      </c>
      <c r="C474" s="2" t="s">
        <v>885</v>
      </c>
      <c r="D474" s="1" t="s">
        <v>886</v>
      </c>
      <c r="E474" s="2" t="str">
        <f>HYPERLINK("https://talan.bank.gov.ua/get-user-certificate/Te-A0xS6cr7lIn0uF0Sm","Завантажити сертифікат")</f>
        <v>Завантажити сертифікат</v>
      </c>
    </row>
    <row r="475" spans="1:5" x14ac:dyDescent="0.3">
      <c r="A475" s="3">
        <v>474</v>
      </c>
      <c r="B475" s="3">
        <v>2431</v>
      </c>
      <c r="C475" s="2" t="s">
        <v>887</v>
      </c>
      <c r="D475" s="1" t="s">
        <v>888</v>
      </c>
      <c r="E475" s="2" t="str">
        <f>HYPERLINK("https://talan.bank.gov.ua/get-user-certificate/Te-A0C9t5uspz2z_6bdH","Завантажити сертифікат")</f>
        <v>Завантажити сертифікат</v>
      </c>
    </row>
    <row r="476" spans="1:5" x14ac:dyDescent="0.3">
      <c r="A476" s="3">
        <v>475</v>
      </c>
      <c r="B476" s="3">
        <v>2432</v>
      </c>
      <c r="C476" s="2" t="s">
        <v>36</v>
      </c>
      <c r="D476" s="1" t="s">
        <v>889</v>
      </c>
      <c r="E476" s="2" t="str">
        <f>HYPERLINK("https://talan.bank.gov.ua/get-user-certificate/Te-A0mEN-dUMY4eP7kn-","Завантажити сертифікат")</f>
        <v>Завантажити сертифікат</v>
      </c>
    </row>
    <row r="477" spans="1:5" x14ac:dyDescent="0.3">
      <c r="A477" s="3">
        <v>476</v>
      </c>
      <c r="B477" s="3">
        <v>2433</v>
      </c>
      <c r="C477" s="2" t="s">
        <v>890</v>
      </c>
      <c r="D477" s="1" t="s">
        <v>891</v>
      </c>
      <c r="E477" s="2" t="str">
        <f>HYPERLINK("https://talan.bank.gov.ua/get-user-certificate/Te-A0KlThdiijBVh_Z6u","Завантажити сертифікат")</f>
        <v>Завантажити сертифікат</v>
      </c>
    </row>
    <row r="478" spans="1:5" x14ac:dyDescent="0.3">
      <c r="A478" s="3">
        <v>477</v>
      </c>
      <c r="B478" s="3">
        <v>2434</v>
      </c>
      <c r="C478" s="2" t="s">
        <v>892</v>
      </c>
      <c r="D478" s="1" t="s">
        <v>893</v>
      </c>
      <c r="E478" s="2" t="str">
        <f>HYPERLINK("https://talan.bank.gov.ua/get-user-certificate/Te-A0HLjfbZoUEbRuzRv","Завантажити сертифікат")</f>
        <v>Завантажити сертифікат</v>
      </c>
    </row>
    <row r="479" spans="1:5" ht="28.8" x14ac:dyDescent="0.3">
      <c r="A479" s="3">
        <v>478</v>
      </c>
      <c r="B479" s="3">
        <v>2435</v>
      </c>
      <c r="C479" s="2" t="s">
        <v>894</v>
      </c>
      <c r="D479" s="1" t="s">
        <v>895</v>
      </c>
      <c r="E479" s="2" t="str">
        <f>HYPERLINK("https://talan.bank.gov.ua/get-user-certificate/Te-A03FPRh3r6nEeFLK0","Завантажити сертифікат")</f>
        <v>Завантажити сертифікат</v>
      </c>
    </row>
    <row r="480" spans="1:5" ht="28.8" x14ac:dyDescent="0.3">
      <c r="A480" s="3">
        <v>479</v>
      </c>
      <c r="B480" s="3">
        <v>2436</v>
      </c>
      <c r="C480" s="2" t="s">
        <v>896</v>
      </c>
      <c r="D480" s="1" t="s">
        <v>897</v>
      </c>
      <c r="E480" s="2" t="str">
        <f>HYPERLINK("https://talan.bank.gov.ua/get-user-certificate/Te-A0_bAly2JF2njKdvn","Завантажити сертифікат")</f>
        <v>Завантажити сертифікат</v>
      </c>
    </row>
    <row r="481" spans="1:5" x14ac:dyDescent="0.3">
      <c r="A481" s="3">
        <v>480</v>
      </c>
      <c r="B481" s="3">
        <v>2437</v>
      </c>
      <c r="C481" s="2" t="s">
        <v>898</v>
      </c>
      <c r="D481" s="1" t="s">
        <v>899</v>
      </c>
      <c r="E481" s="2" t="str">
        <f>HYPERLINK("https://talan.bank.gov.ua/get-user-certificate/Te-A0lHrdNlSMl8Dbpc1","Завантажити сертифікат")</f>
        <v>Завантажити сертифікат</v>
      </c>
    </row>
    <row r="482" spans="1:5" ht="28.8" x14ac:dyDescent="0.3">
      <c r="A482" s="3">
        <v>481</v>
      </c>
      <c r="B482" s="3">
        <v>2438</v>
      </c>
      <c r="C482" s="2" t="s">
        <v>900</v>
      </c>
      <c r="D482" s="1" t="s">
        <v>848</v>
      </c>
      <c r="E482" s="2" t="str">
        <f>HYPERLINK("https://talan.bank.gov.ua/get-user-certificate/Te-A0YdZDAXPsrK1Ss-W","Завантажити сертифікат")</f>
        <v>Завантажити сертифікат</v>
      </c>
    </row>
    <row r="483" spans="1:5" x14ac:dyDescent="0.3">
      <c r="A483" s="3">
        <v>482</v>
      </c>
      <c r="B483" s="3">
        <v>2439</v>
      </c>
      <c r="C483" s="2" t="s">
        <v>901</v>
      </c>
      <c r="D483" s="1" t="s">
        <v>902</v>
      </c>
      <c r="E483" s="2" t="str">
        <f>HYPERLINK("https://talan.bank.gov.ua/get-user-certificate/Te-A0D69gL6dQWJ_MQr5","Завантажити сертифікат")</f>
        <v>Завантажити сертифікат</v>
      </c>
    </row>
    <row r="484" spans="1:5" ht="28.8" x14ac:dyDescent="0.3">
      <c r="A484" s="3">
        <v>483</v>
      </c>
      <c r="B484" s="3">
        <v>2440</v>
      </c>
      <c r="C484" s="2" t="s">
        <v>99</v>
      </c>
      <c r="D484" s="1" t="s">
        <v>903</v>
      </c>
      <c r="E484" s="2" t="str">
        <f>HYPERLINK("https://talan.bank.gov.ua/get-user-certificate/Te-A0vuuq8GIDk9_rTJi","Завантажити сертифікат")</f>
        <v>Завантажити сертифікат</v>
      </c>
    </row>
    <row r="485" spans="1:5" ht="28.8" x14ac:dyDescent="0.3">
      <c r="A485" s="3">
        <v>484</v>
      </c>
      <c r="B485" s="3">
        <v>2441</v>
      </c>
      <c r="C485" s="2" t="s">
        <v>904</v>
      </c>
      <c r="D485" s="1" t="s">
        <v>905</v>
      </c>
      <c r="E485" s="2" t="str">
        <f>HYPERLINK("https://talan.bank.gov.ua/get-user-certificate/Te-A0GSf1B_y8SXhKCzS","Завантажити сертифікат")</f>
        <v>Завантажити сертифікат</v>
      </c>
    </row>
    <row r="486" spans="1:5" x14ac:dyDescent="0.3">
      <c r="A486" s="3">
        <v>485</v>
      </c>
      <c r="B486" s="3">
        <v>2442</v>
      </c>
      <c r="C486" s="2" t="s">
        <v>906</v>
      </c>
      <c r="D486" s="1" t="s">
        <v>131</v>
      </c>
      <c r="E486" s="2" t="str">
        <f>HYPERLINK("https://talan.bank.gov.ua/get-user-certificate/Te-A0BK_o3pCp2lRkYzq","Завантажити сертифікат")</f>
        <v>Завантажити сертифікат</v>
      </c>
    </row>
    <row r="487" spans="1:5" x14ac:dyDescent="0.3">
      <c r="A487" s="3">
        <v>486</v>
      </c>
      <c r="B487" s="3">
        <v>2443</v>
      </c>
      <c r="C487" s="2" t="s">
        <v>907</v>
      </c>
      <c r="D487" s="1" t="s">
        <v>446</v>
      </c>
      <c r="E487" s="2" t="str">
        <f>HYPERLINK("https://talan.bank.gov.ua/get-user-certificate/Te-A0lvR2ZJz2C4dTGou","Завантажити сертифікат")</f>
        <v>Завантажити сертифікат</v>
      </c>
    </row>
    <row r="488" spans="1:5" x14ac:dyDescent="0.3">
      <c r="A488" s="3">
        <v>487</v>
      </c>
      <c r="B488" s="3">
        <v>2444</v>
      </c>
      <c r="C488" s="2" t="s">
        <v>908</v>
      </c>
      <c r="D488" s="1" t="s">
        <v>888</v>
      </c>
      <c r="E488" s="2" t="str">
        <f>HYPERLINK("https://talan.bank.gov.ua/get-user-certificate/Te-A0nMM-HYPlqXVD64U","Завантажити сертифікат")</f>
        <v>Завантажити сертифікат</v>
      </c>
    </row>
    <row r="489" spans="1:5" x14ac:dyDescent="0.3">
      <c r="A489" s="3">
        <v>488</v>
      </c>
      <c r="B489" s="3">
        <v>2445</v>
      </c>
      <c r="C489" s="2" t="s">
        <v>118</v>
      </c>
      <c r="D489" s="1" t="s">
        <v>909</v>
      </c>
      <c r="E489" s="2" t="str">
        <f>HYPERLINK("https://talan.bank.gov.ua/get-user-certificate/Te-A0yqNXdPNvRoav8B-","Завантажити сертифікат")</f>
        <v>Завантажити сертифікат</v>
      </c>
    </row>
    <row r="490" spans="1:5" x14ac:dyDescent="0.3">
      <c r="A490" s="3">
        <v>489</v>
      </c>
      <c r="B490" s="3">
        <v>2446</v>
      </c>
      <c r="C490" s="2" t="s">
        <v>45</v>
      </c>
      <c r="D490" s="1" t="s">
        <v>174</v>
      </c>
      <c r="E490" s="2" t="str">
        <f>HYPERLINK("https://talan.bank.gov.ua/get-user-certificate/Te-A0armd1pi-ytF_NLx","Завантажити сертифікат")</f>
        <v>Завантажити сертифікат</v>
      </c>
    </row>
    <row r="491" spans="1:5" x14ac:dyDescent="0.3">
      <c r="A491" s="3">
        <v>490</v>
      </c>
      <c r="B491" s="3">
        <v>2447</v>
      </c>
      <c r="C491" s="2" t="s">
        <v>910</v>
      </c>
      <c r="D491" s="1" t="s">
        <v>911</v>
      </c>
      <c r="E491" s="2" t="str">
        <f>HYPERLINK("https://talan.bank.gov.ua/get-user-certificate/Te-A0y_oxT7ia0q__z64","Завантажити сертифікат")</f>
        <v>Завантажити сертифікат</v>
      </c>
    </row>
    <row r="492" spans="1:5" x14ac:dyDescent="0.3">
      <c r="A492" s="3">
        <v>491</v>
      </c>
      <c r="B492" s="3">
        <v>2448</v>
      </c>
      <c r="C492" s="2" t="s">
        <v>912</v>
      </c>
      <c r="D492" s="1" t="s">
        <v>213</v>
      </c>
      <c r="E492" s="2" t="str">
        <f>HYPERLINK("https://talan.bank.gov.ua/get-user-certificate/Te-A0m79lpT31vBvBbn0","Завантажити сертифікат")</f>
        <v>Завантажити сертифікат</v>
      </c>
    </row>
    <row r="493" spans="1:5" x14ac:dyDescent="0.3">
      <c r="A493" s="3">
        <v>492</v>
      </c>
      <c r="B493" s="3">
        <v>2449</v>
      </c>
      <c r="C493" s="2" t="s">
        <v>913</v>
      </c>
      <c r="D493" s="1" t="s">
        <v>914</v>
      </c>
      <c r="E493" s="2" t="str">
        <f>HYPERLINK("https://talan.bank.gov.ua/get-user-certificate/Te-A0BlVRpdURmKLtt1q","Завантажити сертифікат")</f>
        <v>Завантажити сертифікат</v>
      </c>
    </row>
    <row r="494" spans="1:5" x14ac:dyDescent="0.3">
      <c r="A494" s="3">
        <v>493</v>
      </c>
      <c r="B494" s="3">
        <v>2450</v>
      </c>
      <c r="C494" s="2" t="s">
        <v>915</v>
      </c>
      <c r="D494" s="1" t="s">
        <v>916</v>
      </c>
      <c r="E494" s="2" t="str">
        <f>HYPERLINK("https://talan.bank.gov.ua/get-user-certificate/Te-A0EOqcj_oPqcL-PfB","Завантажити сертифікат")</f>
        <v>Завантажити сертифікат</v>
      </c>
    </row>
    <row r="495" spans="1:5" x14ac:dyDescent="0.3">
      <c r="A495" s="3">
        <v>494</v>
      </c>
      <c r="B495" s="3">
        <v>2451</v>
      </c>
      <c r="C495" s="2" t="s">
        <v>917</v>
      </c>
      <c r="D495" s="1" t="s">
        <v>334</v>
      </c>
      <c r="E495" s="2" t="str">
        <f>HYPERLINK("https://talan.bank.gov.ua/get-user-certificate/Te-A0Xkc7MXA-Qt3qvtk","Завантажити сертифікат")</f>
        <v>Завантажити сертифікат</v>
      </c>
    </row>
    <row r="496" spans="1:5" x14ac:dyDescent="0.3">
      <c r="A496" s="3">
        <v>495</v>
      </c>
      <c r="B496" s="3">
        <v>2452</v>
      </c>
      <c r="C496" s="2" t="s">
        <v>918</v>
      </c>
      <c r="D496" s="1" t="s">
        <v>919</v>
      </c>
      <c r="E496" s="2" t="str">
        <f>HYPERLINK("https://talan.bank.gov.ua/get-user-certificate/Te-A0d7O2YPVt8jkv5q1","Завантажити сертифікат")</f>
        <v>Завантажити сертифікат</v>
      </c>
    </row>
    <row r="497" spans="1:5" x14ac:dyDescent="0.3">
      <c r="A497" s="3">
        <v>496</v>
      </c>
      <c r="B497" s="3">
        <v>2453</v>
      </c>
      <c r="C497" s="2" t="s">
        <v>111</v>
      </c>
      <c r="D497" s="1" t="s">
        <v>196</v>
      </c>
      <c r="E497" s="2" t="str">
        <f>HYPERLINK("https://talan.bank.gov.ua/get-user-certificate/Te-A09KVMyuKi64n0dTN","Завантажити сертифікат")</f>
        <v>Завантажити сертифікат</v>
      </c>
    </row>
    <row r="498" spans="1:5" x14ac:dyDescent="0.3">
      <c r="A498" s="3">
        <v>497</v>
      </c>
      <c r="B498" s="3">
        <v>2454</v>
      </c>
      <c r="C498" s="2" t="s">
        <v>920</v>
      </c>
      <c r="D498" s="1" t="s">
        <v>151</v>
      </c>
      <c r="E498" s="2" t="str">
        <f>HYPERLINK("https://talan.bank.gov.ua/get-user-certificate/Te-A0Sm4BttDe_K_YNTA","Завантажити сертифікат")</f>
        <v>Завантажити сертифікат</v>
      </c>
    </row>
    <row r="499" spans="1:5" ht="28.8" x14ac:dyDescent="0.3">
      <c r="A499" s="3">
        <v>498</v>
      </c>
      <c r="B499" s="3">
        <v>2455</v>
      </c>
      <c r="C499" s="2" t="s">
        <v>921</v>
      </c>
      <c r="D499" s="1" t="s">
        <v>922</v>
      </c>
      <c r="E499" s="2" t="str">
        <f>HYPERLINK("https://talan.bank.gov.ua/get-user-certificate/Te-A0c7A-j5RD9CQIcBd","Завантажити сертифікат")</f>
        <v>Завантажити сертифікат</v>
      </c>
    </row>
    <row r="500" spans="1:5" x14ac:dyDescent="0.3">
      <c r="A500" s="3">
        <v>499</v>
      </c>
      <c r="B500" s="3">
        <v>2456</v>
      </c>
      <c r="C500" s="2" t="s">
        <v>923</v>
      </c>
      <c r="D500" s="1" t="s">
        <v>130</v>
      </c>
      <c r="E500" s="2" t="str">
        <f>HYPERLINK("https://talan.bank.gov.ua/get-user-certificate/Te-A0DY__lcIH0thPLyN","Завантажити сертифікат")</f>
        <v>Завантажити сертифікат</v>
      </c>
    </row>
    <row r="501" spans="1:5" x14ac:dyDescent="0.3">
      <c r="A501" s="3">
        <v>500</v>
      </c>
      <c r="B501" s="3">
        <v>2457</v>
      </c>
      <c r="C501" s="2" t="s">
        <v>924</v>
      </c>
      <c r="D501" s="1" t="s">
        <v>151</v>
      </c>
      <c r="E501" s="2" t="str">
        <f>HYPERLINK("https://talan.bank.gov.ua/get-user-certificate/Te-A0y1sedpJJm4Tfbr1","Завантажити сертифікат")</f>
        <v>Завантажити сертифікат</v>
      </c>
    </row>
    <row r="502" spans="1:5" ht="28.8" x14ac:dyDescent="0.3">
      <c r="A502" s="3">
        <v>501</v>
      </c>
      <c r="B502" s="3">
        <v>2458</v>
      </c>
      <c r="C502" s="2" t="s">
        <v>925</v>
      </c>
      <c r="D502" s="1" t="s">
        <v>926</v>
      </c>
      <c r="E502" s="2" t="str">
        <f>HYPERLINK("https://talan.bank.gov.ua/get-user-certificate/Te-A0Uz3pQ_p6bwQSa0S","Завантажити сертифікат")</f>
        <v>Завантажити сертифікат</v>
      </c>
    </row>
    <row r="503" spans="1:5" ht="28.8" x14ac:dyDescent="0.3">
      <c r="A503" s="3">
        <v>502</v>
      </c>
      <c r="B503" s="3">
        <v>2459</v>
      </c>
      <c r="C503" s="2" t="s">
        <v>927</v>
      </c>
      <c r="D503" s="1" t="s">
        <v>928</v>
      </c>
      <c r="E503" s="2" t="str">
        <f>HYPERLINK("https://talan.bank.gov.ua/get-user-certificate/Te-A05mhlW2lXTDehnGn","Завантажити сертифікат")</f>
        <v>Завантажити сертифікат</v>
      </c>
    </row>
    <row r="504" spans="1:5" x14ac:dyDescent="0.3">
      <c r="A504" s="3">
        <v>503</v>
      </c>
      <c r="B504" s="3">
        <v>2460</v>
      </c>
      <c r="C504" s="2" t="s">
        <v>929</v>
      </c>
      <c r="D504" s="1" t="s">
        <v>930</v>
      </c>
      <c r="E504" s="2" t="str">
        <f>HYPERLINK("https://talan.bank.gov.ua/get-user-certificate/Te-A06lbOIAm2sn38Y1Z","Завантажити сертифікат")</f>
        <v>Завантажити сертифікат</v>
      </c>
    </row>
    <row r="505" spans="1:5" x14ac:dyDescent="0.3">
      <c r="A505" s="3">
        <v>504</v>
      </c>
      <c r="B505" s="3">
        <v>2461</v>
      </c>
      <c r="C505" s="2" t="s">
        <v>931</v>
      </c>
      <c r="D505" s="1" t="s">
        <v>932</v>
      </c>
      <c r="E505" s="2" t="str">
        <f>HYPERLINK("https://talan.bank.gov.ua/get-user-certificate/Te-A0PDk-FlWn4hKxRA6","Завантажити сертифікат")</f>
        <v>Завантажити сертифікат</v>
      </c>
    </row>
    <row r="506" spans="1:5" x14ac:dyDescent="0.3">
      <c r="A506" s="3">
        <v>505</v>
      </c>
      <c r="B506" s="3">
        <v>2462</v>
      </c>
      <c r="C506" s="2" t="s">
        <v>933</v>
      </c>
      <c r="D506" s="1" t="s">
        <v>934</v>
      </c>
      <c r="E506" s="2" t="str">
        <f>HYPERLINK("https://talan.bank.gov.ua/get-user-certificate/Te-A0xSLdzUajZyQOV_C","Завантажити сертифікат")</f>
        <v>Завантажити сертифікат</v>
      </c>
    </row>
    <row r="507" spans="1:5" ht="28.8" x14ac:dyDescent="0.3">
      <c r="A507" s="3">
        <v>506</v>
      </c>
      <c r="B507" s="3">
        <v>2463</v>
      </c>
      <c r="C507" s="2" t="s">
        <v>935</v>
      </c>
      <c r="D507" s="1" t="s">
        <v>936</v>
      </c>
      <c r="E507" s="2" t="str">
        <f>HYPERLINK("https://talan.bank.gov.ua/get-user-certificate/Te-A0e_WEQEI7dc1Jcqb","Завантажити сертифікат")</f>
        <v>Завантажити сертифікат</v>
      </c>
    </row>
    <row r="508" spans="1:5" x14ac:dyDescent="0.3">
      <c r="A508" s="3">
        <v>507</v>
      </c>
      <c r="B508" s="3">
        <v>2464</v>
      </c>
      <c r="C508" s="2" t="s">
        <v>937</v>
      </c>
      <c r="D508" s="1" t="s">
        <v>938</v>
      </c>
      <c r="E508" s="2" t="str">
        <f>HYPERLINK("https://talan.bank.gov.ua/get-user-certificate/Te-A0KVjeJLnJANHMe4P","Завантажити сертифікат")</f>
        <v>Завантажити сертифікат</v>
      </c>
    </row>
    <row r="509" spans="1:5" ht="28.8" x14ac:dyDescent="0.3">
      <c r="A509" s="3">
        <v>508</v>
      </c>
      <c r="B509" s="3">
        <v>2465</v>
      </c>
      <c r="C509" s="2" t="s">
        <v>939</v>
      </c>
      <c r="D509" s="1" t="s">
        <v>940</v>
      </c>
      <c r="E509" s="2" t="str">
        <f>HYPERLINK("https://talan.bank.gov.ua/get-user-certificate/Te-A0qFMug9J_FnjlAWD","Завантажити сертифікат")</f>
        <v>Завантажити сертифікат</v>
      </c>
    </row>
    <row r="510" spans="1:5" ht="28.8" x14ac:dyDescent="0.3">
      <c r="A510" s="3">
        <v>509</v>
      </c>
      <c r="B510" s="3">
        <v>2466</v>
      </c>
      <c r="C510" s="2" t="s">
        <v>941</v>
      </c>
      <c r="D510" s="1" t="s">
        <v>942</v>
      </c>
      <c r="E510" s="2" t="str">
        <f>HYPERLINK("https://talan.bank.gov.ua/get-user-certificate/Te-A0kkIf_ghDW4tx0mV","Завантажити сертифікат")</f>
        <v>Завантажити сертифікат</v>
      </c>
    </row>
    <row r="511" spans="1:5" x14ac:dyDescent="0.3">
      <c r="A511" s="3">
        <v>510</v>
      </c>
      <c r="B511" s="3">
        <v>2467</v>
      </c>
      <c r="C511" s="2" t="s">
        <v>943</v>
      </c>
      <c r="D511" s="1" t="s">
        <v>242</v>
      </c>
      <c r="E511" s="2" t="str">
        <f>HYPERLINK("https://talan.bank.gov.ua/get-user-certificate/Te-A0-MRpMTui30uq3rH","Завантажити сертифікат")</f>
        <v>Завантажити сертифікат</v>
      </c>
    </row>
    <row r="512" spans="1:5" ht="28.8" x14ac:dyDescent="0.3">
      <c r="A512" s="3">
        <v>511</v>
      </c>
      <c r="B512" s="3">
        <v>2468</v>
      </c>
      <c r="C512" s="2" t="s">
        <v>944</v>
      </c>
      <c r="D512" s="1" t="s">
        <v>942</v>
      </c>
      <c r="E512" s="2" t="str">
        <f>HYPERLINK("https://talan.bank.gov.ua/get-user-certificate/Te-A0jaXHSO2DtnP1_wz","Завантажити сертифікат")</f>
        <v>Завантажити сертифікат</v>
      </c>
    </row>
    <row r="513" spans="1:5" x14ac:dyDescent="0.3">
      <c r="A513" s="3">
        <v>512</v>
      </c>
      <c r="B513" s="3">
        <v>2469</v>
      </c>
      <c r="C513" s="2" t="s">
        <v>945</v>
      </c>
      <c r="D513" s="1" t="s">
        <v>946</v>
      </c>
      <c r="E513" s="2" t="str">
        <f>HYPERLINK("https://talan.bank.gov.ua/get-user-certificate/Te-A0eglvnWblx3326kV","Завантажити сертифікат")</f>
        <v>Завантажити сертифікат</v>
      </c>
    </row>
    <row r="514" spans="1:5" x14ac:dyDescent="0.3">
      <c r="A514" s="3">
        <v>513</v>
      </c>
      <c r="B514" s="3">
        <v>2470</v>
      </c>
      <c r="C514" s="2" t="s">
        <v>947</v>
      </c>
      <c r="D514" s="1" t="s">
        <v>948</v>
      </c>
      <c r="E514" s="2" t="str">
        <f>HYPERLINK("https://talan.bank.gov.ua/get-user-certificate/Te-A0PqOJ2pussR_Eeum","Завантажити сертифікат")</f>
        <v>Завантажити сертифікат</v>
      </c>
    </row>
    <row r="515" spans="1:5" x14ac:dyDescent="0.3">
      <c r="A515" s="3">
        <v>514</v>
      </c>
      <c r="B515" s="3">
        <v>2471</v>
      </c>
      <c r="C515" s="2" t="s">
        <v>949</v>
      </c>
      <c r="D515" s="1" t="s">
        <v>950</v>
      </c>
      <c r="E515" s="2" t="str">
        <f>HYPERLINK("https://talan.bank.gov.ua/get-user-certificate/Te-A0zUxmIupf9GKb0vu","Завантажити сертифікат")</f>
        <v>Завантажити сертифікат</v>
      </c>
    </row>
    <row r="516" spans="1:5" x14ac:dyDescent="0.3">
      <c r="A516" s="3">
        <v>515</v>
      </c>
      <c r="B516" s="3">
        <v>2472</v>
      </c>
      <c r="C516" s="2" t="s">
        <v>951</v>
      </c>
      <c r="D516" s="1" t="s">
        <v>952</v>
      </c>
      <c r="E516" s="2" t="str">
        <f>HYPERLINK("https://talan.bank.gov.ua/get-user-certificate/Te-A0PcLnLH4SjPOL1cp","Завантажити сертифікат")</f>
        <v>Завантажити сертифікат</v>
      </c>
    </row>
    <row r="517" spans="1:5" x14ac:dyDescent="0.3">
      <c r="A517" s="3">
        <v>516</v>
      </c>
      <c r="B517" s="3">
        <v>2473</v>
      </c>
      <c r="C517" s="2" t="s">
        <v>953</v>
      </c>
      <c r="D517" s="1" t="s">
        <v>213</v>
      </c>
      <c r="E517" s="2" t="str">
        <f>HYPERLINK("https://talan.bank.gov.ua/get-user-certificate/Te-A01x_bLVSs0b_0U2D","Завантажити сертифікат")</f>
        <v>Завантажити сертифікат</v>
      </c>
    </row>
    <row r="518" spans="1:5" x14ac:dyDescent="0.3">
      <c r="A518" s="3">
        <v>517</v>
      </c>
      <c r="B518" s="3">
        <v>2474</v>
      </c>
      <c r="C518" s="2" t="s">
        <v>954</v>
      </c>
      <c r="D518" s="1" t="s">
        <v>952</v>
      </c>
      <c r="E518" s="2" t="str">
        <f>HYPERLINK("https://talan.bank.gov.ua/get-user-certificate/Te-A0nL_btp-AS2qzaHw","Завантажити сертифікат")</f>
        <v>Завантажити сертифікат</v>
      </c>
    </row>
    <row r="519" spans="1:5" x14ac:dyDescent="0.3">
      <c r="A519" s="3">
        <v>518</v>
      </c>
      <c r="B519" s="3">
        <v>2475</v>
      </c>
      <c r="C519" s="2" t="s">
        <v>955</v>
      </c>
      <c r="D519" s="1" t="s">
        <v>131</v>
      </c>
      <c r="E519" s="2" t="str">
        <f>HYPERLINK("https://talan.bank.gov.ua/get-user-certificate/Te-A0t8LI-PGrrUkPLoX","Завантажити сертифікат")</f>
        <v>Завантажити сертифікат</v>
      </c>
    </row>
    <row r="520" spans="1:5" x14ac:dyDescent="0.3">
      <c r="A520" s="3">
        <v>519</v>
      </c>
      <c r="B520" s="3">
        <v>2476</v>
      </c>
      <c r="C520" s="2" t="s">
        <v>1</v>
      </c>
      <c r="D520" s="1" t="s">
        <v>402</v>
      </c>
      <c r="E520" s="2" t="str">
        <f>HYPERLINK("https://talan.bank.gov.ua/get-user-certificate/Te-A0fyFJrhmI1BJOTRd","Завантажити сертифікат")</f>
        <v>Завантажити сертифікат</v>
      </c>
    </row>
    <row r="521" spans="1:5" x14ac:dyDescent="0.3">
      <c r="A521" s="3">
        <v>520</v>
      </c>
      <c r="B521" s="3">
        <v>2477</v>
      </c>
      <c r="C521" s="2" t="s">
        <v>110</v>
      </c>
      <c r="D521" s="1" t="s">
        <v>226</v>
      </c>
      <c r="E521" s="2" t="str">
        <f>HYPERLINK("https://talan.bank.gov.ua/get-user-certificate/Te-A0PzT9xBDNdEe8C2b","Завантажити сертифікат")</f>
        <v>Завантажити сертифікат</v>
      </c>
    </row>
    <row r="522" spans="1:5" x14ac:dyDescent="0.3">
      <c r="A522" s="3">
        <v>521</v>
      </c>
      <c r="B522" s="3">
        <v>2478</v>
      </c>
      <c r="C522" s="2" t="s">
        <v>956</v>
      </c>
      <c r="D522" s="1" t="s">
        <v>402</v>
      </c>
      <c r="E522" s="2" t="str">
        <f>HYPERLINK("https://talan.bank.gov.ua/get-user-certificate/Te-A0DXVp-TR3FzCZVu_","Завантажити сертифікат")</f>
        <v>Завантажити сертифікат</v>
      </c>
    </row>
    <row r="523" spans="1:5" x14ac:dyDescent="0.3">
      <c r="A523" s="3">
        <v>522</v>
      </c>
      <c r="B523" s="3">
        <v>2479</v>
      </c>
      <c r="C523" s="2" t="s">
        <v>957</v>
      </c>
      <c r="D523" s="1" t="s">
        <v>958</v>
      </c>
      <c r="E523" s="2" t="str">
        <f>HYPERLINK("https://talan.bank.gov.ua/get-user-certificate/Te-A0iBW_nKy8L1UWdHi","Завантажити сертифікат")</f>
        <v>Завантажити сертифікат</v>
      </c>
    </row>
    <row r="524" spans="1:5" x14ac:dyDescent="0.3">
      <c r="A524" s="3">
        <v>523</v>
      </c>
      <c r="B524" s="3">
        <v>2480</v>
      </c>
      <c r="C524" s="2" t="s">
        <v>959</v>
      </c>
      <c r="D524" s="1" t="s">
        <v>410</v>
      </c>
      <c r="E524" s="2" t="str">
        <f>HYPERLINK("https://talan.bank.gov.ua/get-user-certificate/Te-A0nzIEKy7vNxPN6XQ","Завантажити сертифікат")</f>
        <v>Завантажити сертифікат</v>
      </c>
    </row>
    <row r="525" spans="1:5" x14ac:dyDescent="0.3">
      <c r="A525" s="3">
        <v>524</v>
      </c>
      <c r="B525" s="3">
        <v>2481</v>
      </c>
      <c r="C525" s="2" t="s">
        <v>723</v>
      </c>
      <c r="D525" s="1" t="s">
        <v>750</v>
      </c>
      <c r="E525" s="2" t="str">
        <f>HYPERLINK("https://talan.bank.gov.ua/get-user-certificate/Te-A08HPFHToy_3ceiFv","Завантажити сертифікат")</f>
        <v>Завантажити сертифікат</v>
      </c>
    </row>
    <row r="526" spans="1:5" x14ac:dyDescent="0.3">
      <c r="A526" s="3">
        <v>525</v>
      </c>
      <c r="B526" s="3">
        <v>2482</v>
      </c>
      <c r="C526" s="2" t="s">
        <v>960</v>
      </c>
      <c r="D526" s="1" t="s">
        <v>961</v>
      </c>
      <c r="E526" s="2" t="str">
        <f>HYPERLINK("https://talan.bank.gov.ua/get-user-certificate/Te-A0XbBJ1Fz_GAM9kwe","Завантажити сертифікат")</f>
        <v>Завантажити сертифікат</v>
      </c>
    </row>
    <row r="527" spans="1:5" ht="28.8" x14ac:dyDescent="0.3">
      <c r="A527" s="3">
        <v>526</v>
      </c>
      <c r="B527" s="3">
        <v>2483</v>
      </c>
      <c r="C527" s="2" t="s">
        <v>962</v>
      </c>
      <c r="D527" s="1" t="s">
        <v>963</v>
      </c>
      <c r="E527" s="2" t="str">
        <f>HYPERLINK("https://talan.bank.gov.ua/get-user-certificate/Te-A06DSWK_-B5_Iuy2l","Завантажити сертифікат")</f>
        <v>Завантажити сертифікат</v>
      </c>
    </row>
    <row r="528" spans="1:5" x14ac:dyDescent="0.3">
      <c r="A528" s="3">
        <v>527</v>
      </c>
      <c r="B528" s="3">
        <v>2484</v>
      </c>
      <c r="C528" s="2" t="s">
        <v>964</v>
      </c>
      <c r="D528" s="1" t="s">
        <v>965</v>
      </c>
      <c r="E528" s="2" t="str">
        <f>HYPERLINK("https://talan.bank.gov.ua/get-user-certificate/Te-A0EK2hGlttBCybn_i","Завантажити сертифікат")</f>
        <v>Завантажити сертифікат</v>
      </c>
    </row>
    <row r="529" spans="1:5" x14ac:dyDescent="0.3">
      <c r="A529" s="3">
        <v>528</v>
      </c>
      <c r="B529" s="3">
        <v>2485</v>
      </c>
      <c r="C529" s="2" t="s">
        <v>966</v>
      </c>
      <c r="D529" s="1" t="s">
        <v>967</v>
      </c>
      <c r="E529" s="2" t="str">
        <f>HYPERLINK("https://talan.bank.gov.ua/get-user-certificate/Te-A00Lqn6Qi5QkG2p-D","Завантажити сертифікат")</f>
        <v>Завантажити сертифікат</v>
      </c>
    </row>
    <row r="530" spans="1:5" x14ac:dyDescent="0.3">
      <c r="A530" s="3">
        <v>529</v>
      </c>
      <c r="B530" s="3">
        <v>2486</v>
      </c>
      <c r="C530" s="2" t="s">
        <v>968</v>
      </c>
      <c r="D530" s="1" t="s">
        <v>952</v>
      </c>
      <c r="E530" s="2" t="str">
        <f>HYPERLINK("https://talan.bank.gov.ua/get-user-certificate/Te-A0vsfrfb0ktnHqs-5","Завантажити сертифікат")</f>
        <v>Завантажити сертифікат</v>
      </c>
    </row>
    <row r="531" spans="1:5" x14ac:dyDescent="0.3">
      <c r="A531" s="3">
        <v>530</v>
      </c>
      <c r="B531" s="3">
        <v>2487</v>
      </c>
      <c r="C531" s="2" t="s">
        <v>969</v>
      </c>
      <c r="D531" s="1" t="s">
        <v>970</v>
      </c>
      <c r="E531" s="2" t="str">
        <f>HYPERLINK("https://talan.bank.gov.ua/get-user-certificate/Te-A0eFOd_Cdi7uDi313","Завантажити сертифікат")</f>
        <v>Завантажити сертифікат</v>
      </c>
    </row>
    <row r="532" spans="1:5" x14ac:dyDescent="0.3">
      <c r="A532" s="3">
        <v>531</v>
      </c>
      <c r="B532" s="3">
        <v>2488</v>
      </c>
      <c r="C532" s="2" t="s">
        <v>971</v>
      </c>
      <c r="D532" s="1" t="s">
        <v>872</v>
      </c>
      <c r="E532" s="2" t="str">
        <f>HYPERLINK("https://talan.bank.gov.ua/get-user-certificate/Te-A0iE4c6P1EwGFtL5H","Завантажити сертифікат")</f>
        <v>Завантажити сертифікат</v>
      </c>
    </row>
    <row r="533" spans="1:5" x14ac:dyDescent="0.3">
      <c r="A533" s="3">
        <v>532</v>
      </c>
      <c r="B533" s="3">
        <v>2489</v>
      </c>
      <c r="C533" s="2" t="s">
        <v>972</v>
      </c>
      <c r="D533" s="1" t="s">
        <v>218</v>
      </c>
      <c r="E533" s="2" t="str">
        <f>HYPERLINK("https://talan.bank.gov.ua/get-user-certificate/Te-A0OlCmXoPtC1rNw4F","Завантажити сертифікат")</f>
        <v>Завантажити сертифікат</v>
      </c>
    </row>
    <row r="534" spans="1:5" x14ac:dyDescent="0.3">
      <c r="A534" s="3">
        <v>533</v>
      </c>
      <c r="B534" s="3">
        <v>2490</v>
      </c>
      <c r="C534" s="2" t="s">
        <v>973</v>
      </c>
      <c r="D534" s="1" t="s">
        <v>974</v>
      </c>
      <c r="E534" s="2" t="str">
        <f>HYPERLINK("https://talan.bank.gov.ua/get-user-certificate/Te-A0A3uTGjrA7AyPqB6","Завантажити сертифікат")</f>
        <v>Завантажити сертифікат</v>
      </c>
    </row>
    <row r="535" spans="1:5" x14ac:dyDescent="0.3">
      <c r="A535" s="3">
        <v>534</v>
      </c>
      <c r="B535" s="3">
        <v>2491</v>
      </c>
      <c r="C535" s="2" t="s">
        <v>975</v>
      </c>
      <c r="D535" s="1" t="s">
        <v>976</v>
      </c>
      <c r="E535" s="2" t="str">
        <f>HYPERLINK("https://talan.bank.gov.ua/get-user-certificate/Te-A02ZvIX6VGT_QlC1W","Завантажити сертифікат")</f>
        <v>Завантажити сертифікат</v>
      </c>
    </row>
    <row r="536" spans="1:5" x14ac:dyDescent="0.3">
      <c r="A536" s="3">
        <v>535</v>
      </c>
      <c r="B536" s="3">
        <v>2492</v>
      </c>
      <c r="C536" s="2" t="s">
        <v>977</v>
      </c>
      <c r="D536" s="1" t="s">
        <v>978</v>
      </c>
      <c r="E536" s="2" t="str">
        <f>HYPERLINK("https://talan.bank.gov.ua/get-user-certificate/Te-A0kZm0JBjIcD-2fIL","Завантажити сертифікат")</f>
        <v>Завантажити сертифікат</v>
      </c>
    </row>
    <row r="537" spans="1:5" x14ac:dyDescent="0.3">
      <c r="A537" s="3">
        <v>536</v>
      </c>
      <c r="B537" s="3">
        <v>2493</v>
      </c>
      <c r="C537" s="2" t="s">
        <v>979</v>
      </c>
      <c r="D537" s="1" t="s">
        <v>980</v>
      </c>
      <c r="E537" s="2" t="str">
        <f>HYPERLINK("https://talan.bank.gov.ua/get-user-certificate/Te-A025VNKnxqttTeii4","Завантажити сертифікат")</f>
        <v>Завантажити сертифікат</v>
      </c>
    </row>
    <row r="538" spans="1:5" x14ac:dyDescent="0.3">
      <c r="A538" s="3">
        <v>537</v>
      </c>
      <c r="B538" s="3">
        <v>2494</v>
      </c>
      <c r="C538" s="2" t="s">
        <v>981</v>
      </c>
      <c r="D538" s="1" t="s">
        <v>196</v>
      </c>
      <c r="E538" s="2" t="str">
        <f>HYPERLINK("https://talan.bank.gov.ua/get-user-certificate/Te-A0Q_rxBx5TaVtE0hW","Завантажити сертифікат")</f>
        <v>Завантажити сертифікат</v>
      </c>
    </row>
    <row r="539" spans="1:5" x14ac:dyDescent="0.3">
      <c r="A539" s="3">
        <v>538</v>
      </c>
      <c r="B539" s="3">
        <v>2495</v>
      </c>
      <c r="C539" s="2" t="s">
        <v>982</v>
      </c>
      <c r="D539" s="1" t="s">
        <v>983</v>
      </c>
      <c r="E539" s="2" t="str">
        <f>HYPERLINK("https://talan.bank.gov.ua/get-user-certificate/Te-A0VLakMCJemWS4Goj","Завантажити сертифікат")</f>
        <v>Завантажити сертифікат</v>
      </c>
    </row>
    <row r="540" spans="1:5" x14ac:dyDescent="0.3">
      <c r="A540" s="3">
        <v>539</v>
      </c>
      <c r="B540" s="3">
        <v>2496</v>
      </c>
      <c r="C540" s="2" t="s">
        <v>984</v>
      </c>
      <c r="D540" s="1" t="s">
        <v>186</v>
      </c>
      <c r="E540" s="2" t="str">
        <f>HYPERLINK("https://talan.bank.gov.ua/get-user-certificate/Te-A0-F3L6gbr_P9a0kV","Завантажити сертифікат")</f>
        <v>Завантажити сертифікат</v>
      </c>
    </row>
    <row r="541" spans="1:5" x14ac:dyDescent="0.3">
      <c r="A541" s="3">
        <v>540</v>
      </c>
      <c r="B541" s="3">
        <v>2497</v>
      </c>
      <c r="C541" s="2" t="s">
        <v>985</v>
      </c>
      <c r="D541" s="1" t="s">
        <v>986</v>
      </c>
      <c r="E541" s="2" t="str">
        <f>HYPERLINK("https://talan.bank.gov.ua/get-user-certificate/Te-A0M4LBxiUGU7TnlHC","Завантажити сертифікат")</f>
        <v>Завантажити сертифікат</v>
      </c>
    </row>
    <row r="542" spans="1:5" x14ac:dyDescent="0.3">
      <c r="A542" s="3">
        <v>541</v>
      </c>
      <c r="B542" s="3">
        <v>2498</v>
      </c>
      <c r="C542" s="2" t="s">
        <v>987</v>
      </c>
      <c r="D542" s="1" t="s">
        <v>186</v>
      </c>
      <c r="E542" s="2" t="str">
        <f>HYPERLINK("https://talan.bank.gov.ua/get-user-certificate/Te-A0DzpI8B7rqiORiCq","Завантажити сертифікат")</f>
        <v>Завантажити сертифікат</v>
      </c>
    </row>
    <row r="543" spans="1:5" ht="28.8" x14ac:dyDescent="0.3">
      <c r="A543" s="3">
        <v>542</v>
      </c>
      <c r="B543" s="3">
        <v>2499</v>
      </c>
      <c r="C543" s="2" t="s">
        <v>988</v>
      </c>
      <c r="D543" s="1" t="s">
        <v>989</v>
      </c>
      <c r="E543" s="2" t="str">
        <f>HYPERLINK("https://talan.bank.gov.ua/get-user-certificate/Te-A0b4JEJuuyxLyB_Vn","Завантажити сертифікат")</f>
        <v>Завантажити сертифікат</v>
      </c>
    </row>
    <row r="544" spans="1:5" ht="28.8" x14ac:dyDescent="0.3">
      <c r="A544" s="3">
        <v>543</v>
      </c>
      <c r="B544" s="3">
        <v>2500</v>
      </c>
      <c r="C544" s="2" t="s">
        <v>990</v>
      </c>
      <c r="D544" s="1" t="s">
        <v>991</v>
      </c>
      <c r="E544" s="2" t="str">
        <f>HYPERLINK("https://talan.bank.gov.ua/get-user-certificate/Te-A0z8WrV0d-t3ZGuWa","Завантажити сертифікат")</f>
        <v>Завантажити сертифікат</v>
      </c>
    </row>
    <row r="545" spans="1:5" x14ac:dyDescent="0.3">
      <c r="A545" s="3">
        <v>544</v>
      </c>
      <c r="B545" s="3">
        <v>2501</v>
      </c>
      <c r="C545" s="2" t="s">
        <v>992</v>
      </c>
      <c r="D545" s="1" t="s">
        <v>500</v>
      </c>
      <c r="E545" s="2" t="str">
        <f>HYPERLINK("https://talan.bank.gov.ua/get-user-certificate/Te-A0NI0Gz7N9hiSYhOi","Завантажити сертифікат")</f>
        <v>Завантажити сертифікат</v>
      </c>
    </row>
    <row r="546" spans="1:5" x14ac:dyDescent="0.3">
      <c r="A546" s="3">
        <v>545</v>
      </c>
      <c r="B546" s="3">
        <v>2502</v>
      </c>
      <c r="C546" s="2" t="s">
        <v>993</v>
      </c>
      <c r="D546" s="1" t="s">
        <v>994</v>
      </c>
      <c r="E546" s="2" t="str">
        <f>HYPERLINK("https://talan.bank.gov.ua/get-user-certificate/Te-A0m_IZ19EGiSnck1N","Завантажити сертифікат")</f>
        <v>Завантажити сертифікат</v>
      </c>
    </row>
    <row r="547" spans="1:5" x14ac:dyDescent="0.3">
      <c r="A547" s="3">
        <v>546</v>
      </c>
      <c r="B547" s="3">
        <v>2503</v>
      </c>
      <c r="C547" s="2" t="s">
        <v>995</v>
      </c>
      <c r="D547" s="1" t="s">
        <v>123</v>
      </c>
      <c r="E547" s="2" t="str">
        <f>HYPERLINK("https://talan.bank.gov.ua/get-user-certificate/Te-A0wxTl3FupZU_ij2U","Завантажити сертифікат")</f>
        <v>Завантажити сертифікат</v>
      </c>
    </row>
    <row r="548" spans="1:5" x14ac:dyDescent="0.3">
      <c r="A548" s="3">
        <v>547</v>
      </c>
      <c r="B548" s="3">
        <v>2504</v>
      </c>
      <c r="C548" s="2" t="s">
        <v>996</v>
      </c>
      <c r="D548" s="1" t="s">
        <v>997</v>
      </c>
      <c r="E548" s="2" t="str">
        <f>HYPERLINK("https://talan.bank.gov.ua/get-user-certificate/Te-A058XLzoxtkgNerJr","Завантажити сертифікат")</f>
        <v>Завантажити сертифікат</v>
      </c>
    </row>
    <row r="549" spans="1:5" x14ac:dyDescent="0.3">
      <c r="A549" s="3">
        <v>548</v>
      </c>
      <c r="B549" s="3">
        <v>2505</v>
      </c>
      <c r="C549" s="2" t="s">
        <v>998</v>
      </c>
      <c r="D549" s="1" t="s">
        <v>186</v>
      </c>
      <c r="E549" s="2" t="str">
        <f>HYPERLINK("https://talan.bank.gov.ua/get-user-certificate/Te-A0mXux-vnunv2tB6u","Завантажити сертифікат")</f>
        <v>Завантажити сертифікат</v>
      </c>
    </row>
    <row r="550" spans="1:5" ht="28.8" x14ac:dyDescent="0.3">
      <c r="A550" s="3">
        <v>549</v>
      </c>
      <c r="B550" s="3">
        <v>2506</v>
      </c>
      <c r="C550" s="2" t="s">
        <v>999</v>
      </c>
      <c r="D550" s="1" t="s">
        <v>1000</v>
      </c>
      <c r="E550" s="2" t="str">
        <f>HYPERLINK("https://talan.bank.gov.ua/get-user-certificate/Te-A0xUWjPP6kQNrejvG","Завантажити сертифікат")</f>
        <v>Завантажити сертифікат</v>
      </c>
    </row>
    <row r="551" spans="1:5" x14ac:dyDescent="0.3">
      <c r="A551" s="3">
        <v>550</v>
      </c>
      <c r="B551" s="3">
        <v>2507</v>
      </c>
      <c r="C551" s="2" t="s">
        <v>1001</v>
      </c>
      <c r="D551" s="1" t="s">
        <v>186</v>
      </c>
      <c r="E551" s="2" t="str">
        <f>HYPERLINK("https://talan.bank.gov.ua/get-user-certificate/Te-A0jDHpy4ARJvRvTGI","Завантажити сертифікат")</f>
        <v>Завантажити сертифікат</v>
      </c>
    </row>
    <row r="552" spans="1:5" x14ac:dyDescent="0.3">
      <c r="A552" s="3">
        <v>551</v>
      </c>
      <c r="B552" s="3">
        <v>2508</v>
      </c>
      <c r="C552" s="2" t="s">
        <v>1002</v>
      </c>
      <c r="D552" s="1" t="s">
        <v>1003</v>
      </c>
      <c r="E552" s="2" t="str">
        <f>HYPERLINK("https://talan.bank.gov.ua/get-user-certificate/Te-A0WTAgB0DWo86dCa5","Завантажити сертифікат")</f>
        <v>Завантажити сертифікат</v>
      </c>
    </row>
    <row r="553" spans="1:5" x14ac:dyDescent="0.3">
      <c r="A553" s="3">
        <v>552</v>
      </c>
      <c r="B553" s="3">
        <v>2509</v>
      </c>
      <c r="C553" s="2" t="s">
        <v>1004</v>
      </c>
      <c r="D553" s="1" t="s">
        <v>712</v>
      </c>
      <c r="E553" s="2" t="str">
        <f>HYPERLINK("https://talan.bank.gov.ua/get-user-certificate/Te-A05HJ-BFG7tEFI58T","Завантажити сертифікат")</f>
        <v>Завантажити сертифікат</v>
      </c>
    </row>
    <row r="554" spans="1:5" x14ac:dyDescent="0.3">
      <c r="A554" s="3">
        <v>553</v>
      </c>
      <c r="B554" s="3">
        <v>2510</v>
      </c>
      <c r="C554" s="2" t="s">
        <v>1005</v>
      </c>
      <c r="D554" s="1" t="s">
        <v>1006</v>
      </c>
      <c r="E554" s="2" t="str">
        <f>HYPERLINK("https://talan.bank.gov.ua/get-user-certificate/Te-A0QtJVS7D37vxJ_Pv","Завантажити сертифікат")</f>
        <v>Завантажити сертифікат</v>
      </c>
    </row>
    <row r="555" spans="1:5" x14ac:dyDescent="0.3">
      <c r="A555" s="3">
        <v>554</v>
      </c>
      <c r="B555" s="3">
        <v>2511</v>
      </c>
      <c r="C555" s="2" t="s">
        <v>1007</v>
      </c>
      <c r="D555" s="1" t="s">
        <v>1008</v>
      </c>
      <c r="E555" s="2" t="str">
        <f>HYPERLINK("https://talan.bank.gov.ua/get-user-certificate/Te-A0_BWdFK2uueAMhEh","Завантажити сертифікат")</f>
        <v>Завантажити сертифікат</v>
      </c>
    </row>
    <row r="556" spans="1:5" x14ac:dyDescent="0.3">
      <c r="A556" s="3">
        <v>555</v>
      </c>
      <c r="B556" s="3">
        <v>2512</v>
      </c>
      <c r="C556" s="2" t="s">
        <v>1009</v>
      </c>
      <c r="D556" s="1" t="s">
        <v>1010</v>
      </c>
      <c r="E556" s="2" t="str">
        <f>HYPERLINK("https://talan.bank.gov.ua/get-user-certificate/Te-A0smD3HT2iqb_ypIZ","Завантажити сертифікат")</f>
        <v>Завантажити сертифікат</v>
      </c>
    </row>
    <row r="557" spans="1:5" x14ac:dyDescent="0.3">
      <c r="A557" s="3">
        <v>556</v>
      </c>
      <c r="B557" s="3">
        <v>2513</v>
      </c>
      <c r="C557" s="2" t="s">
        <v>1011</v>
      </c>
      <c r="D557" s="1" t="s">
        <v>1012</v>
      </c>
      <c r="E557" s="2" t="str">
        <f>HYPERLINK("https://talan.bank.gov.ua/get-user-certificate/Te-A0POEt8rxztLLEa-w","Завантажити сертифікат")</f>
        <v>Завантажити сертифікат</v>
      </c>
    </row>
    <row r="558" spans="1:5" x14ac:dyDescent="0.3">
      <c r="A558" s="3">
        <v>557</v>
      </c>
      <c r="B558" s="3">
        <v>2514</v>
      </c>
      <c r="C558" s="2" t="s">
        <v>1013</v>
      </c>
      <c r="D558" s="1" t="s">
        <v>1014</v>
      </c>
      <c r="E558" s="2" t="str">
        <f>HYPERLINK("https://talan.bank.gov.ua/get-user-certificate/Te-A09aJ7B2ILXywmplo","Завантажити сертифікат")</f>
        <v>Завантажити сертифікат</v>
      </c>
    </row>
    <row r="559" spans="1:5" x14ac:dyDescent="0.3">
      <c r="A559" s="3">
        <v>558</v>
      </c>
      <c r="B559" s="3">
        <v>2515</v>
      </c>
      <c r="C559" s="2" t="s">
        <v>1015</v>
      </c>
      <c r="D559" s="1" t="s">
        <v>218</v>
      </c>
      <c r="E559" s="2" t="str">
        <f>HYPERLINK("https://talan.bank.gov.ua/get-user-certificate/Te-A0KCFGHEVJfK4LBY7","Завантажити сертифікат")</f>
        <v>Завантажити сертифікат</v>
      </c>
    </row>
    <row r="560" spans="1:5" x14ac:dyDescent="0.3">
      <c r="A560" s="3">
        <v>559</v>
      </c>
      <c r="B560" s="3">
        <v>2516</v>
      </c>
      <c r="C560" s="2" t="s">
        <v>1016</v>
      </c>
      <c r="D560" s="1" t="s">
        <v>1017</v>
      </c>
      <c r="E560" s="2" t="str">
        <f>HYPERLINK("https://talan.bank.gov.ua/get-user-certificate/Te-A0xsBipt3PquSI8YG","Завантажити сертифікат")</f>
        <v>Завантажити сертифікат</v>
      </c>
    </row>
    <row r="561" spans="1:5" x14ac:dyDescent="0.3">
      <c r="A561" s="3">
        <v>560</v>
      </c>
      <c r="B561" s="3">
        <v>2517</v>
      </c>
      <c r="C561" s="2" t="s">
        <v>1018</v>
      </c>
      <c r="D561" s="1" t="s">
        <v>1019</v>
      </c>
      <c r="E561" s="2" t="str">
        <f>HYPERLINK("https://talan.bank.gov.ua/get-user-certificate/Te-A0da4KZUNTufH7q2T","Завантажити сертифікат")</f>
        <v>Завантажити сертифікат</v>
      </c>
    </row>
    <row r="562" spans="1:5" ht="28.8" x14ac:dyDescent="0.3">
      <c r="A562" s="3">
        <v>561</v>
      </c>
      <c r="B562" s="3">
        <v>2518</v>
      </c>
      <c r="C562" s="2" t="s">
        <v>1020</v>
      </c>
      <c r="D562" s="1" t="s">
        <v>1021</v>
      </c>
      <c r="E562" s="2" t="str">
        <f>HYPERLINK("https://talan.bank.gov.ua/get-user-certificate/Te-A0DlcccLOh17t6koA","Завантажити сертифікат")</f>
        <v>Завантажити сертифікат</v>
      </c>
    </row>
    <row r="563" spans="1:5" ht="28.8" x14ac:dyDescent="0.3">
      <c r="A563" s="3">
        <v>562</v>
      </c>
      <c r="B563" s="3">
        <v>2519</v>
      </c>
      <c r="C563" s="2" t="s">
        <v>79</v>
      </c>
      <c r="D563" s="1" t="s">
        <v>1022</v>
      </c>
      <c r="E563" s="2" t="str">
        <f>HYPERLINK("https://talan.bank.gov.ua/get-user-certificate/Te-A0wwuYUyNTEedRcQx","Завантажити сертифікат")</f>
        <v>Завантажити сертифікат</v>
      </c>
    </row>
    <row r="564" spans="1:5" x14ac:dyDescent="0.3">
      <c r="A564" s="3">
        <v>563</v>
      </c>
      <c r="B564" s="3">
        <v>2520</v>
      </c>
      <c r="C564" s="2" t="s">
        <v>1023</v>
      </c>
      <c r="D564" s="1" t="s">
        <v>1024</v>
      </c>
      <c r="E564" s="2" t="str">
        <f>HYPERLINK("https://talan.bank.gov.ua/get-user-certificate/Te-A0EGXQiPyk5VXkVDY","Завантажити сертифікат")</f>
        <v>Завантажити сертифікат</v>
      </c>
    </row>
    <row r="565" spans="1:5" x14ac:dyDescent="0.3">
      <c r="A565" s="3">
        <v>564</v>
      </c>
      <c r="B565" s="3">
        <v>2521</v>
      </c>
      <c r="C565" s="2" t="s">
        <v>1025</v>
      </c>
      <c r="D565" s="1" t="s">
        <v>1026</v>
      </c>
      <c r="E565" s="2" t="str">
        <f>HYPERLINK("https://talan.bank.gov.ua/get-user-certificate/Te-A02CWEKnt82lC7tF4","Завантажити сертифікат")</f>
        <v>Завантажити сертифікат</v>
      </c>
    </row>
    <row r="566" spans="1:5" ht="28.8" x14ac:dyDescent="0.3">
      <c r="A566" s="3">
        <v>565</v>
      </c>
      <c r="B566" s="3">
        <v>2522</v>
      </c>
      <c r="C566" s="2" t="s">
        <v>1027</v>
      </c>
      <c r="D566" s="1" t="s">
        <v>1028</v>
      </c>
      <c r="E566" s="2" t="str">
        <f>HYPERLINK("https://talan.bank.gov.ua/get-user-certificate/Te-A01j6zQ6YfLxs9KgD","Завантажити сертифікат")</f>
        <v>Завантажити сертифікат</v>
      </c>
    </row>
    <row r="567" spans="1:5" x14ac:dyDescent="0.3">
      <c r="A567" s="3">
        <v>566</v>
      </c>
      <c r="B567" s="3">
        <v>2523</v>
      </c>
      <c r="C567" s="2" t="s">
        <v>1029</v>
      </c>
      <c r="D567" s="1" t="s">
        <v>1030</v>
      </c>
      <c r="E567" s="2" t="str">
        <f>HYPERLINK("https://talan.bank.gov.ua/get-user-certificate/Te-A0C7FFQQ8ZgWCkdY-","Завантажити сертифікат")</f>
        <v>Завантажити сертифікат</v>
      </c>
    </row>
    <row r="568" spans="1:5" x14ac:dyDescent="0.3">
      <c r="A568" s="3">
        <v>567</v>
      </c>
      <c r="B568" s="3">
        <v>2524</v>
      </c>
      <c r="C568" s="2" t="s">
        <v>1031</v>
      </c>
      <c r="D568" s="1" t="s">
        <v>1032</v>
      </c>
      <c r="E568" s="2" t="str">
        <f>HYPERLINK("https://talan.bank.gov.ua/get-user-certificate/Te-A0BgIC04TTFp95bjE","Завантажити сертифікат")</f>
        <v>Завантажити сертифікат</v>
      </c>
    </row>
    <row r="569" spans="1:5" ht="28.8" x14ac:dyDescent="0.3">
      <c r="A569" s="3">
        <v>568</v>
      </c>
      <c r="B569" s="3">
        <v>2525</v>
      </c>
      <c r="C569" s="2" t="s">
        <v>1033</v>
      </c>
      <c r="D569" s="1" t="s">
        <v>1034</v>
      </c>
      <c r="E569" s="2" t="str">
        <f>HYPERLINK("https://talan.bank.gov.ua/get-user-certificate/Te-A0F9nyqzu478vBq1T","Завантажити сертифікат")</f>
        <v>Завантажити сертифікат</v>
      </c>
    </row>
    <row r="570" spans="1:5" x14ac:dyDescent="0.3">
      <c r="A570" s="3">
        <v>569</v>
      </c>
      <c r="B570" s="3">
        <v>2526</v>
      </c>
      <c r="C570" s="2" t="s">
        <v>1035</v>
      </c>
      <c r="D570" s="1" t="s">
        <v>1036</v>
      </c>
      <c r="E570" s="2" t="str">
        <f>HYPERLINK("https://talan.bank.gov.ua/get-user-certificate/Te-A0OHmzA0fut53Ii68","Завантажити сертифікат")</f>
        <v>Завантажити сертифікат</v>
      </c>
    </row>
    <row r="571" spans="1:5" x14ac:dyDescent="0.3">
      <c r="A571" s="3">
        <v>570</v>
      </c>
      <c r="B571" s="3">
        <v>2527</v>
      </c>
      <c r="C571" s="2" t="s">
        <v>1037</v>
      </c>
      <c r="D571" s="1" t="s">
        <v>1038</v>
      </c>
      <c r="E571" s="2" t="str">
        <f>HYPERLINK("https://talan.bank.gov.ua/get-user-certificate/Te-A0TbhCpFg0Hq9yi3O","Завантажити сертифікат")</f>
        <v>Завантажити сертифікат</v>
      </c>
    </row>
    <row r="572" spans="1:5" x14ac:dyDescent="0.3">
      <c r="A572" s="3">
        <v>571</v>
      </c>
      <c r="B572" s="3">
        <v>2528</v>
      </c>
      <c r="C572" s="2" t="s">
        <v>1039</v>
      </c>
      <c r="D572" s="1" t="s">
        <v>1040</v>
      </c>
      <c r="E572" s="2" t="str">
        <f>HYPERLINK("https://talan.bank.gov.ua/get-user-certificate/Te-A0EzGbi07WxT1rLQq","Завантажити сертифікат")</f>
        <v>Завантажити сертифікат</v>
      </c>
    </row>
    <row r="573" spans="1:5" ht="28.8" x14ac:dyDescent="0.3">
      <c r="A573" s="3">
        <v>572</v>
      </c>
      <c r="B573" s="3">
        <v>2529</v>
      </c>
      <c r="C573" s="2" t="s">
        <v>1041</v>
      </c>
      <c r="D573" s="1" t="s">
        <v>1042</v>
      </c>
      <c r="E573" s="2" t="str">
        <f>HYPERLINK("https://talan.bank.gov.ua/get-user-certificate/Te-A0VvQKcHmwLLooJlD","Завантажити сертифікат")</f>
        <v>Завантажити сертифікат</v>
      </c>
    </row>
    <row r="574" spans="1:5" ht="28.8" x14ac:dyDescent="0.3">
      <c r="A574" s="3">
        <v>573</v>
      </c>
      <c r="B574" s="3">
        <v>2530</v>
      </c>
      <c r="C574" s="2" t="s">
        <v>1043</v>
      </c>
      <c r="D574" s="1" t="s">
        <v>1044</v>
      </c>
      <c r="E574" s="2" t="str">
        <f>HYPERLINK("https://talan.bank.gov.ua/get-user-certificate/Te-A02sGQRISbFUxcegh","Завантажити сертифікат")</f>
        <v>Завантажити сертифікат</v>
      </c>
    </row>
    <row r="575" spans="1:5" x14ac:dyDescent="0.3">
      <c r="A575" s="3">
        <v>574</v>
      </c>
      <c r="B575" s="3">
        <v>2531</v>
      </c>
      <c r="C575" s="2" t="s">
        <v>1045</v>
      </c>
      <c r="D575" s="1" t="s">
        <v>1046</v>
      </c>
      <c r="E575" s="2" t="str">
        <f>HYPERLINK("https://talan.bank.gov.ua/get-user-certificate/Te-A0aON0NmIT6zORXQo","Завантажити сертифікат")</f>
        <v>Завантажити сертифікат</v>
      </c>
    </row>
    <row r="576" spans="1:5" x14ac:dyDescent="0.3">
      <c r="A576" s="3">
        <v>575</v>
      </c>
      <c r="B576" s="3">
        <v>2532</v>
      </c>
      <c r="C576" s="2" t="s">
        <v>1047</v>
      </c>
      <c r="D576" s="1" t="s">
        <v>1048</v>
      </c>
      <c r="E576" s="2" t="str">
        <f>HYPERLINK("https://talan.bank.gov.ua/get-user-certificate/Te-A0Ss0ddAQZpyD6Ygy","Завантажити сертифікат")</f>
        <v>Завантажити сертифікат</v>
      </c>
    </row>
    <row r="577" spans="1:5" x14ac:dyDescent="0.3">
      <c r="A577" s="3">
        <v>576</v>
      </c>
      <c r="B577" s="3">
        <v>2533</v>
      </c>
      <c r="C577" s="2" t="s">
        <v>91</v>
      </c>
      <c r="D577" s="1" t="s">
        <v>186</v>
      </c>
      <c r="E577" s="2" t="str">
        <f>HYPERLINK("https://talan.bank.gov.ua/get-user-certificate/Te-A09JU1l1d9PZOfOie","Завантажити сертифікат")</f>
        <v>Завантажити сертифікат</v>
      </c>
    </row>
    <row r="578" spans="1:5" x14ac:dyDescent="0.3">
      <c r="A578" s="3">
        <v>577</v>
      </c>
      <c r="B578" s="3">
        <v>2534</v>
      </c>
      <c r="C578" s="2" t="s">
        <v>1049</v>
      </c>
      <c r="D578" s="1" t="s">
        <v>455</v>
      </c>
      <c r="E578" s="2" t="str">
        <f>HYPERLINK("https://talan.bank.gov.ua/get-user-certificate/Te-A0IZHUsy05zbdj8wL","Завантажити сертифікат")</f>
        <v>Завантажити сертифікат</v>
      </c>
    </row>
    <row r="579" spans="1:5" x14ac:dyDescent="0.3">
      <c r="A579" s="3">
        <v>578</v>
      </c>
      <c r="B579" s="3">
        <v>2535</v>
      </c>
      <c r="C579" s="2" t="s">
        <v>1050</v>
      </c>
      <c r="D579" s="1" t="s">
        <v>1051</v>
      </c>
      <c r="E579" s="2" t="str">
        <f>HYPERLINK("https://talan.bank.gov.ua/get-user-certificate/Te-A0luqwLbi2NVdsgxS","Завантажити сертифікат")</f>
        <v>Завантажити сертифікат</v>
      </c>
    </row>
    <row r="580" spans="1:5" ht="28.8" x14ac:dyDescent="0.3">
      <c r="A580" s="3">
        <v>579</v>
      </c>
      <c r="B580" s="3">
        <v>2536</v>
      </c>
      <c r="C580" s="2" t="s">
        <v>1052</v>
      </c>
      <c r="D580" s="1" t="s">
        <v>1053</v>
      </c>
      <c r="E580" s="2" t="str">
        <f>HYPERLINK("https://talan.bank.gov.ua/get-user-certificate/Te-A0csylBkB_Cq_S5QT","Завантажити сертифікат")</f>
        <v>Завантажити сертифікат</v>
      </c>
    </row>
    <row r="581" spans="1:5" x14ac:dyDescent="0.3">
      <c r="A581" s="3">
        <v>580</v>
      </c>
      <c r="B581" s="3">
        <v>2537</v>
      </c>
      <c r="C581" s="2" t="s">
        <v>1054</v>
      </c>
      <c r="D581" s="1" t="s">
        <v>1055</v>
      </c>
      <c r="E581" s="2" t="str">
        <f>HYPERLINK("https://talan.bank.gov.ua/get-user-certificate/Te-A0wjk_oCxuA6UH2yg","Завантажити сертифікат")</f>
        <v>Завантажити сертифікат</v>
      </c>
    </row>
    <row r="582" spans="1:5" x14ac:dyDescent="0.3">
      <c r="A582" s="3">
        <v>581</v>
      </c>
      <c r="B582" s="3">
        <v>2538</v>
      </c>
      <c r="C582" s="2" t="s">
        <v>1056</v>
      </c>
      <c r="D582" s="1" t="s">
        <v>1057</v>
      </c>
      <c r="E582" s="2" t="str">
        <f>HYPERLINK("https://talan.bank.gov.ua/get-user-certificate/Te-A0FowEY6HIGN3rQdf","Завантажити сертифікат")</f>
        <v>Завантажити сертифікат</v>
      </c>
    </row>
    <row r="583" spans="1:5" x14ac:dyDescent="0.3">
      <c r="A583" s="3">
        <v>582</v>
      </c>
      <c r="B583" s="3">
        <v>2539</v>
      </c>
      <c r="C583" s="2" t="s">
        <v>1058</v>
      </c>
      <c r="D583" s="1" t="s">
        <v>1059</v>
      </c>
      <c r="E583" s="2" t="str">
        <f>HYPERLINK("https://talan.bank.gov.ua/get-user-certificate/Te-A02Gg70GCRPHtk0EJ","Завантажити сертифікат")</f>
        <v>Завантажити сертифікат</v>
      </c>
    </row>
    <row r="584" spans="1:5" x14ac:dyDescent="0.3">
      <c r="A584" s="3">
        <v>583</v>
      </c>
      <c r="B584" s="3">
        <v>2540</v>
      </c>
      <c r="C584" s="2" t="s">
        <v>1060</v>
      </c>
      <c r="D584" s="1" t="s">
        <v>1061</v>
      </c>
      <c r="E584" s="2" t="str">
        <f>HYPERLINK("https://talan.bank.gov.ua/get-user-certificate/Te-A0vS31Gj0O7uW5xg4","Завантажити сертифікат")</f>
        <v>Завантажити сертифікат</v>
      </c>
    </row>
    <row r="585" spans="1:5" x14ac:dyDescent="0.3">
      <c r="A585" s="3">
        <v>584</v>
      </c>
      <c r="B585" s="3">
        <v>2541</v>
      </c>
      <c r="C585" s="2" t="s">
        <v>1062</v>
      </c>
      <c r="D585" s="1" t="s">
        <v>1063</v>
      </c>
      <c r="E585" s="2" t="str">
        <f>HYPERLINK("https://talan.bank.gov.ua/get-user-certificate/Te-A0ayklSoAQpPQAQXq","Завантажити сертифікат")</f>
        <v>Завантажити сертифікат</v>
      </c>
    </row>
    <row r="586" spans="1:5" ht="28.8" x14ac:dyDescent="0.3">
      <c r="A586" s="3">
        <v>585</v>
      </c>
      <c r="B586" s="3">
        <v>2542</v>
      </c>
      <c r="C586" s="2" t="s">
        <v>1064</v>
      </c>
      <c r="D586" s="1" t="s">
        <v>1065</v>
      </c>
      <c r="E586" s="2" t="str">
        <f>HYPERLINK("https://talan.bank.gov.ua/get-user-certificate/Te-A0RFHwQnGwl_Olzkn","Завантажити сертифікат")</f>
        <v>Завантажити сертифікат</v>
      </c>
    </row>
    <row r="587" spans="1:5" x14ac:dyDescent="0.3">
      <c r="A587" s="3">
        <v>586</v>
      </c>
      <c r="B587" s="3">
        <v>2543</v>
      </c>
      <c r="C587" s="2" t="s">
        <v>1066</v>
      </c>
      <c r="D587" s="1" t="s">
        <v>1067</v>
      </c>
      <c r="E587" s="2" t="str">
        <f>HYPERLINK("https://talan.bank.gov.ua/get-user-certificate/Te-A06Rsv8JqSl7Wte9M","Завантажити сертифікат")</f>
        <v>Завантажити сертифікат</v>
      </c>
    </row>
    <row r="588" spans="1:5" x14ac:dyDescent="0.3">
      <c r="A588" s="3">
        <v>587</v>
      </c>
      <c r="B588" s="3">
        <v>2544</v>
      </c>
      <c r="C588" s="2" t="s">
        <v>1068</v>
      </c>
      <c r="D588" s="1" t="s">
        <v>1069</v>
      </c>
      <c r="E588" s="2" t="str">
        <f>HYPERLINK("https://talan.bank.gov.ua/get-user-certificate/Te-A0dGalFi75oxmapw9","Завантажити сертифікат")</f>
        <v>Завантажити сертифікат</v>
      </c>
    </row>
    <row r="589" spans="1:5" ht="28.8" x14ac:dyDescent="0.3">
      <c r="A589" s="3">
        <v>588</v>
      </c>
      <c r="B589" s="3">
        <v>2545</v>
      </c>
      <c r="C589" s="2" t="s">
        <v>1070</v>
      </c>
      <c r="D589" s="1" t="s">
        <v>1071</v>
      </c>
      <c r="E589" s="2" t="str">
        <f>HYPERLINK("https://talan.bank.gov.ua/get-user-certificate/Te-A0K8RtO2YQkN1N9cG","Завантажити сертифікат")</f>
        <v>Завантажити сертифікат</v>
      </c>
    </row>
    <row r="590" spans="1:5" x14ac:dyDescent="0.3">
      <c r="A590" s="3">
        <v>589</v>
      </c>
      <c r="B590" s="3">
        <v>2546</v>
      </c>
      <c r="C590" s="2" t="s">
        <v>1072</v>
      </c>
      <c r="D590" s="1" t="s">
        <v>139</v>
      </c>
      <c r="E590" s="2" t="str">
        <f>HYPERLINK("https://talan.bank.gov.ua/get-user-certificate/Te-A05T3usa-D-QfLuZ9","Завантажити сертифікат")</f>
        <v>Завантажити сертифікат</v>
      </c>
    </row>
    <row r="591" spans="1:5" x14ac:dyDescent="0.3">
      <c r="A591" s="3">
        <v>590</v>
      </c>
      <c r="B591" s="3">
        <v>2547</v>
      </c>
      <c r="C591" s="2" t="s">
        <v>1073</v>
      </c>
      <c r="E591" s="2" t="str">
        <f>HYPERLINK("https://talan.bank.gov.ua/get-user-certificate/Te-A0SUr_VtPfYLvH5kh","Завантажити сертифікат")</f>
        <v>Завантажити сертифікат</v>
      </c>
    </row>
    <row r="592" spans="1:5" x14ac:dyDescent="0.3">
      <c r="A592" s="3">
        <v>591</v>
      </c>
      <c r="B592" s="3">
        <v>2548</v>
      </c>
      <c r="C592" s="2" t="s">
        <v>1074</v>
      </c>
      <c r="D592" s="1" t="s">
        <v>1075</v>
      </c>
      <c r="E592" s="2" t="str">
        <f>HYPERLINK("https://talan.bank.gov.ua/get-user-certificate/Te-A0lh8E6YIBN-mREcs","Завантажити сертифікат")</f>
        <v>Завантажити сертифікат</v>
      </c>
    </row>
    <row r="593" spans="1:5" ht="43.2" x14ac:dyDescent="0.3">
      <c r="A593" s="3">
        <v>592</v>
      </c>
      <c r="B593" s="3">
        <v>2549</v>
      </c>
      <c r="C593" s="2" t="s">
        <v>1076</v>
      </c>
      <c r="D593" s="1" t="s">
        <v>1077</v>
      </c>
      <c r="E593" s="2" t="str">
        <f>HYPERLINK("https://talan.bank.gov.ua/get-user-certificate/Te-A0RK7rEiYz9RKSa0E","Завантажити сертифікат")</f>
        <v>Завантажити сертифікат</v>
      </c>
    </row>
    <row r="594" spans="1:5" x14ac:dyDescent="0.3">
      <c r="A594" s="3">
        <v>593</v>
      </c>
      <c r="B594" s="3">
        <v>2550</v>
      </c>
      <c r="C594" s="2" t="s">
        <v>1078</v>
      </c>
      <c r="D594" s="1" t="s">
        <v>1079</v>
      </c>
      <c r="E594" s="2" t="str">
        <f>HYPERLINK("https://talan.bank.gov.ua/get-user-certificate/Te-A0d_LJlFKKNsqdn5U","Завантажити сертифікат")</f>
        <v>Завантажити сертифікат</v>
      </c>
    </row>
    <row r="595" spans="1:5" x14ac:dyDescent="0.3">
      <c r="A595" s="3">
        <v>594</v>
      </c>
      <c r="B595" s="3">
        <v>2551</v>
      </c>
      <c r="C595" s="2" t="s">
        <v>1080</v>
      </c>
      <c r="D595" s="1" t="s">
        <v>1081</v>
      </c>
      <c r="E595" s="2" t="str">
        <f>HYPERLINK("https://talan.bank.gov.ua/get-user-certificate/Te-A0A-EX_kj54EGbTNB","Завантажити сертифікат")</f>
        <v>Завантажити сертифікат</v>
      </c>
    </row>
    <row r="596" spans="1:5" x14ac:dyDescent="0.3">
      <c r="A596" s="3">
        <v>595</v>
      </c>
      <c r="B596" s="3">
        <v>2552</v>
      </c>
      <c r="C596" s="2" t="s">
        <v>1082</v>
      </c>
      <c r="D596" s="1" t="s">
        <v>1083</v>
      </c>
      <c r="E596" s="2" t="str">
        <f>HYPERLINK("https://talan.bank.gov.ua/get-user-certificate/Te-A09oS_wRxsw2My8Vk","Завантажити сертифікат")</f>
        <v>Завантажити сертифікат</v>
      </c>
    </row>
    <row r="597" spans="1:5" x14ac:dyDescent="0.3">
      <c r="A597" s="3">
        <v>596</v>
      </c>
      <c r="B597" s="3">
        <v>2553</v>
      </c>
      <c r="C597" s="2" t="s">
        <v>1084</v>
      </c>
      <c r="D597" s="1" t="s">
        <v>1085</v>
      </c>
      <c r="E597" s="2" t="str">
        <f>HYPERLINK("https://talan.bank.gov.ua/get-user-certificate/Te-A0lxlOGWOmoa5tETw","Завантажити сертифікат")</f>
        <v>Завантажити сертифікат</v>
      </c>
    </row>
    <row r="598" spans="1:5" x14ac:dyDescent="0.3">
      <c r="A598" s="3">
        <v>597</v>
      </c>
      <c r="B598" s="3">
        <v>2554</v>
      </c>
      <c r="C598" s="2" t="s">
        <v>1086</v>
      </c>
      <c r="D598" s="1" t="s">
        <v>1087</v>
      </c>
      <c r="E598" s="2" t="str">
        <f>HYPERLINK("https://talan.bank.gov.ua/get-user-certificate/Te-A0eZiFuHQ94k5D55J","Завантажити сертифікат")</f>
        <v>Завантажити сертифікат</v>
      </c>
    </row>
    <row r="599" spans="1:5" x14ac:dyDescent="0.3">
      <c r="A599" s="3">
        <v>598</v>
      </c>
      <c r="B599" s="3">
        <v>2555</v>
      </c>
      <c r="C599" s="2" t="s">
        <v>1088</v>
      </c>
      <c r="D599" s="1" t="s">
        <v>1089</v>
      </c>
      <c r="E599" s="2" t="str">
        <f>HYPERLINK("https://talan.bank.gov.ua/get-user-certificate/Te-A0dMHUMkWBkPNemu7","Завантажити сертифікат")</f>
        <v>Завантажити сертифікат</v>
      </c>
    </row>
    <row r="600" spans="1:5" x14ac:dyDescent="0.3">
      <c r="A600" s="3">
        <v>599</v>
      </c>
      <c r="B600" s="3">
        <v>2556</v>
      </c>
      <c r="C600" s="2" t="s">
        <v>1090</v>
      </c>
      <c r="D600" s="1" t="s">
        <v>1091</v>
      </c>
      <c r="E600" s="2" t="str">
        <f>HYPERLINK("https://talan.bank.gov.ua/get-user-certificate/Te-A00ol-_Xo9Qn3w9oH","Завантажити сертифікат")</f>
        <v>Завантажити сертифікат</v>
      </c>
    </row>
    <row r="601" spans="1:5" x14ac:dyDescent="0.3">
      <c r="A601" s="3">
        <v>600</v>
      </c>
      <c r="B601" s="3">
        <v>2557</v>
      </c>
      <c r="C601" s="2" t="s">
        <v>1092</v>
      </c>
      <c r="D601" s="1" t="s">
        <v>482</v>
      </c>
      <c r="E601" s="2" t="str">
        <f>HYPERLINK("https://talan.bank.gov.ua/get-user-certificate/Te-A0c7v94RKDBmHrJha","Завантажити сертифікат")</f>
        <v>Завантажити сертифікат</v>
      </c>
    </row>
    <row r="602" spans="1:5" x14ac:dyDescent="0.3">
      <c r="A602" s="3">
        <v>601</v>
      </c>
      <c r="B602" s="3">
        <v>2558</v>
      </c>
      <c r="C602" s="2" t="s">
        <v>1093</v>
      </c>
      <c r="D602" s="1" t="s">
        <v>1094</v>
      </c>
      <c r="E602" s="2" t="str">
        <f>HYPERLINK("https://talan.bank.gov.ua/get-user-certificate/Te-A0HZnu1veX3PZf4Sj","Завантажити сертифікат")</f>
        <v>Завантажити сертифікат</v>
      </c>
    </row>
    <row r="603" spans="1:5" x14ac:dyDescent="0.3">
      <c r="A603" s="3">
        <v>602</v>
      </c>
      <c r="B603" s="3">
        <v>2559</v>
      </c>
      <c r="C603" s="2" t="s">
        <v>1095</v>
      </c>
      <c r="D603" s="1" t="s">
        <v>1089</v>
      </c>
      <c r="E603" s="2" t="str">
        <f>HYPERLINK("https://talan.bank.gov.ua/get-user-certificate/Te-A0sOBfjI9RpnUyzUF","Завантажити сертифікат")</f>
        <v>Завантажити сертифікат</v>
      </c>
    </row>
    <row r="604" spans="1:5" x14ac:dyDescent="0.3">
      <c r="A604" s="3">
        <v>603</v>
      </c>
      <c r="B604" s="3">
        <v>2560</v>
      </c>
      <c r="C604" s="2" t="s">
        <v>1096</v>
      </c>
      <c r="D604" s="1" t="s">
        <v>1097</v>
      </c>
      <c r="E604" s="2" t="str">
        <f>HYPERLINK("https://talan.bank.gov.ua/get-user-certificate/Te-A0H78UiOX1csSyRAn","Завантажити сертифікат")</f>
        <v>Завантажити сертифікат</v>
      </c>
    </row>
    <row r="605" spans="1:5" x14ac:dyDescent="0.3">
      <c r="A605" s="3">
        <v>604</v>
      </c>
      <c r="B605" s="3">
        <v>2561</v>
      </c>
      <c r="C605" s="2" t="s">
        <v>1098</v>
      </c>
      <c r="D605" s="1" t="s">
        <v>1099</v>
      </c>
      <c r="E605" s="2" t="str">
        <f>HYPERLINK("https://talan.bank.gov.ua/get-user-certificate/Te-A0Gw-hFgCv98ErskZ","Завантажити сертифікат")</f>
        <v>Завантажити сертифікат</v>
      </c>
    </row>
    <row r="606" spans="1:5" x14ac:dyDescent="0.3">
      <c r="A606" s="3">
        <v>605</v>
      </c>
      <c r="B606" s="3">
        <v>2562</v>
      </c>
      <c r="C606" s="2" t="s">
        <v>1100</v>
      </c>
      <c r="D606" s="1" t="s">
        <v>1094</v>
      </c>
      <c r="E606" s="2" t="str">
        <f>HYPERLINK("https://talan.bank.gov.ua/get-user-certificate/Te-A00AwJKBQ4bEaBMHe","Завантажити сертифікат")</f>
        <v>Завантажити сертифікат</v>
      </c>
    </row>
    <row r="607" spans="1:5" x14ac:dyDescent="0.3">
      <c r="A607" s="3">
        <v>606</v>
      </c>
      <c r="B607" s="3">
        <v>2563</v>
      </c>
      <c r="C607" s="2" t="s">
        <v>1101</v>
      </c>
      <c r="D607" s="1" t="s">
        <v>1102</v>
      </c>
      <c r="E607" s="2" t="str">
        <f>HYPERLINK("https://talan.bank.gov.ua/get-user-certificate/Te-A0VqKG0PujfpuuIKE","Завантажити сертифікат")</f>
        <v>Завантажити сертифікат</v>
      </c>
    </row>
    <row r="608" spans="1:5" x14ac:dyDescent="0.3">
      <c r="A608" s="3">
        <v>607</v>
      </c>
      <c r="B608" s="3">
        <v>2564</v>
      </c>
      <c r="C608" s="2" t="s">
        <v>1103</v>
      </c>
      <c r="D608" s="1" t="s">
        <v>1104</v>
      </c>
      <c r="E608" s="2" t="str">
        <f>HYPERLINK("https://talan.bank.gov.ua/get-user-certificate/Te-A0P5_yz-FIFuQLkTt","Завантажити сертифікат")</f>
        <v>Завантажити сертифікат</v>
      </c>
    </row>
    <row r="609" spans="1:5" ht="28.8" x14ac:dyDescent="0.3">
      <c r="A609" s="3">
        <v>608</v>
      </c>
      <c r="B609" s="3">
        <v>2565</v>
      </c>
      <c r="C609" s="2" t="s">
        <v>1105</v>
      </c>
      <c r="D609" s="1" t="s">
        <v>1106</v>
      </c>
      <c r="E609" s="2" t="str">
        <f>HYPERLINK("https://talan.bank.gov.ua/get-user-certificate/Te-A01VlcjFBrX4KLyha","Завантажити сертифікат")</f>
        <v>Завантажити сертифікат</v>
      </c>
    </row>
    <row r="610" spans="1:5" x14ac:dyDescent="0.3">
      <c r="A610" s="3">
        <v>609</v>
      </c>
      <c r="B610" s="3">
        <v>2566</v>
      </c>
      <c r="C610" s="2" t="s">
        <v>1107</v>
      </c>
      <c r="D610" s="1" t="s">
        <v>1108</v>
      </c>
      <c r="E610" s="2" t="str">
        <f>HYPERLINK("https://talan.bank.gov.ua/get-user-certificate/Te-A0TNdJtVNsJEuPBFE","Завантажити сертифікат")</f>
        <v>Завантажити сертифікат</v>
      </c>
    </row>
    <row r="611" spans="1:5" x14ac:dyDescent="0.3">
      <c r="A611" s="3">
        <v>610</v>
      </c>
      <c r="B611" s="3">
        <v>2567</v>
      </c>
      <c r="C611" s="2" t="s">
        <v>1109</v>
      </c>
      <c r="D611" s="1" t="s">
        <v>1110</v>
      </c>
      <c r="E611" s="2" t="str">
        <f>HYPERLINK("https://talan.bank.gov.ua/get-user-certificate/Te-A0LPTRw0fHj7-OEI6","Завантажити сертифікат")</f>
        <v>Завантажити сертифікат</v>
      </c>
    </row>
    <row r="612" spans="1:5" x14ac:dyDescent="0.3">
      <c r="A612" s="3">
        <v>611</v>
      </c>
      <c r="B612" s="3">
        <v>2568</v>
      </c>
      <c r="C612" s="2" t="s">
        <v>1111</v>
      </c>
      <c r="D612" s="1" t="s">
        <v>1112</v>
      </c>
      <c r="E612" s="2" t="str">
        <f>HYPERLINK("https://talan.bank.gov.ua/get-user-certificate/Te-A01rAxBl6PpqYfEiW","Завантажити сертифікат")</f>
        <v>Завантажити сертифікат</v>
      </c>
    </row>
    <row r="613" spans="1:5" x14ac:dyDescent="0.3">
      <c r="A613" s="3">
        <v>612</v>
      </c>
      <c r="B613" s="3">
        <v>2569</v>
      </c>
      <c r="C613" s="2" t="s">
        <v>1113</v>
      </c>
      <c r="D613" s="1" t="s">
        <v>1114</v>
      </c>
      <c r="E613" s="2" t="str">
        <f>HYPERLINK("https://talan.bank.gov.ua/get-user-certificate/Te-A0DORdZ7KVsj1e3ys","Завантажити сертифікат")</f>
        <v>Завантажити сертифікат</v>
      </c>
    </row>
    <row r="614" spans="1:5" ht="28.8" x14ac:dyDescent="0.3">
      <c r="A614" s="3">
        <v>613</v>
      </c>
      <c r="B614" s="3">
        <v>2570</v>
      </c>
      <c r="C614" s="2" t="s">
        <v>105</v>
      </c>
      <c r="D614" s="1" t="s">
        <v>1115</v>
      </c>
      <c r="E614" s="2" t="str">
        <f>HYPERLINK("https://talan.bank.gov.ua/get-user-certificate/Te-A0Sud2R19yssxJ8pK","Завантажити сертифікат")</f>
        <v>Завантажити сертифікат</v>
      </c>
    </row>
    <row r="615" spans="1:5" x14ac:dyDescent="0.3">
      <c r="A615" s="3">
        <v>614</v>
      </c>
      <c r="B615" s="3">
        <v>2571</v>
      </c>
      <c r="C615" s="2" t="s">
        <v>1116</v>
      </c>
      <c r="D615" s="1" t="s">
        <v>1117</v>
      </c>
      <c r="E615" s="2" t="str">
        <f>HYPERLINK("https://talan.bank.gov.ua/get-user-certificate/Te-A0QSzP-JUMxhR-3J-","Завантажити сертифікат")</f>
        <v>Завантажити сертифікат</v>
      </c>
    </row>
    <row r="616" spans="1:5" ht="28.8" x14ac:dyDescent="0.3">
      <c r="A616" s="3">
        <v>615</v>
      </c>
      <c r="B616" s="3">
        <v>2572</v>
      </c>
      <c r="C616" s="2" t="s">
        <v>1118</v>
      </c>
      <c r="D616" s="1" t="s">
        <v>1119</v>
      </c>
      <c r="E616" s="2" t="str">
        <f>HYPERLINK("https://talan.bank.gov.ua/get-user-certificate/Te-A0sTDlNlZhoLsYkwC","Завантажити сертифікат")</f>
        <v>Завантажити сертифікат</v>
      </c>
    </row>
    <row r="617" spans="1:5" x14ac:dyDescent="0.3">
      <c r="A617" s="3">
        <v>616</v>
      </c>
      <c r="B617" s="3">
        <v>2573</v>
      </c>
      <c r="C617" s="2" t="s">
        <v>1120</v>
      </c>
      <c r="D617" s="1" t="s">
        <v>1121</v>
      </c>
      <c r="E617" s="2" t="str">
        <f>HYPERLINK("https://talan.bank.gov.ua/get-user-certificate/Te-A0ClljfmrVu4vH_Z0","Завантажити сертифікат")</f>
        <v>Завантажити сертифікат</v>
      </c>
    </row>
    <row r="618" spans="1:5" ht="28.8" x14ac:dyDescent="0.3">
      <c r="A618" s="3">
        <v>617</v>
      </c>
      <c r="B618" s="3">
        <v>2574</v>
      </c>
      <c r="C618" s="2" t="s">
        <v>1122</v>
      </c>
      <c r="D618" s="1" t="s">
        <v>1123</v>
      </c>
      <c r="E618" s="2" t="str">
        <f>HYPERLINK("https://talan.bank.gov.ua/get-user-certificate/Te-A0ffKcaIKk-jTzYTB","Завантажити сертифікат")</f>
        <v>Завантажити сертифікат</v>
      </c>
    </row>
    <row r="619" spans="1:5" x14ac:dyDescent="0.3">
      <c r="A619" s="3">
        <v>618</v>
      </c>
      <c r="B619" s="3">
        <v>2575</v>
      </c>
      <c r="C619" s="2" t="s">
        <v>1124</v>
      </c>
      <c r="D619" s="1" t="s">
        <v>220</v>
      </c>
      <c r="E619" s="2" t="str">
        <f>HYPERLINK("https://talan.bank.gov.ua/get-user-certificate/Te-A0G0VrFX4sGwTYbQg","Завантажити сертифікат")</f>
        <v>Завантажити сертифікат</v>
      </c>
    </row>
    <row r="620" spans="1:5" x14ac:dyDescent="0.3">
      <c r="A620" s="3">
        <v>619</v>
      </c>
      <c r="B620" s="3">
        <v>2576</v>
      </c>
      <c r="C620" s="2" t="s">
        <v>1125</v>
      </c>
      <c r="D620" s="1" t="s">
        <v>1126</v>
      </c>
      <c r="E620" s="2" t="str">
        <f>HYPERLINK("https://talan.bank.gov.ua/get-user-certificate/Te-A0Sqq-WEQicrCzAlx","Завантажити сертифікат")</f>
        <v>Завантажити сертифікат</v>
      </c>
    </row>
    <row r="621" spans="1:5" x14ac:dyDescent="0.3">
      <c r="A621" s="3">
        <v>620</v>
      </c>
      <c r="B621" s="3">
        <v>2577</v>
      </c>
      <c r="C621" s="2" t="s">
        <v>1127</v>
      </c>
      <c r="D621" s="1" t="s">
        <v>1128</v>
      </c>
      <c r="E621" s="2" t="str">
        <f>HYPERLINK("https://talan.bank.gov.ua/get-user-certificate/Te-A0WFeL92f3EUeKc20","Завантажити сертифікат")</f>
        <v>Завантажити сертифікат</v>
      </c>
    </row>
    <row r="622" spans="1:5" x14ac:dyDescent="0.3">
      <c r="A622" s="3">
        <v>621</v>
      </c>
      <c r="B622" s="3">
        <v>2578</v>
      </c>
      <c r="C622" s="2" t="s">
        <v>1129</v>
      </c>
      <c r="D622" s="1" t="s">
        <v>1130</v>
      </c>
      <c r="E622" s="2" t="str">
        <f>HYPERLINK("https://talan.bank.gov.ua/get-user-certificate/Te-A0PhJ41PFYtiv75rA","Завантажити сертифікат")</f>
        <v>Завантажити сертифікат</v>
      </c>
    </row>
    <row r="623" spans="1:5" x14ac:dyDescent="0.3">
      <c r="A623" s="3">
        <v>622</v>
      </c>
      <c r="B623" s="3">
        <v>2579</v>
      </c>
      <c r="C623" s="2" t="s">
        <v>1131</v>
      </c>
      <c r="D623" s="1" t="s">
        <v>1132</v>
      </c>
      <c r="E623" s="2" t="str">
        <f>HYPERLINK("https://talan.bank.gov.ua/get-user-certificate/Te-A0T7UeekcscaTKwfs","Завантажити сертифікат")</f>
        <v>Завантажити сертифікат</v>
      </c>
    </row>
    <row r="624" spans="1:5" x14ac:dyDescent="0.3">
      <c r="A624" s="3">
        <v>623</v>
      </c>
      <c r="B624" s="3">
        <v>2580</v>
      </c>
      <c r="C624" s="2" t="s">
        <v>1133</v>
      </c>
      <c r="D624" s="1" t="s">
        <v>397</v>
      </c>
      <c r="E624" s="2" t="str">
        <f>HYPERLINK("https://talan.bank.gov.ua/get-user-certificate/Te-A0iskqME8Mho5bHHZ","Завантажити сертифікат")</f>
        <v>Завантажити сертифікат</v>
      </c>
    </row>
    <row r="625" spans="1:5" ht="28.8" x14ac:dyDescent="0.3">
      <c r="A625" s="3">
        <v>624</v>
      </c>
      <c r="B625" s="3">
        <v>2581</v>
      </c>
      <c r="C625" s="2" t="s">
        <v>1134</v>
      </c>
      <c r="D625" s="1" t="s">
        <v>1135</v>
      </c>
      <c r="E625" s="2" t="str">
        <f>HYPERLINK("https://talan.bank.gov.ua/get-user-certificate/Te-A0oS3y9b-eZdqH9wI","Завантажити сертифікат")</f>
        <v>Завантажити сертифікат</v>
      </c>
    </row>
    <row r="626" spans="1:5" x14ac:dyDescent="0.3">
      <c r="A626" s="3">
        <v>625</v>
      </c>
      <c r="B626" s="3">
        <v>2582</v>
      </c>
      <c r="C626" s="2" t="s">
        <v>96</v>
      </c>
      <c r="D626" s="1" t="s">
        <v>613</v>
      </c>
      <c r="E626" s="2" t="str">
        <f>HYPERLINK("https://talan.bank.gov.ua/get-user-certificate/Te-A0KvEyiA5RaX4XscZ","Завантажити сертифікат")</f>
        <v>Завантажити сертифікат</v>
      </c>
    </row>
    <row r="627" spans="1:5" ht="28.8" x14ac:dyDescent="0.3">
      <c r="A627" s="3">
        <v>626</v>
      </c>
      <c r="B627" s="3">
        <v>2583</v>
      </c>
      <c r="C627" s="2" t="s">
        <v>1136</v>
      </c>
      <c r="D627" s="1" t="s">
        <v>1137</v>
      </c>
      <c r="E627" s="2" t="str">
        <f>HYPERLINK("https://talan.bank.gov.ua/get-user-certificate/Te-A0rBFfHilGfOCpusT","Завантажити сертифікат")</f>
        <v>Завантажити сертифікат</v>
      </c>
    </row>
    <row r="628" spans="1:5" x14ac:dyDescent="0.3">
      <c r="A628" s="3">
        <v>627</v>
      </c>
      <c r="B628" s="3">
        <v>2584</v>
      </c>
      <c r="C628" s="2" t="s">
        <v>1138</v>
      </c>
      <c r="D628" s="1" t="s">
        <v>1139</v>
      </c>
      <c r="E628" s="2" t="str">
        <f>HYPERLINK("https://talan.bank.gov.ua/get-user-certificate/Te-A01aSXynQ2bT7Mv0E","Завантажити сертифікат")</f>
        <v>Завантажити сертифікат</v>
      </c>
    </row>
    <row r="629" spans="1:5" x14ac:dyDescent="0.3">
      <c r="A629" s="3">
        <v>628</v>
      </c>
      <c r="B629" s="3">
        <v>2585</v>
      </c>
      <c r="C629" s="2" t="s">
        <v>1140</v>
      </c>
      <c r="D629" s="1" t="s">
        <v>1141</v>
      </c>
      <c r="E629" s="2" t="str">
        <f>HYPERLINK("https://talan.bank.gov.ua/get-user-certificate/Te-A0pXRl0oIvswWvys3","Завантажити сертифікат")</f>
        <v>Завантажити сертифікат</v>
      </c>
    </row>
    <row r="630" spans="1:5" x14ac:dyDescent="0.3">
      <c r="A630" s="3">
        <v>629</v>
      </c>
      <c r="B630" s="3">
        <v>2586</v>
      </c>
      <c r="C630" s="2" t="s">
        <v>1142</v>
      </c>
      <c r="D630" s="1" t="s">
        <v>1143</v>
      </c>
      <c r="E630" s="2" t="str">
        <f>HYPERLINK("https://talan.bank.gov.ua/get-user-certificate/Te-A0VbVP2680THXqsEX","Завантажити сертифікат")</f>
        <v>Завантажити сертифікат</v>
      </c>
    </row>
    <row r="631" spans="1:5" ht="28.8" x14ac:dyDescent="0.3">
      <c r="A631" s="3">
        <v>630</v>
      </c>
      <c r="B631" s="3">
        <v>2587</v>
      </c>
      <c r="C631" s="2" t="s">
        <v>1144</v>
      </c>
      <c r="D631" s="1" t="s">
        <v>1145</v>
      </c>
      <c r="E631" s="2" t="str">
        <f>HYPERLINK("https://talan.bank.gov.ua/get-user-certificate/Te-A0EadrkOMzJ3G_H6Y","Завантажити сертифікат")</f>
        <v>Завантажити сертифікат</v>
      </c>
    </row>
    <row r="632" spans="1:5" x14ac:dyDescent="0.3">
      <c r="A632" s="3">
        <v>631</v>
      </c>
      <c r="B632" s="3">
        <v>2588</v>
      </c>
      <c r="C632" s="2" t="s">
        <v>1146</v>
      </c>
      <c r="D632" s="1" t="s">
        <v>1147</v>
      </c>
      <c r="E632" s="2" t="str">
        <f>HYPERLINK("https://talan.bank.gov.ua/get-user-certificate/Te-A0WflrVAea1Y8Ab56","Завантажити сертифікат")</f>
        <v>Завантажити сертифікат</v>
      </c>
    </row>
    <row r="633" spans="1:5" x14ac:dyDescent="0.3">
      <c r="A633" s="3">
        <v>632</v>
      </c>
      <c r="B633" s="3">
        <v>2589</v>
      </c>
      <c r="C633" s="2" t="s">
        <v>1148</v>
      </c>
      <c r="D633" s="1" t="s">
        <v>1149</v>
      </c>
      <c r="E633" s="2" t="str">
        <f>HYPERLINK("https://talan.bank.gov.ua/get-user-certificate/Te-A0s_qAu-udm4D-FqF","Завантажити сертифікат")</f>
        <v>Завантажити сертифікат</v>
      </c>
    </row>
    <row r="634" spans="1:5" x14ac:dyDescent="0.3">
      <c r="A634" s="3">
        <v>633</v>
      </c>
      <c r="B634" s="3">
        <v>2590</v>
      </c>
      <c r="C634" s="2" t="s">
        <v>1150</v>
      </c>
      <c r="D634" s="1" t="s">
        <v>1151</v>
      </c>
      <c r="E634" s="2" t="str">
        <f>HYPERLINK("https://talan.bank.gov.ua/get-user-certificate/Te-A0BQb8iqHr1FWjVUS","Завантажити сертифікат")</f>
        <v>Завантажити сертифікат</v>
      </c>
    </row>
    <row r="635" spans="1:5" x14ac:dyDescent="0.3">
      <c r="A635" s="3">
        <v>634</v>
      </c>
      <c r="B635" s="3">
        <v>2591</v>
      </c>
      <c r="C635" s="2" t="s">
        <v>1152</v>
      </c>
      <c r="D635" s="1" t="s">
        <v>932</v>
      </c>
      <c r="E635" s="2" t="str">
        <f>HYPERLINK("https://talan.bank.gov.ua/get-user-certificate/Te-A0_I6Fa408iD0RhQ1","Завантажити сертифікат")</f>
        <v>Завантажити сертифікат</v>
      </c>
    </row>
    <row r="636" spans="1:5" ht="28.8" x14ac:dyDescent="0.3">
      <c r="A636" s="3">
        <v>635</v>
      </c>
      <c r="B636" s="3">
        <v>2592</v>
      </c>
      <c r="C636" s="2" t="s">
        <v>1153</v>
      </c>
      <c r="D636" s="1" t="s">
        <v>1154</v>
      </c>
      <c r="E636" s="2" t="str">
        <f>HYPERLINK("https://talan.bank.gov.ua/get-user-certificate/Te-A0oB7az-Vg9jCQ-UD","Завантажити сертифікат")</f>
        <v>Завантажити сертифікат</v>
      </c>
    </row>
    <row r="637" spans="1:5" x14ac:dyDescent="0.3">
      <c r="A637" s="3">
        <v>636</v>
      </c>
      <c r="B637" s="3">
        <v>2593</v>
      </c>
      <c r="C637" s="2" t="s">
        <v>1155</v>
      </c>
      <c r="D637" s="1" t="s">
        <v>1156</v>
      </c>
      <c r="E637" s="2" t="str">
        <f>HYPERLINK("https://talan.bank.gov.ua/get-user-certificate/Te-A0rNYojmZIYlW0g69","Завантажити сертифікат")</f>
        <v>Завантажити сертифікат</v>
      </c>
    </row>
    <row r="638" spans="1:5" ht="28.8" x14ac:dyDescent="0.3">
      <c r="A638" s="3">
        <v>637</v>
      </c>
      <c r="B638" s="3">
        <v>2594</v>
      </c>
      <c r="C638" s="2" t="s">
        <v>1157</v>
      </c>
      <c r="D638" s="1" t="s">
        <v>1158</v>
      </c>
      <c r="E638" s="2" t="str">
        <f>HYPERLINK("https://talan.bank.gov.ua/get-user-certificate/Te-A05hiWtQgc8wOWcfl","Завантажити сертифікат")</f>
        <v>Завантажити сертифікат</v>
      </c>
    </row>
    <row r="639" spans="1:5" x14ac:dyDescent="0.3">
      <c r="A639" s="3">
        <v>638</v>
      </c>
      <c r="B639" s="3">
        <v>2595</v>
      </c>
      <c r="C639" s="2" t="s">
        <v>1159</v>
      </c>
      <c r="D639" s="1" t="s">
        <v>1160</v>
      </c>
      <c r="E639" s="2" t="str">
        <f>HYPERLINK("https://talan.bank.gov.ua/get-user-certificate/Te-A0g6WXXee42VbRH4o","Завантажити сертифікат")</f>
        <v>Завантажити сертифікат</v>
      </c>
    </row>
    <row r="640" spans="1:5" x14ac:dyDescent="0.3">
      <c r="A640" s="3">
        <v>639</v>
      </c>
      <c r="B640" s="3">
        <v>2596</v>
      </c>
      <c r="C640" s="2" t="s">
        <v>1161</v>
      </c>
      <c r="D640" s="1" t="s">
        <v>1162</v>
      </c>
      <c r="E640" s="2" t="str">
        <f>HYPERLINK("https://talan.bank.gov.ua/get-user-certificate/Te-A0hwb56JIautxfKRm","Завантажити сертифікат")</f>
        <v>Завантажити сертифікат</v>
      </c>
    </row>
    <row r="641" spans="1:5" x14ac:dyDescent="0.3">
      <c r="A641" s="3">
        <v>640</v>
      </c>
      <c r="B641" s="3">
        <v>2597</v>
      </c>
      <c r="C641" s="2" t="s">
        <v>1163</v>
      </c>
      <c r="D641" s="1" t="s">
        <v>1164</v>
      </c>
      <c r="E641" s="2" t="str">
        <f>HYPERLINK("https://talan.bank.gov.ua/get-user-certificate/Te-A0vl8OVtm-PGq5xwB","Завантажити сертифікат")</f>
        <v>Завантажити сертифікат</v>
      </c>
    </row>
    <row r="642" spans="1:5" x14ac:dyDescent="0.3">
      <c r="A642" s="3">
        <v>641</v>
      </c>
      <c r="B642" s="3">
        <v>2598</v>
      </c>
      <c r="C642" s="2" t="s">
        <v>1165</v>
      </c>
      <c r="D642" s="1" t="s">
        <v>1166</v>
      </c>
      <c r="E642" s="2" t="str">
        <f>HYPERLINK("https://talan.bank.gov.ua/get-user-certificate/Te-A0PV1O5ZQE5mwbga7","Завантажити сертифікат")</f>
        <v>Завантажити сертифікат</v>
      </c>
    </row>
    <row r="643" spans="1:5" x14ac:dyDescent="0.3">
      <c r="A643" s="3">
        <v>642</v>
      </c>
      <c r="B643" s="3">
        <v>2599</v>
      </c>
      <c r="C643" s="2" t="s">
        <v>1167</v>
      </c>
      <c r="D643" s="1" t="s">
        <v>1168</v>
      </c>
      <c r="E643" s="2" t="str">
        <f>HYPERLINK("https://talan.bank.gov.ua/get-user-certificate/Te-A0xX1oMDIcQ6ue8w_","Завантажити сертифікат")</f>
        <v>Завантажити сертифікат</v>
      </c>
    </row>
    <row r="644" spans="1:5" x14ac:dyDescent="0.3">
      <c r="A644" s="3">
        <v>643</v>
      </c>
      <c r="B644" s="3">
        <v>2600</v>
      </c>
      <c r="C644" s="2" t="s">
        <v>1169</v>
      </c>
      <c r="D644" s="1" t="s">
        <v>636</v>
      </c>
      <c r="E644" s="2" t="str">
        <f>HYPERLINK("https://talan.bank.gov.ua/get-user-certificate/Te-A0uWHQ8s6gNXaqJUL","Завантажити сертифікат")</f>
        <v>Завантажити сертифікат</v>
      </c>
    </row>
    <row r="645" spans="1:5" x14ac:dyDescent="0.3">
      <c r="A645" s="3">
        <v>644</v>
      </c>
      <c r="B645" s="3">
        <v>2601</v>
      </c>
      <c r="C645" s="2" t="s">
        <v>1170</v>
      </c>
      <c r="D645" s="1" t="s">
        <v>1171</v>
      </c>
      <c r="E645" s="2" t="str">
        <f>HYPERLINK("https://talan.bank.gov.ua/get-user-certificate/Te-A0un56yPn8zgOl_9U","Завантажити сертифікат")</f>
        <v>Завантажити сертифікат</v>
      </c>
    </row>
    <row r="646" spans="1:5" x14ac:dyDescent="0.3">
      <c r="A646" s="3">
        <v>645</v>
      </c>
      <c r="B646" s="3">
        <v>2602</v>
      </c>
      <c r="C646" s="2" t="s">
        <v>1172</v>
      </c>
      <c r="D646" s="1" t="s">
        <v>1173</v>
      </c>
      <c r="E646" s="2" t="str">
        <f>HYPERLINK("https://talan.bank.gov.ua/get-user-certificate/Te-A0ze5tWPSsngrAPrc","Завантажити сертифікат")</f>
        <v>Завантажити сертифікат</v>
      </c>
    </row>
    <row r="647" spans="1:5" x14ac:dyDescent="0.3">
      <c r="A647" s="3">
        <v>646</v>
      </c>
      <c r="B647" s="3">
        <v>2603</v>
      </c>
      <c r="C647" s="2" t="s">
        <v>1174</v>
      </c>
      <c r="D647" s="1" t="s">
        <v>1175</v>
      </c>
      <c r="E647" s="2" t="str">
        <f>HYPERLINK("https://talan.bank.gov.ua/get-user-certificate/Te-A0m5nl34ApZ0nWlwE","Завантажити сертифікат")</f>
        <v>Завантажити сертифікат</v>
      </c>
    </row>
    <row r="648" spans="1:5" x14ac:dyDescent="0.3">
      <c r="A648" s="3">
        <v>647</v>
      </c>
      <c r="B648" s="3">
        <v>2604</v>
      </c>
      <c r="C648" s="2" t="s">
        <v>1176</v>
      </c>
      <c r="D648" s="1" t="s">
        <v>1177</v>
      </c>
      <c r="E648" s="2" t="str">
        <f>HYPERLINK("https://talan.bank.gov.ua/get-user-certificate/Te-A0r_KBmOFtzXSKV7C","Завантажити сертифікат")</f>
        <v>Завантажити сертифікат</v>
      </c>
    </row>
    <row r="649" spans="1:5" x14ac:dyDescent="0.3">
      <c r="A649" s="3">
        <v>648</v>
      </c>
      <c r="B649" s="3">
        <v>2605</v>
      </c>
      <c r="C649" s="2" t="s">
        <v>1178</v>
      </c>
      <c r="D649" s="1" t="s">
        <v>1179</v>
      </c>
      <c r="E649" s="2" t="str">
        <f>HYPERLINK("https://talan.bank.gov.ua/get-user-certificate/Te-A0EgXoq5yhbcnEeiA","Завантажити сертифікат")</f>
        <v>Завантажити сертифікат</v>
      </c>
    </row>
    <row r="650" spans="1:5" ht="28.8" x14ac:dyDescent="0.3">
      <c r="A650" s="3">
        <v>649</v>
      </c>
      <c r="B650" s="3">
        <v>2606</v>
      </c>
      <c r="C650" s="2" t="s">
        <v>1180</v>
      </c>
      <c r="D650" s="1" t="s">
        <v>1181</v>
      </c>
      <c r="E650" s="2" t="str">
        <f>HYPERLINK("https://talan.bank.gov.ua/get-user-certificate/Te-A0n3O4EoEfsrT94UI","Завантажити сертифікат")</f>
        <v>Завантажити сертифікат</v>
      </c>
    </row>
    <row r="651" spans="1:5" x14ac:dyDescent="0.3">
      <c r="A651" s="3">
        <v>650</v>
      </c>
      <c r="B651" s="3">
        <v>2607</v>
      </c>
      <c r="C651" s="2" t="s">
        <v>1182</v>
      </c>
      <c r="D651" s="1" t="s">
        <v>1183</v>
      </c>
      <c r="E651" s="2" t="str">
        <f>HYPERLINK("https://talan.bank.gov.ua/get-user-certificate/Te-A00JkYIqcDijI48i5","Завантажити сертифікат")</f>
        <v>Завантажити сертифікат</v>
      </c>
    </row>
    <row r="652" spans="1:5" x14ac:dyDescent="0.3">
      <c r="A652" s="3">
        <v>651</v>
      </c>
      <c r="B652" s="3">
        <v>2608</v>
      </c>
      <c r="C652" s="2" t="s">
        <v>1184</v>
      </c>
      <c r="D652" s="1" t="s">
        <v>163</v>
      </c>
      <c r="E652" s="2" t="str">
        <f>HYPERLINK("https://talan.bank.gov.ua/get-user-certificate/Te-A00W0O894tLgLiebG","Завантажити сертифікат")</f>
        <v>Завантажити сертифікат</v>
      </c>
    </row>
    <row r="653" spans="1:5" x14ac:dyDescent="0.3">
      <c r="A653" s="3">
        <v>652</v>
      </c>
      <c r="B653" s="3">
        <v>2609</v>
      </c>
      <c r="C653" s="2" t="s">
        <v>1185</v>
      </c>
      <c r="D653" s="1" t="s">
        <v>1186</v>
      </c>
      <c r="E653" s="2" t="str">
        <f>HYPERLINK("https://talan.bank.gov.ua/get-user-certificate/Te-A08QpKXah0hcsfKhW","Завантажити сертифікат")</f>
        <v>Завантажити сертифікат</v>
      </c>
    </row>
    <row r="654" spans="1:5" ht="28.8" x14ac:dyDescent="0.3">
      <c r="A654" s="3">
        <v>653</v>
      </c>
      <c r="B654" s="3">
        <v>2610</v>
      </c>
      <c r="C654" s="2" t="s">
        <v>1187</v>
      </c>
      <c r="D654" s="1" t="s">
        <v>1188</v>
      </c>
      <c r="E654" s="2" t="str">
        <f>HYPERLINK("https://talan.bank.gov.ua/get-user-certificate/Te-A0WZeBsutn1MupOSI","Завантажити сертифікат")</f>
        <v>Завантажити сертифікат</v>
      </c>
    </row>
    <row r="655" spans="1:5" x14ac:dyDescent="0.3">
      <c r="A655" s="3">
        <v>654</v>
      </c>
      <c r="B655" s="3">
        <v>2611</v>
      </c>
      <c r="C655" s="2" t="s">
        <v>1189</v>
      </c>
      <c r="D655" s="1" t="s">
        <v>1190</v>
      </c>
      <c r="E655" s="2" t="str">
        <f>HYPERLINK("https://talan.bank.gov.ua/get-user-certificate/Te-A0XmYtVl95ZgFNErK","Завантажити сертифікат")</f>
        <v>Завантажити сертифікат</v>
      </c>
    </row>
    <row r="656" spans="1:5" ht="28.8" x14ac:dyDescent="0.3">
      <c r="A656" s="3">
        <v>655</v>
      </c>
      <c r="B656" s="3">
        <v>2612</v>
      </c>
      <c r="C656" s="2" t="s">
        <v>1191</v>
      </c>
      <c r="D656" s="1" t="s">
        <v>1192</v>
      </c>
      <c r="E656" s="2" t="str">
        <f>HYPERLINK("https://talan.bank.gov.ua/get-user-certificate/Te-A0Yc5nVIdPtj6K4EZ","Завантажити сертифікат")</f>
        <v>Завантажити сертифікат</v>
      </c>
    </row>
    <row r="657" spans="1:5" x14ac:dyDescent="0.3">
      <c r="A657" s="3">
        <v>656</v>
      </c>
      <c r="B657" s="3">
        <v>2613</v>
      </c>
      <c r="C657" s="2" t="s">
        <v>1193</v>
      </c>
      <c r="D657" s="1" t="s">
        <v>1194</v>
      </c>
      <c r="E657" s="2" t="str">
        <f>HYPERLINK("https://talan.bank.gov.ua/get-user-certificate/Te-A0JjuLoeMoLRIOUKr","Завантажити сертифікат")</f>
        <v>Завантажити сертифікат</v>
      </c>
    </row>
    <row r="658" spans="1:5" x14ac:dyDescent="0.3">
      <c r="A658" s="3">
        <v>657</v>
      </c>
      <c r="B658" s="3">
        <v>2614</v>
      </c>
      <c r="C658" s="2" t="s">
        <v>1195</v>
      </c>
      <c r="D658" s="1" t="s">
        <v>1196</v>
      </c>
      <c r="E658" s="2" t="str">
        <f>HYPERLINK("https://talan.bank.gov.ua/get-user-certificate/Te-A0hm5QbNoXJEseyTt","Завантажити сертифікат")</f>
        <v>Завантажити сертифікат</v>
      </c>
    </row>
    <row r="659" spans="1:5" ht="28.8" x14ac:dyDescent="0.3">
      <c r="A659" s="3">
        <v>658</v>
      </c>
      <c r="B659" s="3">
        <v>2615</v>
      </c>
      <c r="C659" s="2" t="s">
        <v>1197</v>
      </c>
      <c r="D659" s="1" t="s">
        <v>1198</v>
      </c>
      <c r="E659" s="2" t="str">
        <f>HYPERLINK("https://talan.bank.gov.ua/get-user-certificate/Te-A0LWHjWd5_-miIUMp","Завантажити сертифікат")</f>
        <v>Завантажити сертифікат</v>
      </c>
    </row>
    <row r="660" spans="1:5" ht="28.8" x14ac:dyDescent="0.3">
      <c r="A660" s="3">
        <v>659</v>
      </c>
      <c r="B660" s="3">
        <v>2616</v>
      </c>
      <c r="C660" s="2" t="s">
        <v>1199</v>
      </c>
      <c r="D660" s="1" t="s">
        <v>1200</v>
      </c>
      <c r="E660" s="2" t="str">
        <f>HYPERLINK("https://talan.bank.gov.ua/get-user-certificate/Te-A0HYuzrjv0Nt7ydxm","Завантажити сертифікат")</f>
        <v>Завантажити сертифікат</v>
      </c>
    </row>
    <row r="661" spans="1:5" ht="28.8" x14ac:dyDescent="0.3">
      <c r="A661" s="3">
        <v>660</v>
      </c>
      <c r="B661" s="3">
        <v>2617</v>
      </c>
      <c r="C661" s="2" t="s">
        <v>1201</v>
      </c>
      <c r="D661" s="1" t="s">
        <v>922</v>
      </c>
      <c r="E661" s="2" t="str">
        <f>HYPERLINK("https://talan.bank.gov.ua/get-user-certificate/Te-A0rgKa7bOXxihlLlO","Завантажити сертифікат")</f>
        <v>Завантажити сертифікат</v>
      </c>
    </row>
    <row r="662" spans="1:5" x14ac:dyDescent="0.3">
      <c r="A662" s="3">
        <v>661</v>
      </c>
      <c r="B662" s="3">
        <v>2618</v>
      </c>
      <c r="C662" s="2" t="s">
        <v>1202</v>
      </c>
      <c r="D662" s="1" t="s">
        <v>1203</v>
      </c>
      <c r="E662" s="2" t="str">
        <f>HYPERLINK("https://talan.bank.gov.ua/get-user-certificate/Te-A0L6-7A4kY2oK283Q","Завантажити сертифікат")</f>
        <v>Завантажити сертифікат</v>
      </c>
    </row>
    <row r="663" spans="1:5" x14ac:dyDescent="0.3">
      <c r="A663" s="3">
        <v>662</v>
      </c>
      <c r="B663" s="3">
        <v>2619</v>
      </c>
      <c r="C663" s="2" t="s">
        <v>1204</v>
      </c>
      <c r="D663" s="1" t="s">
        <v>1205</v>
      </c>
      <c r="E663" s="2" t="str">
        <f>HYPERLINK("https://talan.bank.gov.ua/get-user-certificate/Te-A09Bpn_DetZHPkWAM","Завантажити сертифікат")</f>
        <v>Завантажити сертифікат</v>
      </c>
    </row>
    <row r="664" spans="1:5" x14ac:dyDescent="0.3">
      <c r="A664" s="3">
        <v>663</v>
      </c>
      <c r="B664" s="3">
        <v>2620</v>
      </c>
      <c r="C664" s="2" t="s">
        <v>1206</v>
      </c>
      <c r="D664" s="1" t="s">
        <v>1207</v>
      </c>
      <c r="E664" s="2" t="str">
        <f>HYPERLINK("https://talan.bank.gov.ua/get-user-certificate/Te-A0geuLNb6uewxjKV2","Завантажити сертифікат")</f>
        <v>Завантажити сертифікат</v>
      </c>
    </row>
    <row r="665" spans="1:5" x14ac:dyDescent="0.3">
      <c r="A665" s="3">
        <v>664</v>
      </c>
      <c r="B665" s="3">
        <v>2621</v>
      </c>
      <c r="C665" s="2" t="s">
        <v>1208</v>
      </c>
      <c r="D665" s="1" t="s">
        <v>1209</v>
      </c>
      <c r="E665" s="2" t="str">
        <f>HYPERLINK("https://talan.bank.gov.ua/get-user-certificate/Te-A0E9-fR8KyRkoX8bm","Завантажити сертифікат")</f>
        <v>Завантажити сертифікат</v>
      </c>
    </row>
    <row r="666" spans="1:5" x14ac:dyDescent="0.3">
      <c r="A666" s="3">
        <v>665</v>
      </c>
      <c r="B666" s="3">
        <v>2622</v>
      </c>
      <c r="C666" s="2" t="s">
        <v>1210</v>
      </c>
      <c r="D666" s="1" t="s">
        <v>1211</v>
      </c>
      <c r="E666" s="2" t="str">
        <f>HYPERLINK("https://talan.bank.gov.ua/get-user-certificate/Te-A0G3IEYX2PsZ3xvB3","Завантажити сертифікат")</f>
        <v>Завантажити сертифікат</v>
      </c>
    </row>
    <row r="667" spans="1:5" x14ac:dyDescent="0.3">
      <c r="A667" s="3">
        <v>666</v>
      </c>
      <c r="B667" s="3">
        <v>2623</v>
      </c>
      <c r="C667" s="2" t="s">
        <v>1212</v>
      </c>
      <c r="D667" s="1" t="s">
        <v>143</v>
      </c>
      <c r="E667" s="2" t="str">
        <f>HYPERLINK("https://talan.bank.gov.ua/get-user-certificate/Te-A0C1QO06j0I7jkJh6","Завантажити сертифікат")</f>
        <v>Завантажити сертифікат</v>
      </c>
    </row>
    <row r="668" spans="1:5" x14ac:dyDescent="0.3">
      <c r="A668" s="3">
        <v>667</v>
      </c>
      <c r="B668" s="3">
        <v>2624</v>
      </c>
      <c r="C668" s="2" t="s">
        <v>1213</v>
      </c>
      <c r="D668" s="1" t="s">
        <v>1214</v>
      </c>
      <c r="E668" s="2" t="str">
        <f>HYPERLINK("https://talan.bank.gov.ua/get-user-certificate/Te-A0SESIxxeRdmxt4bq","Завантажити сертифікат")</f>
        <v>Завантажити сертифікат</v>
      </c>
    </row>
    <row r="669" spans="1:5" ht="28.8" x14ac:dyDescent="0.3">
      <c r="A669" s="3">
        <v>668</v>
      </c>
      <c r="B669" s="3">
        <v>2625</v>
      </c>
      <c r="C669" s="2" t="s">
        <v>1215</v>
      </c>
      <c r="D669" s="1" t="s">
        <v>1216</v>
      </c>
      <c r="E669" s="2" t="str">
        <f>HYPERLINK("https://talan.bank.gov.ua/get-user-certificate/Te-A05PrvISpyXQaE2Pw","Завантажити сертифікат")</f>
        <v>Завантажити сертифікат</v>
      </c>
    </row>
    <row r="670" spans="1:5" x14ac:dyDescent="0.3">
      <c r="A670" s="3">
        <v>669</v>
      </c>
      <c r="B670" s="3">
        <v>2626</v>
      </c>
      <c r="C670" s="2" t="s">
        <v>1217</v>
      </c>
      <c r="D670" s="1" t="s">
        <v>1218</v>
      </c>
      <c r="E670" s="2" t="str">
        <f>HYPERLINK("https://talan.bank.gov.ua/get-user-certificate/Te-A0F9VnJc_TP9xnfPY","Завантажити сертифікат")</f>
        <v>Завантажити сертифікат</v>
      </c>
    </row>
    <row r="671" spans="1:5" ht="28.8" x14ac:dyDescent="0.3">
      <c r="A671" s="3">
        <v>670</v>
      </c>
      <c r="B671" s="3">
        <v>2627</v>
      </c>
      <c r="C671" s="2" t="s">
        <v>1219</v>
      </c>
      <c r="D671" s="1" t="s">
        <v>1220</v>
      </c>
      <c r="E671" s="2" t="str">
        <f>HYPERLINK("https://talan.bank.gov.ua/get-user-certificate/Te-A0PNmAGoIgKoFybCm","Завантажити сертифікат")</f>
        <v>Завантажити сертифікат</v>
      </c>
    </row>
    <row r="672" spans="1:5" x14ac:dyDescent="0.3">
      <c r="A672" s="3">
        <v>671</v>
      </c>
      <c r="B672" s="3">
        <v>2628</v>
      </c>
      <c r="C672" s="2" t="s">
        <v>1221</v>
      </c>
      <c r="D672" s="1" t="s">
        <v>1222</v>
      </c>
      <c r="E672" s="2" t="str">
        <f>HYPERLINK("https://talan.bank.gov.ua/get-user-certificate/Te-A0o_4aRfWj0xYT6Ku","Завантажити сертифікат")</f>
        <v>Завантажити сертифікат</v>
      </c>
    </row>
    <row r="673" spans="1:5" x14ac:dyDescent="0.3">
      <c r="A673" s="3">
        <v>672</v>
      </c>
      <c r="B673" s="3">
        <v>2629</v>
      </c>
      <c r="C673" s="2" t="s">
        <v>1223</v>
      </c>
      <c r="D673" s="1" t="s">
        <v>1224</v>
      </c>
      <c r="E673" s="2" t="str">
        <f>HYPERLINK("https://talan.bank.gov.ua/get-user-certificate/Te-A0bSrU--z3h-K3xaQ","Завантажити сертифікат")</f>
        <v>Завантажити сертифікат</v>
      </c>
    </row>
    <row r="674" spans="1:5" x14ac:dyDescent="0.3">
      <c r="A674" s="3">
        <v>673</v>
      </c>
      <c r="B674" s="3">
        <v>2630</v>
      </c>
      <c r="C674" s="2" t="s">
        <v>1225</v>
      </c>
      <c r="D674" s="1" t="s">
        <v>1226</v>
      </c>
      <c r="E674" s="2" t="str">
        <f>HYPERLINK("https://talan.bank.gov.ua/get-user-certificate/Te-A0R4XwUVpgtu466E9","Завантажити сертифікат")</f>
        <v>Завантажити сертифікат</v>
      </c>
    </row>
    <row r="675" spans="1:5" ht="28.8" x14ac:dyDescent="0.3">
      <c r="A675" s="3">
        <v>674</v>
      </c>
      <c r="B675" s="3">
        <v>2631</v>
      </c>
      <c r="C675" s="2" t="s">
        <v>1227</v>
      </c>
      <c r="D675" s="1" t="s">
        <v>1228</v>
      </c>
      <c r="E675" s="2" t="str">
        <f>HYPERLINK("https://talan.bank.gov.ua/get-user-certificate/Te-A0fm19OI3eDa58MEU","Завантажити сертифікат")</f>
        <v>Завантажити сертифікат</v>
      </c>
    </row>
    <row r="676" spans="1:5" x14ac:dyDescent="0.3">
      <c r="A676" s="3">
        <v>675</v>
      </c>
      <c r="B676" s="3">
        <v>2632</v>
      </c>
      <c r="C676" s="2" t="s">
        <v>1229</v>
      </c>
      <c r="D676" s="1" t="s">
        <v>1230</v>
      </c>
      <c r="E676" s="2" t="str">
        <f>HYPERLINK("https://talan.bank.gov.ua/get-user-certificate/Te-A0Ghorsd9_Q90syQY","Завантажити сертифікат")</f>
        <v>Завантажити сертифікат</v>
      </c>
    </row>
    <row r="677" spans="1:5" x14ac:dyDescent="0.3">
      <c r="A677" s="3">
        <v>676</v>
      </c>
      <c r="B677" s="3">
        <v>2633</v>
      </c>
      <c r="C677" s="2" t="s">
        <v>1231</v>
      </c>
      <c r="D677" s="1" t="s">
        <v>1232</v>
      </c>
      <c r="E677" s="2" t="str">
        <f>HYPERLINK("https://talan.bank.gov.ua/get-user-certificate/Te-A0yPClxWHUNlo0Gg3","Завантажити сертифікат")</f>
        <v>Завантажити сертифікат</v>
      </c>
    </row>
    <row r="678" spans="1:5" x14ac:dyDescent="0.3">
      <c r="A678" s="3">
        <v>677</v>
      </c>
      <c r="B678" s="3">
        <v>2634</v>
      </c>
      <c r="C678" s="2" t="s">
        <v>1233</v>
      </c>
      <c r="D678" s="1" t="s">
        <v>1234</v>
      </c>
      <c r="E678" s="2" t="str">
        <f>HYPERLINK("https://talan.bank.gov.ua/get-user-certificate/Te-A0-mf4ICybReGS8JC","Завантажити сертифікат")</f>
        <v>Завантажити сертифікат</v>
      </c>
    </row>
    <row r="679" spans="1:5" x14ac:dyDescent="0.3">
      <c r="A679" s="3">
        <v>678</v>
      </c>
      <c r="B679" s="3">
        <v>2635</v>
      </c>
      <c r="C679" s="2" t="s">
        <v>1235</v>
      </c>
      <c r="D679" s="1" t="s">
        <v>1236</v>
      </c>
      <c r="E679" s="2" t="str">
        <f>HYPERLINK("https://talan.bank.gov.ua/get-user-certificate/Te-A0xGYNj3cFH42rOXy","Завантажити сертифікат")</f>
        <v>Завантажити сертифікат</v>
      </c>
    </row>
    <row r="680" spans="1:5" x14ac:dyDescent="0.3">
      <c r="A680" s="3">
        <v>679</v>
      </c>
      <c r="B680" s="3">
        <v>2636</v>
      </c>
      <c r="C680" s="2" t="s">
        <v>1237</v>
      </c>
      <c r="D680" s="1" t="s">
        <v>249</v>
      </c>
      <c r="E680" s="2" t="str">
        <f>HYPERLINK("https://talan.bank.gov.ua/get-user-certificate/Te-A0hsn_D-XCsru0I4J","Завантажити сертифікат")</f>
        <v>Завантажити сертифікат</v>
      </c>
    </row>
    <row r="681" spans="1:5" x14ac:dyDescent="0.3">
      <c r="A681" s="3">
        <v>680</v>
      </c>
      <c r="B681" s="3">
        <v>2637</v>
      </c>
      <c r="C681" s="2" t="s">
        <v>1238</v>
      </c>
      <c r="D681" s="1" t="s">
        <v>1239</v>
      </c>
      <c r="E681" s="2" t="str">
        <f>HYPERLINK("https://talan.bank.gov.ua/get-user-certificate/Te-A0kbLthxSYBqhiPZ3","Завантажити сертифікат")</f>
        <v>Завантажити сертифікат</v>
      </c>
    </row>
    <row r="682" spans="1:5" x14ac:dyDescent="0.3">
      <c r="A682" s="3">
        <v>681</v>
      </c>
      <c r="B682" s="3">
        <v>2638</v>
      </c>
      <c r="C682" s="2" t="s">
        <v>1240</v>
      </c>
      <c r="D682" s="1" t="s">
        <v>1241</v>
      </c>
      <c r="E682" s="2" t="str">
        <f>HYPERLINK("https://talan.bank.gov.ua/get-user-certificate/Te-A0TqI36YsBa6Cufe-","Завантажити сертифікат")</f>
        <v>Завантажити сертифікат</v>
      </c>
    </row>
    <row r="683" spans="1:5" x14ac:dyDescent="0.3">
      <c r="A683" s="3">
        <v>682</v>
      </c>
      <c r="B683" s="3">
        <v>2639</v>
      </c>
      <c r="C683" s="2" t="s">
        <v>1242</v>
      </c>
      <c r="D683" s="1" t="s">
        <v>1243</v>
      </c>
      <c r="E683" s="2" t="str">
        <f>HYPERLINK("https://talan.bank.gov.ua/get-user-certificate/Te-A0o46pM34cs9XMBBm","Завантажити сертифікат")</f>
        <v>Завантажити сертифікат</v>
      </c>
    </row>
    <row r="684" spans="1:5" x14ac:dyDescent="0.3">
      <c r="A684" s="3">
        <v>683</v>
      </c>
      <c r="B684" s="3">
        <v>2640</v>
      </c>
      <c r="C684" s="2" t="s">
        <v>1244</v>
      </c>
      <c r="D684" s="1" t="s">
        <v>1245</v>
      </c>
      <c r="E684" s="2" t="str">
        <f>HYPERLINK("https://talan.bank.gov.ua/get-user-certificate/Te-A046d-xgyhtHTI8a1","Завантажити сертифікат")</f>
        <v>Завантажити сертифікат</v>
      </c>
    </row>
    <row r="685" spans="1:5" x14ac:dyDescent="0.3">
      <c r="A685" s="3">
        <v>684</v>
      </c>
      <c r="B685" s="3">
        <v>2641</v>
      </c>
      <c r="C685" s="2" t="s">
        <v>1246</v>
      </c>
      <c r="D685" s="1" t="s">
        <v>1247</v>
      </c>
      <c r="E685" s="2" t="str">
        <f>HYPERLINK("https://talan.bank.gov.ua/get-user-certificate/Te-A0N3yBXrEuC_Ef112","Завантажити сертифікат")</f>
        <v>Завантажити сертифікат</v>
      </c>
    </row>
    <row r="686" spans="1:5" x14ac:dyDescent="0.3">
      <c r="A686" s="3">
        <v>685</v>
      </c>
      <c r="B686" s="3">
        <v>2642</v>
      </c>
      <c r="C686" s="2" t="s">
        <v>1248</v>
      </c>
      <c r="D686" s="1" t="s">
        <v>220</v>
      </c>
      <c r="E686" s="2" t="str">
        <f>HYPERLINK("https://talan.bank.gov.ua/get-user-certificate/Te-A0ubAhX_kmJZ22GLY","Завантажити сертифікат")</f>
        <v>Завантажити сертифікат</v>
      </c>
    </row>
    <row r="687" spans="1:5" x14ac:dyDescent="0.3">
      <c r="A687" s="3">
        <v>686</v>
      </c>
      <c r="B687" s="3">
        <v>2643</v>
      </c>
      <c r="C687" s="2" t="s">
        <v>1249</v>
      </c>
      <c r="D687" s="1" t="s">
        <v>1250</v>
      </c>
      <c r="E687" s="2" t="str">
        <f>HYPERLINK("https://talan.bank.gov.ua/get-user-certificate/Te-A0FH_ZlJ_VfCD_ZQ1","Завантажити сертифікат")</f>
        <v>Завантажити сертифікат</v>
      </c>
    </row>
    <row r="688" spans="1:5" x14ac:dyDescent="0.3">
      <c r="A688" s="3">
        <v>687</v>
      </c>
      <c r="B688" s="3">
        <v>2644</v>
      </c>
      <c r="C688" s="2" t="s">
        <v>1251</v>
      </c>
      <c r="D688" s="1" t="s">
        <v>1252</v>
      </c>
      <c r="E688" s="2" t="str">
        <f>HYPERLINK("https://talan.bank.gov.ua/get-user-certificate/Te-A0sdWE8Ll1ildCNLC","Завантажити сертифікат")</f>
        <v>Завантажити сертифікат</v>
      </c>
    </row>
    <row r="689" spans="1:5" x14ac:dyDescent="0.3">
      <c r="A689" s="3">
        <v>688</v>
      </c>
      <c r="B689" s="3">
        <v>2645</v>
      </c>
      <c r="C689" s="2" t="s">
        <v>1253</v>
      </c>
      <c r="D689" s="1" t="s">
        <v>1254</v>
      </c>
      <c r="E689" s="2" t="str">
        <f>HYPERLINK("https://talan.bank.gov.ua/get-user-certificate/Te-A0VcoQuB4gcg3RouN","Завантажити сертифікат")</f>
        <v>Завантажити сертифікат</v>
      </c>
    </row>
    <row r="690" spans="1:5" x14ac:dyDescent="0.3">
      <c r="A690" s="3">
        <v>689</v>
      </c>
      <c r="B690" s="3">
        <v>2646</v>
      </c>
      <c r="C690" s="2" t="s">
        <v>1255</v>
      </c>
      <c r="D690" s="1" t="s">
        <v>1256</v>
      </c>
      <c r="E690" s="2" t="str">
        <f>HYPERLINK("https://talan.bank.gov.ua/get-user-certificate/Te-A07T80b3oJCzJfce3","Завантажити сертифікат")</f>
        <v>Завантажити сертифікат</v>
      </c>
    </row>
    <row r="691" spans="1:5" x14ac:dyDescent="0.3">
      <c r="A691" s="3">
        <v>690</v>
      </c>
      <c r="B691" s="3">
        <v>2647</v>
      </c>
      <c r="C691" s="2" t="s">
        <v>1257</v>
      </c>
      <c r="D691" s="1" t="s">
        <v>220</v>
      </c>
      <c r="E691" s="2" t="str">
        <f>HYPERLINK("https://talan.bank.gov.ua/get-user-certificate/Te-A0KsgD7na5NGOxTVd","Завантажити сертифікат")</f>
        <v>Завантажити сертифікат</v>
      </c>
    </row>
    <row r="692" spans="1:5" x14ac:dyDescent="0.3">
      <c r="A692" s="3">
        <v>691</v>
      </c>
      <c r="B692" s="3">
        <v>2648</v>
      </c>
      <c r="C692" s="2" t="s">
        <v>1258</v>
      </c>
      <c r="D692" s="1" t="s">
        <v>1259</v>
      </c>
      <c r="E692" s="2" t="str">
        <f>HYPERLINK("https://talan.bank.gov.ua/get-user-certificate/Te-A0TKRUY4LeTMYR66U","Завантажити сертифікат")</f>
        <v>Завантажити сертифікат</v>
      </c>
    </row>
    <row r="693" spans="1:5" x14ac:dyDescent="0.3">
      <c r="A693" s="3">
        <v>692</v>
      </c>
      <c r="B693" s="3">
        <v>2649</v>
      </c>
      <c r="C693" s="2" t="s">
        <v>1260</v>
      </c>
      <c r="D693" s="1" t="s">
        <v>1261</v>
      </c>
      <c r="E693" s="2" t="str">
        <f>HYPERLINK("https://talan.bank.gov.ua/get-user-certificate/Te-A0j9yIq5_rHeD1bOg","Завантажити сертифікат")</f>
        <v>Завантажити сертифікат</v>
      </c>
    </row>
    <row r="694" spans="1:5" ht="28.8" x14ac:dyDescent="0.3">
      <c r="A694" s="3">
        <v>693</v>
      </c>
      <c r="B694" s="3">
        <v>2650</v>
      </c>
      <c r="C694" s="2" t="s">
        <v>1262</v>
      </c>
      <c r="D694" s="1" t="s">
        <v>1263</v>
      </c>
      <c r="E694" s="2" t="str">
        <f>HYPERLINK("https://talan.bank.gov.ua/get-user-certificate/Te-A0tncVcHGGqiApmfW","Завантажити сертифікат")</f>
        <v>Завантажити сертифікат</v>
      </c>
    </row>
    <row r="695" spans="1:5" x14ac:dyDescent="0.3">
      <c r="A695" s="3">
        <v>694</v>
      </c>
      <c r="B695" s="3">
        <v>2651</v>
      </c>
      <c r="C695" s="2" t="s">
        <v>1264</v>
      </c>
      <c r="D695" s="1" t="s">
        <v>1265</v>
      </c>
      <c r="E695" s="2" t="str">
        <f>HYPERLINK("https://talan.bank.gov.ua/get-user-certificate/Te-A06KDuzy_WcTtv6MF","Завантажити сертифікат")</f>
        <v>Завантажити сертифікат</v>
      </c>
    </row>
    <row r="696" spans="1:5" x14ac:dyDescent="0.3">
      <c r="A696" s="3">
        <v>695</v>
      </c>
      <c r="B696" s="3">
        <v>2652</v>
      </c>
      <c r="C696" s="2" t="s">
        <v>1266</v>
      </c>
      <c r="D696" s="1" t="s">
        <v>516</v>
      </c>
      <c r="E696" s="2" t="str">
        <f>HYPERLINK("https://talan.bank.gov.ua/get-user-certificate/Te-A0xWUXMqnO2V9qRP-","Завантажити сертифікат")</f>
        <v>Завантажити сертифікат</v>
      </c>
    </row>
    <row r="697" spans="1:5" x14ac:dyDescent="0.3">
      <c r="A697" s="3">
        <v>696</v>
      </c>
      <c r="B697" s="3">
        <v>2653</v>
      </c>
      <c r="C697" s="2" t="s">
        <v>1267</v>
      </c>
      <c r="D697" s="1" t="s">
        <v>1268</v>
      </c>
      <c r="E697" s="2" t="str">
        <f>HYPERLINK("https://talan.bank.gov.ua/get-user-certificate/Te-A0N8zYnk_g40-9f81","Завантажити сертифікат")</f>
        <v>Завантажити сертифікат</v>
      </c>
    </row>
    <row r="698" spans="1:5" ht="28.8" x14ac:dyDescent="0.3">
      <c r="A698" s="3">
        <v>697</v>
      </c>
      <c r="B698" s="3">
        <v>2654</v>
      </c>
      <c r="C698" s="2" t="s">
        <v>1269</v>
      </c>
      <c r="D698" s="1" t="s">
        <v>1270</v>
      </c>
      <c r="E698" s="2" t="str">
        <f>HYPERLINK("https://talan.bank.gov.ua/get-user-certificate/Te-A0wDTiyR3t6FeTwY4","Завантажити сертифікат")</f>
        <v>Завантажити сертифікат</v>
      </c>
    </row>
    <row r="699" spans="1:5" x14ac:dyDescent="0.3">
      <c r="A699" s="3">
        <v>698</v>
      </c>
      <c r="B699" s="3">
        <v>2655</v>
      </c>
      <c r="C699" s="2" t="s">
        <v>1271</v>
      </c>
      <c r="D699" s="1" t="s">
        <v>1272</v>
      </c>
      <c r="E699" s="2" t="str">
        <f>HYPERLINK("https://talan.bank.gov.ua/get-user-certificate/Te-A0-fm8YRBn16B1vFm","Завантажити сертифікат")</f>
        <v>Завантажити сертифікат</v>
      </c>
    </row>
    <row r="700" spans="1:5" x14ac:dyDescent="0.3">
      <c r="A700" s="3">
        <v>699</v>
      </c>
      <c r="B700" s="3">
        <v>2656</v>
      </c>
      <c r="C700" s="2" t="s">
        <v>1273</v>
      </c>
      <c r="D700" s="1" t="s">
        <v>1274</v>
      </c>
      <c r="E700" s="2" t="str">
        <f>HYPERLINK("https://talan.bank.gov.ua/get-user-certificate/Te-A0rPQIvt3m0jAEWFm","Завантажити сертифікат")</f>
        <v>Завантажити сертифікат</v>
      </c>
    </row>
    <row r="701" spans="1:5" x14ac:dyDescent="0.3">
      <c r="A701" s="3">
        <v>700</v>
      </c>
      <c r="B701" s="3">
        <v>2657</v>
      </c>
      <c r="C701" s="2" t="s">
        <v>1275</v>
      </c>
      <c r="D701" s="1" t="s">
        <v>1276</v>
      </c>
      <c r="E701" s="2" t="str">
        <f>HYPERLINK("https://talan.bank.gov.ua/get-user-certificate/Te-A0ObMTnv275ETvyJE","Завантажити сертифікат")</f>
        <v>Завантажити сертифікат</v>
      </c>
    </row>
    <row r="702" spans="1:5" x14ac:dyDescent="0.3">
      <c r="A702" s="3">
        <v>701</v>
      </c>
      <c r="B702" s="3">
        <v>2658</v>
      </c>
      <c r="C702" s="2" t="s">
        <v>1277</v>
      </c>
      <c r="D702" s="1" t="s">
        <v>1278</v>
      </c>
      <c r="E702" s="2" t="str">
        <f>HYPERLINK("https://talan.bank.gov.ua/get-user-certificate/Te-A03gHWVSv_95XdtBM","Завантажити сертифікат")</f>
        <v>Завантажити сертифікат</v>
      </c>
    </row>
    <row r="703" spans="1:5" x14ac:dyDescent="0.3">
      <c r="A703" s="3">
        <v>702</v>
      </c>
      <c r="B703" s="3">
        <v>2659</v>
      </c>
      <c r="C703" s="2" t="s">
        <v>1279</v>
      </c>
      <c r="D703" s="1" t="s">
        <v>1280</v>
      </c>
      <c r="E703" s="2" t="str">
        <f>HYPERLINK("https://talan.bank.gov.ua/get-user-certificate/Te-A0EuE2FPUYcOUMp-j","Завантажити сертифікат")</f>
        <v>Завантажити сертифікат</v>
      </c>
    </row>
    <row r="704" spans="1:5" x14ac:dyDescent="0.3">
      <c r="A704" s="3">
        <v>703</v>
      </c>
      <c r="B704" s="3">
        <v>2660</v>
      </c>
      <c r="C704" s="2" t="s">
        <v>1281</v>
      </c>
      <c r="D704" s="1" t="s">
        <v>1282</v>
      </c>
      <c r="E704" s="2" t="str">
        <f>HYPERLINK("https://talan.bank.gov.ua/get-user-certificate/Te-A0F6VZ3cdnSYVZnGq","Завантажити сертифікат")</f>
        <v>Завантажити сертифікат</v>
      </c>
    </row>
    <row r="705" spans="1:5" ht="28.8" x14ac:dyDescent="0.3">
      <c r="A705" s="3">
        <v>704</v>
      </c>
      <c r="B705" s="3">
        <v>2661</v>
      </c>
      <c r="C705" s="2" t="s">
        <v>1283</v>
      </c>
      <c r="D705" s="1" t="s">
        <v>1284</v>
      </c>
      <c r="E705" s="2" t="str">
        <f>HYPERLINK("https://talan.bank.gov.ua/get-user-certificate/Te-A027Wg7-K17RvZOpo","Завантажити сертифікат")</f>
        <v>Завантажити сертифікат</v>
      </c>
    </row>
    <row r="706" spans="1:5" x14ac:dyDescent="0.3">
      <c r="A706" s="3">
        <v>705</v>
      </c>
      <c r="B706" s="3">
        <v>2662</v>
      </c>
      <c r="C706" s="2" t="s">
        <v>1285</v>
      </c>
      <c r="D706" s="1" t="s">
        <v>1286</v>
      </c>
      <c r="E706" s="2" t="str">
        <f>HYPERLINK("https://talan.bank.gov.ua/get-user-certificate/Te-A0NF-S5y9omzu4jB7","Завантажити сертифікат")</f>
        <v>Завантажити сертифікат</v>
      </c>
    </row>
    <row r="707" spans="1:5" x14ac:dyDescent="0.3">
      <c r="A707" s="3">
        <v>706</v>
      </c>
      <c r="B707" s="3">
        <v>2663</v>
      </c>
      <c r="C707" s="2" t="s">
        <v>1287</v>
      </c>
      <c r="D707" s="1" t="s">
        <v>1288</v>
      </c>
      <c r="E707" s="2" t="str">
        <f>HYPERLINK("https://talan.bank.gov.ua/get-user-certificate/Te-A0-KHLnwBLCVb7HV4","Завантажити сертифікат")</f>
        <v>Завантажити сертифікат</v>
      </c>
    </row>
    <row r="708" spans="1:5" x14ac:dyDescent="0.3">
      <c r="A708" s="3">
        <v>707</v>
      </c>
      <c r="B708" s="3">
        <v>2664</v>
      </c>
      <c r="C708" s="2" t="s">
        <v>1289</v>
      </c>
      <c r="D708" s="1" t="s">
        <v>1290</v>
      </c>
      <c r="E708" s="2" t="str">
        <f>HYPERLINK("https://talan.bank.gov.ua/get-user-certificate/Te-A06QNL7nd6NYxuJOC","Завантажити сертифікат")</f>
        <v>Завантажити сертифікат</v>
      </c>
    </row>
    <row r="709" spans="1:5" x14ac:dyDescent="0.3">
      <c r="A709" s="3">
        <v>708</v>
      </c>
      <c r="B709" s="3">
        <v>2665</v>
      </c>
      <c r="C709" s="2" t="s">
        <v>1291</v>
      </c>
      <c r="D709" s="1" t="s">
        <v>1292</v>
      </c>
      <c r="E709" s="2" t="str">
        <f>HYPERLINK("https://talan.bank.gov.ua/get-user-certificate/Te-A01aDLxTsTMuUydGg","Завантажити сертифікат")</f>
        <v>Завантажити сертифікат</v>
      </c>
    </row>
    <row r="710" spans="1:5" x14ac:dyDescent="0.3">
      <c r="A710" s="3">
        <v>709</v>
      </c>
      <c r="B710" s="3">
        <v>2666</v>
      </c>
      <c r="C710" s="2" t="s">
        <v>1293</v>
      </c>
      <c r="D710" s="1" t="s">
        <v>1294</v>
      </c>
      <c r="E710" s="2" t="str">
        <f>HYPERLINK("https://talan.bank.gov.ua/get-user-certificate/Te-A05CN5JNx9pd2NlqW","Завантажити сертифікат")</f>
        <v>Завантажити сертифікат</v>
      </c>
    </row>
    <row r="711" spans="1:5" x14ac:dyDescent="0.3">
      <c r="A711" s="3">
        <v>710</v>
      </c>
      <c r="B711" s="3">
        <v>2667</v>
      </c>
      <c r="C711" s="2" t="s">
        <v>97</v>
      </c>
      <c r="D711" s="1" t="s">
        <v>1295</v>
      </c>
      <c r="E711" s="2" t="str">
        <f>HYPERLINK("https://talan.bank.gov.ua/get-user-certificate/Te-A0reLrZw-JulY6kp4","Завантажити сертифікат")</f>
        <v>Завантажити сертифікат</v>
      </c>
    </row>
    <row r="712" spans="1:5" x14ac:dyDescent="0.3">
      <c r="A712" s="3">
        <v>711</v>
      </c>
      <c r="B712" s="3">
        <v>2668</v>
      </c>
      <c r="C712" s="2" t="s">
        <v>1296</v>
      </c>
      <c r="D712" s="1" t="s">
        <v>1297</v>
      </c>
      <c r="E712" s="2" t="str">
        <f>HYPERLINK("https://talan.bank.gov.ua/get-user-certificate/Te-A0SyxjpPc4YFJ_Ld3","Завантажити сертифікат")</f>
        <v>Завантажити сертифікат</v>
      </c>
    </row>
    <row r="713" spans="1:5" x14ac:dyDescent="0.3">
      <c r="A713" s="3">
        <v>712</v>
      </c>
      <c r="B713" s="3">
        <v>2669</v>
      </c>
      <c r="C713" s="2" t="s">
        <v>1298</v>
      </c>
      <c r="D713" s="1" t="s">
        <v>281</v>
      </c>
      <c r="E713" s="2" t="str">
        <f>HYPERLINK("https://talan.bank.gov.ua/get-user-certificate/Te-A0gSiJ9eTbeu-jHZ9","Завантажити сертифікат")</f>
        <v>Завантажити сертифікат</v>
      </c>
    </row>
    <row r="714" spans="1:5" x14ac:dyDescent="0.3">
      <c r="A714" s="3">
        <v>713</v>
      </c>
      <c r="B714" s="3">
        <v>2670</v>
      </c>
      <c r="C714" s="2" t="s">
        <v>1299</v>
      </c>
      <c r="D714" s="1" t="s">
        <v>1300</v>
      </c>
      <c r="E714" s="2" t="str">
        <f>HYPERLINK("https://talan.bank.gov.ua/get-user-certificate/Te-A0QUI6LAEt0npsoEB","Завантажити сертифікат")</f>
        <v>Завантажити сертифікат</v>
      </c>
    </row>
    <row r="715" spans="1:5" x14ac:dyDescent="0.3">
      <c r="A715" s="3">
        <v>714</v>
      </c>
      <c r="B715" s="3">
        <v>2671</v>
      </c>
      <c r="C715" s="2" t="s">
        <v>1301</v>
      </c>
      <c r="D715" s="1" t="s">
        <v>1302</v>
      </c>
      <c r="E715" s="2" t="str">
        <f>HYPERLINK("https://talan.bank.gov.ua/get-user-certificate/Te-A0IS15hzNgdFJiBUv","Завантажити сертифікат")</f>
        <v>Завантажити сертифікат</v>
      </c>
    </row>
    <row r="716" spans="1:5" x14ac:dyDescent="0.3">
      <c r="A716" s="3">
        <v>715</v>
      </c>
      <c r="B716" s="3">
        <v>2672</v>
      </c>
      <c r="C716" s="2" t="s">
        <v>1303</v>
      </c>
      <c r="D716" s="1" t="s">
        <v>1304</v>
      </c>
      <c r="E716" s="2" t="str">
        <f>HYPERLINK("https://talan.bank.gov.ua/get-user-certificate/Te-A0IVdcBz7MwStwxpu","Завантажити сертифікат")</f>
        <v>Завантажити сертифікат</v>
      </c>
    </row>
    <row r="717" spans="1:5" ht="28.8" x14ac:dyDescent="0.3">
      <c r="A717" s="3">
        <v>716</v>
      </c>
      <c r="B717" s="3">
        <v>2673</v>
      </c>
      <c r="C717" s="2" t="s">
        <v>1305</v>
      </c>
      <c r="D717" s="1" t="s">
        <v>1306</v>
      </c>
      <c r="E717" s="2" t="str">
        <f>HYPERLINK("https://talan.bank.gov.ua/get-user-certificate/Te-A07W2oKlcgeKRCjCw","Завантажити сертифікат")</f>
        <v>Завантажити сертифікат</v>
      </c>
    </row>
    <row r="718" spans="1:5" x14ac:dyDescent="0.3">
      <c r="A718" s="3">
        <v>717</v>
      </c>
      <c r="B718" s="3">
        <v>2674</v>
      </c>
      <c r="C718" s="2" t="s">
        <v>1307</v>
      </c>
      <c r="D718" s="1" t="s">
        <v>1308</v>
      </c>
      <c r="E718" s="2" t="str">
        <f>HYPERLINK("https://talan.bank.gov.ua/get-user-certificate/Te-A0iNH7FGbyfOPt0GE","Завантажити сертифікат")</f>
        <v>Завантажити сертифікат</v>
      </c>
    </row>
    <row r="719" spans="1:5" x14ac:dyDescent="0.3">
      <c r="A719" s="3">
        <v>718</v>
      </c>
      <c r="B719" s="3">
        <v>2675</v>
      </c>
      <c r="C719" s="2" t="s">
        <v>1309</v>
      </c>
      <c r="D719" s="1" t="s">
        <v>1310</v>
      </c>
      <c r="E719" s="2" t="str">
        <f>HYPERLINK("https://talan.bank.gov.ua/get-user-certificate/Te-A09cpzvVbOMRzcdg8","Завантажити сертифікат")</f>
        <v>Завантажити сертифікат</v>
      </c>
    </row>
    <row r="720" spans="1:5" x14ac:dyDescent="0.3">
      <c r="A720" s="3">
        <v>719</v>
      </c>
      <c r="B720" s="3">
        <v>2676</v>
      </c>
      <c r="C720" s="2" t="s">
        <v>1311</v>
      </c>
      <c r="D720" s="1" t="s">
        <v>1312</v>
      </c>
      <c r="E720" s="2" t="str">
        <f>HYPERLINK("https://talan.bank.gov.ua/get-user-certificate/Te-A0Dy-pBBkanZU0_9v","Завантажити сертифікат")</f>
        <v>Завантажити сертифікат</v>
      </c>
    </row>
    <row r="721" spans="1:5" x14ac:dyDescent="0.3">
      <c r="A721" s="3">
        <v>720</v>
      </c>
      <c r="B721" s="3">
        <v>2677</v>
      </c>
      <c r="C721" s="2" t="s">
        <v>1313</v>
      </c>
      <c r="D721" s="1" t="s">
        <v>1314</v>
      </c>
      <c r="E721" s="2" t="str">
        <f>HYPERLINK("https://talan.bank.gov.ua/get-user-certificate/Te-A00CDcNDFd9pIm7Xb","Завантажити сертифікат")</f>
        <v>Завантажити сертифікат</v>
      </c>
    </row>
    <row r="722" spans="1:5" ht="28.8" x14ac:dyDescent="0.3">
      <c r="A722" s="3">
        <v>721</v>
      </c>
      <c r="B722" s="3">
        <v>2678</v>
      </c>
      <c r="C722" s="2" t="s">
        <v>1315</v>
      </c>
      <c r="D722" s="1" t="s">
        <v>1316</v>
      </c>
      <c r="E722" s="2" t="str">
        <f>HYPERLINK("https://talan.bank.gov.ua/get-user-certificate/Te-A0FeTprrqtroHT2L-","Завантажити сертифікат")</f>
        <v>Завантажити сертифікат</v>
      </c>
    </row>
    <row r="723" spans="1:5" x14ac:dyDescent="0.3">
      <c r="A723" s="3">
        <v>722</v>
      </c>
      <c r="B723" s="3">
        <v>2679</v>
      </c>
      <c r="C723" s="2" t="s">
        <v>1317</v>
      </c>
      <c r="D723" s="1" t="s">
        <v>1318</v>
      </c>
      <c r="E723" s="2" t="str">
        <f>HYPERLINK("https://talan.bank.gov.ua/get-user-certificate/Te-A0PaD5vLGzRw-Leae","Завантажити сертифікат")</f>
        <v>Завантажити сертифікат</v>
      </c>
    </row>
    <row r="724" spans="1:5" x14ac:dyDescent="0.3">
      <c r="A724" s="3">
        <v>723</v>
      </c>
      <c r="B724" s="3">
        <v>2680</v>
      </c>
      <c r="C724" s="2" t="s">
        <v>1319</v>
      </c>
      <c r="D724" s="1" t="s">
        <v>1320</v>
      </c>
      <c r="E724" s="2" t="str">
        <f>HYPERLINK("https://talan.bank.gov.ua/get-user-certificate/Te-A06Elj3VJea_MPCye","Завантажити сертифікат")</f>
        <v>Завантажити сертифікат</v>
      </c>
    </row>
    <row r="725" spans="1:5" ht="28.8" x14ac:dyDescent="0.3">
      <c r="A725" s="3">
        <v>724</v>
      </c>
      <c r="B725" s="3">
        <v>2681</v>
      </c>
      <c r="C725" s="2" t="s">
        <v>1321</v>
      </c>
      <c r="D725" s="1" t="s">
        <v>1316</v>
      </c>
      <c r="E725" s="2" t="str">
        <f>HYPERLINK("https://talan.bank.gov.ua/get-user-certificate/Te-A07ywDLnghWOwo13X","Завантажити сертифікат")</f>
        <v>Завантажити сертифікат</v>
      </c>
    </row>
    <row r="726" spans="1:5" ht="28.8" x14ac:dyDescent="0.3">
      <c r="A726" s="3">
        <v>725</v>
      </c>
      <c r="B726" s="3">
        <v>2682</v>
      </c>
      <c r="C726" s="2" t="s">
        <v>1322</v>
      </c>
      <c r="D726" s="1" t="s">
        <v>1323</v>
      </c>
      <c r="E726" s="2" t="str">
        <f>HYPERLINK("https://talan.bank.gov.ua/get-user-certificate/Te-A0JhI1xFsmRI3a4r9","Завантажити сертифікат")</f>
        <v>Завантажити сертифікат</v>
      </c>
    </row>
    <row r="727" spans="1:5" x14ac:dyDescent="0.3">
      <c r="A727" s="3">
        <v>726</v>
      </c>
      <c r="B727" s="3">
        <v>2683</v>
      </c>
      <c r="C727" s="2" t="s">
        <v>1324</v>
      </c>
      <c r="D727" s="1" t="s">
        <v>220</v>
      </c>
      <c r="E727" s="2" t="str">
        <f>HYPERLINK("https://talan.bank.gov.ua/get-user-certificate/Te-A0dZFnyi8-KrSIDQf","Завантажити сертифікат")</f>
        <v>Завантажити сертифікат</v>
      </c>
    </row>
    <row r="728" spans="1:5" ht="28.8" x14ac:dyDescent="0.3">
      <c r="A728" s="3">
        <v>727</v>
      </c>
      <c r="B728" s="3">
        <v>2684</v>
      </c>
      <c r="C728" s="2" t="s">
        <v>1325</v>
      </c>
      <c r="D728" s="1" t="s">
        <v>1326</v>
      </c>
      <c r="E728" s="2" t="str">
        <f>HYPERLINK("https://talan.bank.gov.ua/get-user-certificate/Te-A05LyQ25fe4Rr_yYg","Завантажити сертифікат")</f>
        <v>Завантажити сертифікат</v>
      </c>
    </row>
    <row r="729" spans="1:5" x14ac:dyDescent="0.3">
      <c r="A729" s="3">
        <v>728</v>
      </c>
      <c r="B729" s="3">
        <v>2685</v>
      </c>
      <c r="C729" s="2" t="s">
        <v>1327</v>
      </c>
      <c r="D729" s="1" t="s">
        <v>1328</v>
      </c>
      <c r="E729" s="2" t="str">
        <f>HYPERLINK("https://talan.bank.gov.ua/get-user-certificate/Te-A0PhgkeGJZlJUR1CO","Завантажити сертифікат")</f>
        <v>Завантажити сертифікат</v>
      </c>
    </row>
    <row r="730" spans="1:5" x14ac:dyDescent="0.3">
      <c r="A730" s="3">
        <v>729</v>
      </c>
      <c r="B730" s="3">
        <v>2686</v>
      </c>
      <c r="C730" s="2" t="s">
        <v>1329</v>
      </c>
      <c r="D730" s="1" t="s">
        <v>1330</v>
      </c>
      <c r="E730" s="2" t="str">
        <f>HYPERLINK("https://talan.bank.gov.ua/get-user-certificate/Te-A0PnYXzhf7gZ6I9qG","Завантажити сертифікат")</f>
        <v>Завантажити сертифікат</v>
      </c>
    </row>
    <row r="731" spans="1:5" x14ac:dyDescent="0.3">
      <c r="A731" s="3">
        <v>730</v>
      </c>
      <c r="B731" s="3">
        <v>2687</v>
      </c>
      <c r="C731" s="2" t="s">
        <v>1331</v>
      </c>
      <c r="D731" s="1" t="s">
        <v>1332</v>
      </c>
      <c r="E731" s="2" t="str">
        <f>HYPERLINK("https://talan.bank.gov.ua/get-user-certificate/Te-A0pUyzUmLNTpUPl35","Завантажити сертифікат")</f>
        <v>Завантажити сертифікат</v>
      </c>
    </row>
    <row r="732" spans="1:5" ht="28.8" x14ac:dyDescent="0.3">
      <c r="A732" s="3">
        <v>731</v>
      </c>
      <c r="B732" s="3">
        <v>2688</v>
      </c>
      <c r="C732" s="2" t="s">
        <v>1333</v>
      </c>
      <c r="D732" s="1" t="s">
        <v>1334</v>
      </c>
      <c r="E732" s="2" t="str">
        <f>HYPERLINK("https://talan.bank.gov.ua/get-user-certificate/Te-A0H5xC8K9GaICNwTo","Завантажити сертифікат")</f>
        <v>Завантажити сертифікат</v>
      </c>
    </row>
    <row r="733" spans="1:5" x14ac:dyDescent="0.3">
      <c r="A733" s="3">
        <v>732</v>
      </c>
      <c r="B733" s="3">
        <v>2689</v>
      </c>
      <c r="C733" s="2" t="s">
        <v>1335</v>
      </c>
      <c r="D733" s="1" t="s">
        <v>1336</v>
      </c>
      <c r="E733" s="2" t="str">
        <f>HYPERLINK("https://talan.bank.gov.ua/get-user-certificate/Te-A089hhqX3BshQprUa","Завантажити сертифікат")</f>
        <v>Завантажити сертифікат</v>
      </c>
    </row>
    <row r="734" spans="1:5" x14ac:dyDescent="0.3">
      <c r="A734" s="3">
        <v>733</v>
      </c>
      <c r="B734" s="3">
        <v>2690</v>
      </c>
      <c r="C734" s="2" t="s">
        <v>1337</v>
      </c>
      <c r="E734" s="2" t="str">
        <f>HYPERLINK("https://talan.bank.gov.ua/get-user-certificate/Te-A0tllU32uY4v573HK","Завантажити сертифікат")</f>
        <v>Завантажити сертифікат</v>
      </c>
    </row>
    <row r="735" spans="1:5" x14ac:dyDescent="0.3">
      <c r="A735" s="3">
        <v>734</v>
      </c>
      <c r="B735" s="3">
        <v>2691</v>
      </c>
      <c r="C735" s="2" t="s">
        <v>1338</v>
      </c>
      <c r="D735" s="1" t="s">
        <v>397</v>
      </c>
      <c r="E735" s="2" t="str">
        <f>HYPERLINK("https://talan.bank.gov.ua/get-user-certificate/Te-A0AFxg2kR-NSi1ws0","Завантажити сертифікат")</f>
        <v>Завантажити сертифікат</v>
      </c>
    </row>
    <row r="736" spans="1:5" x14ac:dyDescent="0.3">
      <c r="A736" s="3">
        <v>735</v>
      </c>
      <c r="B736" s="3">
        <v>2692</v>
      </c>
      <c r="C736" s="2" t="s">
        <v>1339</v>
      </c>
      <c r="D736" s="1" t="s">
        <v>1340</v>
      </c>
      <c r="E736" s="2" t="str">
        <f>HYPERLINK("https://talan.bank.gov.ua/get-user-certificate/Te-A0aKoGglKveszLmGh","Завантажити сертифікат")</f>
        <v>Завантажити сертифікат</v>
      </c>
    </row>
    <row r="737" spans="1:5" x14ac:dyDescent="0.3">
      <c r="A737" s="3">
        <v>736</v>
      </c>
      <c r="B737" s="3">
        <v>2693</v>
      </c>
      <c r="C737" s="2" t="s">
        <v>1341</v>
      </c>
      <c r="D737" s="1" t="s">
        <v>1342</v>
      </c>
      <c r="E737" s="2" t="str">
        <f>HYPERLINK("https://talan.bank.gov.ua/get-user-certificate/Te-A0iv0Tjrne9sW26V1","Завантажити сертифікат")</f>
        <v>Завантажити сертифікат</v>
      </c>
    </row>
    <row r="738" spans="1:5" x14ac:dyDescent="0.3">
      <c r="A738" s="3">
        <v>737</v>
      </c>
      <c r="B738" s="3">
        <v>2694</v>
      </c>
      <c r="C738" s="2" t="s">
        <v>1343</v>
      </c>
      <c r="D738" s="1" t="s">
        <v>1344</v>
      </c>
      <c r="E738" s="2" t="str">
        <f>HYPERLINK("https://talan.bank.gov.ua/get-user-certificate/Te-A0liIv7HKOgNZo-W3","Завантажити сертифікат")</f>
        <v>Завантажити сертифікат</v>
      </c>
    </row>
    <row r="739" spans="1:5" x14ac:dyDescent="0.3">
      <c r="A739" s="3">
        <v>738</v>
      </c>
      <c r="B739" s="3">
        <v>2695</v>
      </c>
      <c r="C739" s="2" t="s">
        <v>1345</v>
      </c>
      <c r="D739" s="1" t="s">
        <v>1340</v>
      </c>
      <c r="E739" s="2" t="str">
        <f>HYPERLINK("https://talan.bank.gov.ua/get-user-certificate/Te-A0Dn_HHbZNqF825cL","Завантажити сертифікат")</f>
        <v>Завантажити сертифікат</v>
      </c>
    </row>
    <row r="740" spans="1:5" x14ac:dyDescent="0.3">
      <c r="A740" s="3">
        <v>739</v>
      </c>
      <c r="B740" s="3">
        <v>2696</v>
      </c>
      <c r="C740" s="2" t="s">
        <v>1346</v>
      </c>
      <c r="D740" s="1" t="s">
        <v>1347</v>
      </c>
      <c r="E740" s="2" t="str">
        <f>HYPERLINK("https://talan.bank.gov.ua/get-user-certificate/Te-A0hDcm8kuyWEMGGFp","Завантажити сертифікат")</f>
        <v>Завантажити сертифікат</v>
      </c>
    </row>
    <row r="741" spans="1:5" x14ac:dyDescent="0.3">
      <c r="A741" s="3">
        <v>740</v>
      </c>
      <c r="B741" s="3">
        <v>2697</v>
      </c>
      <c r="C741" s="2" t="s">
        <v>1348</v>
      </c>
      <c r="D741" s="1" t="s">
        <v>1349</v>
      </c>
      <c r="E741" s="2" t="str">
        <f>HYPERLINK("https://talan.bank.gov.ua/get-user-certificate/Te-A03bLO4H5KHwc9KEv","Завантажити сертифікат")</f>
        <v>Завантажити сертифікат</v>
      </c>
    </row>
    <row r="742" spans="1:5" x14ac:dyDescent="0.3">
      <c r="A742" s="3">
        <v>741</v>
      </c>
      <c r="B742" s="3">
        <v>2698</v>
      </c>
      <c r="C742" s="2" t="s">
        <v>1350</v>
      </c>
      <c r="D742" s="1" t="s">
        <v>1351</v>
      </c>
      <c r="E742" s="2" t="str">
        <f>HYPERLINK("https://talan.bank.gov.ua/get-user-certificate/Te-A0_gzaNoiy0lIt48Z","Завантажити сертифікат")</f>
        <v>Завантажити сертифікат</v>
      </c>
    </row>
    <row r="743" spans="1:5" ht="28.8" x14ac:dyDescent="0.3">
      <c r="A743" s="3">
        <v>742</v>
      </c>
      <c r="B743" s="3">
        <v>2699</v>
      </c>
      <c r="C743" s="2" t="s">
        <v>1352</v>
      </c>
      <c r="D743" s="1" t="s">
        <v>1353</v>
      </c>
      <c r="E743" s="2" t="str">
        <f>HYPERLINK("https://talan.bank.gov.ua/get-user-certificate/Te-A0qyexrSy0UGUSEvF","Завантажити сертифікат")</f>
        <v>Завантажити сертифікат</v>
      </c>
    </row>
    <row r="744" spans="1:5" x14ac:dyDescent="0.3">
      <c r="A744" s="3">
        <v>743</v>
      </c>
      <c r="B744" s="3">
        <v>2700</v>
      </c>
      <c r="C744" s="2" t="s">
        <v>1354</v>
      </c>
      <c r="D744" s="1" t="s">
        <v>1355</v>
      </c>
      <c r="E744" s="2" t="str">
        <f>HYPERLINK("https://talan.bank.gov.ua/get-user-certificate/Te-A04RejO7LBXHWzQV4","Завантажити сертифікат")</f>
        <v>Завантажити сертифікат</v>
      </c>
    </row>
    <row r="745" spans="1:5" x14ac:dyDescent="0.3">
      <c r="A745" s="3">
        <v>744</v>
      </c>
      <c r="B745" s="3">
        <v>2701</v>
      </c>
      <c r="C745" s="2" t="s">
        <v>1356</v>
      </c>
      <c r="D745" s="1" t="s">
        <v>1357</v>
      </c>
      <c r="E745" s="2" t="str">
        <f>HYPERLINK("https://talan.bank.gov.ua/get-user-certificate/Te-A087GKyb4bMyl9ugy","Завантажити сертифікат")</f>
        <v>Завантажити сертифікат</v>
      </c>
    </row>
    <row r="746" spans="1:5" x14ac:dyDescent="0.3">
      <c r="A746" s="3">
        <v>745</v>
      </c>
      <c r="B746" s="3">
        <v>2702</v>
      </c>
      <c r="C746" s="2" t="s">
        <v>1358</v>
      </c>
      <c r="D746" s="1" t="s">
        <v>1359</v>
      </c>
      <c r="E746" s="2" t="str">
        <f>HYPERLINK("https://talan.bank.gov.ua/get-user-certificate/Te-A0X1ytm2hpbObBUtL","Завантажити сертифікат")</f>
        <v>Завантажити сертифікат</v>
      </c>
    </row>
    <row r="747" spans="1:5" x14ac:dyDescent="0.3">
      <c r="A747" s="3">
        <v>746</v>
      </c>
      <c r="B747" s="3">
        <v>2703</v>
      </c>
      <c r="C747" s="2" t="s">
        <v>1360</v>
      </c>
      <c r="D747" s="1" t="s">
        <v>1361</v>
      </c>
      <c r="E747" s="2" t="str">
        <f>HYPERLINK("https://talan.bank.gov.ua/get-user-certificate/Te-A0-2byXRgNsq3h-lC","Завантажити сертифікат")</f>
        <v>Завантажити сертифікат</v>
      </c>
    </row>
    <row r="748" spans="1:5" ht="28.8" x14ac:dyDescent="0.3">
      <c r="A748" s="3">
        <v>747</v>
      </c>
      <c r="B748" s="3">
        <v>2704</v>
      </c>
      <c r="C748" s="2" t="s">
        <v>1362</v>
      </c>
      <c r="D748" s="1" t="s">
        <v>1363</v>
      </c>
      <c r="E748" s="2" t="str">
        <f>HYPERLINK("https://talan.bank.gov.ua/get-user-certificate/Te-A0Cvx7HT3c1NLgDPu","Завантажити сертифікат")</f>
        <v>Завантажити сертифікат</v>
      </c>
    </row>
    <row r="749" spans="1:5" ht="28.8" x14ac:dyDescent="0.3">
      <c r="A749" s="3">
        <v>748</v>
      </c>
      <c r="B749" s="3">
        <v>2705</v>
      </c>
      <c r="C749" s="2" t="s">
        <v>1364</v>
      </c>
      <c r="D749" s="1" t="s">
        <v>1365</v>
      </c>
      <c r="E749" s="2" t="str">
        <f>HYPERLINK("https://talan.bank.gov.ua/get-user-certificate/Te-A0AJijvaW7ljAs5aR","Завантажити сертифікат")</f>
        <v>Завантажити сертифікат</v>
      </c>
    </row>
    <row r="750" spans="1:5" x14ac:dyDescent="0.3">
      <c r="A750" s="3">
        <v>749</v>
      </c>
      <c r="B750" s="3">
        <v>2706</v>
      </c>
      <c r="C750" s="2" t="s">
        <v>1366</v>
      </c>
      <c r="D750" s="1" t="s">
        <v>1367</v>
      </c>
      <c r="E750" s="2" t="str">
        <f>HYPERLINK("https://talan.bank.gov.ua/get-user-certificate/Te-A05t4erswsjKtYnd5","Завантажити сертифікат")</f>
        <v>Завантажити сертифікат</v>
      </c>
    </row>
    <row r="751" spans="1:5" x14ac:dyDescent="0.3">
      <c r="A751" s="3">
        <v>750</v>
      </c>
      <c r="B751" s="3">
        <v>2707</v>
      </c>
      <c r="C751" s="2" t="s">
        <v>1368</v>
      </c>
      <c r="D751" s="1" t="s">
        <v>1369</v>
      </c>
      <c r="E751" s="2" t="str">
        <f>HYPERLINK("https://talan.bank.gov.ua/get-user-certificate/Te-A03gGGskC1vpsSJcS","Завантажити сертифікат")</f>
        <v>Завантажити сертифікат</v>
      </c>
    </row>
    <row r="752" spans="1:5" ht="28.8" x14ac:dyDescent="0.3">
      <c r="A752" s="3">
        <v>751</v>
      </c>
      <c r="B752" s="3">
        <v>2708</v>
      </c>
      <c r="C752" s="2" t="s">
        <v>1370</v>
      </c>
      <c r="D752" s="1" t="s">
        <v>1371</v>
      </c>
      <c r="E752" s="2" t="str">
        <f>HYPERLINK("https://talan.bank.gov.ua/get-user-certificate/Te-A0S-RXykMjg9fub9P","Завантажити сертифікат")</f>
        <v>Завантажити сертифікат</v>
      </c>
    </row>
    <row r="753" spans="1:5" ht="28.8" x14ac:dyDescent="0.3">
      <c r="A753" s="3">
        <v>752</v>
      </c>
      <c r="B753" s="3">
        <v>2709</v>
      </c>
      <c r="C753" s="2" t="s">
        <v>1372</v>
      </c>
      <c r="D753" s="1" t="s">
        <v>1373</v>
      </c>
      <c r="E753" s="2" t="str">
        <f>HYPERLINK("https://talan.bank.gov.ua/get-user-certificate/Te-A0TRA3tgvaBtZXkJ1","Завантажити сертифікат")</f>
        <v>Завантажити сертифікат</v>
      </c>
    </row>
    <row r="754" spans="1:5" ht="28.8" x14ac:dyDescent="0.3">
      <c r="A754" s="3">
        <v>753</v>
      </c>
      <c r="B754" s="3">
        <v>2710</v>
      </c>
      <c r="C754" s="2" t="s">
        <v>1374</v>
      </c>
      <c r="D754" s="1" t="s">
        <v>1373</v>
      </c>
      <c r="E754" s="2" t="str">
        <f>HYPERLINK("https://talan.bank.gov.ua/get-user-certificate/Te-A06iH-Z4ZFeYNabnJ","Завантажити сертифікат")</f>
        <v>Завантажити сертифікат</v>
      </c>
    </row>
    <row r="755" spans="1:5" x14ac:dyDescent="0.3">
      <c r="A755" s="3">
        <v>754</v>
      </c>
      <c r="B755" s="3">
        <v>2711</v>
      </c>
      <c r="C755" s="2" t="s">
        <v>1375</v>
      </c>
      <c r="D755" s="1" t="s">
        <v>1376</v>
      </c>
      <c r="E755" s="2" t="str">
        <f>HYPERLINK("https://talan.bank.gov.ua/get-user-certificate/Te-A0Nuw6UizPL5h9xvA","Завантажити сертифікат")</f>
        <v>Завантажити сертифікат</v>
      </c>
    </row>
    <row r="756" spans="1:5" x14ac:dyDescent="0.3">
      <c r="A756" s="3">
        <v>755</v>
      </c>
      <c r="B756" s="3">
        <v>2712</v>
      </c>
      <c r="C756" s="2" t="s">
        <v>1377</v>
      </c>
      <c r="D756" s="1" t="s">
        <v>581</v>
      </c>
      <c r="E756" s="2" t="str">
        <f>HYPERLINK("https://talan.bank.gov.ua/get-user-certificate/Te-A04BwlWyZi7rl_EPt","Завантажити сертифікат")</f>
        <v>Завантажити сертифікат</v>
      </c>
    </row>
    <row r="757" spans="1:5" x14ac:dyDescent="0.3">
      <c r="A757" s="3">
        <v>756</v>
      </c>
      <c r="B757" s="3">
        <v>2713</v>
      </c>
      <c r="C757" s="2" t="s">
        <v>1378</v>
      </c>
      <c r="D757" s="1" t="s">
        <v>1379</v>
      </c>
      <c r="E757" s="2" t="str">
        <f>HYPERLINK("https://talan.bank.gov.ua/get-user-certificate/Te-A0kkTlAyRNJIC8eet","Завантажити сертифікат")</f>
        <v>Завантажити сертифікат</v>
      </c>
    </row>
    <row r="758" spans="1:5" x14ac:dyDescent="0.3">
      <c r="A758" s="3">
        <v>757</v>
      </c>
      <c r="B758" s="3">
        <v>2714</v>
      </c>
      <c r="C758" s="2" t="s">
        <v>1380</v>
      </c>
      <c r="D758" s="1" t="s">
        <v>1381</v>
      </c>
      <c r="E758" s="2" t="str">
        <f>HYPERLINK("https://talan.bank.gov.ua/get-user-certificate/Te-A0UqS_Y0a8FIpz1zo","Завантажити сертифікат")</f>
        <v>Завантажити сертифікат</v>
      </c>
    </row>
    <row r="759" spans="1:5" x14ac:dyDescent="0.3">
      <c r="A759" s="3">
        <v>758</v>
      </c>
      <c r="B759" s="3">
        <v>2715</v>
      </c>
      <c r="C759" s="2" t="s">
        <v>1382</v>
      </c>
      <c r="D759" s="1" t="s">
        <v>1383</v>
      </c>
      <c r="E759" s="2" t="str">
        <f>HYPERLINK("https://talan.bank.gov.ua/get-user-certificate/Te-A0MA2gP4dAvHx6w_r","Завантажити сертифікат")</f>
        <v>Завантажити сертифікат</v>
      </c>
    </row>
    <row r="760" spans="1:5" x14ac:dyDescent="0.3">
      <c r="A760" s="3">
        <v>759</v>
      </c>
      <c r="B760" s="3">
        <v>2716</v>
      </c>
      <c r="C760" s="2" t="s">
        <v>1384</v>
      </c>
      <c r="D760" s="1" t="s">
        <v>1385</v>
      </c>
      <c r="E760" s="2" t="str">
        <f>HYPERLINK("https://talan.bank.gov.ua/get-user-certificate/Te-A0Q2nvO90rddKTHrD","Завантажити сертифікат")</f>
        <v>Завантажити сертифікат</v>
      </c>
    </row>
    <row r="761" spans="1:5" x14ac:dyDescent="0.3">
      <c r="A761" s="3">
        <v>760</v>
      </c>
      <c r="B761" s="3">
        <v>2717</v>
      </c>
      <c r="C761" s="2" t="s">
        <v>1386</v>
      </c>
      <c r="D761" s="1" t="s">
        <v>1387</v>
      </c>
      <c r="E761" s="2" t="str">
        <f>HYPERLINK("https://talan.bank.gov.ua/get-user-certificate/Te-A0mTgArdp_yqk9kPI","Завантажити сертифікат")</f>
        <v>Завантажити сертифікат</v>
      </c>
    </row>
    <row r="762" spans="1:5" x14ac:dyDescent="0.3">
      <c r="A762" s="3">
        <v>761</v>
      </c>
      <c r="B762" s="3">
        <v>2718</v>
      </c>
      <c r="C762" s="2" t="s">
        <v>1388</v>
      </c>
      <c r="D762" s="1" t="s">
        <v>1389</v>
      </c>
      <c r="E762" s="2" t="str">
        <f>HYPERLINK("https://talan.bank.gov.ua/get-user-certificate/Te-A0ELMLP5PTUrsFwgx","Завантажити сертифікат")</f>
        <v>Завантажити сертифікат</v>
      </c>
    </row>
    <row r="763" spans="1:5" x14ac:dyDescent="0.3">
      <c r="A763" s="3">
        <v>762</v>
      </c>
      <c r="B763" s="3">
        <v>2719</v>
      </c>
      <c r="C763" s="2" t="s">
        <v>1390</v>
      </c>
      <c r="D763" s="1" t="s">
        <v>1391</v>
      </c>
      <c r="E763" s="2" t="str">
        <f>HYPERLINK("https://talan.bank.gov.ua/get-user-certificate/Te-A0KLHQplrBfK42niy","Завантажити сертифікат")</f>
        <v>Завантажити сертифікат</v>
      </c>
    </row>
    <row r="764" spans="1:5" x14ac:dyDescent="0.3">
      <c r="A764" s="3">
        <v>763</v>
      </c>
      <c r="B764" s="3">
        <v>2720</v>
      </c>
      <c r="C764" s="2" t="s">
        <v>1392</v>
      </c>
      <c r="D764" s="1" t="s">
        <v>1393</v>
      </c>
      <c r="E764" s="2" t="str">
        <f>HYPERLINK("https://talan.bank.gov.ua/get-user-certificate/Te-A0nbiYOUeFZLEJB_l","Завантажити сертифікат")</f>
        <v>Завантажити сертифікат</v>
      </c>
    </row>
    <row r="765" spans="1:5" ht="28.8" x14ac:dyDescent="0.3">
      <c r="A765" s="3">
        <v>764</v>
      </c>
      <c r="B765" s="3">
        <v>2721</v>
      </c>
      <c r="C765" s="2" t="s">
        <v>1394</v>
      </c>
      <c r="D765" s="1" t="s">
        <v>1395</v>
      </c>
      <c r="E765" s="2" t="str">
        <f>HYPERLINK("https://talan.bank.gov.ua/get-user-certificate/Te-A0oPQaex1-zt1bCah","Завантажити сертифікат")</f>
        <v>Завантажити сертифікат</v>
      </c>
    </row>
    <row r="766" spans="1:5" x14ac:dyDescent="0.3">
      <c r="A766" s="3">
        <v>765</v>
      </c>
      <c r="B766" s="3">
        <v>2722</v>
      </c>
      <c r="C766" s="2" t="s">
        <v>1396</v>
      </c>
      <c r="D766" s="1" t="s">
        <v>1397</v>
      </c>
      <c r="E766" s="2" t="str">
        <f>HYPERLINK("https://talan.bank.gov.ua/get-user-certificate/Te-A0t5cWwNLzh_z6UNX","Завантажити сертифікат")</f>
        <v>Завантажити сертифікат</v>
      </c>
    </row>
    <row r="767" spans="1:5" x14ac:dyDescent="0.3">
      <c r="A767" s="3">
        <v>766</v>
      </c>
      <c r="B767" s="3">
        <v>2723</v>
      </c>
      <c r="C767" s="2" t="s">
        <v>1398</v>
      </c>
      <c r="D767" s="1" t="s">
        <v>1399</v>
      </c>
      <c r="E767" s="2" t="str">
        <f>HYPERLINK("https://talan.bank.gov.ua/get-user-certificate/Te-A0f60KqSgNQa7a7b8","Завантажити сертифікат")</f>
        <v>Завантажити сертифікат</v>
      </c>
    </row>
    <row r="768" spans="1:5" x14ac:dyDescent="0.3">
      <c r="A768" s="3">
        <v>767</v>
      </c>
      <c r="B768" s="3">
        <v>2724</v>
      </c>
      <c r="C768" s="2" t="s">
        <v>1400</v>
      </c>
      <c r="D768" s="1" t="s">
        <v>1401</v>
      </c>
      <c r="E768" s="2" t="str">
        <f>HYPERLINK("https://talan.bank.gov.ua/get-user-certificate/Te-A00DK99HJNVL_1oo4","Завантажити сертифікат")</f>
        <v>Завантажити сертифікат</v>
      </c>
    </row>
    <row r="769" spans="1:5" ht="28.8" x14ac:dyDescent="0.3">
      <c r="A769" s="3">
        <v>768</v>
      </c>
      <c r="B769" s="3">
        <v>2725</v>
      </c>
      <c r="C769" s="2" t="s">
        <v>1402</v>
      </c>
      <c r="D769" s="1" t="s">
        <v>1403</v>
      </c>
      <c r="E769" s="2" t="str">
        <f>HYPERLINK("https://talan.bank.gov.ua/get-user-certificate/Te-A0Pjg9dtRRJa6UxrF","Завантажити сертифікат")</f>
        <v>Завантажити сертифікат</v>
      </c>
    </row>
    <row r="770" spans="1:5" x14ac:dyDescent="0.3">
      <c r="A770" s="3">
        <v>769</v>
      </c>
      <c r="B770" s="3">
        <v>2726</v>
      </c>
      <c r="C770" s="2" t="s">
        <v>1404</v>
      </c>
      <c r="D770" s="1" t="s">
        <v>1405</v>
      </c>
      <c r="E770" s="2" t="str">
        <f>HYPERLINK("https://talan.bank.gov.ua/get-user-certificate/Te-A0n3_ZQjxW8H-birf","Завантажити сертифікат")</f>
        <v>Завантажити сертифікат</v>
      </c>
    </row>
    <row r="771" spans="1:5" x14ac:dyDescent="0.3">
      <c r="A771" s="3">
        <v>770</v>
      </c>
      <c r="B771" s="3">
        <v>2727</v>
      </c>
      <c r="C771" s="2" t="s">
        <v>1406</v>
      </c>
      <c r="D771" s="1" t="s">
        <v>1407</v>
      </c>
      <c r="E771" s="2" t="str">
        <f>HYPERLINK("https://talan.bank.gov.ua/get-user-certificate/Te-A0YgpgktTum6ITAYo","Завантажити сертифікат")</f>
        <v>Завантажити сертифікат</v>
      </c>
    </row>
    <row r="772" spans="1:5" x14ac:dyDescent="0.3">
      <c r="A772" s="3">
        <v>771</v>
      </c>
      <c r="B772" s="3">
        <v>2728</v>
      </c>
      <c r="C772" s="2" t="s">
        <v>1408</v>
      </c>
      <c r="D772" s="1" t="s">
        <v>1409</v>
      </c>
      <c r="E772" s="2" t="str">
        <f>HYPERLINK("https://talan.bank.gov.ua/get-user-certificate/Te-A03MjX2ZicIL0xpIk","Завантажити сертифікат")</f>
        <v>Завантажити сертифікат</v>
      </c>
    </row>
    <row r="773" spans="1:5" x14ac:dyDescent="0.3">
      <c r="A773" s="3">
        <v>772</v>
      </c>
      <c r="B773" s="3">
        <v>2729</v>
      </c>
      <c r="C773" s="2" t="s">
        <v>1410</v>
      </c>
      <c r="D773" s="1" t="s">
        <v>1411</v>
      </c>
      <c r="E773" s="2" t="str">
        <f>HYPERLINK("https://talan.bank.gov.ua/get-user-certificate/Te-A07RoEdZPE-SV9mO8","Завантажити сертифікат")</f>
        <v>Завантажити сертифікат</v>
      </c>
    </row>
    <row r="774" spans="1:5" x14ac:dyDescent="0.3">
      <c r="A774" s="3">
        <v>773</v>
      </c>
      <c r="B774" s="3">
        <v>2730</v>
      </c>
      <c r="C774" s="2" t="s">
        <v>1412</v>
      </c>
      <c r="D774" s="1" t="s">
        <v>418</v>
      </c>
      <c r="E774" s="2" t="str">
        <f>HYPERLINK("https://talan.bank.gov.ua/get-user-certificate/Te-A0YJcMFvHEEsYkrHL","Завантажити сертифікат")</f>
        <v>Завантажити сертифікат</v>
      </c>
    </row>
    <row r="775" spans="1:5" x14ac:dyDescent="0.3">
      <c r="A775" s="3">
        <v>774</v>
      </c>
      <c r="B775" s="3">
        <v>2731</v>
      </c>
      <c r="C775" s="2" t="s">
        <v>1413</v>
      </c>
      <c r="D775" s="1" t="s">
        <v>1414</v>
      </c>
      <c r="E775" s="2" t="str">
        <f>HYPERLINK("https://talan.bank.gov.ua/get-user-certificate/Te-A0czrCg5TlMIcp8__","Завантажити сертифікат")</f>
        <v>Завантажити сертифікат</v>
      </c>
    </row>
    <row r="776" spans="1:5" x14ac:dyDescent="0.3">
      <c r="A776" s="3">
        <v>775</v>
      </c>
      <c r="B776" s="3">
        <v>2732</v>
      </c>
      <c r="C776" s="2" t="s">
        <v>1415</v>
      </c>
      <c r="D776" s="1" t="s">
        <v>1416</v>
      </c>
      <c r="E776" s="2" t="str">
        <f>HYPERLINK("https://talan.bank.gov.ua/get-user-certificate/Te-A0Psiv_F3Gamdjzz4","Завантажити сертифікат")</f>
        <v>Завантажити сертифікат</v>
      </c>
    </row>
    <row r="777" spans="1:5" x14ac:dyDescent="0.3">
      <c r="A777" s="3">
        <v>776</v>
      </c>
      <c r="B777" s="3">
        <v>2733</v>
      </c>
      <c r="C777" s="2" t="s">
        <v>1417</v>
      </c>
      <c r="D777" s="1" t="s">
        <v>1418</v>
      </c>
      <c r="E777" s="2" t="str">
        <f>HYPERLINK("https://talan.bank.gov.ua/get-user-certificate/Te-A0dWw7yRHFA3W7upF","Завантажити сертифікат")</f>
        <v>Завантажити сертифікат</v>
      </c>
    </row>
    <row r="778" spans="1:5" x14ac:dyDescent="0.3">
      <c r="A778" s="3">
        <v>777</v>
      </c>
      <c r="B778" s="3">
        <v>2734</v>
      </c>
      <c r="C778" s="2" t="s">
        <v>1419</v>
      </c>
      <c r="D778" s="1" t="s">
        <v>1420</v>
      </c>
      <c r="E778" s="2" t="str">
        <f>HYPERLINK("https://talan.bank.gov.ua/get-user-certificate/Te-A0f4FpOlaeUpfTN19","Завантажити сертифікат")</f>
        <v>Завантажити сертифікат</v>
      </c>
    </row>
    <row r="779" spans="1:5" x14ac:dyDescent="0.3">
      <c r="A779" s="3">
        <v>778</v>
      </c>
      <c r="B779" s="3">
        <v>2735</v>
      </c>
      <c r="C779" s="2" t="s">
        <v>1421</v>
      </c>
      <c r="D779" s="1" t="s">
        <v>1422</v>
      </c>
      <c r="E779" s="2" t="str">
        <f>HYPERLINK("https://talan.bank.gov.ua/get-user-certificate/Te-A09noGUDKDSdi47Mq","Завантажити сертифікат")</f>
        <v>Завантажити сертифікат</v>
      </c>
    </row>
    <row r="780" spans="1:5" x14ac:dyDescent="0.3">
      <c r="A780" s="3">
        <v>779</v>
      </c>
      <c r="B780" s="3">
        <v>2736</v>
      </c>
      <c r="C780" s="2" t="s">
        <v>1423</v>
      </c>
      <c r="D780" s="1" t="s">
        <v>681</v>
      </c>
      <c r="E780" s="2" t="str">
        <f>HYPERLINK("https://talan.bank.gov.ua/get-user-certificate/Te-A0q_i42HrUxOx2fSo","Завантажити сертифікат")</f>
        <v>Завантажити сертифікат</v>
      </c>
    </row>
    <row r="781" spans="1:5" x14ac:dyDescent="0.3">
      <c r="A781" s="3">
        <v>780</v>
      </c>
      <c r="B781" s="3">
        <v>2737</v>
      </c>
      <c r="C781" s="2" t="s">
        <v>1424</v>
      </c>
      <c r="D781" s="1" t="s">
        <v>1425</v>
      </c>
      <c r="E781" s="2" t="str">
        <f>HYPERLINK("https://talan.bank.gov.ua/get-user-certificate/Te-A0gK1liL2SVNoTacm","Завантажити сертифікат")</f>
        <v>Завантажити сертифікат</v>
      </c>
    </row>
    <row r="782" spans="1:5" x14ac:dyDescent="0.3">
      <c r="A782" s="3">
        <v>781</v>
      </c>
      <c r="B782" s="3">
        <v>2738</v>
      </c>
      <c r="C782" s="2" t="s">
        <v>1426</v>
      </c>
      <c r="D782" s="1" t="s">
        <v>1427</v>
      </c>
      <c r="E782" s="2" t="str">
        <f>HYPERLINK("https://talan.bank.gov.ua/get-user-certificate/Te-A02K16PREeYbSiOH5","Завантажити сертифікат")</f>
        <v>Завантажити сертифікат</v>
      </c>
    </row>
    <row r="783" spans="1:5" x14ac:dyDescent="0.3">
      <c r="A783" s="3">
        <v>782</v>
      </c>
      <c r="B783" s="3">
        <v>2739</v>
      </c>
      <c r="C783" s="2" t="s">
        <v>1428</v>
      </c>
      <c r="D783" s="1" t="s">
        <v>1429</v>
      </c>
      <c r="E783" s="2" t="str">
        <f>HYPERLINK("https://talan.bank.gov.ua/get-user-certificate/Te-A0RSJ842QmK2bHp7Z","Завантажити сертифікат")</f>
        <v>Завантажити сертифікат</v>
      </c>
    </row>
    <row r="784" spans="1:5" x14ac:dyDescent="0.3">
      <c r="A784" s="3">
        <v>783</v>
      </c>
      <c r="B784" s="3">
        <v>2740</v>
      </c>
      <c r="C784" s="2" t="s">
        <v>1430</v>
      </c>
      <c r="D784" s="1" t="s">
        <v>1431</v>
      </c>
      <c r="E784" s="2" t="str">
        <f>HYPERLINK("https://talan.bank.gov.ua/get-user-certificate/Te-A0Jj_u8o4Qdupe4_i","Завантажити сертифікат")</f>
        <v>Завантажити сертифікат</v>
      </c>
    </row>
    <row r="785" spans="1:5" x14ac:dyDescent="0.3">
      <c r="A785" s="3">
        <v>784</v>
      </c>
      <c r="B785" s="3">
        <v>2741</v>
      </c>
      <c r="C785" s="2" t="s">
        <v>1432</v>
      </c>
      <c r="D785" s="1" t="s">
        <v>1433</v>
      </c>
      <c r="E785" s="2" t="str">
        <f>HYPERLINK("https://talan.bank.gov.ua/get-user-certificate/Te-A0u3WRgSBm_OEn9B4","Завантажити сертифікат")</f>
        <v>Завантажити сертифікат</v>
      </c>
    </row>
    <row r="786" spans="1:5" x14ac:dyDescent="0.3">
      <c r="A786" s="3">
        <v>785</v>
      </c>
      <c r="B786" s="3">
        <v>2742</v>
      </c>
      <c r="C786" s="2" t="s">
        <v>1434</v>
      </c>
      <c r="D786" s="1" t="s">
        <v>1435</v>
      </c>
      <c r="E786" s="2" t="str">
        <f>HYPERLINK("https://talan.bank.gov.ua/get-user-certificate/Te-A0fzHDFsZ3tck_wI9","Завантажити сертифікат")</f>
        <v>Завантажити сертифікат</v>
      </c>
    </row>
    <row r="787" spans="1:5" x14ac:dyDescent="0.3">
      <c r="A787" s="3">
        <v>786</v>
      </c>
      <c r="B787" s="3">
        <v>2743</v>
      </c>
      <c r="C787" s="2" t="s">
        <v>1436</v>
      </c>
      <c r="D787" s="1" t="s">
        <v>1437</v>
      </c>
      <c r="E787" s="2" t="str">
        <f>HYPERLINK("https://talan.bank.gov.ua/get-user-certificate/Te-A0DXZPrApbASCOsX0","Завантажити сертифікат")</f>
        <v>Завантажити сертифікат</v>
      </c>
    </row>
    <row r="788" spans="1:5" ht="28.8" x14ac:dyDescent="0.3">
      <c r="A788" s="3">
        <v>787</v>
      </c>
      <c r="B788" s="3">
        <v>2744</v>
      </c>
      <c r="C788" s="2" t="s">
        <v>1438</v>
      </c>
      <c r="D788" s="1" t="s">
        <v>1439</v>
      </c>
      <c r="E788" s="2" t="str">
        <f>HYPERLINK("https://talan.bank.gov.ua/get-user-certificate/Te-A0WjCs_Wgkr2nOPko","Завантажити сертифікат")</f>
        <v>Завантажити сертифікат</v>
      </c>
    </row>
    <row r="789" spans="1:5" x14ac:dyDescent="0.3">
      <c r="A789" s="3">
        <v>788</v>
      </c>
      <c r="B789" s="3">
        <v>2745</v>
      </c>
      <c r="C789" s="2" t="s">
        <v>1440</v>
      </c>
      <c r="D789" s="1" t="s">
        <v>1441</v>
      </c>
      <c r="E789" s="2" t="str">
        <f>HYPERLINK("https://talan.bank.gov.ua/get-user-certificate/Te-A0-m2x0HAB3yOVhlR","Завантажити сертифікат")</f>
        <v>Завантажити сертифікат</v>
      </c>
    </row>
    <row r="790" spans="1:5" x14ac:dyDescent="0.3">
      <c r="A790" s="3">
        <v>789</v>
      </c>
      <c r="B790" s="3">
        <v>2746</v>
      </c>
      <c r="C790" s="2" t="s">
        <v>1442</v>
      </c>
      <c r="D790" s="1" t="s">
        <v>126</v>
      </c>
      <c r="E790" s="2" t="str">
        <f>HYPERLINK("https://talan.bank.gov.ua/get-user-certificate/Te-A0P3thVUbx6QMhg36","Завантажити сертифікат")</f>
        <v>Завантажити сертифікат</v>
      </c>
    </row>
    <row r="791" spans="1:5" x14ac:dyDescent="0.3">
      <c r="A791" s="3">
        <v>790</v>
      </c>
      <c r="B791" s="3">
        <v>2747</v>
      </c>
      <c r="C791" s="2" t="s">
        <v>1443</v>
      </c>
      <c r="D791" s="1" t="s">
        <v>1444</v>
      </c>
      <c r="E791" s="2" t="str">
        <f>HYPERLINK("https://talan.bank.gov.ua/get-user-certificate/Te-A0S30AWDJdQhdYG9I","Завантажити сертифікат")</f>
        <v>Завантажити сертифікат</v>
      </c>
    </row>
    <row r="792" spans="1:5" x14ac:dyDescent="0.3">
      <c r="A792" s="3">
        <v>791</v>
      </c>
      <c r="B792" s="3">
        <v>2748</v>
      </c>
      <c r="C792" s="2" t="s">
        <v>1445</v>
      </c>
      <c r="D792" s="1" t="s">
        <v>1446</v>
      </c>
      <c r="E792" s="2" t="str">
        <f>HYPERLINK("https://talan.bank.gov.ua/get-user-certificate/Te-A0T4BtJNTSIYhlpgb","Завантажити сертифікат")</f>
        <v>Завантажити сертифікат</v>
      </c>
    </row>
    <row r="793" spans="1:5" x14ac:dyDescent="0.3">
      <c r="A793" s="3">
        <v>792</v>
      </c>
      <c r="B793" s="3">
        <v>2749</v>
      </c>
      <c r="C793" s="2" t="s">
        <v>1447</v>
      </c>
      <c r="D793" s="1" t="s">
        <v>1448</v>
      </c>
      <c r="E793" s="2" t="str">
        <f>HYPERLINK("https://talan.bank.gov.ua/get-user-certificate/Te-A0wwAGHQSuU15LQ2X","Завантажити сертифікат")</f>
        <v>Завантажити сертифікат</v>
      </c>
    </row>
    <row r="794" spans="1:5" x14ac:dyDescent="0.3">
      <c r="A794" s="3">
        <v>793</v>
      </c>
      <c r="B794" s="3">
        <v>2750</v>
      </c>
      <c r="C794" s="2" t="s">
        <v>1449</v>
      </c>
      <c r="D794" s="1" t="s">
        <v>1450</v>
      </c>
      <c r="E794" s="2" t="str">
        <f>HYPERLINK("https://talan.bank.gov.ua/get-user-certificate/Te-A0m9QJPN1xpdXwchO","Завантажити сертифікат")</f>
        <v>Завантажити сертифікат</v>
      </c>
    </row>
    <row r="795" spans="1:5" x14ac:dyDescent="0.3">
      <c r="A795" s="3">
        <v>794</v>
      </c>
      <c r="B795" s="3">
        <v>2751</v>
      </c>
      <c r="C795" s="2" t="s">
        <v>1451</v>
      </c>
      <c r="D795" s="1" t="s">
        <v>1452</v>
      </c>
      <c r="E795" s="2" t="str">
        <f>HYPERLINK("https://talan.bank.gov.ua/get-user-certificate/Te-A0ByIqvyKnkt4uBiO","Завантажити сертифікат")</f>
        <v>Завантажити сертифікат</v>
      </c>
    </row>
    <row r="796" spans="1:5" x14ac:dyDescent="0.3">
      <c r="A796" s="3">
        <v>795</v>
      </c>
      <c r="B796" s="3">
        <v>2752</v>
      </c>
      <c r="C796" s="2" t="s">
        <v>1453</v>
      </c>
      <c r="D796" s="1" t="s">
        <v>1454</v>
      </c>
      <c r="E796" s="2" t="str">
        <f>HYPERLINK("https://talan.bank.gov.ua/get-user-certificate/Te-A0YJm2zTXG52SaWpp","Завантажити сертифікат")</f>
        <v>Завантажити сертифікат</v>
      </c>
    </row>
    <row r="797" spans="1:5" x14ac:dyDescent="0.3">
      <c r="A797" s="3">
        <v>796</v>
      </c>
      <c r="B797" s="3">
        <v>2753</v>
      </c>
      <c r="C797" s="2" t="s">
        <v>1455</v>
      </c>
      <c r="D797" s="1" t="s">
        <v>1456</v>
      </c>
      <c r="E797" s="2" t="str">
        <f>HYPERLINK("https://talan.bank.gov.ua/get-user-certificate/Te-A0efjcuE4ruxhRMxW","Завантажити сертифікат")</f>
        <v>Завантажити сертифікат</v>
      </c>
    </row>
    <row r="798" spans="1:5" x14ac:dyDescent="0.3">
      <c r="A798" s="3">
        <v>797</v>
      </c>
      <c r="B798" s="3">
        <v>2754</v>
      </c>
      <c r="C798" s="2" t="s">
        <v>1457</v>
      </c>
      <c r="D798" s="1" t="s">
        <v>249</v>
      </c>
      <c r="E798" s="2" t="str">
        <f>HYPERLINK("https://talan.bank.gov.ua/get-user-certificate/Te-A0A3nXqnwa3NpLZsX","Завантажити сертифікат")</f>
        <v>Завантажити сертифікат</v>
      </c>
    </row>
    <row r="799" spans="1:5" x14ac:dyDescent="0.3">
      <c r="A799" s="3">
        <v>798</v>
      </c>
      <c r="B799" s="3">
        <v>2755</v>
      </c>
      <c r="C799" s="2" t="s">
        <v>12</v>
      </c>
      <c r="D799" s="1" t="s">
        <v>1458</v>
      </c>
      <c r="E799" s="2" t="str">
        <f>HYPERLINK("https://talan.bank.gov.ua/get-user-certificate/Te-A0FPspI2_PfCt-lBS","Завантажити сертифікат")</f>
        <v>Завантажити сертифікат</v>
      </c>
    </row>
    <row r="800" spans="1:5" x14ac:dyDescent="0.3">
      <c r="A800" s="3">
        <v>799</v>
      </c>
      <c r="B800" s="3">
        <v>2756</v>
      </c>
      <c r="C800" s="2" t="s">
        <v>1459</v>
      </c>
      <c r="D800" s="1" t="s">
        <v>1460</v>
      </c>
      <c r="E800" s="2" t="str">
        <f>HYPERLINK("https://talan.bank.gov.ua/get-user-certificate/Te-A0utE15V-6ytZNGTE","Завантажити сертифікат")</f>
        <v>Завантажити сертифікат</v>
      </c>
    </row>
    <row r="801" spans="1:5" ht="28.8" x14ac:dyDescent="0.3">
      <c r="A801" s="3">
        <v>800</v>
      </c>
      <c r="B801" s="3">
        <v>2757</v>
      </c>
      <c r="C801" s="2" t="s">
        <v>1461</v>
      </c>
      <c r="D801" s="1" t="s">
        <v>1462</v>
      </c>
      <c r="E801" s="2" t="str">
        <f>HYPERLINK("https://talan.bank.gov.ua/get-user-certificate/Te-A0dj-BBb_rU45GBNE","Завантажити сертифікат")</f>
        <v>Завантажити сертифікат</v>
      </c>
    </row>
    <row r="802" spans="1:5" ht="28.8" x14ac:dyDescent="0.3">
      <c r="A802" s="3">
        <v>801</v>
      </c>
      <c r="B802" s="3">
        <v>2758</v>
      </c>
      <c r="C802" s="2" t="s">
        <v>1463</v>
      </c>
      <c r="D802" s="1" t="s">
        <v>1464</v>
      </c>
      <c r="E802" s="2" t="str">
        <f>HYPERLINK("https://talan.bank.gov.ua/get-user-certificate/Te-A0j-liCnQSB8gHF24","Завантажити сертифікат")</f>
        <v>Завантажити сертифікат</v>
      </c>
    </row>
    <row r="803" spans="1:5" ht="28.8" x14ac:dyDescent="0.3">
      <c r="A803" s="3">
        <v>802</v>
      </c>
      <c r="B803" s="3">
        <v>2759</v>
      </c>
      <c r="C803" s="2" t="s">
        <v>1465</v>
      </c>
      <c r="D803" s="1" t="s">
        <v>1466</v>
      </c>
      <c r="E803" s="2" t="str">
        <f>HYPERLINK("https://talan.bank.gov.ua/get-user-certificate/Te-A0_SBQTrB2AvfauVV","Завантажити сертифікат")</f>
        <v>Завантажити сертифікат</v>
      </c>
    </row>
    <row r="804" spans="1:5" x14ac:dyDescent="0.3">
      <c r="A804" s="3">
        <v>803</v>
      </c>
      <c r="B804" s="3">
        <v>2760</v>
      </c>
      <c r="C804" s="2" t="s">
        <v>1467</v>
      </c>
      <c r="D804" s="1" t="s">
        <v>1468</v>
      </c>
      <c r="E804" s="2" t="str">
        <f>HYPERLINK("https://talan.bank.gov.ua/get-user-certificate/Te-A0sKoH-Kt3ekhJ09n","Завантажити сертифікат")</f>
        <v>Завантажити сертифікат</v>
      </c>
    </row>
    <row r="805" spans="1:5" x14ac:dyDescent="0.3">
      <c r="A805" s="3">
        <v>804</v>
      </c>
      <c r="B805" s="3">
        <v>2761</v>
      </c>
      <c r="C805" s="2" t="s">
        <v>1469</v>
      </c>
      <c r="D805" s="1" t="s">
        <v>1470</v>
      </c>
      <c r="E805" s="2" t="str">
        <f>HYPERLINK("https://talan.bank.gov.ua/get-user-certificate/Te-A0iW8FEiyO1dyXFue","Завантажити сертифікат")</f>
        <v>Завантажити сертифікат</v>
      </c>
    </row>
    <row r="806" spans="1:5" ht="43.2" x14ac:dyDescent="0.3">
      <c r="A806" s="3">
        <v>805</v>
      </c>
      <c r="B806" s="3">
        <v>2762</v>
      </c>
      <c r="C806" s="2" t="s">
        <v>1471</v>
      </c>
      <c r="D806" s="1" t="s">
        <v>1472</v>
      </c>
      <c r="E806" s="2" t="str">
        <f>HYPERLINK("https://talan.bank.gov.ua/get-user-certificate/Te-A0oLUTcfDKaNvLAK2","Завантажити сертифікат")</f>
        <v>Завантажити сертифікат</v>
      </c>
    </row>
    <row r="807" spans="1:5" x14ac:dyDescent="0.3">
      <c r="A807" s="3">
        <v>806</v>
      </c>
      <c r="B807" s="3">
        <v>2763</v>
      </c>
      <c r="C807" s="2" t="s">
        <v>1473</v>
      </c>
      <c r="D807" s="1" t="s">
        <v>1474</v>
      </c>
      <c r="E807" s="2" t="str">
        <f>HYPERLINK("https://talan.bank.gov.ua/get-user-certificate/Te-A0JWOl_z9wS32NfUR","Завантажити сертифікат")</f>
        <v>Завантажити сертифікат</v>
      </c>
    </row>
    <row r="808" spans="1:5" x14ac:dyDescent="0.3">
      <c r="A808" s="3">
        <v>807</v>
      </c>
      <c r="B808" s="3">
        <v>2764</v>
      </c>
      <c r="C808" s="2" t="s">
        <v>1475</v>
      </c>
      <c r="D808" s="1" t="s">
        <v>1476</v>
      </c>
      <c r="E808" s="2" t="str">
        <f>HYPERLINK("https://talan.bank.gov.ua/get-user-certificate/Te-A0gfx9cpXPhqQUOLm","Завантажити сертифікат")</f>
        <v>Завантажити сертифікат</v>
      </c>
    </row>
    <row r="809" spans="1:5" x14ac:dyDescent="0.3">
      <c r="A809" s="3">
        <v>808</v>
      </c>
      <c r="B809" s="3">
        <v>2765</v>
      </c>
      <c r="C809" s="2" t="s">
        <v>1477</v>
      </c>
      <c r="D809" s="1" t="s">
        <v>902</v>
      </c>
      <c r="E809" s="2" t="str">
        <f>HYPERLINK("https://talan.bank.gov.ua/get-user-certificate/Te-A0qMlv2S4riP46a8K","Завантажити сертифікат")</f>
        <v>Завантажити сертифікат</v>
      </c>
    </row>
    <row r="810" spans="1:5" x14ac:dyDescent="0.3">
      <c r="A810" s="3">
        <v>809</v>
      </c>
      <c r="B810" s="3">
        <v>2766</v>
      </c>
      <c r="C810" s="2" t="s">
        <v>1478</v>
      </c>
      <c r="D810" s="1" t="s">
        <v>1179</v>
      </c>
      <c r="E810" s="2" t="str">
        <f>HYPERLINK("https://talan.bank.gov.ua/get-user-certificate/Te-A0G31Y5pFBeffqmmG","Завантажити сертифікат")</f>
        <v>Завантажити сертифікат</v>
      </c>
    </row>
    <row r="811" spans="1:5" x14ac:dyDescent="0.3">
      <c r="A811" s="3">
        <v>810</v>
      </c>
      <c r="B811" s="3">
        <v>2767</v>
      </c>
      <c r="C811" s="2" t="s">
        <v>1479</v>
      </c>
      <c r="D811" s="1" t="s">
        <v>1480</v>
      </c>
      <c r="E811" s="2" t="str">
        <f>HYPERLINK("https://talan.bank.gov.ua/get-user-certificate/Te-A0GoTnx2VwAXi66Lu","Завантажити сертифікат")</f>
        <v>Завантажити сертифікат</v>
      </c>
    </row>
    <row r="812" spans="1:5" x14ac:dyDescent="0.3">
      <c r="A812" s="3">
        <v>811</v>
      </c>
      <c r="B812" s="3">
        <v>2768</v>
      </c>
      <c r="C812" s="2" t="s">
        <v>1481</v>
      </c>
      <c r="D812" s="1" t="s">
        <v>1482</v>
      </c>
      <c r="E812" s="2" t="str">
        <f>HYPERLINK("https://talan.bank.gov.ua/get-user-certificate/Te-A0xgc_aMFIWtscu9E","Завантажити сертифікат")</f>
        <v>Завантажити сертифікат</v>
      </c>
    </row>
    <row r="813" spans="1:5" ht="28.8" x14ac:dyDescent="0.3">
      <c r="A813" s="3">
        <v>812</v>
      </c>
      <c r="B813" s="3">
        <v>2769</v>
      </c>
      <c r="C813" s="2" t="s">
        <v>1483</v>
      </c>
      <c r="D813" s="1" t="s">
        <v>1484</v>
      </c>
      <c r="E813" s="2" t="str">
        <f>HYPERLINK("https://talan.bank.gov.ua/get-user-certificate/Te-A0mEWizLpuoiXMIRJ","Завантажити сертифікат")</f>
        <v>Завантажити сертифікат</v>
      </c>
    </row>
    <row r="814" spans="1:5" x14ac:dyDescent="0.3">
      <c r="A814" s="3">
        <v>813</v>
      </c>
      <c r="B814" s="3">
        <v>2770</v>
      </c>
      <c r="C814" s="2" t="s">
        <v>1485</v>
      </c>
      <c r="D814" s="1" t="s">
        <v>1486</v>
      </c>
      <c r="E814" s="2" t="str">
        <f>HYPERLINK("https://talan.bank.gov.ua/get-user-certificate/Te-A0aXkloz19xsLadje","Завантажити сертифікат")</f>
        <v>Завантажити сертифікат</v>
      </c>
    </row>
    <row r="815" spans="1:5" x14ac:dyDescent="0.3">
      <c r="A815" s="3">
        <v>814</v>
      </c>
      <c r="B815" s="3">
        <v>2771</v>
      </c>
      <c r="C815" s="2" t="s">
        <v>1487</v>
      </c>
      <c r="D815" s="1" t="s">
        <v>1488</v>
      </c>
      <c r="E815" s="2" t="str">
        <f>HYPERLINK("https://talan.bank.gov.ua/get-user-certificate/Te-A0vKQj5oefa836Qy6","Завантажити сертифікат")</f>
        <v>Завантажити сертифікат</v>
      </c>
    </row>
    <row r="816" spans="1:5" x14ac:dyDescent="0.3">
      <c r="A816" s="3">
        <v>815</v>
      </c>
      <c r="B816" s="3">
        <v>2772</v>
      </c>
      <c r="C816" s="2" t="s">
        <v>1489</v>
      </c>
      <c r="D816" s="1" t="s">
        <v>137</v>
      </c>
      <c r="E816" s="2" t="str">
        <f>HYPERLINK("https://talan.bank.gov.ua/get-user-certificate/Te-A0nB8TUwMPr5IX1uF","Завантажити сертифікат")</f>
        <v>Завантажити сертифікат</v>
      </c>
    </row>
    <row r="817" spans="1:5" ht="28.8" x14ac:dyDescent="0.3">
      <c r="A817" s="3">
        <v>816</v>
      </c>
      <c r="B817" s="3">
        <v>2773</v>
      </c>
      <c r="C817" s="2" t="s">
        <v>1490</v>
      </c>
      <c r="D817" s="1" t="s">
        <v>1000</v>
      </c>
      <c r="E817" s="2" t="str">
        <f>HYPERLINK("https://talan.bank.gov.ua/get-user-certificate/Te-A0oAUbDhtb5Q4-b4L","Завантажити сертифікат")</f>
        <v>Завантажити сертифікат</v>
      </c>
    </row>
    <row r="818" spans="1:5" x14ac:dyDescent="0.3">
      <c r="A818" s="3">
        <v>817</v>
      </c>
      <c r="B818" s="3">
        <v>2774</v>
      </c>
      <c r="C818" s="2" t="s">
        <v>1491</v>
      </c>
      <c r="D818" s="1" t="s">
        <v>1492</v>
      </c>
      <c r="E818" s="2" t="str">
        <f>HYPERLINK("https://talan.bank.gov.ua/get-user-certificate/Te-A0CffjD2d6SPorFzk","Завантажити сертифікат")</f>
        <v>Завантажити сертифікат</v>
      </c>
    </row>
    <row r="819" spans="1:5" x14ac:dyDescent="0.3">
      <c r="A819" s="3">
        <v>818</v>
      </c>
      <c r="B819" s="3">
        <v>2775</v>
      </c>
      <c r="C819" s="2" t="s">
        <v>1493</v>
      </c>
      <c r="D819" s="1" t="s">
        <v>163</v>
      </c>
      <c r="E819" s="2" t="str">
        <f>HYPERLINK("https://talan.bank.gov.ua/get-user-certificate/Te-A0mIhUTBtyQCGcOC_","Завантажити сертифікат")</f>
        <v>Завантажити сертифікат</v>
      </c>
    </row>
    <row r="820" spans="1:5" x14ac:dyDescent="0.3">
      <c r="A820" s="3">
        <v>819</v>
      </c>
      <c r="B820" s="3">
        <v>2776</v>
      </c>
      <c r="C820" s="2" t="s">
        <v>1494</v>
      </c>
      <c r="D820" s="1" t="s">
        <v>562</v>
      </c>
      <c r="E820" s="2" t="str">
        <f>HYPERLINK("https://talan.bank.gov.ua/get-user-certificate/Te-A0r6IGjhrz90J0No6","Завантажити сертифікат")</f>
        <v>Завантажити сертифікат</v>
      </c>
    </row>
    <row r="821" spans="1:5" ht="28.8" x14ac:dyDescent="0.3">
      <c r="A821" s="3">
        <v>820</v>
      </c>
      <c r="B821" s="3">
        <v>2777</v>
      </c>
      <c r="C821" s="2" t="s">
        <v>1495</v>
      </c>
      <c r="D821" s="1" t="s">
        <v>1496</v>
      </c>
      <c r="E821" s="2" t="str">
        <f>HYPERLINK("https://talan.bank.gov.ua/get-user-certificate/Te-A06RjUcBN3VSi2xjW","Завантажити сертифікат")</f>
        <v>Завантажити сертифікат</v>
      </c>
    </row>
    <row r="822" spans="1:5" x14ac:dyDescent="0.3">
      <c r="A822" s="3">
        <v>821</v>
      </c>
      <c r="B822" s="3">
        <v>2778</v>
      </c>
      <c r="C822" s="2" t="s">
        <v>1497</v>
      </c>
      <c r="D822" s="1" t="s">
        <v>1498</v>
      </c>
      <c r="E822" s="2" t="str">
        <f>HYPERLINK("https://talan.bank.gov.ua/get-user-certificate/Te-A0gpFvKYOjq7Z1vsS","Завантажити сертифікат")</f>
        <v>Завантажити сертифікат</v>
      </c>
    </row>
    <row r="823" spans="1:5" x14ac:dyDescent="0.3">
      <c r="A823" s="3">
        <v>822</v>
      </c>
      <c r="B823" s="3">
        <v>2779</v>
      </c>
      <c r="C823" s="2" t="s">
        <v>1499</v>
      </c>
      <c r="D823" s="1" t="s">
        <v>1500</v>
      </c>
      <c r="E823" s="2" t="str">
        <f>HYPERLINK("https://talan.bank.gov.ua/get-user-certificate/Te-A0PCfAnfQgdjF7Amn","Завантажити сертифікат")</f>
        <v>Завантажити сертифікат</v>
      </c>
    </row>
    <row r="824" spans="1:5" x14ac:dyDescent="0.3">
      <c r="A824" s="3">
        <v>823</v>
      </c>
      <c r="B824" s="3">
        <v>2780</v>
      </c>
      <c r="C824" s="2" t="s">
        <v>1501</v>
      </c>
      <c r="D824" s="1" t="s">
        <v>1502</v>
      </c>
      <c r="E824" s="2" t="str">
        <f>HYPERLINK("https://talan.bank.gov.ua/get-user-certificate/Te-A0kLwox2hi66QR4d8","Завантажити сертифікат")</f>
        <v>Завантажити сертифікат</v>
      </c>
    </row>
    <row r="825" spans="1:5" x14ac:dyDescent="0.3">
      <c r="A825" s="3">
        <v>824</v>
      </c>
      <c r="B825" s="3">
        <v>2781</v>
      </c>
      <c r="C825" s="2" t="s">
        <v>1503</v>
      </c>
      <c r="D825" s="1" t="s">
        <v>1504</v>
      </c>
      <c r="E825" s="2" t="str">
        <f>HYPERLINK("https://talan.bank.gov.ua/get-user-certificate/Te-A0153FwHH-W9Wf_7u","Завантажити сертифікат")</f>
        <v>Завантажити сертифікат</v>
      </c>
    </row>
    <row r="826" spans="1:5" ht="28.8" x14ac:dyDescent="0.3">
      <c r="A826" s="3">
        <v>825</v>
      </c>
      <c r="B826" s="3">
        <v>2782</v>
      </c>
      <c r="C826" s="2" t="s">
        <v>1505</v>
      </c>
      <c r="D826" s="1" t="s">
        <v>544</v>
      </c>
      <c r="E826" s="2" t="str">
        <f>HYPERLINK("https://talan.bank.gov.ua/get-user-certificate/Te-A0eZkaJtu0EgR4Mzl","Завантажити сертифікат")</f>
        <v>Завантажити сертифікат</v>
      </c>
    </row>
    <row r="827" spans="1:5" x14ac:dyDescent="0.3">
      <c r="A827" s="3">
        <v>826</v>
      </c>
      <c r="B827" s="3">
        <v>2783</v>
      </c>
      <c r="C827" s="2" t="s">
        <v>1506</v>
      </c>
      <c r="D827" s="1" t="s">
        <v>1507</v>
      </c>
      <c r="E827" s="2" t="str">
        <f>HYPERLINK("https://talan.bank.gov.ua/get-user-certificate/Te-A0mu5tR1S9Awmr2sv","Завантажити сертифікат")</f>
        <v>Завантажити сертифікат</v>
      </c>
    </row>
    <row r="828" spans="1:5" x14ac:dyDescent="0.3">
      <c r="A828" s="3">
        <v>827</v>
      </c>
      <c r="B828" s="3">
        <v>2784</v>
      </c>
      <c r="C828" s="2" t="s">
        <v>1508</v>
      </c>
      <c r="D828" s="1" t="s">
        <v>247</v>
      </c>
      <c r="E828" s="2" t="str">
        <f>HYPERLINK("https://talan.bank.gov.ua/get-user-certificate/Te-A0b5AI-Qs_gAlnlXg","Завантажити сертифікат")</f>
        <v>Завантажити сертифікат</v>
      </c>
    </row>
    <row r="829" spans="1:5" x14ac:dyDescent="0.3">
      <c r="A829" s="3">
        <v>828</v>
      </c>
      <c r="B829" s="3">
        <v>2785</v>
      </c>
      <c r="C829" s="2" t="s">
        <v>1509</v>
      </c>
      <c r="D829" s="1" t="s">
        <v>1510</v>
      </c>
      <c r="E829" s="2" t="str">
        <f>HYPERLINK("https://talan.bank.gov.ua/get-user-certificate/Te-A0Z10BfJrEdFCO6SM","Завантажити сертифікат")</f>
        <v>Завантажити сертифікат</v>
      </c>
    </row>
    <row r="830" spans="1:5" ht="28.8" x14ac:dyDescent="0.3">
      <c r="A830" s="3">
        <v>829</v>
      </c>
      <c r="B830" s="3">
        <v>2786</v>
      </c>
      <c r="C830" s="2" t="s">
        <v>1511</v>
      </c>
      <c r="D830" s="1" t="s">
        <v>1512</v>
      </c>
      <c r="E830" s="2" t="str">
        <f>HYPERLINK("https://talan.bank.gov.ua/get-user-certificate/Te-A0byisHEL1Is3v4t_","Завантажити сертифікат")</f>
        <v>Завантажити сертифікат</v>
      </c>
    </row>
    <row r="831" spans="1:5" x14ac:dyDescent="0.3">
      <c r="A831" s="3">
        <v>830</v>
      </c>
      <c r="B831" s="3">
        <v>2787</v>
      </c>
      <c r="C831" s="2" t="s">
        <v>1513</v>
      </c>
      <c r="D831" s="1" t="s">
        <v>1514</v>
      </c>
      <c r="E831" s="2" t="str">
        <f>HYPERLINK("https://talan.bank.gov.ua/get-user-certificate/Te-A0j4k1MJUf2FnSJwN","Завантажити сертифікат")</f>
        <v>Завантажити сертифікат</v>
      </c>
    </row>
    <row r="832" spans="1:5" x14ac:dyDescent="0.3">
      <c r="A832" s="3">
        <v>831</v>
      </c>
      <c r="B832" s="3">
        <v>2788</v>
      </c>
      <c r="C832" s="2" t="s">
        <v>1515</v>
      </c>
      <c r="D832" s="1" t="s">
        <v>1516</v>
      </c>
      <c r="E832" s="2" t="str">
        <f>HYPERLINK("https://talan.bank.gov.ua/get-user-certificate/Te-A01X4CkVPH-15j5ia","Завантажити сертифікат")</f>
        <v>Завантажити сертифікат</v>
      </c>
    </row>
    <row r="833" spans="1:5" ht="28.8" x14ac:dyDescent="0.3">
      <c r="A833" s="3">
        <v>832</v>
      </c>
      <c r="B833" s="3">
        <v>2789</v>
      </c>
      <c r="C833" s="2" t="s">
        <v>1517</v>
      </c>
      <c r="D833" s="1" t="s">
        <v>1518</v>
      </c>
      <c r="E833" s="2" t="str">
        <f>HYPERLINK("https://talan.bank.gov.ua/get-user-certificate/Te-A0cszJpWDbqu2PB-r","Завантажити сертифікат")</f>
        <v>Завантажити сертифікат</v>
      </c>
    </row>
    <row r="834" spans="1:5" x14ac:dyDescent="0.3">
      <c r="A834" s="3">
        <v>833</v>
      </c>
      <c r="B834" s="3">
        <v>2790</v>
      </c>
      <c r="C834" s="2" t="s">
        <v>1519</v>
      </c>
      <c r="D834" s="1" t="s">
        <v>1516</v>
      </c>
      <c r="E834" s="2" t="str">
        <f>HYPERLINK("https://talan.bank.gov.ua/get-user-certificate/Te-A0LfMmyIP6i_NDGYL","Завантажити сертифікат")</f>
        <v>Завантажити сертифікат</v>
      </c>
    </row>
    <row r="835" spans="1:5" x14ac:dyDescent="0.3">
      <c r="A835" s="3">
        <v>834</v>
      </c>
      <c r="B835" s="3">
        <v>2791</v>
      </c>
      <c r="C835" s="2" t="s">
        <v>20</v>
      </c>
      <c r="D835" s="1" t="s">
        <v>1520</v>
      </c>
      <c r="E835" s="2" t="str">
        <f>HYPERLINK("https://talan.bank.gov.ua/get-user-certificate/Te-A07RzxxetctTY2uFZ","Завантажити сертифікат")</f>
        <v>Завантажити сертифікат</v>
      </c>
    </row>
    <row r="836" spans="1:5" x14ac:dyDescent="0.3">
      <c r="A836" s="3">
        <v>835</v>
      </c>
      <c r="B836" s="3">
        <v>2792</v>
      </c>
      <c r="C836" s="2" t="s">
        <v>1521</v>
      </c>
      <c r="D836" s="1" t="s">
        <v>247</v>
      </c>
      <c r="E836" s="2" t="str">
        <f>HYPERLINK("https://talan.bank.gov.ua/get-user-certificate/Te-A0vOHPk8FVUH0WN6S","Завантажити сертифікат")</f>
        <v>Завантажити сертифікат</v>
      </c>
    </row>
    <row r="837" spans="1:5" x14ac:dyDescent="0.3">
      <c r="A837" s="3">
        <v>836</v>
      </c>
      <c r="B837" s="3">
        <v>2793</v>
      </c>
      <c r="C837" s="2" t="s">
        <v>1522</v>
      </c>
      <c r="D837" s="1" t="s">
        <v>1523</v>
      </c>
      <c r="E837" s="2" t="str">
        <f>HYPERLINK("https://talan.bank.gov.ua/get-user-certificate/Te-A0YQwqQXOLGqv1UB6","Завантажити сертифікат")</f>
        <v>Завантажити сертифікат</v>
      </c>
    </row>
    <row r="838" spans="1:5" ht="28.8" x14ac:dyDescent="0.3">
      <c r="A838" s="3">
        <v>837</v>
      </c>
      <c r="B838" s="3">
        <v>2794</v>
      </c>
      <c r="C838" s="2" t="s">
        <v>1524</v>
      </c>
      <c r="D838" s="1" t="s">
        <v>1525</v>
      </c>
      <c r="E838" s="2" t="str">
        <f>HYPERLINK("https://talan.bank.gov.ua/get-user-certificate/Te-A0bF8ScmPUaBCEuX-","Завантажити сертифікат")</f>
        <v>Завантажити сертифікат</v>
      </c>
    </row>
    <row r="839" spans="1:5" x14ac:dyDescent="0.3">
      <c r="A839" s="3">
        <v>838</v>
      </c>
      <c r="B839" s="3">
        <v>2795</v>
      </c>
      <c r="C839" s="2" t="s">
        <v>1526</v>
      </c>
      <c r="D839" s="1" t="s">
        <v>1527</v>
      </c>
      <c r="E839" s="2" t="str">
        <f>HYPERLINK("https://talan.bank.gov.ua/get-user-certificate/Te-A0fq9Lk7SNmcsAh1J","Завантажити сертифікат")</f>
        <v>Завантажити сертифікат</v>
      </c>
    </row>
    <row r="840" spans="1:5" x14ac:dyDescent="0.3">
      <c r="A840" s="3">
        <v>839</v>
      </c>
      <c r="B840" s="3">
        <v>2796</v>
      </c>
      <c r="C840" s="2" t="s">
        <v>1528</v>
      </c>
      <c r="D840" s="1" t="s">
        <v>1529</v>
      </c>
      <c r="E840" s="2" t="str">
        <f>HYPERLINK("https://talan.bank.gov.ua/get-user-certificate/Te-A027Q-5QH6XWb1FH1","Завантажити сертифікат")</f>
        <v>Завантажити сертифікат</v>
      </c>
    </row>
    <row r="841" spans="1:5" x14ac:dyDescent="0.3">
      <c r="A841" s="3">
        <v>840</v>
      </c>
      <c r="B841" s="3">
        <v>2797</v>
      </c>
      <c r="C841" s="2" t="s">
        <v>1530</v>
      </c>
      <c r="D841" s="1" t="s">
        <v>139</v>
      </c>
      <c r="E841" s="2" t="str">
        <f>HYPERLINK("https://talan.bank.gov.ua/get-user-certificate/Te-A0eci146LkJYZifT0","Завантажити сертифікат")</f>
        <v>Завантажити сертифікат</v>
      </c>
    </row>
    <row r="842" spans="1:5" x14ac:dyDescent="0.3">
      <c r="A842" s="3">
        <v>841</v>
      </c>
      <c r="B842" s="3">
        <v>2798</v>
      </c>
      <c r="C842" s="2" t="s">
        <v>1531</v>
      </c>
      <c r="D842" s="1" t="s">
        <v>1532</v>
      </c>
      <c r="E842" s="2" t="str">
        <f>HYPERLINK("https://talan.bank.gov.ua/get-user-certificate/Te-A0S6j4B-Dk_4A3_d_","Завантажити сертифікат")</f>
        <v>Завантажити сертифікат</v>
      </c>
    </row>
    <row r="843" spans="1:5" ht="28.8" x14ac:dyDescent="0.3">
      <c r="A843" s="3">
        <v>842</v>
      </c>
      <c r="B843" s="3">
        <v>2799</v>
      </c>
      <c r="C843" s="2" t="s">
        <v>1533</v>
      </c>
      <c r="D843" s="1" t="s">
        <v>1534</v>
      </c>
      <c r="E843" s="2" t="str">
        <f>HYPERLINK("https://talan.bank.gov.ua/get-user-certificate/Te-A06iW5nEg6SiEyKO8","Завантажити сертифікат")</f>
        <v>Завантажити сертифікат</v>
      </c>
    </row>
    <row r="844" spans="1:5" x14ac:dyDescent="0.3">
      <c r="A844" s="3">
        <v>843</v>
      </c>
      <c r="B844" s="3">
        <v>2800</v>
      </c>
      <c r="C844" s="2" t="s">
        <v>1535</v>
      </c>
      <c r="D844" s="1" t="s">
        <v>242</v>
      </c>
      <c r="E844" s="2" t="str">
        <f>HYPERLINK("https://talan.bank.gov.ua/get-user-certificate/Te-A0HTzM-E2X6vmohJ5","Завантажити сертифікат")</f>
        <v>Завантажити сертифікат</v>
      </c>
    </row>
    <row r="845" spans="1:5" x14ac:dyDescent="0.3">
      <c r="A845" s="3">
        <v>844</v>
      </c>
      <c r="B845" s="3">
        <v>2801</v>
      </c>
      <c r="C845" s="2" t="s">
        <v>1536</v>
      </c>
      <c r="D845" s="1" t="s">
        <v>1537</v>
      </c>
      <c r="E845" s="2" t="str">
        <f>HYPERLINK("https://talan.bank.gov.ua/get-user-certificate/Te-A0lnXOw859Xyuy_tG","Завантажити сертифікат")</f>
        <v>Завантажити сертифікат</v>
      </c>
    </row>
    <row r="846" spans="1:5" ht="28.8" x14ac:dyDescent="0.3">
      <c r="A846" s="3">
        <v>845</v>
      </c>
      <c r="B846" s="3">
        <v>2802</v>
      </c>
      <c r="C846" s="2" t="s">
        <v>1538</v>
      </c>
      <c r="D846" s="1" t="s">
        <v>1539</v>
      </c>
      <c r="E846" s="2" t="str">
        <f>HYPERLINK("https://talan.bank.gov.ua/get-user-certificate/Te-A002XfcHvY1JAKUFF","Завантажити сертифікат")</f>
        <v>Завантажити сертифікат</v>
      </c>
    </row>
    <row r="847" spans="1:5" x14ac:dyDescent="0.3">
      <c r="A847" s="3">
        <v>846</v>
      </c>
      <c r="B847" s="3">
        <v>2803</v>
      </c>
      <c r="C847" s="2" t="s">
        <v>1540</v>
      </c>
      <c r="D847" s="1" t="s">
        <v>1541</v>
      </c>
      <c r="E847" s="2" t="str">
        <f>HYPERLINK("https://talan.bank.gov.ua/get-user-certificate/Te-A0VtFCT7jlMvG1pYk","Завантажити сертифікат")</f>
        <v>Завантажити сертифікат</v>
      </c>
    </row>
    <row r="848" spans="1:5" x14ac:dyDescent="0.3">
      <c r="A848" s="3">
        <v>847</v>
      </c>
      <c r="B848" s="3">
        <v>2804</v>
      </c>
      <c r="C848" s="2" t="s">
        <v>1542</v>
      </c>
      <c r="D848" s="1" t="s">
        <v>1543</v>
      </c>
      <c r="E848" s="2" t="str">
        <f>HYPERLINK("https://talan.bank.gov.ua/get-user-certificate/Te-A0c8rrcy5y9diHuhq","Завантажити сертифікат")</f>
        <v>Завантажити сертифікат</v>
      </c>
    </row>
    <row r="849" spans="1:5" x14ac:dyDescent="0.3">
      <c r="A849" s="3">
        <v>848</v>
      </c>
      <c r="B849" s="3">
        <v>2805</v>
      </c>
      <c r="C849" s="2" t="s">
        <v>1544</v>
      </c>
      <c r="D849" s="1" t="s">
        <v>1545</v>
      </c>
      <c r="E849" s="2" t="str">
        <f>HYPERLINK("https://talan.bank.gov.ua/get-user-certificate/Te-A0V1THzqviEbHV3IK","Завантажити сертифікат")</f>
        <v>Завантажити сертифікат</v>
      </c>
    </row>
    <row r="850" spans="1:5" x14ac:dyDescent="0.3">
      <c r="A850" s="3">
        <v>849</v>
      </c>
      <c r="B850" s="3">
        <v>2806</v>
      </c>
      <c r="C850" s="2" t="s">
        <v>1546</v>
      </c>
      <c r="D850" s="1" t="s">
        <v>1547</v>
      </c>
      <c r="E850" s="2" t="str">
        <f>HYPERLINK("https://talan.bank.gov.ua/get-user-certificate/Te-A0y_-mbeF-5v9lnAi","Завантажити сертифікат")</f>
        <v>Завантажити сертифікат</v>
      </c>
    </row>
    <row r="851" spans="1:5" x14ac:dyDescent="0.3">
      <c r="A851" s="3">
        <v>850</v>
      </c>
      <c r="B851" s="3">
        <v>2807</v>
      </c>
      <c r="C851" s="2" t="s">
        <v>1548</v>
      </c>
      <c r="D851" s="1" t="s">
        <v>1549</v>
      </c>
      <c r="E851" s="2" t="str">
        <f>HYPERLINK("https://talan.bank.gov.ua/get-user-certificate/Te-A0UrWgEh_K11uExBl","Завантажити сертифікат")</f>
        <v>Завантажити сертифікат</v>
      </c>
    </row>
    <row r="852" spans="1:5" x14ac:dyDescent="0.3">
      <c r="A852" s="3">
        <v>851</v>
      </c>
      <c r="B852" s="3">
        <v>2808</v>
      </c>
      <c r="C852" s="2" t="s">
        <v>1550</v>
      </c>
      <c r="D852" s="1" t="s">
        <v>1551</v>
      </c>
      <c r="E852" s="2" t="str">
        <f>HYPERLINK("https://talan.bank.gov.ua/get-user-certificate/Te-A0CJhahOoI-0T_seG","Завантажити сертифікат")</f>
        <v>Завантажити сертифікат</v>
      </c>
    </row>
    <row r="853" spans="1:5" x14ac:dyDescent="0.3">
      <c r="A853" s="3">
        <v>852</v>
      </c>
      <c r="B853" s="3">
        <v>2809</v>
      </c>
      <c r="C853" s="2" t="s">
        <v>35</v>
      </c>
      <c r="D853" s="1" t="s">
        <v>1552</v>
      </c>
      <c r="E853" s="2" t="str">
        <f>HYPERLINK("https://talan.bank.gov.ua/get-user-certificate/Te-A0cfEVH0RyJ51Hv1n","Завантажити сертифікат")</f>
        <v>Завантажити сертифікат</v>
      </c>
    </row>
    <row r="854" spans="1:5" ht="28.8" x14ac:dyDescent="0.3">
      <c r="A854" s="3">
        <v>853</v>
      </c>
      <c r="B854" s="3">
        <v>2810</v>
      </c>
      <c r="C854" s="2" t="s">
        <v>109</v>
      </c>
      <c r="D854" s="1" t="s">
        <v>1553</v>
      </c>
      <c r="E854" s="2" t="str">
        <f>HYPERLINK("https://talan.bank.gov.ua/get-user-certificate/Te-A0sZRu4tTSGESIpg4","Завантажити сертифікат")</f>
        <v>Завантажити сертифікат</v>
      </c>
    </row>
    <row r="855" spans="1:5" ht="43.2" x14ac:dyDescent="0.3">
      <c r="A855" s="3">
        <v>854</v>
      </c>
      <c r="B855" s="3">
        <v>2811</v>
      </c>
      <c r="C855" s="2" t="s">
        <v>1554</v>
      </c>
      <c r="D855" s="1" t="s">
        <v>1555</v>
      </c>
      <c r="E855" s="2" t="str">
        <f>HYPERLINK("https://talan.bank.gov.ua/get-user-certificate/Te-A0mig0NQOAelD8ckW","Завантажити сертифікат")</f>
        <v>Завантажити сертифікат</v>
      </c>
    </row>
    <row r="856" spans="1:5" x14ac:dyDescent="0.3">
      <c r="A856" s="3">
        <v>855</v>
      </c>
      <c r="B856" s="3">
        <v>2812</v>
      </c>
      <c r="C856" s="2" t="s">
        <v>1556</v>
      </c>
      <c r="D856" s="1" t="s">
        <v>249</v>
      </c>
      <c r="E856" s="2" t="str">
        <f>HYPERLINK("https://talan.bank.gov.ua/get-user-certificate/Te-A0E8vXHUEreg541o3","Завантажити сертифікат")</f>
        <v>Завантажити сертифікат</v>
      </c>
    </row>
    <row r="857" spans="1:5" x14ac:dyDescent="0.3">
      <c r="A857" s="3">
        <v>856</v>
      </c>
      <c r="B857" s="3">
        <v>2813</v>
      </c>
      <c r="C857" s="2" t="s">
        <v>1557</v>
      </c>
      <c r="D857" s="1" t="s">
        <v>1558</v>
      </c>
      <c r="E857" s="2" t="str">
        <f>HYPERLINK("https://talan.bank.gov.ua/get-user-certificate/Te-A0bvjlBFzvWwHjGlF","Завантажити сертифікат")</f>
        <v>Завантажити сертифікат</v>
      </c>
    </row>
    <row r="858" spans="1:5" ht="28.8" x14ac:dyDescent="0.3">
      <c r="A858" s="3">
        <v>857</v>
      </c>
      <c r="B858" s="3">
        <v>2814</v>
      </c>
      <c r="C858" s="2" t="s">
        <v>1559</v>
      </c>
      <c r="D858" s="1" t="s">
        <v>1560</v>
      </c>
      <c r="E858" s="2" t="str">
        <f>HYPERLINK("https://talan.bank.gov.ua/get-user-certificate/Te-A00xF7mufXBrZ1HnR","Завантажити сертифікат")</f>
        <v>Завантажити сертифікат</v>
      </c>
    </row>
    <row r="859" spans="1:5" x14ac:dyDescent="0.3">
      <c r="A859" s="3">
        <v>858</v>
      </c>
      <c r="B859" s="3">
        <v>2815</v>
      </c>
      <c r="C859" s="2" t="s">
        <v>1561</v>
      </c>
      <c r="D859" s="1" t="s">
        <v>1562</v>
      </c>
      <c r="E859" s="2" t="str">
        <f>HYPERLINK("https://talan.bank.gov.ua/get-user-certificate/Te-A0vI7scEwtfIab-c6","Завантажити сертифікат")</f>
        <v>Завантажити сертифікат</v>
      </c>
    </row>
    <row r="860" spans="1:5" x14ac:dyDescent="0.3">
      <c r="A860" s="3">
        <v>859</v>
      </c>
      <c r="B860" s="3">
        <v>2816</v>
      </c>
      <c r="C860" s="2" t="s">
        <v>1563</v>
      </c>
      <c r="D860" s="1" t="s">
        <v>1564</v>
      </c>
      <c r="E860" s="2" t="str">
        <f>HYPERLINK("https://talan.bank.gov.ua/get-user-certificate/Te-A02u3qfTJmnmhiBDy","Завантажити сертифікат")</f>
        <v>Завантажити сертифікат</v>
      </c>
    </row>
    <row r="861" spans="1:5" x14ac:dyDescent="0.3">
      <c r="A861" s="3">
        <v>860</v>
      </c>
      <c r="B861" s="3">
        <v>2817</v>
      </c>
      <c r="C861" s="2" t="s">
        <v>1565</v>
      </c>
      <c r="D861" s="1" t="s">
        <v>1566</v>
      </c>
      <c r="E861" s="2" t="str">
        <f>HYPERLINK("https://talan.bank.gov.ua/get-user-certificate/Te-A0skEg7VAR1Cf8eAn","Завантажити сертифікат")</f>
        <v>Завантажити сертифікат</v>
      </c>
    </row>
    <row r="862" spans="1:5" x14ac:dyDescent="0.3">
      <c r="A862" s="3">
        <v>861</v>
      </c>
      <c r="B862" s="3">
        <v>2818</v>
      </c>
      <c r="C862" s="2" t="s">
        <v>1567</v>
      </c>
      <c r="D862" s="1" t="s">
        <v>1568</v>
      </c>
      <c r="E862" s="2" t="str">
        <f>HYPERLINK("https://talan.bank.gov.ua/get-user-certificate/Te-A0LKBzod5jMdX83ym","Завантажити сертифікат")</f>
        <v>Завантажити сертифікат</v>
      </c>
    </row>
    <row r="863" spans="1:5" x14ac:dyDescent="0.3">
      <c r="A863" s="3">
        <v>862</v>
      </c>
      <c r="B863" s="3">
        <v>2819</v>
      </c>
      <c r="C863" s="2" t="s">
        <v>1569</v>
      </c>
      <c r="D863" s="1" t="s">
        <v>1570</v>
      </c>
      <c r="E863" s="2" t="str">
        <f>HYPERLINK("https://talan.bank.gov.ua/get-user-certificate/Te-A0nMaGV_iCfd_yUXM","Завантажити сертифікат")</f>
        <v>Завантажити сертифікат</v>
      </c>
    </row>
    <row r="864" spans="1:5" x14ac:dyDescent="0.3">
      <c r="A864" s="3">
        <v>863</v>
      </c>
      <c r="B864" s="3">
        <v>2820</v>
      </c>
      <c r="C864" s="2" t="s">
        <v>1571</v>
      </c>
      <c r="D864" s="1" t="s">
        <v>1572</v>
      </c>
      <c r="E864" s="2" t="str">
        <f>HYPERLINK("https://talan.bank.gov.ua/get-user-certificate/Te-A0fcEp62Y4Kiy3KdR","Завантажити сертифікат")</f>
        <v>Завантажити сертифікат</v>
      </c>
    </row>
    <row r="865" spans="1:5" ht="28.8" x14ac:dyDescent="0.3">
      <c r="A865" s="3">
        <v>864</v>
      </c>
      <c r="B865" s="3">
        <v>2821</v>
      </c>
      <c r="C865" s="2" t="s">
        <v>1573</v>
      </c>
      <c r="D865" s="1" t="s">
        <v>1574</v>
      </c>
      <c r="E865" s="2" t="str">
        <f>HYPERLINK("https://talan.bank.gov.ua/get-user-certificate/Te-A00xAHUCRUZo0E2Sf","Завантажити сертифікат")</f>
        <v>Завантажити сертифікат</v>
      </c>
    </row>
    <row r="866" spans="1:5" x14ac:dyDescent="0.3">
      <c r="A866" s="3">
        <v>865</v>
      </c>
      <c r="B866" s="3">
        <v>2822</v>
      </c>
      <c r="C866" s="2" t="s">
        <v>1575</v>
      </c>
      <c r="D866" s="1" t="s">
        <v>1576</v>
      </c>
      <c r="E866" s="2" t="str">
        <f>HYPERLINK("https://talan.bank.gov.ua/get-user-certificate/Te-A04yNl3Mkdo0kaWzG","Завантажити сертифікат")</f>
        <v>Завантажити сертифікат</v>
      </c>
    </row>
    <row r="867" spans="1:5" ht="28.8" x14ac:dyDescent="0.3">
      <c r="A867" s="3">
        <v>866</v>
      </c>
      <c r="B867" s="3">
        <v>2823</v>
      </c>
      <c r="C867" s="2" t="s">
        <v>1577</v>
      </c>
      <c r="D867" s="1" t="s">
        <v>1578</v>
      </c>
      <c r="E867" s="2" t="str">
        <f>HYPERLINK("https://talan.bank.gov.ua/get-user-certificate/Te-A01316Uz_QNZ8RoGQ","Завантажити сертифікат")</f>
        <v>Завантажити сертифікат</v>
      </c>
    </row>
    <row r="868" spans="1:5" x14ac:dyDescent="0.3">
      <c r="A868" s="3">
        <v>867</v>
      </c>
      <c r="B868" s="3">
        <v>2824</v>
      </c>
      <c r="C868" s="2" t="s">
        <v>1579</v>
      </c>
      <c r="D868" s="1" t="s">
        <v>1580</v>
      </c>
      <c r="E868" s="2" t="str">
        <f>HYPERLINK("https://talan.bank.gov.ua/get-user-certificate/Te-A0iQsgMW2bw7LNJlH","Завантажити сертифікат")</f>
        <v>Завантажити сертифікат</v>
      </c>
    </row>
    <row r="869" spans="1:5" x14ac:dyDescent="0.3">
      <c r="A869" s="3">
        <v>868</v>
      </c>
      <c r="B869" s="3">
        <v>2825</v>
      </c>
      <c r="C869" s="2" t="s">
        <v>1581</v>
      </c>
      <c r="D869" s="1" t="s">
        <v>1582</v>
      </c>
      <c r="E869" s="2" t="str">
        <f>HYPERLINK("https://talan.bank.gov.ua/get-user-certificate/Te-A0_PEySpG17cz2ACj","Завантажити сертифікат")</f>
        <v>Завантажити сертифікат</v>
      </c>
    </row>
    <row r="870" spans="1:5" ht="28.8" x14ac:dyDescent="0.3">
      <c r="A870" s="3">
        <v>869</v>
      </c>
      <c r="B870" s="3">
        <v>2826</v>
      </c>
      <c r="C870" s="2" t="s">
        <v>1583</v>
      </c>
      <c r="D870" s="1" t="s">
        <v>1584</v>
      </c>
      <c r="E870" s="2" t="str">
        <f>HYPERLINK("https://talan.bank.gov.ua/get-user-certificate/Te-A0v0vxWQ0BxFO2JUS","Завантажити сертифікат")</f>
        <v>Завантажити сертифікат</v>
      </c>
    </row>
    <row r="871" spans="1:5" x14ac:dyDescent="0.3">
      <c r="A871" s="3">
        <v>870</v>
      </c>
      <c r="B871" s="3">
        <v>2827</v>
      </c>
      <c r="C871" s="2" t="s">
        <v>1585</v>
      </c>
      <c r="D871" s="1" t="s">
        <v>1586</v>
      </c>
      <c r="E871" s="2" t="str">
        <f>HYPERLINK("https://talan.bank.gov.ua/get-user-certificate/Te-A0HG5gd4QjgN_HU4b","Завантажити сертифікат")</f>
        <v>Завантажити сертифікат</v>
      </c>
    </row>
    <row r="872" spans="1:5" x14ac:dyDescent="0.3">
      <c r="A872" s="3">
        <v>871</v>
      </c>
      <c r="B872" s="3">
        <v>2828</v>
      </c>
      <c r="C872" s="2" t="s">
        <v>1587</v>
      </c>
      <c r="D872" s="1" t="s">
        <v>1588</v>
      </c>
      <c r="E872" s="2" t="str">
        <f>HYPERLINK("https://talan.bank.gov.ua/get-user-certificate/Te-A0E6CWSWoZBDB7H2G","Завантажити сертифікат")</f>
        <v>Завантажити сертифікат</v>
      </c>
    </row>
    <row r="873" spans="1:5" x14ac:dyDescent="0.3">
      <c r="A873" s="3">
        <v>872</v>
      </c>
      <c r="B873" s="3">
        <v>2829</v>
      </c>
      <c r="C873" s="2" t="s">
        <v>1589</v>
      </c>
      <c r="D873" s="1" t="s">
        <v>1590</v>
      </c>
      <c r="E873" s="2" t="str">
        <f>HYPERLINK("https://talan.bank.gov.ua/get-user-certificate/Te-A0lw6IfJgOAOvVmh_","Завантажити сертифікат")</f>
        <v>Завантажити сертифікат</v>
      </c>
    </row>
    <row r="874" spans="1:5" ht="28.8" x14ac:dyDescent="0.3">
      <c r="A874" s="3">
        <v>873</v>
      </c>
      <c r="B874" s="3">
        <v>2830</v>
      </c>
      <c r="C874" s="2" t="s">
        <v>1591</v>
      </c>
      <c r="D874" s="1" t="s">
        <v>1592</v>
      </c>
      <c r="E874" s="2" t="str">
        <f>HYPERLINK("https://talan.bank.gov.ua/get-user-certificate/Te-A0_tXbSGknSh9wsne","Завантажити сертифікат")</f>
        <v>Завантажити сертифікат</v>
      </c>
    </row>
    <row r="875" spans="1:5" x14ac:dyDescent="0.3">
      <c r="A875" s="3">
        <v>874</v>
      </c>
      <c r="B875" s="3">
        <v>2831</v>
      </c>
      <c r="C875" s="2" t="s">
        <v>1593</v>
      </c>
      <c r="D875" s="1" t="s">
        <v>143</v>
      </c>
      <c r="E875" s="2" t="str">
        <f>HYPERLINK("https://talan.bank.gov.ua/get-user-certificate/Te-A0yZ4GFnjBpRpAJHC","Завантажити сертифікат")</f>
        <v>Завантажити сертифікат</v>
      </c>
    </row>
    <row r="876" spans="1:5" ht="28.8" x14ac:dyDescent="0.3">
      <c r="A876" s="3">
        <v>875</v>
      </c>
      <c r="B876" s="3">
        <v>2832</v>
      </c>
      <c r="C876" s="2" t="s">
        <v>1594</v>
      </c>
      <c r="D876" s="1" t="s">
        <v>1595</v>
      </c>
      <c r="E876" s="2" t="str">
        <f>HYPERLINK("https://talan.bank.gov.ua/get-user-certificate/Te-A0OrTMdV6YLHnasGY","Завантажити сертифікат")</f>
        <v>Завантажити сертифікат</v>
      </c>
    </row>
    <row r="877" spans="1:5" x14ac:dyDescent="0.3">
      <c r="A877" s="3">
        <v>876</v>
      </c>
      <c r="B877" s="3">
        <v>2833</v>
      </c>
      <c r="C877" s="2" t="s">
        <v>1596</v>
      </c>
      <c r="D877" s="1" t="s">
        <v>1597</v>
      </c>
      <c r="E877" s="2" t="str">
        <f>HYPERLINK("https://talan.bank.gov.ua/get-user-certificate/Te-A0iNCu-mpz6ltUKGQ","Завантажити сертифікат")</f>
        <v>Завантажити сертифікат</v>
      </c>
    </row>
    <row r="878" spans="1:5" x14ac:dyDescent="0.3">
      <c r="A878" s="3">
        <v>877</v>
      </c>
      <c r="B878" s="3">
        <v>2834</v>
      </c>
      <c r="C878" s="2" t="s">
        <v>1598</v>
      </c>
      <c r="D878" s="1" t="s">
        <v>1288</v>
      </c>
      <c r="E878" s="2" t="str">
        <f>HYPERLINK("https://talan.bank.gov.ua/get-user-certificate/Te-A07y13t-Vf6m6sg8m","Завантажити сертифікат")</f>
        <v>Завантажити сертифікат</v>
      </c>
    </row>
    <row r="879" spans="1:5" x14ac:dyDescent="0.3">
      <c r="A879" s="3">
        <v>878</v>
      </c>
      <c r="B879" s="3">
        <v>2835</v>
      </c>
      <c r="C879" s="2" t="s">
        <v>1599</v>
      </c>
      <c r="D879" s="1" t="s">
        <v>1600</v>
      </c>
      <c r="E879" s="2" t="str">
        <f>HYPERLINK("https://talan.bank.gov.ua/get-user-certificate/Te-A02TVYCx9_g7rZdUe","Завантажити сертифікат")</f>
        <v>Завантажити сертифікат</v>
      </c>
    </row>
    <row r="880" spans="1:5" ht="28.8" x14ac:dyDescent="0.3">
      <c r="A880" s="3">
        <v>879</v>
      </c>
      <c r="B880" s="3">
        <v>2836</v>
      </c>
      <c r="C880" s="2" t="s">
        <v>1601</v>
      </c>
      <c r="D880" s="1" t="s">
        <v>1602</v>
      </c>
      <c r="E880" s="2" t="str">
        <f>HYPERLINK("https://talan.bank.gov.ua/get-user-certificate/Te-A0JGf7hDzBH5gt8qx","Завантажити сертифікат")</f>
        <v>Завантажити сертифікат</v>
      </c>
    </row>
    <row r="881" spans="1:5" x14ac:dyDescent="0.3">
      <c r="A881" s="3">
        <v>880</v>
      </c>
      <c r="B881" s="3">
        <v>2837</v>
      </c>
      <c r="C881" s="2" t="s">
        <v>1603</v>
      </c>
      <c r="D881" s="1" t="s">
        <v>1604</v>
      </c>
      <c r="E881" s="2" t="str">
        <f>HYPERLINK("https://talan.bank.gov.ua/get-user-certificate/Te-A0lu6bCkJOePbuZwL","Завантажити сертифікат")</f>
        <v>Завантажити сертифікат</v>
      </c>
    </row>
    <row r="882" spans="1:5" x14ac:dyDescent="0.3">
      <c r="A882" s="3">
        <v>881</v>
      </c>
      <c r="B882" s="3">
        <v>2838</v>
      </c>
      <c r="C882" s="2" t="s">
        <v>1605</v>
      </c>
      <c r="D882" s="1" t="s">
        <v>1606</v>
      </c>
      <c r="E882" s="2" t="str">
        <f>HYPERLINK("https://talan.bank.gov.ua/get-user-certificate/Te-A0lqmjFyWzwzS21LG","Завантажити сертифікат")</f>
        <v>Завантажити сертифікат</v>
      </c>
    </row>
    <row r="883" spans="1:5" x14ac:dyDescent="0.3">
      <c r="A883" s="3">
        <v>882</v>
      </c>
      <c r="B883" s="3">
        <v>2839</v>
      </c>
      <c r="C883" s="2" t="s">
        <v>1607</v>
      </c>
      <c r="D883" s="1" t="s">
        <v>1608</v>
      </c>
      <c r="E883" s="2" t="str">
        <f>HYPERLINK("https://talan.bank.gov.ua/get-user-certificate/Te-A0lf5MgSVX4maGbGI","Завантажити сертифікат")</f>
        <v>Завантажити сертифікат</v>
      </c>
    </row>
    <row r="884" spans="1:5" x14ac:dyDescent="0.3">
      <c r="A884" s="3">
        <v>883</v>
      </c>
      <c r="B884" s="3">
        <v>2840</v>
      </c>
      <c r="C884" s="2" t="s">
        <v>1609</v>
      </c>
      <c r="D884" s="1" t="s">
        <v>1610</v>
      </c>
      <c r="E884" s="2" t="str">
        <f>HYPERLINK("https://talan.bank.gov.ua/get-user-certificate/Te-A0xc90zgF2McalnqT","Завантажити сертифікат")</f>
        <v>Завантажити сертифікат</v>
      </c>
    </row>
    <row r="885" spans="1:5" x14ac:dyDescent="0.3">
      <c r="A885" s="3">
        <v>884</v>
      </c>
      <c r="B885" s="3">
        <v>2841</v>
      </c>
      <c r="C885" s="2" t="s">
        <v>1611</v>
      </c>
      <c r="D885" s="1" t="s">
        <v>1612</v>
      </c>
      <c r="E885" s="2" t="str">
        <f>HYPERLINK("https://talan.bank.gov.ua/get-user-certificate/Te-A0hN6Hsk6sN9E6v7M","Завантажити сертифікат")</f>
        <v>Завантажити сертифікат</v>
      </c>
    </row>
    <row r="886" spans="1:5" x14ac:dyDescent="0.3">
      <c r="A886" s="3">
        <v>885</v>
      </c>
      <c r="B886" s="3">
        <v>2842</v>
      </c>
      <c r="C886" s="2" t="s">
        <v>761</v>
      </c>
      <c r="D886" s="1" t="s">
        <v>1613</v>
      </c>
      <c r="E886" s="2" t="str">
        <f>HYPERLINK("https://talan.bank.gov.ua/get-user-certificate/Te-A0IT2UY03bnP1p0yG","Завантажити сертифікат")</f>
        <v>Завантажити сертифікат</v>
      </c>
    </row>
    <row r="887" spans="1:5" x14ac:dyDescent="0.3">
      <c r="A887" s="3">
        <v>886</v>
      </c>
      <c r="B887" s="3">
        <v>2843</v>
      </c>
      <c r="C887" s="2" t="s">
        <v>1614</v>
      </c>
      <c r="D887" s="1" t="s">
        <v>1615</v>
      </c>
      <c r="E887" s="2" t="str">
        <f>HYPERLINK("https://talan.bank.gov.ua/get-user-certificate/Te-A0iXDs0LnV6VHYxb7","Завантажити сертифікат")</f>
        <v>Завантажити сертифікат</v>
      </c>
    </row>
    <row r="888" spans="1:5" x14ac:dyDescent="0.3">
      <c r="A888" s="3">
        <v>887</v>
      </c>
      <c r="B888" s="3">
        <v>2844</v>
      </c>
      <c r="C888" s="2" t="s">
        <v>764</v>
      </c>
      <c r="D888" s="1" t="s">
        <v>1616</v>
      </c>
      <c r="E888" s="2" t="str">
        <f>HYPERLINK("https://talan.bank.gov.ua/get-user-certificate/Te-A0z80vPAzLfufi9LQ","Завантажити сертифікат")</f>
        <v>Завантажити сертифікат</v>
      </c>
    </row>
    <row r="889" spans="1:5" x14ac:dyDescent="0.3">
      <c r="A889" s="3">
        <v>888</v>
      </c>
      <c r="B889" s="3">
        <v>2845</v>
      </c>
      <c r="C889" s="2" t="s">
        <v>1617</v>
      </c>
      <c r="D889" s="1" t="s">
        <v>247</v>
      </c>
      <c r="E889" s="2" t="str">
        <f>HYPERLINK("https://talan.bank.gov.ua/get-user-certificate/Te-A03KJGpNxcdEKyxGP","Завантажити сертифікат")</f>
        <v>Завантажити сертифікат</v>
      </c>
    </row>
    <row r="890" spans="1:5" x14ac:dyDescent="0.3">
      <c r="A890" s="3">
        <v>889</v>
      </c>
      <c r="B890" s="3">
        <v>2846</v>
      </c>
      <c r="C890" s="2" t="s">
        <v>763</v>
      </c>
      <c r="D890" s="1" t="s">
        <v>1618</v>
      </c>
      <c r="E890" s="2" t="str">
        <f>HYPERLINK("https://talan.bank.gov.ua/get-user-certificate/Te-A0yCQVt3gKEsxa81h","Завантажити сертифікат")</f>
        <v>Завантажити сертифікат</v>
      </c>
    </row>
    <row r="891" spans="1:5" x14ac:dyDescent="0.3">
      <c r="A891" s="3">
        <v>890</v>
      </c>
      <c r="B891" s="3">
        <v>2847</v>
      </c>
      <c r="C891" s="2" t="s">
        <v>1619</v>
      </c>
      <c r="D891" s="1" t="s">
        <v>1620</v>
      </c>
      <c r="E891" s="2" t="str">
        <f>HYPERLINK("https://talan.bank.gov.ua/get-user-certificate/Te-A08yH91KXYBQs-N3H","Завантажити сертифікат")</f>
        <v>Завантажити сертифікат</v>
      </c>
    </row>
    <row r="892" spans="1:5" ht="28.8" x14ac:dyDescent="0.3">
      <c r="A892" s="3">
        <v>891</v>
      </c>
      <c r="B892" s="3">
        <v>2848</v>
      </c>
      <c r="C892" s="2" t="s">
        <v>1621</v>
      </c>
      <c r="D892" s="1" t="s">
        <v>1622</v>
      </c>
      <c r="E892" s="2" t="str">
        <f>HYPERLINK("https://talan.bank.gov.ua/get-user-certificate/Te-A0rMGmLlUVgCbHgIj","Завантажити сертифікат")</f>
        <v>Завантажити сертифікат</v>
      </c>
    </row>
    <row r="893" spans="1:5" ht="28.8" x14ac:dyDescent="0.3">
      <c r="A893" s="3">
        <v>892</v>
      </c>
      <c r="B893" s="3">
        <v>2849</v>
      </c>
      <c r="C893" s="2" t="s">
        <v>1623</v>
      </c>
      <c r="D893" s="1" t="s">
        <v>1624</v>
      </c>
      <c r="E893" s="2" t="str">
        <f>HYPERLINK("https://talan.bank.gov.ua/get-user-certificate/Te-A0FMhdYXGzJqpHMbO","Завантажити сертифікат")</f>
        <v>Завантажити сертифікат</v>
      </c>
    </row>
    <row r="894" spans="1:5" ht="28.8" x14ac:dyDescent="0.3">
      <c r="A894" s="3">
        <v>893</v>
      </c>
      <c r="B894" s="3">
        <v>2850</v>
      </c>
      <c r="C894" s="2" t="s">
        <v>1625</v>
      </c>
      <c r="D894" s="1" t="s">
        <v>1626</v>
      </c>
      <c r="E894" s="2" t="str">
        <f>HYPERLINK("https://talan.bank.gov.ua/get-user-certificate/Te-A0ofUuJakiFS5us79","Завантажити сертифікат")</f>
        <v>Завантажити сертифікат</v>
      </c>
    </row>
    <row r="895" spans="1:5" x14ac:dyDescent="0.3">
      <c r="A895" s="3">
        <v>894</v>
      </c>
      <c r="B895" s="3">
        <v>2851</v>
      </c>
      <c r="C895" s="2" t="s">
        <v>1627</v>
      </c>
      <c r="D895" s="1" t="s">
        <v>163</v>
      </c>
      <c r="E895" s="2" t="str">
        <f>HYPERLINK("https://talan.bank.gov.ua/get-user-certificate/Te-A07dIqYKtzrB8QDRt","Завантажити сертифікат")</f>
        <v>Завантажити сертифікат</v>
      </c>
    </row>
    <row r="896" spans="1:5" ht="28.8" x14ac:dyDescent="0.3">
      <c r="A896" s="3">
        <v>895</v>
      </c>
      <c r="B896" s="3">
        <v>2852</v>
      </c>
      <c r="C896" s="2" t="s">
        <v>1628</v>
      </c>
      <c r="D896" s="1" t="s">
        <v>1363</v>
      </c>
      <c r="E896" s="2" t="str">
        <f>HYPERLINK("https://talan.bank.gov.ua/get-user-certificate/Te-A0ZZTHMIPpCLzluIq","Завантажити сертифікат")</f>
        <v>Завантажити сертифікат</v>
      </c>
    </row>
    <row r="897" spans="1:5" x14ac:dyDescent="0.3">
      <c r="A897" s="3">
        <v>896</v>
      </c>
      <c r="B897" s="3">
        <v>2853</v>
      </c>
      <c r="C897" s="2" t="s">
        <v>1629</v>
      </c>
      <c r="D897" s="1" t="s">
        <v>1630</v>
      </c>
      <c r="E897" s="2" t="str">
        <f>HYPERLINK("https://talan.bank.gov.ua/get-user-certificate/Te-A04u37jIRui7xq8Kn","Завантажити сертифікат")</f>
        <v>Завантажити сертифікат</v>
      </c>
    </row>
    <row r="898" spans="1:5" x14ac:dyDescent="0.3">
      <c r="A898" s="3">
        <v>897</v>
      </c>
      <c r="B898" s="3">
        <v>2854</v>
      </c>
      <c r="C898" s="2" t="s">
        <v>1631</v>
      </c>
      <c r="D898" s="1" t="s">
        <v>1026</v>
      </c>
      <c r="E898" s="2" t="str">
        <f>HYPERLINK("https://talan.bank.gov.ua/get-user-certificate/Te-A0--hcyM8wn2bo8Ho","Завантажити сертифікат")</f>
        <v>Завантажити сертифікат</v>
      </c>
    </row>
    <row r="899" spans="1:5" x14ac:dyDescent="0.3">
      <c r="A899" s="3">
        <v>898</v>
      </c>
      <c r="B899" s="3">
        <v>2855</v>
      </c>
      <c r="C899" s="2" t="s">
        <v>1632</v>
      </c>
      <c r="D899" s="1" t="s">
        <v>1633</v>
      </c>
      <c r="E899" s="2" t="str">
        <f>HYPERLINK("https://talan.bank.gov.ua/get-user-certificate/Te-A0Ckt0rqD9oLO41ob","Завантажити сертифікат")</f>
        <v>Завантажити сертифікат</v>
      </c>
    </row>
    <row r="900" spans="1:5" ht="28.8" x14ac:dyDescent="0.3">
      <c r="A900" s="3">
        <v>899</v>
      </c>
      <c r="B900" s="3">
        <v>2856</v>
      </c>
      <c r="C900" s="2" t="s">
        <v>1634</v>
      </c>
      <c r="D900" s="1" t="s">
        <v>1635</v>
      </c>
      <c r="E900" s="2" t="str">
        <f>HYPERLINK("https://talan.bank.gov.ua/get-user-certificate/Te-A0mUrmyT_9RAqAitV","Завантажити сертифікат")</f>
        <v>Завантажити сертифікат</v>
      </c>
    </row>
    <row r="901" spans="1:5" x14ac:dyDescent="0.3">
      <c r="A901" s="3">
        <v>900</v>
      </c>
      <c r="B901" s="3">
        <v>2857</v>
      </c>
      <c r="C901" s="2" t="s">
        <v>1636</v>
      </c>
      <c r="D901" s="1" t="s">
        <v>1633</v>
      </c>
      <c r="E901" s="2" t="str">
        <f>HYPERLINK("https://talan.bank.gov.ua/get-user-certificate/Te-A0gsp0X2Yx5D1dIGW","Завантажити сертифікат")</f>
        <v>Завантажити сертифікат</v>
      </c>
    </row>
    <row r="902" spans="1:5" x14ac:dyDescent="0.3">
      <c r="A902" s="3">
        <v>901</v>
      </c>
      <c r="B902" s="3">
        <v>2858</v>
      </c>
      <c r="C902" s="2" t="s">
        <v>1637</v>
      </c>
      <c r="D902" s="1" t="s">
        <v>1638</v>
      </c>
      <c r="E902" s="2" t="str">
        <f>HYPERLINK("https://talan.bank.gov.ua/get-user-certificate/Te-A0vknIUi0qnncS4WC","Завантажити сертифікат")</f>
        <v>Завантажити сертифікат</v>
      </c>
    </row>
    <row r="903" spans="1:5" x14ac:dyDescent="0.3">
      <c r="A903" s="3">
        <v>902</v>
      </c>
      <c r="B903" s="3">
        <v>2859</v>
      </c>
      <c r="C903" s="2" t="s">
        <v>1639</v>
      </c>
      <c r="D903" s="1" t="s">
        <v>1640</v>
      </c>
      <c r="E903" s="2" t="str">
        <f>HYPERLINK("https://talan.bank.gov.ua/get-user-certificate/Te-A0IVOfKiedjmErLRO","Завантажити сертифікат")</f>
        <v>Завантажити сертифікат</v>
      </c>
    </row>
    <row r="904" spans="1:5" x14ac:dyDescent="0.3">
      <c r="A904" s="3">
        <v>903</v>
      </c>
      <c r="B904" s="3">
        <v>2860</v>
      </c>
      <c r="C904" s="2" t="s">
        <v>1641</v>
      </c>
      <c r="D904" s="1" t="s">
        <v>1642</v>
      </c>
      <c r="E904" s="2" t="str">
        <f>HYPERLINK("https://talan.bank.gov.ua/get-user-certificate/Te-A0JskARYNQjLgYUu-","Завантажити сертифікат")</f>
        <v>Завантажити сертифікат</v>
      </c>
    </row>
    <row r="905" spans="1:5" ht="28.8" x14ac:dyDescent="0.3">
      <c r="A905" s="3">
        <v>904</v>
      </c>
      <c r="B905" s="3">
        <v>2861</v>
      </c>
      <c r="C905" s="2" t="s">
        <v>1643</v>
      </c>
      <c r="D905" s="1" t="s">
        <v>1644</v>
      </c>
      <c r="E905" s="2" t="str">
        <f>HYPERLINK("https://talan.bank.gov.ua/get-user-certificate/Te-A01M0c-b74K1gnlAC","Завантажити сертифікат")</f>
        <v>Завантажити сертифікат</v>
      </c>
    </row>
    <row r="906" spans="1:5" x14ac:dyDescent="0.3">
      <c r="A906" s="3">
        <v>905</v>
      </c>
      <c r="B906" s="3">
        <v>2862</v>
      </c>
      <c r="C906" s="2" t="s">
        <v>1645</v>
      </c>
      <c r="D906" s="1" t="s">
        <v>1646</v>
      </c>
      <c r="E906" s="2" t="str">
        <f>HYPERLINK("https://talan.bank.gov.ua/get-user-certificate/Te-A05-HC3EsJ5XPpRBH","Завантажити сертифікат")</f>
        <v>Завантажити сертифікат</v>
      </c>
    </row>
    <row r="907" spans="1:5" x14ac:dyDescent="0.3">
      <c r="A907" s="3">
        <v>906</v>
      </c>
      <c r="B907" s="3">
        <v>2863</v>
      </c>
      <c r="C907" s="2" t="s">
        <v>1647</v>
      </c>
      <c r="D907" s="1" t="s">
        <v>1648</v>
      </c>
      <c r="E907" s="2" t="str">
        <f>HYPERLINK("https://talan.bank.gov.ua/get-user-certificate/Te-A0CNRnYlhNe7WgJnx","Завантажити сертифікат")</f>
        <v>Завантажити сертифікат</v>
      </c>
    </row>
    <row r="908" spans="1:5" x14ac:dyDescent="0.3">
      <c r="A908" s="3">
        <v>907</v>
      </c>
      <c r="B908" s="3">
        <v>2864</v>
      </c>
      <c r="C908" s="2" t="s">
        <v>1649</v>
      </c>
      <c r="D908" s="1" t="s">
        <v>1648</v>
      </c>
      <c r="E908" s="2" t="str">
        <f>HYPERLINK("https://talan.bank.gov.ua/get-user-certificate/Te-A00HbHKbTR69lR02p","Завантажити сертифікат")</f>
        <v>Завантажити сертифікат</v>
      </c>
    </row>
    <row r="909" spans="1:5" ht="28.8" x14ac:dyDescent="0.3">
      <c r="A909" s="3">
        <v>908</v>
      </c>
      <c r="B909" s="3">
        <v>2865</v>
      </c>
      <c r="C909" s="2" t="s">
        <v>1650</v>
      </c>
      <c r="D909" s="1" t="s">
        <v>1651</v>
      </c>
      <c r="E909" s="2" t="str">
        <f>HYPERLINK("https://talan.bank.gov.ua/get-user-certificate/Te-A0YMRUQ1jqiy0QHOZ","Завантажити сертифікат")</f>
        <v>Завантажити сертифікат</v>
      </c>
    </row>
    <row r="910" spans="1:5" ht="28.8" x14ac:dyDescent="0.3">
      <c r="A910" s="3">
        <v>909</v>
      </c>
      <c r="B910" s="3">
        <v>2866</v>
      </c>
      <c r="C910" s="2" t="s">
        <v>1652</v>
      </c>
      <c r="D910" s="1" t="s">
        <v>1653</v>
      </c>
      <c r="E910" s="2" t="str">
        <f>HYPERLINK("https://talan.bank.gov.ua/get-user-certificate/Te-A0fqERYlU1lstpLwc","Завантажити сертифікат")</f>
        <v>Завантажити сертифікат</v>
      </c>
    </row>
    <row r="911" spans="1:5" x14ac:dyDescent="0.3">
      <c r="A911" s="3">
        <v>910</v>
      </c>
      <c r="B911" s="3">
        <v>2867</v>
      </c>
      <c r="C911" s="2" t="s">
        <v>1654</v>
      </c>
      <c r="D911" s="1" t="s">
        <v>163</v>
      </c>
      <c r="E911" s="2" t="str">
        <f>HYPERLINK("https://talan.bank.gov.ua/get-user-certificate/Te-A0b2mh2buKEBWICeU","Завантажити сертифікат")</f>
        <v>Завантажити сертифікат</v>
      </c>
    </row>
    <row r="912" spans="1:5" x14ac:dyDescent="0.3">
      <c r="A912" s="3">
        <v>911</v>
      </c>
      <c r="B912" s="3">
        <v>2868</v>
      </c>
      <c r="C912" s="2" t="s">
        <v>1655</v>
      </c>
      <c r="D912" s="1" t="s">
        <v>1656</v>
      </c>
      <c r="E912" s="2" t="str">
        <f>HYPERLINK("https://talan.bank.gov.ua/get-user-certificate/Te-A0a3j8aP441VuUHnU","Завантажити сертифікат")</f>
        <v>Завантажити сертифікат</v>
      </c>
    </row>
    <row r="913" spans="1:5" x14ac:dyDescent="0.3">
      <c r="A913" s="3">
        <v>912</v>
      </c>
      <c r="B913" s="3">
        <v>2869</v>
      </c>
      <c r="C913" s="2" t="s">
        <v>1657</v>
      </c>
      <c r="D913" s="1" t="s">
        <v>1658</v>
      </c>
      <c r="E913" s="2" t="str">
        <f>HYPERLINK("https://talan.bank.gov.ua/get-user-certificate/Te-A0wrIjhKHez165K_r","Завантажити сертифікат")</f>
        <v>Завантажити сертифікат</v>
      </c>
    </row>
    <row r="914" spans="1:5" x14ac:dyDescent="0.3">
      <c r="A914" s="3">
        <v>913</v>
      </c>
      <c r="B914" s="3">
        <v>2870</v>
      </c>
      <c r="C914" s="2" t="s">
        <v>1659</v>
      </c>
      <c r="D914" s="1" t="s">
        <v>1660</v>
      </c>
      <c r="E914" s="2" t="str">
        <f>HYPERLINK("https://talan.bank.gov.ua/get-user-certificate/Te-A0EJD3aJ1YvdiihyS","Завантажити сертифікат")</f>
        <v>Завантажити сертифікат</v>
      </c>
    </row>
    <row r="915" spans="1:5" x14ac:dyDescent="0.3">
      <c r="A915" s="3">
        <v>914</v>
      </c>
      <c r="B915" s="3">
        <v>2871</v>
      </c>
      <c r="C915" s="2" t="s">
        <v>1661</v>
      </c>
      <c r="D915" s="1" t="s">
        <v>299</v>
      </c>
      <c r="E915" s="2" t="str">
        <f>HYPERLINK("https://talan.bank.gov.ua/get-user-certificate/Te-A01-58qHNtg67V116","Завантажити сертифікат")</f>
        <v>Завантажити сертифікат</v>
      </c>
    </row>
    <row r="916" spans="1:5" x14ac:dyDescent="0.3">
      <c r="A916" s="3">
        <v>915</v>
      </c>
      <c r="B916" s="3">
        <v>2872</v>
      </c>
      <c r="C916" s="2" t="s">
        <v>1662</v>
      </c>
      <c r="D916" s="1" t="s">
        <v>1663</v>
      </c>
      <c r="E916" s="2" t="str">
        <f>HYPERLINK("https://talan.bank.gov.ua/get-user-certificate/Te-A0EJwhTVog-4h08af","Завантажити сертифікат")</f>
        <v>Завантажити сертифікат</v>
      </c>
    </row>
    <row r="917" spans="1:5" x14ac:dyDescent="0.3">
      <c r="A917" s="3">
        <v>916</v>
      </c>
      <c r="B917" s="3">
        <v>2873</v>
      </c>
      <c r="C917" s="2" t="s">
        <v>1664</v>
      </c>
      <c r="D917" s="1" t="s">
        <v>1665</v>
      </c>
      <c r="E917" s="2" t="str">
        <f>HYPERLINK("https://talan.bank.gov.ua/get-user-certificate/Te-A0VxAS6NgqlY4HvVB","Завантажити сертифікат")</f>
        <v>Завантажити сертифікат</v>
      </c>
    </row>
    <row r="918" spans="1:5" x14ac:dyDescent="0.3">
      <c r="A918" s="3">
        <v>917</v>
      </c>
      <c r="B918" s="3">
        <v>2874</v>
      </c>
      <c r="C918" s="2" t="s">
        <v>1666</v>
      </c>
      <c r="D918" s="1" t="s">
        <v>1667</v>
      </c>
      <c r="E918" s="2" t="str">
        <f>HYPERLINK("https://talan.bank.gov.ua/get-user-certificate/Te-A0uCCC0U8KD7ll3rD","Завантажити сертифікат")</f>
        <v>Завантажити сертифікат</v>
      </c>
    </row>
    <row r="919" spans="1:5" x14ac:dyDescent="0.3">
      <c r="A919" s="3">
        <v>918</v>
      </c>
      <c r="B919" s="3">
        <v>2875</v>
      </c>
      <c r="C919" s="2" t="s">
        <v>1668</v>
      </c>
      <c r="D919" s="1" t="s">
        <v>1132</v>
      </c>
      <c r="E919" s="2" t="str">
        <f>HYPERLINK("https://talan.bank.gov.ua/get-user-certificate/Te-A0-7Qq-IhIPTTNKaT","Завантажити сертифікат")</f>
        <v>Завантажити сертифікат</v>
      </c>
    </row>
    <row r="920" spans="1:5" ht="28.8" x14ac:dyDescent="0.3">
      <c r="A920" s="3">
        <v>919</v>
      </c>
      <c r="B920" s="3">
        <v>2876</v>
      </c>
      <c r="C920" s="2" t="s">
        <v>1669</v>
      </c>
      <c r="D920" s="1" t="s">
        <v>1670</v>
      </c>
      <c r="E920" s="2" t="str">
        <f>HYPERLINK("https://talan.bank.gov.ua/get-user-certificate/Te-A06q_fKPKJkw0aUya","Завантажити сертифікат")</f>
        <v>Завантажити сертифікат</v>
      </c>
    </row>
    <row r="921" spans="1:5" x14ac:dyDescent="0.3">
      <c r="A921" s="3">
        <v>920</v>
      </c>
      <c r="B921" s="3">
        <v>2877</v>
      </c>
      <c r="C921" s="2" t="s">
        <v>1671</v>
      </c>
      <c r="D921" s="1" t="s">
        <v>1672</v>
      </c>
      <c r="E921" s="2" t="str">
        <f>HYPERLINK("https://talan.bank.gov.ua/get-user-certificate/Te-A0etGh0T_tqEsIDxd","Завантажити сертифікат")</f>
        <v>Завантажити сертифікат</v>
      </c>
    </row>
    <row r="922" spans="1:5" ht="28.8" x14ac:dyDescent="0.3">
      <c r="A922" s="3">
        <v>921</v>
      </c>
      <c r="B922" s="3">
        <v>2878</v>
      </c>
      <c r="C922" s="2" t="s">
        <v>1673</v>
      </c>
      <c r="D922" s="1" t="s">
        <v>1674</v>
      </c>
      <c r="E922" s="2" t="str">
        <f>HYPERLINK("https://talan.bank.gov.ua/get-user-certificate/Te-A0mvdOIlXJSH7sFrV","Завантажити сертифікат")</f>
        <v>Завантажити сертифікат</v>
      </c>
    </row>
    <row r="923" spans="1:5" ht="28.8" x14ac:dyDescent="0.3">
      <c r="A923" s="3">
        <v>922</v>
      </c>
      <c r="B923" s="3">
        <v>2879</v>
      </c>
      <c r="C923" s="2" t="s">
        <v>1675</v>
      </c>
      <c r="D923" s="1" t="s">
        <v>1676</v>
      </c>
      <c r="E923" s="2" t="str">
        <f>HYPERLINK("https://talan.bank.gov.ua/get-user-certificate/Te-A0QCEFhS3cJpkEOLF","Завантажити сертифікат")</f>
        <v>Завантажити сертифікат</v>
      </c>
    </row>
    <row r="924" spans="1:5" x14ac:dyDescent="0.3">
      <c r="A924" s="3">
        <v>923</v>
      </c>
      <c r="B924" s="3">
        <v>2880</v>
      </c>
      <c r="C924" s="2" t="s">
        <v>1677</v>
      </c>
      <c r="D924" s="1" t="s">
        <v>1678</v>
      </c>
      <c r="E924" s="2" t="str">
        <f>HYPERLINK("https://talan.bank.gov.ua/get-user-certificate/Te-A04vGoSNJo_wMlmZo","Завантажити сертифікат")</f>
        <v>Завантажити сертифікат</v>
      </c>
    </row>
    <row r="925" spans="1:5" x14ac:dyDescent="0.3">
      <c r="A925" s="3">
        <v>924</v>
      </c>
      <c r="B925" s="3">
        <v>2881</v>
      </c>
      <c r="C925" s="2" t="s">
        <v>1679</v>
      </c>
      <c r="D925" s="1" t="s">
        <v>1680</v>
      </c>
      <c r="E925" s="2" t="str">
        <f>HYPERLINK("https://talan.bank.gov.ua/get-user-certificate/Te-A0gTt8VnSn9QrIKrS","Завантажити сертифікат")</f>
        <v>Завантажити сертифікат</v>
      </c>
    </row>
    <row r="926" spans="1:5" ht="28.8" x14ac:dyDescent="0.3">
      <c r="A926" s="3">
        <v>925</v>
      </c>
      <c r="B926" s="3">
        <v>2882</v>
      </c>
      <c r="C926" s="2" t="s">
        <v>1681</v>
      </c>
      <c r="D926" s="1" t="s">
        <v>1682</v>
      </c>
      <c r="E926" s="2" t="str">
        <f>HYPERLINK("https://talan.bank.gov.ua/get-user-certificate/Te-A01w972e4Z5r85xcm","Завантажити сертифікат")</f>
        <v>Завантажити сертифікат</v>
      </c>
    </row>
    <row r="927" spans="1:5" ht="28.8" x14ac:dyDescent="0.3">
      <c r="A927" s="3">
        <v>926</v>
      </c>
      <c r="B927" s="3">
        <v>2883</v>
      </c>
      <c r="C927" s="2" t="s">
        <v>1683</v>
      </c>
      <c r="D927" s="1" t="s">
        <v>1684</v>
      </c>
      <c r="E927" s="2" t="str">
        <f>HYPERLINK("https://talan.bank.gov.ua/get-user-certificate/Te-A0KXsPXc4xl_UvNvJ","Завантажити сертифікат")</f>
        <v>Завантажити сертифікат</v>
      </c>
    </row>
    <row r="928" spans="1:5" ht="28.8" x14ac:dyDescent="0.3">
      <c r="A928" s="3">
        <v>927</v>
      </c>
      <c r="B928" s="3">
        <v>2884</v>
      </c>
      <c r="C928" s="2" t="s">
        <v>1685</v>
      </c>
      <c r="D928" s="1" t="s">
        <v>1684</v>
      </c>
      <c r="E928" s="2" t="str">
        <f>HYPERLINK("https://talan.bank.gov.ua/get-user-certificate/Te-A0eNfkhK6tZT8kxRK","Завантажити сертифікат")</f>
        <v>Завантажити сертифікат</v>
      </c>
    </row>
    <row r="929" spans="1:5" x14ac:dyDescent="0.3">
      <c r="A929" s="3">
        <v>928</v>
      </c>
      <c r="B929" s="3">
        <v>2885</v>
      </c>
      <c r="C929" s="2" t="s">
        <v>66</v>
      </c>
      <c r="D929" s="1" t="s">
        <v>1686</v>
      </c>
      <c r="E929" s="2" t="str">
        <f>HYPERLINK("https://talan.bank.gov.ua/get-user-certificate/Te-A0i_l1smNw5ghQhbr","Завантажити сертифікат")</f>
        <v>Завантажити сертифікат</v>
      </c>
    </row>
    <row r="930" spans="1:5" ht="28.8" x14ac:dyDescent="0.3">
      <c r="A930" s="3">
        <v>929</v>
      </c>
      <c r="B930" s="3">
        <v>2886</v>
      </c>
      <c r="C930" s="2" t="s">
        <v>1687</v>
      </c>
      <c r="D930" s="1" t="s">
        <v>1688</v>
      </c>
      <c r="E930" s="2" t="str">
        <f>HYPERLINK("https://talan.bank.gov.ua/get-user-certificate/Te-A0J3Eaj0t3ZS_-ycy","Завантажити сертифікат")</f>
        <v>Завантажити сертифікат</v>
      </c>
    </row>
    <row r="931" spans="1:5" x14ac:dyDescent="0.3">
      <c r="A931" s="3">
        <v>930</v>
      </c>
      <c r="B931" s="3">
        <v>2887</v>
      </c>
      <c r="C931" s="2" t="s">
        <v>1689</v>
      </c>
      <c r="D931" s="1" t="s">
        <v>1690</v>
      </c>
      <c r="E931" s="2" t="str">
        <f>HYPERLINK("https://talan.bank.gov.ua/get-user-certificate/Te-A07lde6M4CuvWVdBD","Завантажити сертифікат")</f>
        <v>Завантажити сертифікат</v>
      </c>
    </row>
    <row r="932" spans="1:5" x14ac:dyDescent="0.3">
      <c r="A932" s="3">
        <v>931</v>
      </c>
      <c r="B932" s="3">
        <v>2888</v>
      </c>
      <c r="C932" s="2" t="s">
        <v>1691</v>
      </c>
      <c r="D932" s="1" t="s">
        <v>1692</v>
      </c>
      <c r="E932" s="2" t="str">
        <f>HYPERLINK("https://talan.bank.gov.ua/get-user-certificate/Te-A0r-ycEv_RDJlzmmc","Завантажити сертифікат")</f>
        <v>Завантажити сертифікат</v>
      </c>
    </row>
    <row r="933" spans="1:5" x14ac:dyDescent="0.3">
      <c r="A933" s="3">
        <v>932</v>
      </c>
      <c r="B933" s="3">
        <v>2889</v>
      </c>
      <c r="C933" s="2" t="s">
        <v>1693</v>
      </c>
      <c r="D933" s="1" t="s">
        <v>1694</v>
      </c>
      <c r="E933" s="2" t="str">
        <f>HYPERLINK("https://talan.bank.gov.ua/get-user-certificate/Te-A0B2LSd0ygCjIimm2","Завантажити сертифікат")</f>
        <v>Завантажити сертифікат</v>
      </c>
    </row>
    <row r="934" spans="1:5" x14ac:dyDescent="0.3">
      <c r="A934" s="3">
        <v>933</v>
      </c>
      <c r="B934" s="3">
        <v>2890</v>
      </c>
      <c r="C934" s="2" t="s">
        <v>1695</v>
      </c>
      <c r="D934" s="1" t="s">
        <v>1696</v>
      </c>
      <c r="E934" s="2" t="str">
        <f>HYPERLINK("https://talan.bank.gov.ua/get-user-certificate/Te-A0-NdaPxTYlRsXuwd","Завантажити сертифікат")</f>
        <v>Завантажити сертифікат</v>
      </c>
    </row>
    <row r="935" spans="1:5" x14ac:dyDescent="0.3">
      <c r="A935" s="3">
        <v>934</v>
      </c>
      <c r="B935" s="3">
        <v>2891</v>
      </c>
      <c r="C935" s="2" t="s">
        <v>1697</v>
      </c>
      <c r="D935" s="1" t="s">
        <v>249</v>
      </c>
      <c r="E935" s="2" t="str">
        <f>HYPERLINK("https://talan.bank.gov.ua/get-user-certificate/Te-A0UuYK1MSnM5dmsbR","Завантажити сертифікат")</f>
        <v>Завантажити сертифікат</v>
      </c>
    </row>
    <row r="936" spans="1:5" x14ac:dyDescent="0.3">
      <c r="A936" s="3">
        <v>935</v>
      </c>
      <c r="B936" s="3">
        <v>2892</v>
      </c>
      <c r="C936" s="2" t="s">
        <v>1698</v>
      </c>
      <c r="D936" s="1" t="s">
        <v>1699</v>
      </c>
      <c r="E936" s="2" t="str">
        <f>HYPERLINK("https://talan.bank.gov.ua/get-user-certificate/Te-A0UQpSXp4z2V6g3t6","Завантажити сертифікат")</f>
        <v>Завантажити сертифікат</v>
      </c>
    </row>
    <row r="937" spans="1:5" x14ac:dyDescent="0.3">
      <c r="A937" s="3">
        <v>936</v>
      </c>
      <c r="B937" s="3">
        <v>2893</v>
      </c>
      <c r="C937" s="2" t="s">
        <v>1700</v>
      </c>
      <c r="D937" s="1" t="s">
        <v>1701</v>
      </c>
      <c r="E937" s="2" t="str">
        <f>HYPERLINK("https://talan.bank.gov.ua/get-user-certificate/Te-A0PWpN-dv6H65gxRu","Завантажити сертифікат")</f>
        <v>Завантажити сертифікат</v>
      </c>
    </row>
    <row r="938" spans="1:5" x14ac:dyDescent="0.3">
      <c r="A938" s="3">
        <v>937</v>
      </c>
      <c r="B938" s="3">
        <v>2894</v>
      </c>
      <c r="C938" s="2" t="s">
        <v>1702</v>
      </c>
      <c r="D938" s="1" t="s">
        <v>1703</v>
      </c>
      <c r="E938" s="2" t="str">
        <f>HYPERLINK("https://talan.bank.gov.ua/get-user-certificate/Te-A0QwIrip2i4eLvgkH","Завантажити сертифікат")</f>
        <v>Завантажити сертифікат</v>
      </c>
    </row>
    <row r="939" spans="1:5" x14ac:dyDescent="0.3">
      <c r="A939" s="3">
        <v>938</v>
      </c>
      <c r="B939" s="3">
        <v>2895</v>
      </c>
      <c r="C939" s="2" t="s">
        <v>1704</v>
      </c>
      <c r="D939" s="1" t="s">
        <v>1705</v>
      </c>
      <c r="E939" s="2" t="str">
        <f>HYPERLINK("https://talan.bank.gov.ua/get-user-certificate/Te-A0fRSRNz4pLh4odb0","Завантажити сертифікат")</f>
        <v>Завантажити сертифікат</v>
      </c>
    </row>
    <row r="940" spans="1:5" x14ac:dyDescent="0.3">
      <c r="A940" s="3">
        <v>939</v>
      </c>
      <c r="B940" s="3">
        <v>2896</v>
      </c>
      <c r="C940" s="2" t="s">
        <v>1706</v>
      </c>
      <c r="D940" s="1" t="s">
        <v>1707</v>
      </c>
      <c r="E940" s="2" t="str">
        <f>HYPERLINK("https://talan.bank.gov.ua/get-user-certificate/Te-A04vn3zLE6BTF1AIH","Завантажити сертифікат")</f>
        <v>Завантажити сертифікат</v>
      </c>
    </row>
    <row r="941" spans="1:5" ht="28.8" x14ac:dyDescent="0.3">
      <c r="A941" s="3">
        <v>940</v>
      </c>
      <c r="B941" s="3">
        <v>2897</v>
      </c>
      <c r="C941" s="2" t="s">
        <v>1708</v>
      </c>
      <c r="D941" s="1" t="s">
        <v>1709</v>
      </c>
      <c r="E941" s="2" t="str">
        <f>HYPERLINK("https://talan.bank.gov.ua/get-user-certificate/Te-A0PBJHn1psUop8Iwc","Завантажити сертифікат")</f>
        <v>Завантажити сертифікат</v>
      </c>
    </row>
    <row r="942" spans="1:5" ht="28.8" x14ac:dyDescent="0.3">
      <c r="A942" s="3">
        <v>941</v>
      </c>
      <c r="B942" s="3">
        <v>2898</v>
      </c>
      <c r="C942" s="2" t="s">
        <v>1710</v>
      </c>
      <c r="D942" s="1" t="s">
        <v>1711</v>
      </c>
      <c r="E942" s="2" t="str">
        <f>HYPERLINK("https://talan.bank.gov.ua/get-user-certificate/Te-A0eoQJDGihOFFAcHN","Завантажити сертифікат")</f>
        <v>Завантажити сертифікат</v>
      </c>
    </row>
    <row r="943" spans="1:5" x14ac:dyDescent="0.3">
      <c r="A943" s="3">
        <v>942</v>
      </c>
      <c r="B943" s="3">
        <v>2899</v>
      </c>
      <c r="C943" s="2" t="s">
        <v>1712</v>
      </c>
      <c r="D943" s="1" t="s">
        <v>1713</v>
      </c>
      <c r="E943" s="2" t="str">
        <f>HYPERLINK("https://talan.bank.gov.ua/get-user-certificate/Te-A0AWHtW1nqmdSWxpJ","Завантажити сертифікат")</f>
        <v>Завантажити сертифікат</v>
      </c>
    </row>
    <row r="944" spans="1:5" x14ac:dyDescent="0.3">
      <c r="A944" s="3">
        <v>943</v>
      </c>
      <c r="B944" s="3">
        <v>2900</v>
      </c>
      <c r="C944" s="2" t="s">
        <v>1714</v>
      </c>
      <c r="D944" s="1" t="s">
        <v>1715</v>
      </c>
      <c r="E944" s="2" t="str">
        <f>HYPERLINK("https://talan.bank.gov.ua/get-user-certificate/Te-A0sbO9dAUJ8bFkrPR","Завантажити сертифікат")</f>
        <v>Завантажити сертифікат</v>
      </c>
    </row>
    <row r="945" spans="1:5" x14ac:dyDescent="0.3">
      <c r="A945" s="3">
        <v>944</v>
      </c>
      <c r="B945" s="3">
        <v>2901</v>
      </c>
      <c r="C945" s="2" t="s">
        <v>1716</v>
      </c>
      <c r="D945" s="1" t="s">
        <v>1717</v>
      </c>
      <c r="E945" s="2" t="str">
        <f>HYPERLINK("https://talan.bank.gov.ua/get-user-certificate/Te-A0dembzGn1AHTF8OL","Завантажити сертифікат")</f>
        <v>Завантажити сертифікат</v>
      </c>
    </row>
    <row r="946" spans="1:5" x14ac:dyDescent="0.3">
      <c r="A946" s="3">
        <v>945</v>
      </c>
      <c r="B946" s="3">
        <v>2902</v>
      </c>
      <c r="C946" s="2" t="s">
        <v>1718</v>
      </c>
      <c r="D946" s="1" t="s">
        <v>1719</v>
      </c>
      <c r="E946" s="2" t="str">
        <f>HYPERLINK("https://talan.bank.gov.ua/get-user-certificate/Te-A0CE9Jf3NzM6IxZMb","Завантажити сертифікат")</f>
        <v>Завантажити сертифікат</v>
      </c>
    </row>
    <row r="947" spans="1:5" ht="28.8" x14ac:dyDescent="0.3">
      <c r="A947" s="3">
        <v>946</v>
      </c>
      <c r="B947" s="3">
        <v>2903</v>
      </c>
      <c r="C947" s="2" t="s">
        <v>1720</v>
      </c>
      <c r="D947" s="1" t="s">
        <v>1721</v>
      </c>
      <c r="E947" s="2" t="str">
        <f>HYPERLINK("https://talan.bank.gov.ua/get-user-certificate/Te-A0386WdoBt4NjLqvx","Завантажити сертифікат")</f>
        <v>Завантажити сертифікат</v>
      </c>
    </row>
    <row r="948" spans="1:5" x14ac:dyDescent="0.3">
      <c r="A948" s="3">
        <v>947</v>
      </c>
      <c r="B948" s="3">
        <v>2904</v>
      </c>
      <c r="C948" s="2" t="s">
        <v>1722</v>
      </c>
      <c r="D948" s="1" t="s">
        <v>1723</v>
      </c>
      <c r="E948" s="2" t="str">
        <f>HYPERLINK("https://talan.bank.gov.ua/get-user-certificate/Te-A0gqSKKKSMvnl9FaG","Завантажити сертифікат")</f>
        <v>Завантажити сертифікат</v>
      </c>
    </row>
    <row r="949" spans="1:5" ht="28.8" x14ac:dyDescent="0.3">
      <c r="A949" s="3">
        <v>948</v>
      </c>
      <c r="B949" s="3">
        <v>2905</v>
      </c>
      <c r="C949" s="2" t="s">
        <v>1724</v>
      </c>
      <c r="D949" s="1" t="s">
        <v>1725</v>
      </c>
      <c r="E949" s="2" t="str">
        <f>HYPERLINK("https://talan.bank.gov.ua/get-user-certificate/Te-A0MipzHWPYNUM2-GA","Завантажити сертифікат")</f>
        <v>Завантажити сертифікат</v>
      </c>
    </row>
    <row r="950" spans="1:5" x14ac:dyDescent="0.3">
      <c r="A950" s="3">
        <v>949</v>
      </c>
      <c r="B950" s="3">
        <v>2906</v>
      </c>
      <c r="C950" s="2" t="s">
        <v>1726</v>
      </c>
      <c r="D950" s="1" t="s">
        <v>1727</v>
      </c>
      <c r="E950" s="2" t="str">
        <f>HYPERLINK("https://talan.bank.gov.ua/get-user-certificate/Te-A0IwgDA0Rf6jsUH-C","Завантажити сертифікат")</f>
        <v>Завантажити сертифікат</v>
      </c>
    </row>
    <row r="951" spans="1:5" x14ac:dyDescent="0.3">
      <c r="A951" s="3">
        <v>950</v>
      </c>
      <c r="B951" s="3">
        <v>2907</v>
      </c>
      <c r="C951" s="2" t="s">
        <v>1728</v>
      </c>
      <c r="D951" s="1" t="s">
        <v>1729</v>
      </c>
      <c r="E951" s="2" t="str">
        <f>HYPERLINK("https://talan.bank.gov.ua/get-user-certificate/Te-A0tIzQE8EBnKRYzat","Завантажити сертифікат")</f>
        <v>Завантажити сертифікат</v>
      </c>
    </row>
    <row r="952" spans="1:5" x14ac:dyDescent="0.3">
      <c r="A952" s="3">
        <v>951</v>
      </c>
      <c r="B952" s="3">
        <v>2908</v>
      </c>
      <c r="C952" s="2" t="s">
        <v>1730</v>
      </c>
      <c r="D952" s="1" t="s">
        <v>130</v>
      </c>
      <c r="E952" s="2" t="str">
        <f>HYPERLINK("https://talan.bank.gov.ua/get-user-certificate/Te-A0Xsy_sjnWl6dN7Bd","Завантажити сертифікат")</f>
        <v>Завантажити сертифікат</v>
      </c>
    </row>
    <row r="953" spans="1:5" x14ac:dyDescent="0.3">
      <c r="A953" s="3">
        <v>952</v>
      </c>
      <c r="B953" s="3">
        <v>2909</v>
      </c>
      <c r="C953" s="2" t="s">
        <v>1731</v>
      </c>
      <c r="D953" s="1" t="s">
        <v>1732</v>
      </c>
      <c r="E953" s="2" t="str">
        <f>HYPERLINK("https://talan.bank.gov.ua/get-user-certificate/Te-A0v1fmzmmzU3lsZwA","Завантажити сертифікат")</f>
        <v>Завантажити сертифікат</v>
      </c>
    </row>
    <row r="954" spans="1:5" x14ac:dyDescent="0.3">
      <c r="A954" s="3">
        <v>953</v>
      </c>
      <c r="B954" s="3">
        <v>2910</v>
      </c>
      <c r="C954" s="2" t="s">
        <v>1733</v>
      </c>
      <c r="D954" s="1" t="s">
        <v>1734</v>
      </c>
      <c r="E954" s="2" t="str">
        <f>HYPERLINK("https://talan.bank.gov.ua/get-user-certificate/Te-A0RxPZAt7oTY7Vale","Завантажити сертифікат")</f>
        <v>Завантажити сертифікат</v>
      </c>
    </row>
    <row r="955" spans="1:5" ht="28.8" x14ac:dyDescent="0.3">
      <c r="A955" s="3">
        <v>954</v>
      </c>
      <c r="B955" s="3">
        <v>2911</v>
      </c>
      <c r="C955" s="2" t="s">
        <v>1735</v>
      </c>
      <c r="D955" s="1" t="s">
        <v>1736</v>
      </c>
      <c r="E955" s="2" t="str">
        <f>HYPERLINK("https://talan.bank.gov.ua/get-user-certificate/Te-A0ev6Cahe3xC25XAl","Завантажити сертифікат")</f>
        <v>Завантажити сертифікат</v>
      </c>
    </row>
    <row r="956" spans="1:5" x14ac:dyDescent="0.3">
      <c r="A956" s="3">
        <v>955</v>
      </c>
      <c r="B956" s="3">
        <v>2912</v>
      </c>
      <c r="C956" s="2" t="s">
        <v>1737</v>
      </c>
      <c r="D956" s="1" t="s">
        <v>1738</v>
      </c>
      <c r="E956" s="2" t="str">
        <f>HYPERLINK("https://talan.bank.gov.ua/get-user-certificate/Te-A0MJX2PYNvVHWWJCo","Завантажити сертифікат")</f>
        <v>Завантажити сертифікат</v>
      </c>
    </row>
    <row r="957" spans="1:5" x14ac:dyDescent="0.3">
      <c r="A957" s="3">
        <v>956</v>
      </c>
      <c r="B957" s="3">
        <v>2913</v>
      </c>
      <c r="C957" s="2" t="s">
        <v>1739</v>
      </c>
      <c r="D957" s="1" t="s">
        <v>1740</v>
      </c>
      <c r="E957" s="2" t="str">
        <f>HYPERLINK("https://talan.bank.gov.ua/get-user-certificate/Te-A00BjLI7JmZxy2Og6","Завантажити сертифікат")</f>
        <v>Завантажити сертифікат</v>
      </c>
    </row>
    <row r="958" spans="1:5" x14ac:dyDescent="0.3">
      <c r="A958" s="3">
        <v>957</v>
      </c>
      <c r="B958" s="3">
        <v>2914</v>
      </c>
      <c r="C958" s="2" t="s">
        <v>1741</v>
      </c>
      <c r="D958" s="1" t="s">
        <v>1742</v>
      </c>
      <c r="E958" s="2" t="str">
        <f>HYPERLINK("https://talan.bank.gov.ua/get-user-certificate/Te-A0Wg9ZXYjaF1iITFM","Завантажити сертифікат")</f>
        <v>Завантажити сертифікат</v>
      </c>
    </row>
    <row r="959" spans="1:5" ht="28.8" x14ac:dyDescent="0.3">
      <c r="A959" s="3">
        <v>958</v>
      </c>
      <c r="B959" s="3">
        <v>2915</v>
      </c>
      <c r="C959" s="2" t="s">
        <v>22</v>
      </c>
      <c r="D959" s="1" t="s">
        <v>1743</v>
      </c>
      <c r="E959" s="2" t="str">
        <f>HYPERLINK("https://talan.bank.gov.ua/get-user-certificate/Te-A0BUWO6w7bOkQT_-u","Завантажити сертифікат")</f>
        <v>Завантажити сертифікат</v>
      </c>
    </row>
    <row r="960" spans="1:5" ht="28.8" x14ac:dyDescent="0.3">
      <c r="A960" s="3">
        <v>959</v>
      </c>
      <c r="B960" s="3">
        <v>2916</v>
      </c>
      <c r="C960" s="2" t="s">
        <v>1744</v>
      </c>
      <c r="D960" s="1" t="s">
        <v>1745</v>
      </c>
      <c r="E960" s="2" t="str">
        <f>HYPERLINK("https://talan.bank.gov.ua/get-user-certificate/Te-A0LBCRZ-__b1Ua_a9","Завантажити сертифікат")</f>
        <v>Завантажити сертифікат</v>
      </c>
    </row>
    <row r="961" spans="1:5" ht="28.8" x14ac:dyDescent="0.3">
      <c r="A961" s="3">
        <v>960</v>
      </c>
      <c r="B961" s="3">
        <v>2917</v>
      </c>
      <c r="C961" s="2" t="s">
        <v>1746</v>
      </c>
      <c r="D961" s="1" t="s">
        <v>1747</v>
      </c>
      <c r="E961" s="2" t="str">
        <f>HYPERLINK("https://talan.bank.gov.ua/get-user-certificate/Te-A0ivddyy_9Xg2ewDO","Завантажити сертифікат")</f>
        <v>Завантажити сертифікат</v>
      </c>
    </row>
    <row r="962" spans="1:5" x14ac:dyDescent="0.3">
      <c r="A962" s="3">
        <v>961</v>
      </c>
      <c r="B962" s="3">
        <v>2918</v>
      </c>
      <c r="C962" s="2" t="s">
        <v>1748</v>
      </c>
      <c r="D962" s="1" t="s">
        <v>1749</v>
      </c>
      <c r="E962" s="2" t="str">
        <f>HYPERLINK("https://talan.bank.gov.ua/get-user-certificate/Te-A0-NCDatwtJfdpeoj","Завантажити сертифікат")</f>
        <v>Завантажити сертифікат</v>
      </c>
    </row>
    <row r="963" spans="1:5" ht="28.8" x14ac:dyDescent="0.3">
      <c r="A963" s="3">
        <v>962</v>
      </c>
      <c r="B963" s="3">
        <v>2919</v>
      </c>
      <c r="C963" s="2" t="s">
        <v>1750</v>
      </c>
      <c r="D963" s="1" t="s">
        <v>1751</v>
      </c>
      <c r="E963" s="2" t="str">
        <f>HYPERLINK("https://talan.bank.gov.ua/get-user-certificate/Te-A0Ot_DFmvDINYOFKJ","Завантажити сертифікат")</f>
        <v>Завантажити сертифікат</v>
      </c>
    </row>
    <row r="964" spans="1:5" x14ac:dyDescent="0.3">
      <c r="A964" s="3">
        <v>963</v>
      </c>
      <c r="B964" s="3">
        <v>2920</v>
      </c>
      <c r="C964" s="2" t="s">
        <v>1752</v>
      </c>
      <c r="D964" s="1" t="s">
        <v>1753</v>
      </c>
      <c r="E964" s="2" t="str">
        <f>HYPERLINK("https://talan.bank.gov.ua/get-user-certificate/Te-A0Er1M5hE1Z9jG81D","Завантажити сертифікат")</f>
        <v>Завантажити сертифікат</v>
      </c>
    </row>
    <row r="965" spans="1:5" x14ac:dyDescent="0.3">
      <c r="A965" s="3">
        <v>964</v>
      </c>
      <c r="B965" s="3">
        <v>2921</v>
      </c>
      <c r="C965" s="2" t="s">
        <v>1754</v>
      </c>
      <c r="D965" s="1" t="s">
        <v>1755</v>
      </c>
      <c r="E965" s="2" t="str">
        <f>HYPERLINK("https://talan.bank.gov.ua/get-user-certificate/Te-A0rO2tzaHxK4p1C--","Завантажити сертифікат")</f>
        <v>Завантажити сертифікат</v>
      </c>
    </row>
    <row r="966" spans="1:5" x14ac:dyDescent="0.3">
      <c r="A966" s="3">
        <v>965</v>
      </c>
      <c r="B966" s="3">
        <v>2922</v>
      </c>
      <c r="C966" s="2" t="s">
        <v>1756</v>
      </c>
      <c r="D966" s="1" t="s">
        <v>1757</v>
      </c>
      <c r="E966" s="2" t="str">
        <f>HYPERLINK("https://talan.bank.gov.ua/get-user-certificate/Te-A0OmRgq5ZLpO04o95","Завантажити сертифікат")</f>
        <v>Завантажити сертифікат</v>
      </c>
    </row>
    <row r="967" spans="1:5" x14ac:dyDescent="0.3">
      <c r="A967" s="3">
        <v>966</v>
      </c>
      <c r="B967" s="3">
        <v>2923</v>
      </c>
      <c r="C967" s="2" t="s">
        <v>1758</v>
      </c>
      <c r="D967" s="1" t="s">
        <v>1759</v>
      </c>
      <c r="E967" s="2" t="str">
        <f>HYPERLINK("https://talan.bank.gov.ua/get-user-certificate/Te-A0OS9zeEjpmqLtVmS","Завантажити сертифікат")</f>
        <v>Завантажити сертифікат</v>
      </c>
    </row>
    <row r="968" spans="1:5" x14ac:dyDescent="0.3">
      <c r="A968" s="3">
        <v>967</v>
      </c>
      <c r="B968" s="3">
        <v>2924</v>
      </c>
      <c r="C968" s="2" t="s">
        <v>1760</v>
      </c>
      <c r="D968" s="1" t="s">
        <v>1761</v>
      </c>
      <c r="E968" s="2" t="str">
        <f>HYPERLINK("https://talan.bank.gov.ua/get-user-certificate/Te-A0lmO8fGMCgUpQUAx","Завантажити сертифікат")</f>
        <v>Завантажити сертифікат</v>
      </c>
    </row>
    <row r="969" spans="1:5" x14ac:dyDescent="0.3">
      <c r="A969" s="3">
        <v>968</v>
      </c>
      <c r="B969" s="3">
        <v>2925</v>
      </c>
      <c r="C969" s="2" t="s">
        <v>1762</v>
      </c>
      <c r="D969" s="1" t="s">
        <v>1763</v>
      </c>
      <c r="E969" s="2" t="str">
        <f>HYPERLINK("https://talan.bank.gov.ua/get-user-certificate/Te-A0bHxi-OtI5NNMiHK","Завантажити сертифікат")</f>
        <v>Завантажити сертифікат</v>
      </c>
    </row>
    <row r="970" spans="1:5" ht="28.8" x14ac:dyDescent="0.3">
      <c r="A970" s="3">
        <v>969</v>
      </c>
      <c r="B970" s="3">
        <v>2926</v>
      </c>
      <c r="C970" s="2" t="s">
        <v>1764</v>
      </c>
      <c r="D970" s="1" t="s">
        <v>905</v>
      </c>
      <c r="E970" s="2" t="str">
        <f>HYPERLINK("https://talan.bank.gov.ua/get-user-certificate/Te-A0n5h8mAj4B-WAJF8","Завантажити сертифікат")</f>
        <v>Завантажити сертифікат</v>
      </c>
    </row>
    <row r="971" spans="1:5" x14ac:dyDescent="0.3">
      <c r="A971" s="3">
        <v>970</v>
      </c>
      <c r="B971" s="3">
        <v>2927</v>
      </c>
      <c r="C971" s="2" t="s">
        <v>1765</v>
      </c>
      <c r="D971" s="1" t="s">
        <v>712</v>
      </c>
      <c r="E971" s="2" t="str">
        <f>HYPERLINK("https://talan.bank.gov.ua/get-user-certificate/Te-A0hPf0SVrNbpIoEur","Завантажити сертифікат")</f>
        <v>Завантажити сертифікат</v>
      </c>
    </row>
    <row r="972" spans="1:5" x14ac:dyDescent="0.3">
      <c r="A972" s="3">
        <v>971</v>
      </c>
      <c r="B972" s="3">
        <v>2928</v>
      </c>
      <c r="C972" s="2" t="s">
        <v>1766</v>
      </c>
      <c r="D972" s="1" t="s">
        <v>1767</v>
      </c>
      <c r="E972" s="2" t="str">
        <f>HYPERLINK("https://talan.bank.gov.ua/get-user-certificate/Te-A0i7s1RLzBnFZKNMA","Завантажити сертифікат")</f>
        <v>Завантажити сертифікат</v>
      </c>
    </row>
    <row r="973" spans="1:5" x14ac:dyDescent="0.3">
      <c r="A973" s="3">
        <v>972</v>
      </c>
      <c r="B973" s="3">
        <v>2929</v>
      </c>
      <c r="C973" s="2" t="s">
        <v>1768</v>
      </c>
      <c r="D973" s="1" t="s">
        <v>1769</v>
      </c>
      <c r="E973" s="2" t="str">
        <f>HYPERLINK("https://talan.bank.gov.ua/get-user-certificate/Te-A05Kj8AbStI3N9Syn","Завантажити сертифікат")</f>
        <v>Завантажити сертифікат</v>
      </c>
    </row>
    <row r="974" spans="1:5" ht="28.8" x14ac:dyDescent="0.3">
      <c r="A974" s="3">
        <v>973</v>
      </c>
      <c r="B974" s="3">
        <v>2930</v>
      </c>
      <c r="C974" s="2" t="s">
        <v>1770</v>
      </c>
      <c r="D974" s="1" t="s">
        <v>1771</v>
      </c>
      <c r="E974" s="2" t="str">
        <f>HYPERLINK("https://talan.bank.gov.ua/get-user-certificate/Te-A01XazORN36OsSuvc","Завантажити сертифікат")</f>
        <v>Завантажити сертифікат</v>
      </c>
    </row>
    <row r="975" spans="1:5" x14ac:dyDescent="0.3">
      <c r="A975" s="3">
        <v>974</v>
      </c>
      <c r="B975" s="3">
        <v>2931</v>
      </c>
      <c r="C975" s="2" t="s">
        <v>1772</v>
      </c>
      <c r="D975" s="1" t="s">
        <v>1773</v>
      </c>
      <c r="E975" s="2" t="str">
        <f>HYPERLINK("https://talan.bank.gov.ua/get-user-certificate/Te-A0a84OL644oNAib2g","Завантажити сертифікат")</f>
        <v>Завантажити сертифікат</v>
      </c>
    </row>
    <row r="976" spans="1:5" ht="28.8" x14ac:dyDescent="0.3">
      <c r="A976" s="3">
        <v>975</v>
      </c>
      <c r="B976" s="3">
        <v>2932</v>
      </c>
      <c r="C976" s="2" t="s">
        <v>1774</v>
      </c>
      <c r="D976" s="1" t="s">
        <v>1775</v>
      </c>
      <c r="E976" s="2" t="str">
        <f>HYPERLINK("https://talan.bank.gov.ua/get-user-certificate/Te-A0fZPzeNa8i5AyXVZ","Завантажити сертифікат")</f>
        <v>Завантажити сертифікат</v>
      </c>
    </row>
    <row r="977" spans="1:5" x14ac:dyDescent="0.3">
      <c r="A977" s="3">
        <v>976</v>
      </c>
      <c r="B977" s="3">
        <v>2933</v>
      </c>
      <c r="C977" s="2" t="s">
        <v>1776</v>
      </c>
      <c r="D977" s="1" t="s">
        <v>1777</v>
      </c>
      <c r="E977" s="2" t="str">
        <f>HYPERLINK("https://talan.bank.gov.ua/get-user-certificate/Te-A0uiL41Qy6rJUfQeH","Завантажити сертифікат")</f>
        <v>Завантажити сертифікат</v>
      </c>
    </row>
    <row r="978" spans="1:5" x14ac:dyDescent="0.3">
      <c r="A978" s="3">
        <v>977</v>
      </c>
      <c r="B978" s="3">
        <v>2934</v>
      </c>
      <c r="C978" s="2" t="s">
        <v>1778</v>
      </c>
      <c r="D978" s="1" t="s">
        <v>1779</v>
      </c>
      <c r="E978" s="2" t="str">
        <f>HYPERLINK("https://talan.bank.gov.ua/get-user-certificate/Te-A0x2Amz3ZO3TOtyMO","Завантажити сертифікат")</f>
        <v>Завантажити сертифікат</v>
      </c>
    </row>
    <row r="979" spans="1:5" x14ac:dyDescent="0.3">
      <c r="A979" s="3">
        <v>978</v>
      </c>
      <c r="B979" s="3">
        <v>2935</v>
      </c>
      <c r="C979" s="2" t="s">
        <v>1780</v>
      </c>
      <c r="D979" s="1" t="s">
        <v>1026</v>
      </c>
      <c r="E979" s="2" t="str">
        <f>HYPERLINK("https://talan.bank.gov.ua/get-user-certificate/Te-A0ivn2DDi_xl1g3wK","Завантажити сертифікат")</f>
        <v>Завантажити сертифікат</v>
      </c>
    </row>
    <row r="980" spans="1:5" x14ac:dyDescent="0.3">
      <c r="A980" s="3">
        <v>979</v>
      </c>
      <c r="B980" s="3">
        <v>2936</v>
      </c>
      <c r="C980" s="2" t="s">
        <v>1781</v>
      </c>
      <c r="D980" s="1" t="s">
        <v>1782</v>
      </c>
      <c r="E980" s="2" t="str">
        <f>HYPERLINK("https://talan.bank.gov.ua/get-user-certificate/Te-A0Wp6Z5Tby5pptZZY","Завантажити сертифікат")</f>
        <v>Завантажити сертифікат</v>
      </c>
    </row>
    <row r="981" spans="1:5" x14ac:dyDescent="0.3">
      <c r="A981" s="3">
        <v>980</v>
      </c>
      <c r="B981" s="3">
        <v>2937</v>
      </c>
      <c r="C981" s="2" t="s">
        <v>1783</v>
      </c>
      <c r="D981" s="1" t="s">
        <v>1784</v>
      </c>
      <c r="E981" s="2" t="str">
        <f>HYPERLINK("https://talan.bank.gov.ua/get-user-certificate/Te-A0YLlaqKAbstj0wc7","Завантажити сертифікат")</f>
        <v>Завантажити сертифікат</v>
      </c>
    </row>
    <row r="982" spans="1:5" x14ac:dyDescent="0.3">
      <c r="A982" s="3">
        <v>981</v>
      </c>
      <c r="B982" s="3">
        <v>2938</v>
      </c>
      <c r="C982" s="2" t="s">
        <v>1785</v>
      </c>
      <c r="D982" s="1" t="s">
        <v>1786</v>
      </c>
      <c r="E982" s="2" t="str">
        <f>HYPERLINK("https://talan.bank.gov.ua/get-user-certificate/Te-A0R34pA8sjUeU1gHb","Завантажити сертифікат")</f>
        <v>Завантажити сертифікат</v>
      </c>
    </row>
    <row r="983" spans="1:5" x14ac:dyDescent="0.3">
      <c r="A983" s="3">
        <v>982</v>
      </c>
      <c r="B983" s="3">
        <v>2939</v>
      </c>
      <c r="C983" s="2" t="s">
        <v>1787</v>
      </c>
      <c r="D983" s="1" t="s">
        <v>1788</v>
      </c>
      <c r="E983" s="2" t="str">
        <f>HYPERLINK("https://talan.bank.gov.ua/get-user-certificate/Te-A0z38XRSk4mz8m7hw","Завантажити сертифікат")</f>
        <v>Завантажити сертифікат</v>
      </c>
    </row>
    <row r="984" spans="1:5" ht="28.8" x14ac:dyDescent="0.3">
      <c r="A984" s="3">
        <v>983</v>
      </c>
      <c r="B984" s="3">
        <v>2940</v>
      </c>
      <c r="C984" s="2" t="s">
        <v>2</v>
      </c>
      <c r="D984" s="1" t="s">
        <v>1789</v>
      </c>
      <c r="E984" s="2" t="str">
        <f>HYPERLINK("https://talan.bank.gov.ua/get-user-certificate/Te-A0sOgoBdO8B2piR3s","Завантажити сертифікат")</f>
        <v>Завантажити сертифікат</v>
      </c>
    </row>
    <row r="985" spans="1:5" x14ac:dyDescent="0.3">
      <c r="A985" s="3">
        <v>984</v>
      </c>
      <c r="B985" s="3">
        <v>2941</v>
      </c>
      <c r="C985" s="2" t="s">
        <v>1790</v>
      </c>
      <c r="D985" s="1" t="s">
        <v>1791</v>
      </c>
      <c r="E985" s="2" t="str">
        <f>HYPERLINK("https://talan.bank.gov.ua/get-user-certificate/Te-A0oUAIM0ExcfugD-l","Завантажити сертифікат")</f>
        <v>Завантажити сертифікат</v>
      </c>
    </row>
    <row r="986" spans="1:5" x14ac:dyDescent="0.3">
      <c r="A986" s="3">
        <v>985</v>
      </c>
      <c r="B986" s="3">
        <v>2942</v>
      </c>
      <c r="C986" s="2" t="s">
        <v>1792</v>
      </c>
      <c r="D986" s="1" t="s">
        <v>1793</v>
      </c>
      <c r="E986" s="2" t="str">
        <f>HYPERLINK("https://talan.bank.gov.ua/get-user-certificate/Te-A0HvKkDvUHs6iAVNJ","Завантажити сертифікат")</f>
        <v>Завантажити сертифікат</v>
      </c>
    </row>
    <row r="987" spans="1:5" x14ac:dyDescent="0.3">
      <c r="A987" s="3">
        <v>986</v>
      </c>
      <c r="B987" s="3">
        <v>2943</v>
      </c>
      <c r="C987" s="2" t="s">
        <v>1794</v>
      </c>
      <c r="D987" s="1" t="s">
        <v>1795</v>
      </c>
      <c r="E987" s="2" t="str">
        <f>HYPERLINK("https://talan.bank.gov.ua/get-user-certificate/Te-A0KyGhQSsY-MNpkOO","Завантажити сертифікат")</f>
        <v>Завантажити сертифікат</v>
      </c>
    </row>
    <row r="988" spans="1:5" ht="28.8" x14ac:dyDescent="0.3">
      <c r="A988" s="3">
        <v>987</v>
      </c>
      <c r="B988" s="3">
        <v>2944</v>
      </c>
      <c r="C988" s="2" t="s">
        <v>10</v>
      </c>
      <c r="D988" s="1" t="s">
        <v>1743</v>
      </c>
      <c r="E988" s="2" t="str">
        <f>HYPERLINK("https://talan.bank.gov.ua/get-user-certificate/Te-A0hlfj-rWvwr29Pp9","Завантажити сертифікат")</f>
        <v>Завантажити сертифікат</v>
      </c>
    </row>
    <row r="989" spans="1:5" x14ac:dyDescent="0.3">
      <c r="A989" s="3">
        <v>988</v>
      </c>
      <c r="B989" s="3">
        <v>2945</v>
      </c>
      <c r="C989" s="2" t="s">
        <v>1796</v>
      </c>
      <c r="D989" s="1" t="s">
        <v>1797</v>
      </c>
      <c r="E989" s="2" t="str">
        <f>HYPERLINK("https://talan.bank.gov.ua/get-user-certificate/Te-A0WCAygnXrW4-9OaB","Завантажити сертифікат")</f>
        <v>Завантажити сертифікат</v>
      </c>
    </row>
    <row r="990" spans="1:5" x14ac:dyDescent="0.3">
      <c r="A990" s="3">
        <v>989</v>
      </c>
      <c r="B990" s="3">
        <v>2946</v>
      </c>
      <c r="C990" s="2" t="s">
        <v>1798</v>
      </c>
      <c r="D990" s="1" t="s">
        <v>1799</v>
      </c>
      <c r="E990" s="2" t="str">
        <f>HYPERLINK("https://talan.bank.gov.ua/get-user-certificate/Te-A0jihJEbt1PQ8UBb8","Завантажити сертифікат")</f>
        <v>Завантажити сертифікат</v>
      </c>
    </row>
    <row r="991" spans="1:5" x14ac:dyDescent="0.3">
      <c r="A991" s="3">
        <v>990</v>
      </c>
      <c r="B991" s="3">
        <v>2947</v>
      </c>
      <c r="C991" s="2" t="s">
        <v>1800</v>
      </c>
      <c r="D991" s="1" t="s">
        <v>1801</v>
      </c>
      <c r="E991" s="2" t="str">
        <f>HYPERLINK("https://talan.bank.gov.ua/get-user-certificate/Te-A0ZlxEg7_nmRKjDg2","Завантажити сертифікат")</f>
        <v>Завантажити сертифікат</v>
      </c>
    </row>
    <row r="992" spans="1:5" ht="28.8" x14ac:dyDescent="0.3">
      <c r="A992" s="3">
        <v>991</v>
      </c>
      <c r="B992" s="3">
        <v>2948</v>
      </c>
      <c r="C992" s="2" t="s">
        <v>1802</v>
      </c>
      <c r="D992" s="1" t="s">
        <v>1803</v>
      </c>
      <c r="E992" s="2" t="str">
        <f>HYPERLINK("https://talan.bank.gov.ua/get-user-certificate/Te-A0kAZHPlV2fa_9AvB","Завантажити сертифікат")</f>
        <v>Завантажити сертифікат</v>
      </c>
    </row>
    <row r="993" spans="1:5" x14ac:dyDescent="0.3">
      <c r="A993" s="3">
        <v>992</v>
      </c>
      <c r="B993" s="3">
        <v>2949</v>
      </c>
      <c r="C993" s="2" t="s">
        <v>1804</v>
      </c>
      <c r="D993" s="1" t="s">
        <v>1805</v>
      </c>
      <c r="E993" s="2" t="str">
        <f>HYPERLINK("https://talan.bank.gov.ua/get-user-certificate/Te-A0AiGbDKChu_NCQ1C","Завантажити сертифікат")</f>
        <v>Завантажити сертифікат</v>
      </c>
    </row>
    <row r="994" spans="1:5" x14ac:dyDescent="0.3">
      <c r="A994" s="3">
        <v>993</v>
      </c>
      <c r="B994" s="3">
        <v>2950</v>
      </c>
      <c r="C994" s="2" t="s">
        <v>1806</v>
      </c>
      <c r="D994" s="1" t="s">
        <v>1805</v>
      </c>
      <c r="E994" s="2" t="str">
        <f>HYPERLINK("https://talan.bank.gov.ua/get-user-certificate/Te-A0Jn_A7sPfd50JAvI","Завантажити сертифікат")</f>
        <v>Завантажити сертифікат</v>
      </c>
    </row>
    <row r="995" spans="1:5" x14ac:dyDescent="0.3">
      <c r="A995" s="3">
        <v>994</v>
      </c>
      <c r="B995" s="3">
        <v>2951</v>
      </c>
      <c r="C995" s="2" t="s">
        <v>1807</v>
      </c>
      <c r="D995" s="1" t="s">
        <v>1808</v>
      </c>
      <c r="E995" s="2" t="str">
        <f>HYPERLINK("https://talan.bank.gov.ua/get-user-certificate/Te-A0vIzsB-BMJ6KLCm-","Завантажити сертифікат")</f>
        <v>Завантажити сертифікат</v>
      </c>
    </row>
    <row r="996" spans="1:5" x14ac:dyDescent="0.3">
      <c r="A996" s="3">
        <v>995</v>
      </c>
      <c r="B996" s="3">
        <v>2952</v>
      </c>
      <c r="C996" s="2" t="s">
        <v>1809</v>
      </c>
      <c r="D996" s="1" t="s">
        <v>1810</v>
      </c>
      <c r="E996" s="2" t="str">
        <f>HYPERLINK("https://talan.bank.gov.ua/get-user-certificate/Te-A0G-tLPDaYzJsy4K5","Завантажити сертифікат")</f>
        <v>Завантажити сертифікат</v>
      </c>
    </row>
    <row r="997" spans="1:5" ht="28.8" x14ac:dyDescent="0.3">
      <c r="A997" s="3">
        <v>996</v>
      </c>
      <c r="B997" s="3">
        <v>2953</v>
      </c>
      <c r="C997" s="2" t="s">
        <v>1811</v>
      </c>
      <c r="D997" s="1" t="s">
        <v>1812</v>
      </c>
      <c r="E997" s="2" t="str">
        <f>HYPERLINK("https://talan.bank.gov.ua/get-user-certificate/Te-A0w3GPNltsShaVDFE","Завантажити сертифікат")</f>
        <v>Завантажити сертифікат</v>
      </c>
    </row>
    <row r="998" spans="1:5" ht="28.8" x14ac:dyDescent="0.3">
      <c r="A998" s="3">
        <v>997</v>
      </c>
      <c r="B998" s="3">
        <v>2954</v>
      </c>
      <c r="C998" s="2" t="s">
        <v>1813</v>
      </c>
      <c r="D998" s="1" t="s">
        <v>1814</v>
      </c>
      <c r="E998" s="2" t="str">
        <f>HYPERLINK("https://talan.bank.gov.ua/get-user-certificate/Te-A0zNqI7OgfQYggN96","Завантажити сертифікат")</f>
        <v>Завантажити сертифікат</v>
      </c>
    </row>
    <row r="999" spans="1:5" ht="28.8" x14ac:dyDescent="0.3">
      <c r="A999" s="3">
        <v>998</v>
      </c>
      <c r="B999" s="3">
        <v>2955</v>
      </c>
      <c r="C999" s="2" t="s">
        <v>1815</v>
      </c>
      <c r="D999" s="1" t="s">
        <v>1814</v>
      </c>
      <c r="E999" s="2" t="str">
        <f>HYPERLINK("https://talan.bank.gov.ua/get-user-certificate/Te-A03iItjgerin0_Og3","Завантажити сертифікат")</f>
        <v>Завантажити сертифікат</v>
      </c>
    </row>
    <row r="1000" spans="1:5" x14ac:dyDescent="0.3">
      <c r="A1000" s="3">
        <v>999</v>
      </c>
      <c r="B1000" s="3">
        <v>2956</v>
      </c>
      <c r="C1000" s="2" t="s">
        <v>1816</v>
      </c>
      <c r="D1000" s="1" t="s">
        <v>1805</v>
      </c>
      <c r="E1000" s="2" t="str">
        <f>HYPERLINK("https://talan.bank.gov.ua/get-user-certificate/Te-A0JymAqRvNrnYrHkh","Завантажити сертифікат")</f>
        <v>Завантажити сертифікат</v>
      </c>
    </row>
    <row r="1001" spans="1:5" x14ac:dyDescent="0.3">
      <c r="A1001" s="3">
        <v>1000</v>
      </c>
      <c r="B1001" s="3">
        <v>2957</v>
      </c>
      <c r="C1001" s="2" t="s">
        <v>1817</v>
      </c>
      <c r="D1001" s="1" t="s">
        <v>1805</v>
      </c>
      <c r="E1001" s="2" t="str">
        <f>HYPERLINK("https://talan.bank.gov.ua/get-user-certificate/Te-A0yVC_op8CMIPwrJB","Завантажити сертифікат")</f>
        <v>Завантажити сертифікат</v>
      </c>
    </row>
    <row r="1002" spans="1:5" x14ac:dyDescent="0.3">
      <c r="A1002" s="3">
        <v>1001</v>
      </c>
      <c r="B1002" s="3">
        <v>2958</v>
      </c>
      <c r="C1002" s="2" t="s">
        <v>1818</v>
      </c>
      <c r="D1002" s="1" t="s">
        <v>1819</v>
      </c>
      <c r="E1002" s="2" t="str">
        <f>HYPERLINK("https://talan.bank.gov.ua/get-user-certificate/Te-A0tMU8fEr-naEClOc","Завантажити сертифікат")</f>
        <v>Завантажити сертифікат</v>
      </c>
    </row>
    <row r="1003" spans="1:5" x14ac:dyDescent="0.3">
      <c r="A1003" s="3">
        <v>1002</v>
      </c>
      <c r="B1003" s="3">
        <v>2959</v>
      </c>
      <c r="C1003" s="2" t="s">
        <v>1820</v>
      </c>
      <c r="D1003" s="1" t="s">
        <v>1799</v>
      </c>
      <c r="E1003" s="2" t="str">
        <f>HYPERLINK("https://talan.bank.gov.ua/get-user-certificate/Te-A0AUeeTJNoQb6_d-h","Завантажити сертифікат")</f>
        <v>Завантажити сертифікат</v>
      </c>
    </row>
    <row r="1004" spans="1:5" ht="28.8" x14ac:dyDescent="0.3">
      <c r="A1004" s="3">
        <v>1003</v>
      </c>
      <c r="B1004" s="3">
        <v>2960</v>
      </c>
      <c r="C1004" s="2" t="s">
        <v>1821</v>
      </c>
      <c r="D1004" s="1" t="s">
        <v>1822</v>
      </c>
      <c r="E1004" s="2" t="str">
        <f>HYPERLINK("https://talan.bank.gov.ua/get-user-certificate/Te-A0BleUZnLeEtFsx6f","Завантажити сертифікат")</f>
        <v>Завантажити сертифікат</v>
      </c>
    </row>
    <row r="1005" spans="1:5" x14ac:dyDescent="0.3">
      <c r="A1005" s="3">
        <v>1004</v>
      </c>
      <c r="B1005" s="3">
        <v>2961</v>
      </c>
      <c r="C1005" s="2" t="s">
        <v>1823</v>
      </c>
      <c r="D1005" s="1" t="s">
        <v>381</v>
      </c>
      <c r="E1005" s="2" t="str">
        <f>HYPERLINK("https://talan.bank.gov.ua/get-user-certificate/Te-A0sn1t6xP0HpgMNWN","Завантажити сертифікат")</f>
        <v>Завантажити сертифікат</v>
      </c>
    </row>
    <row r="1006" spans="1:5" ht="28.8" x14ac:dyDescent="0.3">
      <c r="A1006" s="3">
        <v>1005</v>
      </c>
      <c r="B1006" s="3">
        <v>2962</v>
      </c>
      <c r="C1006" s="2" t="s">
        <v>1824</v>
      </c>
      <c r="D1006" s="1" t="s">
        <v>1825</v>
      </c>
      <c r="E1006" s="2" t="str">
        <f>HYPERLINK("https://talan.bank.gov.ua/get-user-certificate/Te-A0bKxi9AWg4lZPDg8","Завантажити сертифікат")</f>
        <v>Завантажити сертифікат</v>
      </c>
    </row>
    <row r="1007" spans="1:5" x14ac:dyDescent="0.3">
      <c r="A1007" s="3">
        <v>1006</v>
      </c>
      <c r="B1007" s="3">
        <v>2963</v>
      </c>
      <c r="C1007" s="2" t="s">
        <v>1826</v>
      </c>
      <c r="D1007" s="1" t="s">
        <v>1805</v>
      </c>
      <c r="E1007" s="2" t="str">
        <f>HYPERLINK("https://talan.bank.gov.ua/get-user-certificate/Te-A0WoDwOl9f9pCTbo3","Завантажити сертифікат")</f>
        <v>Завантажити сертифікат</v>
      </c>
    </row>
    <row r="1008" spans="1:5" x14ac:dyDescent="0.3">
      <c r="A1008" s="3">
        <v>1007</v>
      </c>
      <c r="B1008" s="3">
        <v>2964</v>
      </c>
      <c r="C1008" s="2" t="s">
        <v>1827</v>
      </c>
      <c r="D1008" s="1" t="s">
        <v>1805</v>
      </c>
      <c r="E1008" s="2" t="str">
        <f>HYPERLINK("https://talan.bank.gov.ua/get-user-certificate/Te-A06XTmH_KyoEoOPJG","Завантажити сертифікат")</f>
        <v>Завантажити сертифікат</v>
      </c>
    </row>
    <row r="1009" spans="1:5" x14ac:dyDescent="0.3">
      <c r="A1009" s="3">
        <v>1008</v>
      </c>
      <c r="B1009" s="3">
        <v>2965</v>
      </c>
      <c r="C1009" s="2" t="s">
        <v>1828</v>
      </c>
      <c r="D1009" s="1" t="s">
        <v>1805</v>
      </c>
      <c r="E1009" s="2" t="str">
        <f>HYPERLINK("https://talan.bank.gov.ua/get-user-certificate/Te-A0Yi5TdM9ysx3ul7R","Завантажити сертифікат")</f>
        <v>Завантажити сертифікат</v>
      </c>
    </row>
    <row r="1010" spans="1:5" x14ac:dyDescent="0.3">
      <c r="A1010" s="3">
        <v>1009</v>
      </c>
      <c r="B1010" s="3">
        <v>2966</v>
      </c>
      <c r="C1010" s="2" t="s">
        <v>1829</v>
      </c>
      <c r="D1010" s="1" t="s">
        <v>1830</v>
      </c>
      <c r="E1010" s="2" t="str">
        <f>HYPERLINK("https://talan.bank.gov.ua/get-user-certificate/Te-A0Y17IujeGWAKJugV","Завантажити сертифікат")</f>
        <v>Завантажити сертифікат</v>
      </c>
    </row>
    <row r="1011" spans="1:5" x14ac:dyDescent="0.3">
      <c r="A1011" s="3">
        <v>1010</v>
      </c>
      <c r="B1011" s="3">
        <v>2967</v>
      </c>
      <c r="C1011" s="2" t="s">
        <v>1831</v>
      </c>
      <c r="D1011" s="1" t="s">
        <v>1520</v>
      </c>
      <c r="E1011" s="2" t="str">
        <f>HYPERLINK("https://talan.bank.gov.ua/get-user-certificate/Te-A0WMuHdYAkTYjNngT","Завантажити сертифікат")</f>
        <v>Завантажити сертифікат</v>
      </c>
    </row>
    <row r="1012" spans="1:5" x14ac:dyDescent="0.3">
      <c r="A1012" s="3">
        <v>1011</v>
      </c>
      <c r="B1012" s="3">
        <v>2968</v>
      </c>
      <c r="C1012" s="2" t="s">
        <v>1832</v>
      </c>
      <c r="D1012" s="1" t="s">
        <v>1520</v>
      </c>
      <c r="E1012" s="2" t="str">
        <f>HYPERLINK("https://talan.bank.gov.ua/get-user-certificate/Te-A03ZGeXcJuOA8InXm","Завантажити сертифікат")</f>
        <v>Завантажити сертифікат</v>
      </c>
    </row>
    <row r="1013" spans="1:5" x14ac:dyDescent="0.3">
      <c r="A1013" s="3">
        <v>1012</v>
      </c>
      <c r="B1013" s="3">
        <v>2969</v>
      </c>
      <c r="C1013" s="2" t="s">
        <v>1833</v>
      </c>
      <c r="D1013" s="1" t="s">
        <v>1520</v>
      </c>
      <c r="E1013" s="2" t="str">
        <f>HYPERLINK("https://talan.bank.gov.ua/get-user-certificate/Te-A0RspaT8l0y3rNtJw","Завантажити сертифікат")</f>
        <v>Завантажити сертифікат</v>
      </c>
    </row>
    <row r="1014" spans="1:5" x14ac:dyDescent="0.3">
      <c r="A1014" s="3">
        <v>1013</v>
      </c>
      <c r="B1014" s="3">
        <v>2970</v>
      </c>
      <c r="C1014" s="2" t="s">
        <v>1834</v>
      </c>
      <c r="D1014" s="1" t="s">
        <v>1520</v>
      </c>
      <c r="E1014" s="2" t="str">
        <f>HYPERLINK("https://talan.bank.gov.ua/get-user-certificate/Te-A01PC0wZLZmfRL7Rb","Завантажити сертифікат")</f>
        <v>Завантажити сертифікат</v>
      </c>
    </row>
    <row r="1015" spans="1:5" x14ac:dyDescent="0.3">
      <c r="A1015" s="3">
        <v>1014</v>
      </c>
      <c r="B1015" s="3">
        <v>2971</v>
      </c>
      <c r="C1015" s="2" t="s">
        <v>1835</v>
      </c>
      <c r="D1015" s="1" t="s">
        <v>1836</v>
      </c>
      <c r="E1015" s="2" t="str">
        <f>HYPERLINK("https://talan.bank.gov.ua/get-user-certificate/Te-A0G6rX3Xe4SpTfgse","Завантажити сертифікат")</f>
        <v>Завантажити сертифікат</v>
      </c>
    </row>
    <row r="1016" spans="1:5" x14ac:dyDescent="0.3">
      <c r="A1016" s="3">
        <v>1015</v>
      </c>
      <c r="B1016" s="3">
        <v>2972</v>
      </c>
      <c r="C1016" s="2" t="s">
        <v>1837</v>
      </c>
      <c r="D1016" s="1" t="s">
        <v>281</v>
      </c>
      <c r="E1016" s="2" t="str">
        <f>HYPERLINK("https://talan.bank.gov.ua/get-user-certificate/Te-A0xIHO2-dKUWAnvoZ","Завантажити сертифікат")</f>
        <v>Завантажити сертифікат</v>
      </c>
    </row>
    <row r="1017" spans="1:5" x14ac:dyDescent="0.3">
      <c r="A1017" s="3">
        <v>1016</v>
      </c>
      <c r="B1017" s="3">
        <v>2973</v>
      </c>
      <c r="C1017" s="2" t="s">
        <v>1838</v>
      </c>
      <c r="D1017" s="1" t="s">
        <v>1839</v>
      </c>
      <c r="E1017" s="2" t="str">
        <f>HYPERLINK("https://talan.bank.gov.ua/get-user-certificate/Te-A0T8scpqorMyRPPCJ","Завантажити сертифікат")</f>
        <v>Завантажити сертифікат</v>
      </c>
    </row>
    <row r="1018" spans="1:5" ht="28.8" x14ac:dyDescent="0.3">
      <c r="A1018" s="3">
        <v>1017</v>
      </c>
      <c r="B1018" s="3">
        <v>2974</v>
      </c>
      <c r="C1018" s="2" t="s">
        <v>1840</v>
      </c>
      <c r="D1018" s="1" t="s">
        <v>1841</v>
      </c>
      <c r="E1018" s="2" t="str">
        <f>HYPERLINK("https://talan.bank.gov.ua/get-user-certificate/Te-A09vVfxwRmNPHF5GW","Завантажити сертифікат")</f>
        <v>Завантажити сертифікат</v>
      </c>
    </row>
    <row r="1019" spans="1:5" x14ac:dyDescent="0.3">
      <c r="A1019" s="3">
        <v>1018</v>
      </c>
      <c r="B1019" s="3">
        <v>2975</v>
      </c>
      <c r="C1019" s="2" t="s">
        <v>1842</v>
      </c>
      <c r="D1019" s="1" t="s">
        <v>1805</v>
      </c>
      <c r="E1019" s="2" t="str">
        <f>HYPERLINK("https://talan.bank.gov.ua/get-user-certificate/Te-A0d3CdbzTGKpXdGxv","Завантажити сертифікат")</f>
        <v>Завантажити сертифікат</v>
      </c>
    </row>
    <row r="1020" spans="1:5" x14ac:dyDescent="0.3">
      <c r="A1020" s="3">
        <v>1019</v>
      </c>
      <c r="B1020" s="3">
        <v>2976</v>
      </c>
      <c r="C1020" s="2" t="s">
        <v>1843</v>
      </c>
      <c r="D1020" s="1" t="s">
        <v>1844</v>
      </c>
      <c r="E1020" s="2" t="str">
        <f>HYPERLINK("https://talan.bank.gov.ua/get-user-certificate/Te-A09Z4FWlfjLFb_EhU","Завантажити сертифікат")</f>
        <v>Завантажити сертифікат</v>
      </c>
    </row>
    <row r="1021" spans="1:5" x14ac:dyDescent="0.3">
      <c r="A1021" s="3">
        <v>1020</v>
      </c>
      <c r="B1021" s="3">
        <v>2977</v>
      </c>
      <c r="C1021" s="2" t="s">
        <v>1845</v>
      </c>
      <c r="D1021" s="1" t="s">
        <v>1805</v>
      </c>
      <c r="E1021" s="2" t="str">
        <f>HYPERLINK("https://talan.bank.gov.ua/get-user-certificate/Te-A0B6eqN08ZwYOHgNU","Завантажити сертифікат")</f>
        <v>Завантажити сертифікат</v>
      </c>
    </row>
    <row r="1022" spans="1:5" x14ac:dyDescent="0.3">
      <c r="A1022" s="3">
        <v>1021</v>
      </c>
      <c r="B1022" s="3">
        <v>2978</v>
      </c>
      <c r="C1022" s="2" t="s">
        <v>1846</v>
      </c>
      <c r="D1022" s="1" t="s">
        <v>1805</v>
      </c>
      <c r="E1022" s="2" t="str">
        <f>HYPERLINK("https://talan.bank.gov.ua/get-user-certificate/Te-A08voooshPaFt_IU2","Завантажити сертифікат")</f>
        <v>Завантажити сертифікат</v>
      </c>
    </row>
    <row r="1023" spans="1:5" x14ac:dyDescent="0.3">
      <c r="A1023" s="3">
        <v>1022</v>
      </c>
      <c r="B1023" s="3">
        <v>2979</v>
      </c>
      <c r="C1023" s="2" t="s">
        <v>1847</v>
      </c>
      <c r="D1023" s="1" t="s">
        <v>1848</v>
      </c>
      <c r="E1023" s="2" t="str">
        <f>HYPERLINK("https://talan.bank.gov.ua/get-user-certificate/Te-A0OXe10MQSfDey76q","Завантажити сертифікат")</f>
        <v>Завантажити сертифікат</v>
      </c>
    </row>
    <row r="1024" spans="1:5" x14ac:dyDescent="0.3">
      <c r="A1024" s="3">
        <v>1023</v>
      </c>
      <c r="B1024" s="3">
        <v>2980</v>
      </c>
      <c r="C1024" s="2" t="s">
        <v>1849</v>
      </c>
      <c r="D1024" s="1" t="s">
        <v>1850</v>
      </c>
      <c r="E1024" s="2" t="str">
        <f>HYPERLINK("https://talan.bank.gov.ua/get-user-certificate/Te-A00mntVsrVAddKWd3","Завантажити сертифікат")</f>
        <v>Завантажити сертифікат</v>
      </c>
    </row>
    <row r="1025" spans="1:5" x14ac:dyDescent="0.3">
      <c r="A1025" s="3">
        <v>1024</v>
      </c>
      <c r="B1025" s="3">
        <v>2981</v>
      </c>
      <c r="C1025" s="2" t="s">
        <v>1851</v>
      </c>
      <c r="D1025" s="1" t="s">
        <v>1852</v>
      </c>
      <c r="E1025" s="2" t="str">
        <f>HYPERLINK("https://talan.bank.gov.ua/get-user-certificate/Te-A0g0luOK7aT52oUtq","Завантажити сертифікат")</f>
        <v>Завантажити сертифікат</v>
      </c>
    </row>
    <row r="1026" spans="1:5" x14ac:dyDescent="0.3">
      <c r="A1026" s="3">
        <v>1025</v>
      </c>
      <c r="B1026" s="3">
        <v>2982</v>
      </c>
      <c r="C1026" s="2" t="s">
        <v>1853</v>
      </c>
      <c r="D1026" s="1" t="s">
        <v>1805</v>
      </c>
      <c r="E1026" s="2" t="str">
        <f>HYPERLINK("https://talan.bank.gov.ua/get-user-certificate/Te-A0VWWweoBiRmTPoIO","Завантажити сертифікат")</f>
        <v>Завантажити сертифікат</v>
      </c>
    </row>
    <row r="1027" spans="1:5" x14ac:dyDescent="0.3">
      <c r="A1027" s="3">
        <v>1026</v>
      </c>
      <c r="B1027" s="3">
        <v>2983</v>
      </c>
      <c r="C1027" s="2" t="s">
        <v>1854</v>
      </c>
      <c r="D1027" s="1" t="s">
        <v>1805</v>
      </c>
      <c r="E1027" s="2" t="str">
        <f>HYPERLINK("https://talan.bank.gov.ua/get-user-certificate/Te-A0kYGvS6CVrGnSctu","Завантажити сертифікат")</f>
        <v>Завантажити сертифікат</v>
      </c>
    </row>
    <row r="1028" spans="1:5" x14ac:dyDescent="0.3">
      <c r="A1028" s="3">
        <v>1027</v>
      </c>
      <c r="B1028" s="3">
        <v>2984</v>
      </c>
      <c r="C1028" s="2" t="s">
        <v>1855</v>
      </c>
      <c r="D1028" s="1" t="s">
        <v>1856</v>
      </c>
      <c r="E1028" s="2" t="str">
        <f>HYPERLINK("https://talan.bank.gov.ua/get-user-certificate/Te-A06OJzJ6uZSrm62W4","Завантажити сертифікат")</f>
        <v>Завантажити сертифікат</v>
      </c>
    </row>
    <row r="1029" spans="1:5" x14ac:dyDescent="0.3">
      <c r="A1029" s="3">
        <v>1028</v>
      </c>
      <c r="B1029" s="3">
        <v>2985</v>
      </c>
      <c r="C1029" s="2" t="s">
        <v>1857</v>
      </c>
      <c r="D1029" s="1" t="s">
        <v>1858</v>
      </c>
      <c r="E1029" s="2" t="str">
        <f>HYPERLINK("https://talan.bank.gov.ua/get-user-certificate/Te-A0FS3mS9E38A_V_N-","Завантажити сертифікат")</f>
        <v>Завантажити сертифікат</v>
      </c>
    </row>
    <row r="1030" spans="1:5" x14ac:dyDescent="0.3">
      <c r="A1030" s="3">
        <v>1029</v>
      </c>
      <c r="B1030" s="3">
        <v>2986</v>
      </c>
      <c r="C1030" s="2" t="s">
        <v>1859</v>
      </c>
      <c r="D1030" s="1" t="s">
        <v>126</v>
      </c>
      <c r="E1030" s="2" t="str">
        <f>HYPERLINK("https://talan.bank.gov.ua/get-user-certificate/Te-A04dX7JMyrmzf4v0P","Завантажити сертифікат")</f>
        <v>Завантажити сертифікат</v>
      </c>
    </row>
    <row r="1031" spans="1:5" ht="28.8" x14ac:dyDescent="0.3">
      <c r="A1031" s="3">
        <v>1030</v>
      </c>
      <c r="B1031" s="3">
        <v>2987</v>
      </c>
      <c r="C1031" s="2" t="s">
        <v>1860</v>
      </c>
      <c r="D1031" s="1" t="s">
        <v>1861</v>
      </c>
      <c r="E1031" s="2" t="str">
        <f>HYPERLINK("https://talan.bank.gov.ua/get-user-certificate/Te-A0HZKjLxAYNtFn_fH","Завантажити сертифікат")</f>
        <v>Завантажити сертифікат</v>
      </c>
    </row>
    <row r="1032" spans="1:5" x14ac:dyDescent="0.3">
      <c r="A1032" s="3">
        <v>1031</v>
      </c>
      <c r="B1032" s="3">
        <v>2988</v>
      </c>
      <c r="C1032" s="2" t="s">
        <v>1862</v>
      </c>
      <c r="D1032" s="1" t="s">
        <v>1863</v>
      </c>
      <c r="E1032" s="2" t="str">
        <f>HYPERLINK("https://talan.bank.gov.ua/get-user-certificate/Te-A0jYDQ2uFne-jCgxD","Завантажити сертифікат")</f>
        <v>Завантажити сертифікат</v>
      </c>
    </row>
    <row r="1033" spans="1:5" x14ac:dyDescent="0.3">
      <c r="A1033" s="3">
        <v>1032</v>
      </c>
      <c r="B1033" s="3">
        <v>2989</v>
      </c>
      <c r="C1033" s="2" t="s">
        <v>1864</v>
      </c>
      <c r="D1033" s="1" t="s">
        <v>1865</v>
      </c>
      <c r="E1033" s="2" t="str">
        <f>HYPERLINK("https://talan.bank.gov.ua/get-user-certificate/Te-A04ITKmXModvdzZON","Завантажити сертифікат")</f>
        <v>Завантажити сертифікат</v>
      </c>
    </row>
    <row r="1034" spans="1:5" x14ac:dyDescent="0.3">
      <c r="A1034" s="3">
        <v>1033</v>
      </c>
      <c r="B1034" s="3">
        <v>2990</v>
      </c>
      <c r="C1034" s="2" t="s">
        <v>1866</v>
      </c>
      <c r="D1034" s="1" t="s">
        <v>413</v>
      </c>
      <c r="E1034" s="2" t="str">
        <f>HYPERLINK("https://talan.bank.gov.ua/get-user-certificate/Te-A0EGV_WVY5OGbsXW1","Завантажити сертифікат")</f>
        <v>Завантажити сертифікат</v>
      </c>
    </row>
    <row r="1035" spans="1:5" x14ac:dyDescent="0.3">
      <c r="A1035" s="3">
        <v>1034</v>
      </c>
      <c r="B1035" s="3">
        <v>2991</v>
      </c>
      <c r="C1035" s="2" t="s">
        <v>1867</v>
      </c>
      <c r="D1035" s="1" t="s">
        <v>1868</v>
      </c>
      <c r="E1035" s="2" t="str">
        <f>HYPERLINK("https://talan.bank.gov.ua/get-user-certificate/Te-A00CF0N63PN8Qr77E","Завантажити сертифікат")</f>
        <v>Завантажити сертифікат</v>
      </c>
    </row>
    <row r="1036" spans="1:5" x14ac:dyDescent="0.3">
      <c r="A1036" s="3">
        <v>1035</v>
      </c>
      <c r="B1036" s="3">
        <v>2992</v>
      </c>
      <c r="C1036" s="2" t="s">
        <v>1869</v>
      </c>
      <c r="D1036" s="1" t="s">
        <v>213</v>
      </c>
      <c r="E1036" s="2" t="str">
        <f>HYPERLINK("https://talan.bank.gov.ua/get-user-certificate/Te-A0sAD4zf2sGO79563","Завантажити сертифікат")</f>
        <v>Завантажити сертифікат</v>
      </c>
    </row>
    <row r="1037" spans="1:5" x14ac:dyDescent="0.3">
      <c r="A1037" s="3">
        <v>1036</v>
      </c>
      <c r="B1037" s="3">
        <v>2993</v>
      </c>
      <c r="C1037" s="2" t="s">
        <v>1870</v>
      </c>
      <c r="D1037" s="1" t="s">
        <v>802</v>
      </c>
      <c r="E1037" s="2" t="str">
        <f>HYPERLINK("https://talan.bank.gov.ua/get-user-certificate/Te-A0-cFrJ9Fnklzbvpg","Завантажити сертифікат")</f>
        <v>Завантажити сертифікат</v>
      </c>
    </row>
    <row r="1038" spans="1:5" x14ac:dyDescent="0.3">
      <c r="A1038" s="3">
        <v>1037</v>
      </c>
      <c r="B1038" s="3">
        <v>2994</v>
      </c>
      <c r="C1038" s="2" t="s">
        <v>1871</v>
      </c>
      <c r="D1038" s="1" t="s">
        <v>1872</v>
      </c>
      <c r="E1038" s="2" t="str">
        <f>HYPERLINK("https://talan.bank.gov.ua/get-user-certificate/Te-A0KoXN4h8OcrTz-Iy","Завантажити сертифікат")</f>
        <v>Завантажити сертифікат</v>
      </c>
    </row>
    <row r="1039" spans="1:5" ht="28.8" x14ac:dyDescent="0.3">
      <c r="A1039" s="3">
        <v>1038</v>
      </c>
      <c r="B1039" s="3">
        <v>2995</v>
      </c>
      <c r="C1039" s="2" t="s">
        <v>1873</v>
      </c>
      <c r="D1039" s="1" t="s">
        <v>1874</v>
      </c>
      <c r="E1039" s="2" t="str">
        <f>HYPERLINK("https://talan.bank.gov.ua/get-user-certificate/Te-A0mvc3P3srHD_8A60","Завантажити сертифікат")</f>
        <v>Завантажити сертифікат</v>
      </c>
    </row>
    <row r="1040" spans="1:5" x14ac:dyDescent="0.3">
      <c r="A1040" s="3">
        <v>1039</v>
      </c>
      <c r="B1040" s="3">
        <v>2996</v>
      </c>
      <c r="C1040" s="2" t="s">
        <v>1875</v>
      </c>
      <c r="D1040" s="1" t="s">
        <v>213</v>
      </c>
      <c r="E1040" s="2" t="str">
        <f>HYPERLINK("https://talan.bank.gov.ua/get-user-certificate/Te-A0iza8cAhixQ-PQGQ","Завантажити сертифікат")</f>
        <v>Завантажити сертифікат</v>
      </c>
    </row>
    <row r="1041" spans="1:5" x14ac:dyDescent="0.3">
      <c r="A1041" s="3">
        <v>1040</v>
      </c>
      <c r="B1041" s="3">
        <v>2997</v>
      </c>
      <c r="C1041" s="2" t="s">
        <v>1876</v>
      </c>
      <c r="D1041" s="1" t="s">
        <v>1877</v>
      </c>
      <c r="E1041" s="2" t="str">
        <f>HYPERLINK("https://talan.bank.gov.ua/get-user-certificate/Te-A0efbSrpRdDgunPpp","Завантажити сертифікат")</f>
        <v>Завантажити сертифікат</v>
      </c>
    </row>
    <row r="1042" spans="1:5" x14ac:dyDescent="0.3">
      <c r="A1042" s="3">
        <v>1041</v>
      </c>
      <c r="B1042" s="3">
        <v>2998</v>
      </c>
      <c r="C1042" s="2" t="s">
        <v>1878</v>
      </c>
      <c r="D1042" s="1" t="s">
        <v>1879</v>
      </c>
      <c r="E1042" s="2" t="str">
        <f>HYPERLINK("https://talan.bank.gov.ua/get-user-certificate/Te-A0j1mF-x2QCnG2p51","Завантажити сертифікат")</f>
        <v>Завантажити сертифікат</v>
      </c>
    </row>
    <row r="1043" spans="1:5" x14ac:dyDescent="0.3">
      <c r="A1043" s="3">
        <v>1042</v>
      </c>
      <c r="B1043" s="3">
        <v>2999</v>
      </c>
      <c r="C1043" s="2" t="s">
        <v>1880</v>
      </c>
      <c r="D1043" s="1" t="s">
        <v>1881</v>
      </c>
      <c r="E1043" s="2" t="str">
        <f>HYPERLINK("https://talan.bank.gov.ua/get-user-certificate/Te-A0Wk_vGrP5S9o9udb","Завантажити сертифікат")</f>
        <v>Завантажити сертифікат</v>
      </c>
    </row>
    <row r="1044" spans="1:5" ht="28.8" x14ac:dyDescent="0.3">
      <c r="A1044" s="3">
        <v>1043</v>
      </c>
      <c r="B1044" s="3">
        <v>3000</v>
      </c>
      <c r="C1044" s="2" t="s">
        <v>1882</v>
      </c>
      <c r="D1044" s="1" t="s">
        <v>1883</v>
      </c>
      <c r="E1044" s="2" t="str">
        <f>HYPERLINK("https://talan.bank.gov.ua/get-user-certificate/Te-A0Xei4l1PgWIZpWV_","Завантажити сертифікат")</f>
        <v>Завантажити сертифікат</v>
      </c>
    </row>
    <row r="1045" spans="1:5" x14ac:dyDescent="0.3">
      <c r="A1045" s="3">
        <v>1044</v>
      </c>
      <c r="B1045" s="3">
        <v>3001</v>
      </c>
      <c r="C1045" s="2" t="s">
        <v>1884</v>
      </c>
      <c r="D1045" s="1" t="s">
        <v>1799</v>
      </c>
      <c r="E1045" s="2" t="str">
        <f>HYPERLINK("https://talan.bank.gov.ua/get-user-certificate/Te-A0fQLKb1K3zDmPW43","Завантажити сертифікат")</f>
        <v>Завантажити сертифікат</v>
      </c>
    </row>
    <row r="1046" spans="1:5" x14ac:dyDescent="0.3">
      <c r="A1046" s="3">
        <v>1045</v>
      </c>
      <c r="B1046" s="3">
        <v>3002</v>
      </c>
      <c r="C1046" s="2" t="s">
        <v>1885</v>
      </c>
      <c r="D1046" s="1" t="s">
        <v>500</v>
      </c>
      <c r="E1046" s="2" t="str">
        <f>HYPERLINK("https://talan.bank.gov.ua/get-user-certificate/Te-A09-jpmVUMCf4Z2J7","Завантажити сертифікат")</f>
        <v>Завантажити сертифікат</v>
      </c>
    </row>
    <row r="1047" spans="1:5" ht="28.8" x14ac:dyDescent="0.3">
      <c r="A1047" s="3">
        <v>1046</v>
      </c>
      <c r="B1047" s="3">
        <v>3003</v>
      </c>
      <c r="C1047" s="2" t="s">
        <v>1886</v>
      </c>
      <c r="D1047" s="1" t="s">
        <v>1887</v>
      </c>
      <c r="E1047" s="2" t="str">
        <f>HYPERLINK("https://talan.bank.gov.ua/get-user-certificate/Te-A0EOCZgFUafesFTiT","Завантажити сертифікат")</f>
        <v>Завантажити сертифікат</v>
      </c>
    </row>
    <row r="1048" spans="1:5" x14ac:dyDescent="0.3">
      <c r="A1048" s="3">
        <v>1047</v>
      </c>
      <c r="B1048" s="3">
        <v>3004</v>
      </c>
      <c r="C1048" s="2" t="s">
        <v>1888</v>
      </c>
      <c r="D1048" s="1" t="s">
        <v>1889</v>
      </c>
      <c r="E1048" s="2" t="str">
        <f>HYPERLINK("https://talan.bank.gov.ua/get-user-certificate/Te-A0Kc3NJ7QKOyCIKGJ","Завантажити сертифікат")</f>
        <v>Завантажити сертифікат</v>
      </c>
    </row>
    <row r="1049" spans="1:5" x14ac:dyDescent="0.3">
      <c r="A1049" s="3">
        <v>1048</v>
      </c>
      <c r="B1049" s="3">
        <v>3005</v>
      </c>
      <c r="C1049" s="2" t="s">
        <v>1890</v>
      </c>
      <c r="D1049" s="1" t="s">
        <v>1891</v>
      </c>
      <c r="E1049" s="2" t="str">
        <f>HYPERLINK("https://talan.bank.gov.ua/get-user-certificate/Te-A0dwZL1MKQqTdB10S","Завантажити сертифікат")</f>
        <v>Завантажити сертифікат</v>
      </c>
    </row>
    <row r="1050" spans="1:5" x14ac:dyDescent="0.3">
      <c r="A1050" s="3">
        <v>1049</v>
      </c>
      <c r="B1050" s="3">
        <v>3006</v>
      </c>
      <c r="C1050" s="2" t="s">
        <v>1892</v>
      </c>
      <c r="D1050" s="1" t="s">
        <v>1893</v>
      </c>
      <c r="E1050" s="2" t="str">
        <f>HYPERLINK("https://talan.bank.gov.ua/get-user-certificate/Te-A0FUjYv4pu7SzgHXy","Завантажити сертифікат")</f>
        <v>Завантажити сертифікат</v>
      </c>
    </row>
    <row r="1051" spans="1:5" x14ac:dyDescent="0.3">
      <c r="A1051" s="3">
        <v>1050</v>
      </c>
      <c r="B1051" s="3">
        <v>3007</v>
      </c>
      <c r="C1051" s="2" t="s">
        <v>1894</v>
      </c>
      <c r="D1051" s="1" t="s">
        <v>247</v>
      </c>
      <c r="E1051" s="2" t="str">
        <f>HYPERLINK("https://talan.bank.gov.ua/get-user-certificate/Te-A0BJPSaFN-vWQ6P1w","Завантажити сертифікат")</f>
        <v>Завантажити сертифікат</v>
      </c>
    </row>
    <row r="1052" spans="1:5" x14ac:dyDescent="0.3">
      <c r="A1052" s="3">
        <v>1051</v>
      </c>
      <c r="B1052" s="3">
        <v>3008</v>
      </c>
      <c r="C1052" s="2" t="s">
        <v>1895</v>
      </c>
      <c r="D1052" s="1" t="s">
        <v>1896</v>
      </c>
      <c r="E1052" s="2" t="str">
        <f>HYPERLINK("https://talan.bank.gov.ua/get-user-certificate/Te-A00BEbBzwSK3xtd7o","Завантажити сертифікат")</f>
        <v>Завантажити сертифікат</v>
      </c>
    </row>
    <row r="1053" spans="1:5" ht="28.8" x14ac:dyDescent="0.3">
      <c r="A1053" s="3">
        <v>1052</v>
      </c>
      <c r="B1053" s="3">
        <v>3009</v>
      </c>
      <c r="C1053" s="2" t="s">
        <v>1897</v>
      </c>
      <c r="D1053" s="1" t="s">
        <v>1898</v>
      </c>
      <c r="E1053" s="2" t="str">
        <f>HYPERLINK("https://talan.bank.gov.ua/get-user-certificate/Te-A08Ez-DvLgvt4iM89","Завантажити сертифікат")</f>
        <v>Завантажити сертифікат</v>
      </c>
    </row>
    <row r="1054" spans="1:5" ht="28.8" x14ac:dyDescent="0.3">
      <c r="A1054" s="3">
        <v>1053</v>
      </c>
      <c r="B1054" s="3">
        <v>3010</v>
      </c>
      <c r="C1054" s="2" t="s">
        <v>1899</v>
      </c>
      <c r="D1054" s="1" t="s">
        <v>1900</v>
      </c>
      <c r="E1054" s="2" t="str">
        <f>HYPERLINK("https://talan.bank.gov.ua/get-user-certificate/Te-A0jViSe3xmyzkT-D9","Завантажити сертифікат")</f>
        <v>Завантажити сертифікат</v>
      </c>
    </row>
    <row r="1055" spans="1:5" x14ac:dyDescent="0.3">
      <c r="A1055" s="3">
        <v>1054</v>
      </c>
      <c r="B1055" s="3">
        <v>3011</v>
      </c>
      <c r="C1055" s="2" t="s">
        <v>1901</v>
      </c>
      <c r="D1055" s="1" t="s">
        <v>1902</v>
      </c>
      <c r="E1055" s="2" t="str">
        <f>HYPERLINK("https://talan.bank.gov.ua/get-user-certificate/Te-A00s4IEy6lJSRMaFh","Завантажити сертифікат")</f>
        <v>Завантажити сертифікат</v>
      </c>
    </row>
    <row r="1056" spans="1:5" ht="28.8" x14ac:dyDescent="0.3">
      <c r="A1056" s="3">
        <v>1055</v>
      </c>
      <c r="B1056" s="3">
        <v>3012</v>
      </c>
      <c r="C1056" s="2" t="s">
        <v>1903</v>
      </c>
      <c r="D1056" s="1" t="s">
        <v>1904</v>
      </c>
      <c r="E1056" s="2" t="str">
        <f>HYPERLINK("https://talan.bank.gov.ua/get-user-certificate/Te-A0Bo2oIkbJqUi0-Se","Завантажити сертифікат")</f>
        <v>Завантажити сертифікат</v>
      </c>
    </row>
    <row r="1057" spans="1:5" x14ac:dyDescent="0.3">
      <c r="A1057" s="3">
        <v>1056</v>
      </c>
      <c r="B1057" s="3">
        <v>3013</v>
      </c>
      <c r="C1057" s="2" t="s">
        <v>1905</v>
      </c>
      <c r="D1057" s="1" t="s">
        <v>1906</v>
      </c>
      <c r="E1057" s="2" t="str">
        <f>HYPERLINK("https://talan.bank.gov.ua/get-user-certificate/Te-A0Jk7bW7F7pUDKElW","Завантажити сертифікат")</f>
        <v>Завантажити сертифікат</v>
      </c>
    </row>
  </sheetData>
  <hyperlinks>
    <hyperlink ref="E2" r:id="rId1" tooltip="Завантажити сертифікат" display="Завантажити сертифікат"/>
    <hyperlink ref="E3" r:id="rId2" tooltip="Завантажити сертифікат" display="Завантажити сертифікат"/>
    <hyperlink ref="E4" r:id="rId3" tooltip="Завантажити сертифікат" display="Завантажити сертифікат"/>
    <hyperlink ref="E5" r:id="rId4" tooltip="Завантажити сертифікат" display="Завантажити сертифікат"/>
    <hyperlink ref="E6" r:id="rId5" tooltip="Завантажити сертифікат" display="Завантажити сертифікат"/>
    <hyperlink ref="E7" r:id="rId6" tooltip="Завантажити сертифікат" display="Завантажити сертифікат"/>
    <hyperlink ref="E8" r:id="rId7" tooltip="Завантажити сертифікат" display="Завантажити сертифікат"/>
    <hyperlink ref="E9" r:id="rId8" tooltip="Завантажити сертифікат" display="Завантажити сертифікат"/>
    <hyperlink ref="E10" r:id="rId9" tooltip="Завантажити сертифікат" display="Завантажити сертифікат"/>
    <hyperlink ref="E11" r:id="rId10" tooltip="Завантажити сертифікат" display="Завантажити сертифікат"/>
    <hyperlink ref="E12" r:id="rId11" tooltip="Завантажити сертифікат" display="Завантажити сертифікат"/>
    <hyperlink ref="E13" r:id="rId12" tooltip="Завантажити сертифікат" display="Завантажити сертифікат"/>
    <hyperlink ref="E14" r:id="rId13" tooltip="Завантажити сертифікат" display="Завантажити сертифікат"/>
    <hyperlink ref="E15" r:id="rId14" tooltip="Завантажити сертифікат" display="Завантажити сертифікат"/>
    <hyperlink ref="E16" r:id="rId15" tooltip="Завантажити сертифікат" display="Завантажити сертифікат"/>
    <hyperlink ref="E17" r:id="rId16" tooltip="Завантажити сертифікат" display="Завантажити сертифікат"/>
    <hyperlink ref="E18" r:id="rId17" tooltip="Завантажити сертифікат" display="Завантажити сертифікат"/>
    <hyperlink ref="E19" r:id="rId18" tooltip="Завантажити сертифікат" display="Завантажити сертифікат"/>
    <hyperlink ref="E20" r:id="rId19" tooltip="Завантажити сертифікат" display="Завантажити сертифікат"/>
    <hyperlink ref="E21" r:id="rId20" tooltip="Завантажити сертифікат" display="Завантажити сертифікат"/>
    <hyperlink ref="E22" r:id="rId21" tooltip="Завантажити сертифікат" display="Завантажити сертифікат"/>
    <hyperlink ref="E23" r:id="rId22" tooltip="Завантажити сертифікат" display="Завантажити сертифікат"/>
    <hyperlink ref="E24" r:id="rId23" tooltip="Завантажити сертифікат" display="Завантажити сертифікат"/>
    <hyperlink ref="E25" r:id="rId24" tooltip="Завантажити сертифікат" display="Завантажити сертифікат"/>
    <hyperlink ref="E26" r:id="rId25" tooltip="Завантажити сертифікат" display="Завантажити сертифікат"/>
    <hyperlink ref="E27" r:id="rId26" tooltip="Завантажити сертифікат" display="Завантажити сертифікат"/>
    <hyperlink ref="E28" r:id="rId27" tooltip="Завантажити сертифікат" display="Завантажити сертифікат"/>
    <hyperlink ref="E29" r:id="rId28" tooltip="Завантажити сертифікат" display="Завантажити сертифікат"/>
    <hyperlink ref="E30" r:id="rId29" tooltip="Завантажити сертифікат" display="Завантажити сертифікат"/>
    <hyperlink ref="E31" r:id="rId30" tooltip="Завантажити сертифікат" display="Завантажити сертифікат"/>
    <hyperlink ref="E32" r:id="rId31" tooltip="Завантажити сертифікат" display="Завантажити сертифікат"/>
    <hyperlink ref="E33" r:id="rId32" tooltip="Завантажити сертифікат" display="Завантажити сертифікат"/>
    <hyperlink ref="E34" r:id="rId33" tooltip="Завантажити сертифікат" display="Завантажити сертифікат"/>
    <hyperlink ref="E35" r:id="rId34" tooltip="Завантажити сертифікат" display="Завантажити сертифікат"/>
    <hyperlink ref="E36" r:id="rId35" tooltip="Завантажити сертифікат" display="Завантажити сертифікат"/>
    <hyperlink ref="E37" r:id="rId36" tooltip="Завантажити сертифікат" display="Завантажити сертифікат"/>
    <hyperlink ref="E38" r:id="rId37" tooltip="Завантажити сертифікат" display="Завантажити сертифікат"/>
    <hyperlink ref="E39" r:id="rId38" tooltip="Завантажити сертифікат" display="Завантажити сертифікат"/>
    <hyperlink ref="E40" r:id="rId39" tooltip="Завантажити сертифікат" display="Завантажити сертифікат"/>
    <hyperlink ref="E41" r:id="rId40" tooltip="Завантажити сертифікат" display="Завантажити сертифікат"/>
    <hyperlink ref="E42" r:id="rId41" tooltip="Завантажити сертифікат" display="Завантажити сертифікат"/>
    <hyperlink ref="E43" r:id="rId42" tooltip="Завантажити сертифікат" display="Завантажити сертифікат"/>
    <hyperlink ref="E44" r:id="rId43" tooltip="Завантажити сертифікат" display="Завантажити сертифікат"/>
    <hyperlink ref="E45" r:id="rId44" tooltip="Завантажити сертифікат" display="Завантажити сертифікат"/>
    <hyperlink ref="E46" r:id="rId45" tooltip="Завантажити сертифікат" display="Завантажити сертифікат"/>
    <hyperlink ref="E47" r:id="rId46" tooltip="Завантажити сертифікат" display="Завантажити сертифікат"/>
    <hyperlink ref="E48" r:id="rId47" tooltip="Завантажити сертифікат" display="Завантажити сертифікат"/>
    <hyperlink ref="E49" r:id="rId48" tooltip="Завантажити сертифікат" display="Завантажити сертифікат"/>
    <hyperlink ref="E50" r:id="rId49" tooltip="Завантажити сертифікат" display="Завантажити сертифікат"/>
    <hyperlink ref="E51" r:id="rId50" tooltip="Завантажити сертифікат" display="Завантажити сертифікат"/>
    <hyperlink ref="E52" r:id="rId51" tooltip="Завантажити сертифікат" display="Завантажити сертифікат"/>
    <hyperlink ref="E53" r:id="rId52" tooltip="Завантажити сертифікат" display="Завантажити сертифікат"/>
    <hyperlink ref="E54" r:id="rId53" tooltip="Завантажити сертифікат" display="Завантажити сертифікат"/>
    <hyperlink ref="E55" r:id="rId54" tooltip="Завантажити сертифікат" display="Завантажити сертифікат"/>
    <hyperlink ref="E56" r:id="rId55" tooltip="Завантажити сертифікат" display="Завантажити сертифікат"/>
    <hyperlink ref="E57" r:id="rId56" tooltip="Завантажити сертифікат" display="Завантажити сертифікат"/>
    <hyperlink ref="E58" r:id="rId57" tooltip="Завантажити сертифікат" display="Завантажити сертифікат"/>
    <hyperlink ref="E59" r:id="rId58" tooltip="Завантажити сертифікат" display="Завантажити сертифікат"/>
    <hyperlink ref="E60" r:id="rId59" tooltip="Завантажити сертифікат" display="Завантажити сертифікат"/>
    <hyperlink ref="E61" r:id="rId60" tooltip="Завантажити сертифікат" display="Завантажити сертифікат"/>
    <hyperlink ref="E62" r:id="rId61" tooltip="Завантажити сертифікат" display="Завантажити сертифікат"/>
    <hyperlink ref="E63" r:id="rId62" tooltip="Завантажити сертифікат" display="Завантажити сертифікат"/>
    <hyperlink ref="E64" r:id="rId63" tooltip="Завантажити сертифікат" display="Завантажити сертифікат"/>
    <hyperlink ref="E65" r:id="rId64" tooltip="Завантажити сертифікат" display="Завантажити сертифікат"/>
    <hyperlink ref="E66" r:id="rId65" tooltip="Завантажити сертифікат" display="Завантажити сертифікат"/>
    <hyperlink ref="E67" r:id="rId66" tooltip="Завантажити сертифікат" display="Завантажити сертифікат"/>
    <hyperlink ref="E68" r:id="rId67" tooltip="Завантажити сертифікат" display="Завантажити сертифікат"/>
    <hyperlink ref="E69" r:id="rId68" tooltip="Завантажити сертифікат" display="Завантажити сертифікат"/>
    <hyperlink ref="E70" r:id="rId69" tooltip="Завантажити сертифікат" display="Завантажити сертифікат"/>
    <hyperlink ref="E71" r:id="rId70" tooltip="Завантажити сертифікат" display="Завантажити сертифікат"/>
    <hyperlink ref="E72" r:id="rId71" tooltip="Завантажити сертифікат" display="Завантажити сертифікат"/>
    <hyperlink ref="E73" r:id="rId72" tooltip="Завантажити сертифікат" display="Завантажити сертифікат"/>
    <hyperlink ref="E74" r:id="rId73" tooltip="Завантажити сертифікат" display="Завантажити сертифікат"/>
    <hyperlink ref="E75" r:id="rId74" tooltip="Завантажити сертифікат" display="Завантажити сертифікат"/>
    <hyperlink ref="E76" r:id="rId75" tooltip="Завантажити сертифікат" display="Завантажити сертифікат"/>
    <hyperlink ref="E77" r:id="rId76" tooltip="Завантажити сертифікат" display="Завантажити сертифікат"/>
    <hyperlink ref="E78" r:id="rId77" tooltip="Завантажити сертифікат" display="Завантажити сертифікат"/>
    <hyperlink ref="E79" r:id="rId78" tooltip="Завантажити сертифікат" display="Завантажити сертифікат"/>
    <hyperlink ref="E80" r:id="rId79" tooltip="Завантажити сертифікат" display="Завантажити сертифікат"/>
    <hyperlink ref="E81" r:id="rId80" tooltip="Завантажити сертифікат" display="Завантажити сертифікат"/>
    <hyperlink ref="E82" r:id="rId81" tooltip="Завантажити сертифікат" display="Завантажити сертифікат"/>
    <hyperlink ref="E83" r:id="rId82" tooltip="Завантажити сертифікат" display="Завантажити сертифікат"/>
    <hyperlink ref="E84" r:id="rId83" tooltip="Завантажити сертифікат" display="Завантажити сертифікат"/>
    <hyperlink ref="E85" r:id="rId84" tooltip="Завантажити сертифікат" display="Завантажити сертифікат"/>
    <hyperlink ref="E86" r:id="rId85" tooltip="Завантажити сертифікат" display="Завантажити сертифікат"/>
    <hyperlink ref="E87" r:id="rId86" tooltip="Завантажити сертифікат" display="Завантажити сертифікат"/>
    <hyperlink ref="E88" r:id="rId87" tooltip="Завантажити сертифікат" display="Завантажити сертифікат"/>
    <hyperlink ref="E89" r:id="rId88" tooltip="Завантажити сертифікат" display="Завантажити сертифікат"/>
    <hyperlink ref="E90" r:id="rId89" tooltip="Завантажити сертифікат" display="Завантажити сертифікат"/>
    <hyperlink ref="E91" r:id="rId90" tooltip="Завантажити сертифікат" display="Завантажити сертифікат"/>
    <hyperlink ref="E92" r:id="rId91" tooltip="Завантажити сертифікат" display="Завантажити сертифікат"/>
    <hyperlink ref="E93" r:id="rId92" tooltip="Завантажити сертифікат" display="Завантажити сертифікат"/>
    <hyperlink ref="E94" r:id="rId93" tooltip="Завантажити сертифікат" display="Завантажити сертифікат"/>
    <hyperlink ref="E95" r:id="rId94" tooltip="Завантажити сертифікат" display="Завантажити сертифікат"/>
    <hyperlink ref="E96" r:id="rId95" tooltip="Завантажити сертифікат" display="Завантажити сертифікат"/>
    <hyperlink ref="E97" r:id="rId96" tooltip="Завантажити сертифікат" display="Завантажити сертифікат"/>
    <hyperlink ref="E98" r:id="rId97" tooltip="Завантажити сертифікат" display="Завантажити сертифікат"/>
    <hyperlink ref="E99" r:id="rId98" tooltip="Завантажити сертифікат" display="Завантажити сертифікат"/>
    <hyperlink ref="E100" r:id="rId99" tooltip="Завантажити сертифікат" display="Завантажити сертифікат"/>
    <hyperlink ref="E101" r:id="rId100" tooltip="Завантажити сертифікат" display="Завантажити сертифікат"/>
    <hyperlink ref="E102" r:id="rId101" tooltip="Завантажити сертифікат" display="Завантажити сертифікат"/>
    <hyperlink ref="E103" r:id="rId102" tooltip="Завантажити сертифікат" display="Завантажити сертифікат"/>
    <hyperlink ref="E104" r:id="rId103" tooltip="Завантажити сертифікат" display="Завантажити сертифікат"/>
    <hyperlink ref="E105" r:id="rId104" tooltip="Завантажити сертифікат" display="Завантажити сертифікат"/>
    <hyperlink ref="E106" r:id="rId105" tooltip="Завантажити сертифікат" display="Завантажити сертифікат"/>
    <hyperlink ref="E107" r:id="rId106" tooltip="Завантажити сертифікат" display="Завантажити сертифікат"/>
    <hyperlink ref="E108" r:id="rId107" tooltip="Завантажити сертифікат" display="Завантажити сертифікат"/>
    <hyperlink ref="E109" r:id="rId108" tooltip="Завантажити сертифікат" display="Завантажити сертифікат"/>
    <hyperlink ref="E110" r:id="rId109" tooltip="Завантажити сертифікат" display="Завантажити сертифікат"/>
    <hyperlink ref="E111" r:id="rId110" tooltip="Завантажити сертифікат" display="Завантажити сертифікат"/>
    <hyperlink ref="E112" r:id="rId111" tooltip="Завантажити сертифікат" display="Завантажити сертифікат"/>
    <hyperlink ref="E113" r:id="rId112" tooltip="Завантажити сертифікат" display="Завантажити сертифікат"/>
    <hyperlink ref="E114" r:id="rId113" tooltip="Завантажити сертифікат" display="Завантажити сертифікат"/>
    <hyperlink ref="E115" r:id="rId114" tooltip="Завантажити сертифікат" display="Завантажити сертифікат"/>
    <hyperlink ref="E116" r:id="rId115" tooltip="Завантажити сертифікат" display="Завантажити сертифікат"/>
    <hyperlink ref="E117" r:id="rId116" tooltip="Завантажити сертифікат" display="Завантажити сертифікат"/>
    <hyperlink ref="E118" r:id="rId117" tooltip="Завантажити сертифікат" display="Завантажити сертифікат"/>
    <hyperlink ref="E119" r:id="rId118" tooltip="Завантажити сертифікат" display="Завантажити сертифікат"/>
    <hyperlink ref="E120" r:id="rId119" tooltip="Завантажити сертифікат" display="Завантажити сертифікат"/>
    <hyperlink ref="E121" r:id="rId120" tooltip="Завантажити сертифікат" display="Завантажити сертифікат"/>
    <hyperlink ref="E122" r:id="rId121" tooltip="Завантажити сертифікат" display="Завантажити сертифікат"/>
    <hyperlink ref="E123" r:id="rId122" tooltip="Завантажити сертифікат" display="Завантажити сертифікат"/>
    <hyperlink ref="E124" r:id="rId123" tooltip="Завантажити сертифікат" display="Завантажити сертифікат"/>
    <hyperlink ref="E125" r:id="rId124" tooltip="Завантажити сертифікат" display="Завантажити сертифікат"/>
    <hyperlink ref="E126" r:id="rId125" tooltip="Завантажити сертифікат" display="Завантажити сертифікат"/>
    <hyperlink ref="E127" r:id="rId126" tooltip="Завантажити сертифікат" display="Завантажити сертифікат"/>
    <hyperlink ref="E128" r:id="rId127" tooltip="Завантажити сертифікат" display="Завантажити сертифікат"/>
    <hyperlink ref="E129" r:id="rId128" tooltip="Завантажити сертифікат" display="Завантажити сертифікат"/>
    <hyperlink ref="E130" r:id="rId129" tooltip="Завантажити сертифікат" display="Завантажити сертифікат"/>
    <hyperlink ref="E131" r:id="rId130" tooltip="Завантажити сертифікат" display="Завантажити сертифікат"/>
    <hyperlink ref="E132" r:id="rId131" tooltip="Завантажити сертифікат" display="Завантажити сертифікат"/>
    <hyperlink ref="E133" r:id="rId132" tooltip="Завантажити сертифікат" display="Завантажити сертифікат"/>
    <hyperlink ref="E134" r:id="rId133" tooltip="Завантажити сертифікат" display="Завантажити сертифікат"/>
    <hyperlink ref="E135" r:id="rId134" tooltip="Завантажити сертифікат" display="Завантажити сертифікат"/>
    <hyperlink ref="E136" r:id="rId135" tooltip="Завантажити сертифікат" display="Завантажити сертифікат"/>
    <hyperlink ref="E137" r:id="rId136" tooltip="Завантажити сертифікат" display="Завантажити сертифікат"/>
    <hyperlink ref="E138" r:id="rId137" tooltip="Завантажити сертифікат" display="Завантажити сертифікат"/>
    <hyperlink ref="E139" r:id="rId138" tooltip="Завантажити сертифікат" display="Завантажити сертифікат"/>
    <hyperlink ref="E140" r:id="rId139" tooltip="Завантажити сертифікат" display="Завантажити сертифікат"/>
    <hyperlink ref="E141" r:id="rId140" tooltip="Завантажити сертифікат" display="Завантажити сертифікат"/>
    <hyperlink ref="E142" r:id="rId141" tooltip="Завантажити сертифікат" display="Завантажити сертифікат"/>
    <hyperlink ref="E143" r:id="rId142" tooltip="Завантажити сертифікат" display="Завантажити сертифікат"/>
    <hyperlink ref="E144" r:id="rId143" tooltip="Завантажити сертифікат" display="Завантажити сертифікат"/>
    <hyperlink ref="E145" r:id="rId144" tooltip="Завантажити сертифікат" display="Завантажити сертифікат"/>
    <hyperlink ref="E146" r:id="rId145" tooltip="Завантажити сертифікат" display="Завантажити сертифікат"/>
    <hyperlink ref="E147" r:id="rId146" tooltip="Завантажити сертифікат" display="Завантажити сертифікат"/>
    <hyperlink ref="E148" r:id="rId147" tooltip="Завантажити сертифікат" display="Завантажити сертифікат"/>
    <hyperlink ref="E149" r:id="rId148" tooltip="Завантажити сертифікат" display="Завантажити сертифікат"/>
    <hyperlink ref="E150" r:id="rId149" tooltip="Завантажити сертифікат" display="Завантажити сертифікат"/>
    <hyperlink ref="E151" r:id="rId150" tooltip="Завантажити сертифікат" display="Завантажити сертифікат"/>
    <hyperlink ref="E152" r:id="rId151" tooltip="Завантажити сертифікат" display="Завантажити сертифікат"/>
    <hyperlink ref="E153" r:id="rId152" tooltip="Завантажити сертифікат" display="Завантажити сертифікат"/>
    <hyperlink ref="E154" r:id="rId153" tooltip="Завантажити сертифікат" display="Завантажити сертифікат"/>
    <hyperlink ref="E155" r:id="rId154" tooltip="Завантажити сертифікат" display="Завантажити сертифікат"/>
    <hyperlink ref="E156" r:id="rId155" tooltip="Завантажити сертифікат" display="Завантажити сертифікат"/>
    <hyperlink ref="E157" r:id="rId156" tooltip="Завантажити сертифікат" display="Завантажити сертифікат"/>
    <hyperlink ref="E158" r:id="rId157" tooltip="Завантажити сертифікат" display="Завантажити сертифікат"/>
    <hyperlink ref="E159" r:id="rId158" tooltip="Завантажити сертифікат" display="Завантажити сертифікат"/>
    <hyperlink ref="E160" r:id="rId159" tooltip="Завантажити сертифікат" display="Завантажити сертифікат"/>
    <hyperlink ref="E161" r:id="rId160" tooltip="Завантажити сертифікат" display="Завантажити сертифікат"/>
    <hyperlink ref="E162" r:id="rId161" tooltip="Завантажити сертифікат" display="Завантажити сертифікат"/>
    <hyperlink ref="E163" r:id="rId162" tooltip="Завантажити сертифікат" display="Завантажити сертифікат"/>
    <hyperlink ref="E164" r:id="rId163" tooltip="Завантажити сертифікат" display="Завантажити сертифікат"/>
    <hyperlink ref="E165" r:id="rId164" tooltip="Завантажити сертифікат" display="Завантажити сертифікат"/>
    <hyperlink ref="E166" r:id="rId165" tooltip="Завантажити сертифікат" display="Завантажити сертифікат"/>
    <hyperlink ref="E167" r:id="rId166" tooltip="Завантажити сертифікат" display="Завантажити сертифікат"/>
    <hyperlink ref="E168" r:id="rId167" tooltip="Завантажити сертифікат" display="Завантажити сертифікат"/>
    <hyperlink ref="E169" r:id="rId168" tooltip="Завантажити сертифікат" display="Завантажити сертифікат"/>
    <hyperlink ref="E170" r:id="rId169" tooltip="Завантажити сертифікат" display="Завантажити сертифікат"/>
    <hyperlink ref="E171" r:id="rId170" tooltip="Завантажити сертифікат" display="Завантажити сертифікат"/>
    <hyperlink ref="E172" r:id="rId171" tooltip="Завантажити сертифікат" display="Завантажити сертифікат"/>
    <hyperlink ref="E173" r:id="rId172" tooltip="Завантажити сертифікат" display="Завантажити сертифікат"/>
    <hyperlink ref="E174" r:id="rId173" tooltip="Завантажити сертифікат" display="Завантажити сертифікат"/>
    <hyperlink ref="E175" r:id="rId174" tooltip="Завантажити сертифікат" display="Завантажити сертифікат"/>
    <hyperlink ref="E176" r:id="rId175" tooltip="Завантажити сертифікат" display="Завантажити сертифікат"/>
    <hyperlink ref="E177" r:id="rId176" tooltip="Завантажити сертифікат" display="Завантажити сертифікат"/>
    <hyperlink ref="E178" r:id="rId177" tooltip="Завантажити сертифікат" display="Завантажити сертифікат"/>
    <hyperlink ref="E179" r:id="rId178" tooltip="Завантажити сертифікат" display="Завантажити сертифікат"/>
    <hyperlink ref="E180" r:id="rId179" tooltip="Завантажити сертифікат" display="Завантажити сертифікат"/>
    <hyperlink ref="E181" r:id="rId180" tooltip="Завантажити сертифікат" display="Завантажити сертифікат"/>
    <hyperlink ref="E182" r:id="rId181" tooltip="Завантажити сертифікат" display="Завантажити сертифікат"/>
    <hyperlink ref="E183" r:id="rId182" tooltip="Завантажити сертифікат" display="Завантажити сертифікат"/>
    <hyperlink ref="E184" r:id="rId183" tooltip="Завантажити сертифікат" display="Завантажити сертифікат"/>
    <hyperlink ref="E185" r:id="rId184" tooltip="Завантажити сертифікат" display="Завантажити сертифікат"/>
    <hyperlink ref="E186" r:id="rId185" tooltip="Завантажити сертифікат" display="Завантажити сертифікат"/>
    <hyperlink ref="E187" r:id="rId186" tooltip="Завантажити сертифікат" display="Завантажити сертифікат"/>
    <hyperlink ref="E188" r:id="rId187" tooltip="Завантажити сертифікат" display="Завантажити сертифікат"/>
    <hyperlink ref="E189" r:id="rId188" tooltip="Завантажити сертифікат" display="Завантажити сертифікат"/>
    <hyperlink ref="E190" r:id="rId189" tooltip="Завантажити сертифікат" display="Завантажити сертифікат"/>
    <hyperlink ref="E191" r:id="rId190" tooltip="Завантажити сертифікат" display="Завантажити сертифікат"/>
    <hyperlink ref="E192" r:id="rId191" tooltip="Завантажити сертифікат" display="Завантажити сертифікат"/>
    <hyperlink ref="E193" r:id="rId192" tooltip="Завантажити сертифікат" display="Завантажити сертифікат"/>
    <hyperlink ref="E194" r:id="rId193" tooltip="Завантажити сертифікат" display="Завантажити сертифікат"/>
    <hyperlink ref="E195" r:id="rId194" tooltip="Завантажити сертифікат" display="Завантажити сертифікат"/>
    <hyperlink ref="E196" r:id="rId195" tooltip="Завантажити сертифікат" display="Завантажити сертифікат"/>
    <hyperlink ref="E197" r:id="rId196" tooltip="Завантажити сертифікат" display="Завантажити сертифікат"/>
    <hyperlink ref="E198" r:id="rId197" tooltip="Завантажити сертифікат" display="Завантажити сертифікат"/>
    <hyperlink ref="E199" r:id="rId198" tooltip="Завантажити сертифікат" display="Завантажити сертифікат"/>
    <hyperlink ref="E200" r:id="rId199" tooltip="Завантажити сертифікат" display="Завантажити сертифікат"/>
    <hyperlink ref="E201" r:id="rId200" tooltip="Завантажити сертифікат" display="Завантажити сертифікат"/>
    <hyperlink ref="E202" r:id="rId201" tooltip="Завантажити сертифікат" display="Завантажити сертифікат"/>
    <hyperlink ref="E203" r:id="rId202" tooltip="Завантажити сертифікат" display="Завантажити сертифікат"/>
    <hyperlink ref="E204" r:id="rId203" tooltip="Завантажити сертифікат" display="Завантажити сертифікат"/>
    <hyperlink ref="E205" r:id="rId204" tooltip="Завантажити сертифікат" display="Завантажити сертифікат"/>
    <hyperlink ref="E206" r:id="rId205" tooltip="Завантажити сертифікат" display="Завантажити сертифікат"/>
    <hyperlink ref="E207" r:id="rId206" tooltip="Завантажити сертифікат" display="Завантажити сертифікат"/>
    <hyperlink ref="E208" r:id="rId207" tooltip="Завантажити сертифікат" display="Завантажити сертифікат"/>
    <hyperlink ref="E209" r:id="rId208" tooltip="Завантажити сертифікат" display="Завантажити сертифікат"/>
    <hyperlink ref="E210" r:id="rId209" tooltip="Завантажити сертифікат" display="Завантажити сертифікат"/>
    <hyperlink ref="E211" r:id="rId210" tooltip="Завантажити сертифікат" display="Завантажити сертифікат"/>
    <hyperlink ref="E212" r:id="rId211" tooltip="Завантажити сертифікат" display="Завантажити сертифікат"/>
    <hyperlink ref="E213" r:id="rId212" tooltip="Завантажити сертифікат" display="Завантажити сертифікат"/>
    <hyperlink ref="E214" r:id="rId213" tooltip="Завантажити сертифікат" display="Завантажити сертифікат"/>
    <hyperlink ref="E215" r:id="rId214" tooltip="Завантажити сертифікат" display="Завантажити сертифікат"/>
    <hyperlink ref="E216" r:id="rId215" tooltip="Завантажити сертифікат" display="Завантажити сертифікат"/>
    <hyperlink ref="E217" r:id="rId216" tooltip="Завантажити сертифікат" display="Завантажити сертифікат"/>
    <hyperlink ref="E218" r:id="rId217" tooltip="Завантажити сертифікат" display="Завантажити сертифікат"/>
    <hyperlink ref="E219" r:id="rId218" tooltip="Завантажити сертифікат" display="Завантажити сертифікат"/>
    <hyperlink ref="E220" r:id="rId219" tooltip="Завантажити сертифікат" display="Завантажити сертифікат"/>
    <hyperlink ref="E221" r:id="rId220" tooltip="Завантажити сертифікат" display="Завантажити сертифікат"/>
    <hyperlink ref="E222" r:id="rId221" tooltip="Завантажити сертифікат" display="Завантажити сертифікат"/>
    <hyperlink ref="E223" r:id="rId222" tooltip="Завантажити сертифікат" display="Завантажити сертифікат"/>
    <hyperlink ref="E224" r:id="rId223" tooltip="Завантажити сертифікат" display="Завантажити сертифікат"/>
    <hyperlink ref="E225" r:id="rId224" tooltip="Завантажити сертифікат" display="Завантажити сертифікат"/>
    <hyperlink ref="E226" r:id="rId225" tooltip="Завантажити сертифікат" display="Завантажити сертифікат"/>
    <hyperlink ref="E227" r:id="rId226" tooltip="Завантажити сертифікат" display="Завантажити сертифікат"/>
    <hyperlink ref="E228" r:id="rId227" tooltip="Завантажити сертифікат" display="Завантажити сертифікат"/>
    <hyperlink ref="E229" r:id="rId228" tooltip="Завантажити сертифікат" display="Завантажити сертифікат"/>
    <hyperlink ref="E230" r:id="rId229" tooltip="Завантажити сертифікат" display="Завантажити сертифікат"/>
    <hyperlink ref="E231" r:id="rId230" tooltip="Завантажити сертифікат" display="Завантажити сертифікат"/>
    <hyperlink ref="E232" r:id="rId231" tooltip="Завантажити сертифікат" display="Завантажити сертифікат"/>
    <hyperlink ref="E233" r:id="rId232" tooltip="Завантажити сертифікат" display="Завантажити сертифікат"/>
    <hyperlink ref="E234" r:id="rId233" tooltip="Завантажити сертифікат" display="Завантажити сертифікат"/>
    <hyperlink ref="E235" r:id="rId234" tooltip="Завантажити сертифікат" display="Завантажити сертифікат"/>
    <hyperlink ref="E236" r:id="rId235" tooltip="Завантажити сертифікат" display="Завантажити сертифікат"/>
    <hyperlink ref="E237" r:id="rId236" tooltip="Завантажити сертифікат" display="Завантажити сертифікат"/>
    <hyperlink ref="E238" r:id="rId237" tooltip="Завантажити сертифікат" display="Завантажити сертифікат"/>
    <hyperlink ref="E239" r:id="rId238" tooltip="Завантажити сертифікат" display="Завантажити сертифікат"/>
    <hyperlink ref="E240" r:id="rId239" tooltip="Завантажити сертифікат" display="Завантажити сертифікат"/>
    <hyperlink ref="E241" r:id="rId240" tooltip="Завантажити сертифікат" display="Завантажити сертифікат"/>
    <hyperlink ref="E242" r:id="rId241" tooltip="Завантажити сертифікат" display="Завантажити сертифікат"/>
    <hyperlink ref="E243" r:id="rId242" tooltip="Завантажити сертифікат" display="Завантажити сертифікат"/>
    <hyperlink ref="E244" r:id="rId243" tooltip="Завантажити сертифікат" display="Завантажити сертифікат"/>
    <hyperlink ref="E245" r:id="rId244" tooltip="Завантажити сертифікат" display="Завантажити сертифікат"/>
    <hyperlink ref="E246" r:id="rId245" tooltip="Завантажити сертифікат" display="Завантажити сертифікат"/>
    <hyperlink ref="E247" r:id="rId246" tooltip="Завантажити сертифікат" display="Завантажити сертифікат"/>
    <hyperlink ref="E248" r:id="rId247" tooltip="Завантажити сертифікат" display="Завантажити сертифікат"/>
    <hyperlink ref="E249" r:id="rId248" tooltip="Завантажити сертифікат" display="Завантажити сертифікат"/>
    <hyperlink ref="E250" r:id="rId249" tooltip="Завантажити сертифікат" display="Завантажити сертифікат"/>
    <hyperlink ref="E251" r:id="rId250" tooltip="Завантажити сертифікат" display="Завантажити сертифікат"/>
    <hyperlink ref="E252" r:id="rId251" tooltip="Завантажити сертифікат" display="Завантажити сертифікат"/>
    <hyperlink ref="E253" r:id="rId252" tooltip="Завантажити сертифікат" display="Завантажити сертифікат"/>
    <hyperlink ref="E254" r:id="rId253" tooltip="Завантажити сертифікат" display="Завантажити сертифікат"/>
    <hyperlink ref="E255" r:id="rId254" tooltip="Завантажити сертифікат" display="Завантажити сертифікат"/>
    <hyperlink ref="E256" r:id="rId255" tooltip="Завантажити сертифікат" display="Завантажити сертифікат"/>
    <hyperlink ref="E257" r:id="rId256" tooltip="Завантажити сертифікат" display="Завантажити сертифікат"/>
    <hyperlink ref="E258" r:id="rId257" tooltip="Завантажити сертифікат" display="Завантажити сертифікат"/>
    <hyperlink ref="E259" r:id="rId258" tooltip="Завантажити сертифікат" display="Завантажити сертифікат"/>
    <hyperlink ref="E260" r:id="rId259" tooltip="Завантажити сертифікат" display="Завантажити сертифікат"/>
    <hyperlink ref="E261" r:id="rId260" tooltip="Завантажити сертифікат" display="Завантажити сертифікат"/>
    <hyperlink ref="E262" r:id="rId261" tooltip="Завантажити сертифікат" display="Завантажити сертифікат"/>
    <hyperlink ref="E263" r:id="rId262" tooltip="Завантажити сертифікат" display="Завантажити сертифікат"/>
    <hyperlink ref="E264" r:id="rId263" tooltip="Завантажити сертифікат" display="Завантажити сертифікат"/>
    <hyperlink ref="E265" r:id="rId264" tooltip="Завантажити сертифікат" display="Завантажити сертифікат"/>
    <hyperlink ref="E266" r:id="rId265" tooltip="Завантажити сертифікат" display="Завантажити сертифікат"/>
    <hyperlink ref="E267" r:id="rId266" tooltip="Завантажити сертифікат" display="Завантажити сертифікат"/>
    <hyperlink ref="E268" r:id="rId267" tooltip="Завантажити сертифікат" display="Завантажити сертифікат"/>
    <hyperlink ref="E269" r:id="rId268" tooltip="Завантажити сертифікат" display="Завантажити сертифікат"/>
    <hyperlink ref="E270" r:id="rId269" tooltip="Завантажити сертифікат" display="Завантажити сертифікат"/>
    <hyperlink ref="E271" r:id="rId270" tooltip="Завантажити сертифікат" display="Завантажити сертифікат"/>
    <hyperlink ref="E272" r:id="rId271" tooltip="Завантажити сертифікат" display="Завантажити сертифікат"/>
    <hyperlink ref="E273" r:id="rId272" tooltip="Завантажити сертифікат" display="Завантажити сертифікат"/>
    <hyperlink ref="E274" r:id="rId273" tooltip="Завантажити сертифікат" display="Завантажити сертифікат"/>
    <hyperlink ref="E275" r:id="rId274" tooltip="Завантажити сертифікат" display="Завантажити сертифікат"/>
    <hyperlink ref="E276" r:id="rId275" tooltip="Завантажити сертифікат" display="Завантажити сертифікат"/>
    <hyperlink ref="E277" r:id="rId276" tooltip="Завантажити сертифікат" display="Завантажити сертифікат"/>
    <hyperlink ref="E278" r:id="rId277" tooltip="Завантажити сертифікат" display="Завантажити сертифікат"/>
    <hyperlink ref="E279" r:id="rId278" tooltip="Завантажити сертифікат" display="Завантажити сертифікат"/>
    <hyperlink ref="E280" r:id="rId279" tooltip="Завантажити сертифікат" display="Завантажити сертифікат"/>
    <hyperlink ref="E281" r:id="rId280" tooltip="Завантажити сертифікат" display="Завантажити сертифікат"/>
    <hyperlink ref="E282" r:id="rId281" tooltip="Завантажити сертифікат" display="Завантажити сертифікат"/>
    <hyperlink ref="E283" r:id="rId282" tooltip="Завантажити сертифікат" display="Завантажити сертифікат"/>
    <hyperlink ref="E284" r:id="rId283" tooltip="Завантажити сертифікат" display="Завантажити сертифікат"/>
    <hyperlink ref="E285" r:id="rId284" tooltip="Завантажити сертифікат" display="Завантажити сертифікат"/>
    <hyperlink ref="E286" r:id="rId285" tooltip="Завантажити сертифікат" display="Завантажити сертифікат"/>
    <hyperlink ref="E287" r:id="rId286" tooltip="Завантажити сертифікат" display="Завантажити сертифікат"/>
    <hyperlink ref="E288" r:id="rId287" tooltip="Завантажити сертифікат" display="Завантажити сертифікат"/>
    <hyperlink ref="E289" r:id="rId288" tooltip="Завантажити сертифікат" display="Завантажити сертифікат"/>
    <hyperlink ref="E290" r:id="rId289" tooltip="Завантажити сертифікат" display="Завантажити сертифікат"/>
    <hyperlink ref="E291" r:id="rId290" tooltip="Завантажити сертифікат" display="Завантажити сертифікат"/>
    <hyperlink ref="E292" r:id="rId291" tooltip="Завантажити сертифікат" display="Завантажити сертифікат"/>
    <hyperlink ref="E293" r:id="rId292" tooltip="Завантажити сертифікат" display="Завантажити сертифікат"/>
    <hyperlink ref="E294" r:id="rId293" tooltip="Завантажити сертифікат" display="Завантажити сертифікат"/>
    <hyperlink ref="E295" r:id="rId294" tooltip="Завантажити сертифікат" display="Завантажити сертифікат"/>
    <hyperlink ref="E296" r:id="rId295" tooltip="Завантажити сертифікат" display="Завантажити сертифікат"/>
    <hyperlink ref="E297" r:id="rId296" tooltip="Завантажити сертифікат" display="Завантажити сертифікат"/>
    <hyperlink ref="E298" r:id="rId297" tooltip="Завантажити сертифікат" display="Завантажити сертифікат"/>
    <hyperlink ref="E299" r:id="rId298" tooltip="Завантажити сертифікат" display="Завантажити сертифікат"/>
    <hyperlink ref="E300" r:id="rId299" tooltip="Завантажити сертифікат" display="Завантажити сертифікат"/>
    <hyperlink ref="E301" r:id="rId300" tooltip="Завантажити сертифікат" display="Завантажити сертифікат"/>
    <hyperlink ref="E302" r:id="rId301" tooltip="Завантажити сертифікат" display="Завантажити сертифікат"/>
    <hyperlink ref="E303" r:id="rId302" tooltip="Завантажити сертифікат" display="Завантажити сертифікат"/>
    <hyperlink ref="E304" r:id="rId303" tooltip="Завантажити сертифікат" display="Завантажити сертифікат"/>
    <hyperlink ref="E305" r:id="rId304" tooltip="Завантажити сертифікат" display="Завантажити сертифікат"/>
    <hyperlink ref="E306" r:id="rId305" tooltip="Завантажити сертифікат" display="Завантажити сертифікат"/>
    <hyperlink ref="E307" r:id="rId306" tooltip="Завантажити сертифікат" display="Завантажити сертифікат"/>
    <hyperlink ref="E308" r:id="rId307" tooltip="Завантажити сертифікат" display="Завантажити сертифікат"/>
    <hyperlink ref="E309" r:id="rId308" tooltip="Завантажити сертифікат" display="Завантажити сертифікат"/>
    <hyperlink ref="E310" r:id="rId309" tooltip="Завантажити сертифікат" display="Завантажити сертифікат"/>
    <hyperlink ref="E311" r:id="rId310" tooltip="Завантажити сертифікат" display="Завантажити сертифікат"/>
    <hyperlink ref="E312" r:id="rId311" tooltip="Завантажити сертифікат" display="Завантажити сертифікат"/>
    <hyperlink ref="E313" r:id="rId312" tooltip="Завантажити сертифікат" display="Завантажити сертифікат"/>
    <hyperlink ref="E314" r:id="rId313" tooltip="Завантажити сертифікат" display="Завантажити сертифікат"/>
    <hyperlink ref="E315" r:id="rId314" tooltip="Завантажити сертифікат" display="Завантажити сертифікат"/>
    <hyperlink ref="E316" r:id="rId315" tooltip="Завантажити сертифікат" display="Завантажити сертифікат"/>
    <hyperlink ref="E317" r:id="rId316" tooltip="Завантажити сертифікат" display="Завантажити сертифікат"/>
    <hyperlink ref="E318" r:id="rId317" tooltip="Завантажити сертифікат" display="Завантажити сертифікат"/>
    <hyperlink ref="E319" r:id="rId318" tooltip="Завантажити сертифікат" display="Завантажити сертифікат"/>
    <hyperlink ref="E320" r:id="rId319" tooltip="Завантажити сертифікат" display="Завантажити сертифікат"/>
    <hyperlink ref="E321" r:id="rId320" tooltip="Завантажити сертифікат" display="Завантажити сертифікат"/>
    <hyperlink ref="E322" r:id="rId321" tooltip="Завантажити сертифікат" display="Завантажити сертифікат"/>
    <hyperlink ref="E323" r:id="rId322" tooltip="Завантажити сертифікат" display="Завантажити сертифікат"/>
    <hyperlink ref="E324" r:id="rId323" tooltip="Завантажити сертифікат" display="Завантажити сертифікат"/>
    <hyperlink ref="E325" r:id="rId324" tooltip="Завантажити сертифікат" display="Завантажити сертифікат"/>
    <hyperlink ref="E326" r:id="rId325" tooltip="Завантажити сертифікат" display="Завантажити сертифікат"/>
    <hyperlink ref="E327" r:id="rId326" tooltip="Завантажити сертифікат" display="Завантажити сертифікат"/>
    <hyperlink ref="E328" r:id="rId327" tooltip="Завантажити сертифікат" display="Завантажити сертифікат"/>
    <hyperlink ref="E329" r:id="rId328" tooltip="Завантажити сертифікат" display="Завантажити сертифікат"/>
    <hyperlink ref="E330" r:id="rId329" tooltip="Завантажити сертифікат" display="Завантажити сертифікат"/>
    <hyperlink ref="E331" r:id="rId330" tooltip="Завантажити сертифікат" display="Завантажити сертифікат"/>
    <hyperlink ref="E332" r:id="rId331" tooltip="Завантажити сертифікат" display="Завантажити сертифікат"/>
    <hyperlink ref="E333" r:id="rId332" tooltip="Завантажити сертифікат" display="Завантажити сертифікат"/>
    <hyperlink ref="E334" r:id="rId333" tooltip="Завантажити сертифікат" display="Завантажити сертифікат"/>
    <hyperlink ref="E335" r:id="rId334" tooltip="Завантажити сертифікат" display="Завантажити сертифікат"/>
    <hyperlink ref="E336" r:id="rId335" tooltip="Завантажити сертифікат" display="Завантажити сертифікат"/>
    <hyperlink ref="E337" r:id="rId336" tooltip="Завантажити сертифікат" display="Завантажити сертифікат"/>
    <hyperlink ref="E338" r:id="rId337" tooltip="Завантажити сертифікат" display="Завантажити сертифікат"/>
    <hyperlink ref="E339" r:id="rId338" tooltip="Завантажити сертифікат" display="Завантажити сертифікат"/>
    <hyperlink ref="E340" r:id="rId339" tooltip="Завантажити сертифікат" display="Завантажити сертифікат"/>
    <hyperlink ref="E341" r:id="rId340" tooltip="Завантажити сертифікат" display="Завантажити сертифікат"/>
    <hyperlink ref="E342" r:id="rId341" tooltip="Завантажити сертифікат" display="Завантажити сертифікат"/>
    <hyperlink ref="E343" r:id="rId342" tooltip="Завантажити сертифікат" display="Завантажити сертифікат"/>
    <hyperlink ref="E344" r:id="rId343" tooltip="Завантажити сертифікат" display="Завантажити сертифікат"/>
    <hyperlink ref="E345" r:id="rId344" tooltip="Завантажити сертифікат" display="Завантажити сертифікат"/>
    <hyperlink ref="E346" r:id="rId345" tooltip="Завантажити сертифікат" display="Завантажити сертифікат"/>
    <hyperlink ref="E347" r:id="rId346" tooltip="Завантажити сертифікат" display="Завантажити сертифікат"/>
    <hyperlink ref="E348" r:id="rId347" tooltip="Завантажити сертифікат" display="Завантажити сертифікат"/>
    <hyperlink ref="E349" r:id="rId348" tooltip="Завантажити сертифікат" display="Завантажити сертифікат"/>
    <hyperlink ref="E350" r:id="rId349" tooltip="Завантажити сертифікат" display="Завантажити сертифікат"/>
    <hyperlink ref="E351" r:id="rId350" tooltip="Завантажити сертифікат" display="Завантажити сертифікат"/>
    <hyperlink ref="E352" r:id="rId351" tooltip="Завантажити сертифікат" display="Завантажити сертифікат"/>
    <hyperlink ref="E353" r:id="rId352" tooltip="Завантажити сертифікат" display="Завантажити сертифікат"/>
    <hyperlink ref="E354" r:id="rId353" tooltip="Завантажити сертифікат" display="Завантажити сертифікат"/>
    <hyperlink ref="E355" r:id="rId354" tooltip="Завантажити сертифікат" display="Завантажити сертифікат"/>
    <hyperlink ref="E356" r:id="rId355" tooltip="Завантажити сертифікат" display="Завантажити сертифікат"/>
    <hyperlink ref="E357" r:id="rId356" tooltip="Завантажити сертифікат" display="Завантажити сертифікат"/>
    <hyperlink ref="E358" r:id="rId357" tooltip="Завантажити сертифікат" display="Завантажити сертифікат"/>
    <hyperlink ref="E359" r:id="rId358" tooltip="Завантажити сертифікат" display="Завантажити сертифікат"/>
    <hyperlink ref="E360" r:id="rId359" tooltip="Завантажити сертифікат" display="Завантажити сертифікат"/>
    <hyperlink ref="E361" r:id="rId360" tooltip="Завантажити сертифікат" display="Завантажити сертифікат"/>
    <hyperlink ref="E362" r:id="rId361" tooltip="Завантажити сертифікат" display="Завантажити сертифікат"/>
    <hyperlink ref="E363" r:id="rId362" tooltip="Завантажити сертифікат" display="Завантажити сертифікат"/>
    <hyperlink ref="E364" r:id="rId363" tooltip="Завантажити сертифікат" display="Завантажити сертифікат"/>
    <hyperlink ref="E365" r:id="rId364" tooltip="Завантажити сертифікат" display="Завантажити сертифікат"/>
    <hyperlink ref="E366" r:id="rId365" tooltip="Завантажити сертифікат" display="Завантажити сертифікат"/>
    <hyperlink ref="E367" r:id="rId366" tooltip="Завантажити сертифікат" display="Завантажити сертифікат"/>
    <hyperlink ref="E368" r:id="rId367" tooltip="Завантажити сертифікат" display="Завантажити сертифікат"/>
    <hyperlink ref="E369" r:id="rId368" tooltip="Завантажити сертифікат" display="Завантажити сертифікат"/>
    <hyperlink ref="E370" r:id="rId369" tooltip="Завантажити сертифікат" display="Завантажити сертифікат"/>
    <hyperlink ref="E371" r:id="rId370" tooltip="Завантажити сертифікат" display="Завантажити сертифікат"/>
    <hyperlink ref="E372" r:id="rId371" tooltip="Завантажити сертифікат" display="Завантажити сертифікат"/>
    <hyperlink ref="E373" r:id="rId372" tooltip="Завантажити сертифікат" display="Завантажити сертифікат"/>
    <hyperlink ref="E374" r:id="rId373" tooltip="Завантажити сертифікат" display="Завантажити сертифікат"/>
    <hyperlink ref="E375" r:id="rId374" tooltip="Завантажити сертифікат" display="Завантажити сертифікат"/>
    <hyperlink ref="E376" r:id="rId375" tooltip="Завантажити сертифікат" display="Завантажити сертифікат"/>
    <hyperlink ref="E377" r:id="rId376" tooltip="Завантажити сертифікат" display="Завантажити сертифікат"/>
    <hyperlink ref="E378" r:id="rId377" tooltip="Завантажити сертифікат" display="Завантажити сертифікат"/>
    <hyperlink ref="E379" r:id="rId378" tooltip="Завантажити сертифікат" display="Завантажити сертифікат"/>
    <hyperlink ref="E380" r:id="rId379" tooltip="Завантажити сертифікат" display="Завантажити сертифікат"/>
    <hyperlink ref="E381" r:id="rId380" tooltip="Завантажити сертифікат" display="Завантажити сертифікат"/>
    <hyperlink ref="E382" r:id="rId381" tooltip="Завантажити сертифікат" display="Завантажити сертифікат"/>
    <hyperlink ref="E383" r:id="rId382" tooltip="Завантажити сертифікат" display="Завантажити сертифікат"/>
    <hyperlink ref="E384" r:id="rId383" tooltip="Завантажити сертифікат" display="Завантажити сертифікат"/>
    <hyperlink ref="E385" r:id="rId384" tooltip="Завантажити сертифікат" display="Завантажити сертифікат"/>
    <hyperlink ref="E386" r:id="rId385" tooltip="Завантажити сертифікат" display="Завантажити сертифікат"/>
    <hyperlink ref="E387" r:id="rId386" tooltip="Завантажити сертифікат" display="Завантажити сертифікат"/>
    <hyperlink ref="E388" r:id="rId387" tooltip="Завантажити сертифікат" display="Завантажити сертифікат"/>
    <hyperlink ref="E389" r:id="rId388" tooltip="Завантажити сертифікат" display="Завантажити сертифікат"/>
    <hyperlink ref="E390" r:id="rId389" tooltip="Завантажити сертифікат" display="Завантажити сертифікат"/>
    <hyperlink ref="E391" r:id="rId390" tooltip="Завантажити сертифікат" display="Завантажити сертифікат"/>
    <hyperlink ref="E392" r:id="rId391" tooltip="Завантажити сертифікат" display="Завантажити сертифікат"/>
    <hyperlink ref="E393" r:id="rId392" tooltip="Завантажити сертифікат" display="Завантажити сертифікат"/>
    <hyperlink ref="E394" r:id="rId393" tooltip="Завантажити сертифікат" display="Завантажити сертифікат"/>
    <hyperlink ref="E395" r:id="rId394" tooltip="Завантажити сертифікат" display="Завантажити сертифікат"/>
    <hyperlink ref="E396" r:id="rId395" tooltip="Завантажити сертифікат" display="Завантажити сертифікат"/>
    <hyperlink ref="E398" r:id="rId396" tooltip="Завантажити сертифікат" display="Завантажити сертифікат"/>
    <hyperlink ref="E399" r:id="rId397" tooltip="Завантажити сертифікат" display="Завантажити сертифікат"/>
    <hyperlink ref="E400" r:id="rId398" tooltip="Завантажити сертифікат" display="Завантажити сертифікат"/>
    <hyperlink ref="E401" r:id="rId399" tooltip="Завантажити сертифікат" display="Завантажити сертифікат"/>
    <hyperlink ref="E402" r:id="rId400" tooltip="Завантажити сертифікат" display="Завантажити сертифікат"/>
    <hyperlink ref="E403" r:id="rId401" tooltip="Завантажити сертифікат" display="Завантажити сертифікат"/>
    <hyperlink ref="E404" r:id="rId402" tooltip="Завантажити сертифікат" display="Завантажити сертифікат"/>
    <hyperlink ref="E405" r:id="rId403" tooltip="Завантажити сертифікат" display="Завантажити сертифікат"/>
    <hyperlink ref="E406" r:id="rId404" tooltip="Завантажити сертифікат" display="Завантажити сертифікат"/>
    <hyperlink ref="E407" r:id="rId405" tooltip="Завантажити сертифікат" display="Завантажити сертифікат"/>
    <hyperlink ref="E408" r:id="rId406" tooltip="Завантажити сертифікат" display="Завантажити сертифікат"/>
    <hyperlink ref="E409" r:id="rId407" tooltip="Завантажити сертифікат" display="Завантажити сертифікат"/>
    <hyperlink ref="E410" r:id="rId408" tooltip="Завантажити сертифікат" display="Завантажити сертифікат"/>
    <hyperlink ref="E411" r:id="rId409" tooltip="Завантажити сертифікат" display="Завантажити сертифікат"/>
    <hyperlink ref="E412" r:id="rId410" tooltip="Завантажити сертифікат" display="Завантажити сертифікат"/>
    <hyperlink ref="E413" r:id="rId411" tooltip="Завантажити сертифікат" display="Завантажити сертифікат"/>
    <hyperlink ref="E414" r:id="rId412" tooltip="Завантажити сертифікат" display="Завантажити сертифікат"/>
    <hyperlink ref="E415" r:id="rId413" tooltip="Завантажити сертифікат" display="Завантажити сертифікат"/>
    <hyperlink ref="E416" r:id="rId414" tooltip="Завантажити сертифікат" display="Завантажити сертифікат"/>
    <hyperlink ref="E417" r:id="rId415" tooltip="Завантажити сертифікат" display="Завантажити сертифікат"/>
    <hyperlink ref="E418" r:id="rId416" tooltip="Завантажити сертифікат" display="Завантажити сертифікат"/>
    <hyperlink ref="E419" r:id="rId417" tooltip="Завантажити сертифікат" display="Завантажити сертифікат"/>
    <hyperlink ref="E420" r:id="rId418" tooltip="Завантажити сертифікат" display="Завантажити сертифікат"/>
    <hyperlink ref="E421" r:id="rId419" tooltip="Завантажити сертифікат" display="Завантажити сертифікат"/>
    <hyperlink ref="E422" r:id="rId420" tooltip="Завантажити сертифікат" display="Завантажити сертифікат"/>
    <hyperlink ref="E423" r:id="rId421" tooltip="Завантажити сертифікат" display="Завантажити сертифікат"/>
    <hyperlink ref="E424" r:id="rId422" tooltip="Завантажити сертифікат" display="Завантажити сертифікат"/>
    <hyperlink ref="E425" r:id="rId423" tooltip="Завантажити сертифікат" display="Завантажити сертифікат"/>
    <hyperlink ref="E426" r:id="rId424" tooltip="Завантажити сертифікат" display="Завантажити сертифікат"/>
    <hyperlink ref="E427" r:id="rId425" tooltip="Завантажити сертифікат" display="Завантажити сертифікат"/>
    <hyperlink ref="E428" r:id="rId426" tooltip="Завантажити сертифікат" display="Завантажити сертифікат"/>
    <hyperlink ref="E429" r:id="rId427" tooltip="Завантажити сертифікат" display="Завантажити сертифікат"/>
    <hyperlink ref="E430" r:id="rId428" tooltip="Завантажити сертифікат" display="Завантажити сертифікат"/>
    <hyperlink ref="E431" r:id="rId429" tooltip="Завантажити сертифікат" display="Завантажити сертифікат"/>
    <hyperlink ref="E432" r:id="rId430" tooltip="Завантажити сертифікат" display="Завантажити сертифікат"/>
    <hyperlink ref="E433" r:id="rId431" tooltip="Завантажити сертифікат" display="Завантажити сертифікат"/>
    <hyperlink ref="E434" r:id="rId432" tooltip="Завантажити сертифікат" display="Завантажити сертифікат"/>
    <hyperlink ref="E435" r:id="rId433" tooltip="Завантажити сертифікат" display="Завантажити сертифікат"/>
    <hyperlink ref="E436" r:id="rId434" tooltip="Завантажити сертифікат" display="Завантажити сертифікат"/>
    <hyperlink ref="E437" r:id="rId435" tooltip="Завантажити сертифікат" display="Завантажити сертифікат"/>
    <hyperlink ref="E438" r:id="rId436" tooltip="Завантажити сертифікат" display="Завантажити сертифікат"/>
    <hyperlink ref="E439" r:id="rId437" tooltip="Завантажити сертифікат" display="Завантажити сертифікат"/>
    <hyperlink ref="E440" r:id="rId438" tooltip="Завантажити сертифікат" display="Завантажити сертифікат"/>
    <hyperlink ref="E441" r:id="rId439" tooltip="Завантажити сертифікат" display="Завантажити сертифікат"/>
    <hyperlink ref="E442" r:id="rId440" tooltip="Завантажити сертифікат" display="Завантажити сертифікат"/>
    <hyperlink ref="E443" r:id="rId441" tooltip="Завантажити сертифікат" display="Завантажити сертифікат"/>
    <hyperlink ref="E444" r:id="rId442" tooltip="Завантажити сертифікат" display="Завантажити сертифікат"/>
    <hyperlink ref="E445" r:id="rId443" tooltip="Завантажити сертифікат" display="Завантажити сертифікат"/>
    <hyperlink ref="E446" r:id="rId444" tooltip="Завантажити сертифікат" display="Завантажити сертифікат"/>
    <hyperlink ref="E447" r:id="rId445" tooltip="Завантажити сертифікат" display="Завантажити сертифікат"/>
    <hyperlink ref="E448" r:id="rId446" tooltip="Завантажити сертифікат" display="Завантажити сертифікат"/>
    <hyperlink ref="E449" r:id="rId447" tooltip="Завантажити сертифікат" display="Завантажити сертифікат"/>
    <hyperlink ref="E450" r:id="rId448" tooltip="Завантажити сертифікат" display="Завантажити сертифікат"/>
    <hyperlink ref="E451" r:id="rId449" tooltip="Завантажити сертифікат" display="Завантажити сертифікат"/>
    <hyperlink ref="E452" r:id="rId450" tooltip="Завантажити сертифікат" display="Завантажити сертифікат"/>
    <hyperlink ref="E453" r:id="rId451" tooltip="Завантажити сертифікат" display="Завантажити сертифікат"/>
    <hyperlink ref="E454" r:id="rId452" tooltip="Завантажити сертифікат" display="Завантажити сертифікат"/>
    <hyperlink ref="E455" r:id="rId453" tooltip="Завантажити сертифікат" display="Завантажити сертифікат"/>
    <hyperlink ref="E456" r:id="rId454" tooltip="Завантажити сертифікат" display="Завантажити сертифікат"/>
    <hyperlink ref="E457" r:id="rId455" tooltip="Завантажити сертифікат" display="Завантажити сертифікат"/>
    <hyperlink ref="E458" r:id="rId456" tooltip="Завантажити сертифікат" display="Завантажити сертифікат"/>
    <hyperlink ref="E459" r:id="rId457" tooltip="Завантажити сертифікат" display="Завантажити сертифікат"/>
    <hyperlink ref="E460" r:id="rId458" tooltip="Завантажити сертифікат" display="Завантажити сертифікат"/>
    <hyperlink ref="E461" r:id="rId459" tooltip="Завантажити сертифікат" display="Завантажити сертифікат"/>
    <hyperlink ref="E462" r:id="rId460" tooltip="Завантажити сертифікат" display="Завантажити сертифікат"/>
    <hyperlink ref="E463" r:id="rId461" tooltip="Завантажити сертифікат" display="Завантажити сертифікат"/>
    <hyperlink ref="E464" r:id="rId462" tooltip="Завантажити сертифікат" display="Завантажити сертифікат"/>
    <hyperlink ref="E465" r:id="rId463" tooltip="Завантажити сертифікат" display="Завантажити сертифікат"/>
    <hyperlink ref="E466" r:id="rId464" tooltip="Завантажити сертифікат" display="Завантажити сертифікат"/>
    <hyperlink ref="E467" r:id="rId465" tooltip="Завантажити сертифікат" display="Завантажити сертифікат"/>
    <hyperlink ref="E468" r:id="rId466" tooltip="Завантажити сертифікат" display="Завантажити сертифікат"/>
    <hyperlink ref="E469" r:id="rId467" tooltip="Завантажити сертифікат" display="Завантажити сертифікат"/>
    <hyperlink ref="E470" r:id="rId468" tooltip="Завантажити сертифікат" display="Завантажити сертифікат"/>
    <hyperlink ref="E471" r:id="rId469" tooltip="Завантажити сертифікат" display="Завантажити сертифікат"/>
    <hyperlink ref="E472" r:id="rId470" tooltip="Завантажити сертифікат" display="Завантажити сертифікат"/>
    <hyperlink ref="E473" r:id="rId471" tooltip="Завантажити сертифікат" display="Завантажити сертифікат"/>
    <hyperlink ref="E474" r:id="rId472" tooltip="Завантажити сертифікат" display="Завантажити сертифікат"/>
    <hyperlink ref="E475" r:id="rId473" tooltip="Завантажити сертифікат" display="Завантажити сертифікат"/>
    <hyperlink ref="E476" r:id="rId474" tooltip="Завантажити сертифікат" display="Завантажити сертифікат"/>
    <hyperlink ref="E477" r:id="rId475" tooltip="Завантажити сертифікат" display="Завантажити сертифікат"/>
    <hyperlink ref="E478" r:id="rId476" tooltip="Завантажити сертифікат" display="Завантажити сертифікат"/>
    <hyperlink ref="E479" r:id="rId477" tooltip="Завантажити сертифікат" display="Завантажити сертифікат"/>
    <hyperlink ref="E480" r:id="rId478" tooltip="Завантажити сертифікат" display="Завантажити сертифікат"/>
    <hyperlink ref="E481" r:id="rId479" tooltip="Завантажити сертифікат" display="Завантажити сертифікат"/>
    <hyperlink ref="E482" r:id="rId480" tooltip="Завантажити сертифікат" display="Завантажити сертифікат"/>
    <hyperlink ref="E483" r:id="rId481" tooltip="Завантажити сертифікат" display="Завантажити сертифікат"/>
    <hyperlink ref="E484" r:id="rId482" tooltip="Завантажити сертифікат" display="Завантажити сертифікат"/>
    <hyperlink ref="E485" r:id="rId483" tooltip="Завантажити сертифікат" display="Завантажити сертифікат"/>
    <hyperlink ref="E486" r:id="rId484" tooltip="Завантажити сертифікат" display="Завантажити сертифікат"/>
    <hyperlink ref="E487" r:id="rId485" tooltip="Завантажити сертифікат" display="Завантажити сертифікат"/>
    <hyperlink ref="E488" r:id="rId486" tooltip="Завантажити сертифікат" display="Завантажити сертифікат"/>
    <hyperlink ref="E489" r:id="rId487" tooltip="Завантажити сертифікат" display="Завантажити сертифікат"/>
    <hyperlink ref="E490" r:id="rId488" tooltip="Завантажити сертифікат" display="Завантажити сертифікат"/>
    <hyperlink ref="E491" r:id="rId489" tooltip="Завантажити сертифікат" display="Завантажити сертифікат"/>
    <hyperlink ref="E492" r:id="rId490" tooltip="Завантажити сертифікат" display="Завантажити сертифікат"/>
    <hyperlink ref="E493" r:id="rId491" tooltip="Завантажити сертифікат" display="Завантажити сертифікат"/>
    <hyperlink ref="E494" r:id="rId492" tooltip="Завантажити сертифікат" display="Завантажити сертифікат"/>
    <hyperlink ref="E495" r:id="rId493" tooltip="Завантажити сертифікат" display="Завантажити сертифікат"/>
    <hyperlink ref="E496" r:id="rId494" tooltip="Завантажити сертифікат" display="Завантажити сертифікат"/>
    <hyperlink ref="E497" r:id="rId495" tooltip="Завантажити сертифікат" display="Завантажити сертифікат"/>
    <hyperlink ref="E498" r:id="rId496" tooltip="Завантажити сертифікат" display="Завантажити сертифікат"/>
    <hyperlink ref="E499" r:id="rId497" tooltip="Завантажити сертифікат" display="Завантажити сертифікат"/>
    <hyperlink ref="E500" r:id="rId498" tooltip="Завантажити сертифікат" display="Завантажити сертифікат"/>
    <hyperlink ref="E501" r:id="rId499" tooltip="Завантажити сертифікат" display="Завантажити сертифікат"/>
    <hyperlink ref="E502" r:id="rId500" tooltip="Завантажити сертифікат" display="Завантажити сертифікат"/>
    <hyperlink ref="E503" r:id="rId501" tooltip="Завантажити сертифікат" display="Завантажити сертифікат"/>
    <hyperlink ref="E504" r:id="rId502" tooltip="Завантажити сертифікат" display="Завантажити сертифікат"/>
    <hyperlink ref="E505" r:id="rId503" tooltip="Завантажити сертифікат" display="Завантажити сертифікат"/>
    <hyperlink ref="E506" r:id="rId504" tooltip="Завантажити сертифікат" display="Завантажити сертифікат"/>
    <hyperlink ref="E507" r:id="rId505" tooltip="Завантажити сертифікат" display="Завантажити сертифікат"/>
    <hyperlink ref="E508" r:id="rId506" tooltip="Завантажити сертифікат" display="Завантажити сертифікат"/>
    <hyperlink ref="E509" r:id="rId507" tooltip="Завантажити сертифікат" display="Завантажити сертифікат"/>
    <hyperlink ref="E510" r:id="rId508" tooltip="Завантажити сертифікат" display="Завантажити сертифікат"/>
    <hyperlink ref="E511" r:id="rId509" tooltip="Завантажити сертифікат" display="Завантажити сертифікат"/>
    <hyperlink ref="E512" r:id="rId510" tooltip="Завантажити сертифікат" display="Завантажити сертифікат"/>
    <hyperlink ref="E513" r:id="rId511" tooltip="Завантажити сертифікат" display="Завантажити сертифікат"/>
    <hyperlink ref="E514" r:id="rId512" tooltip="Завантажити сертифікат" display="Завантажити сертифікат"/>
    <hyperlink ref="E515" r:id="rId513" tooltip="Завантажити сертифікат" display="Завантажити сертифікат"/>
    <hyperlink ref="E516" r:id="rId514" tooltip="Завантажити сертифікат" display="Завантажити сертифікат"/>
    <hyperlink ref="E517" r:id="rId515" tooltip="Завантажити сертифікат" display="Завантажити сертифікат"/>
    <hyperlink ref="E518" r:id="rId516" tooltip="Завантажити сертифікат" display="Завантажити сертифікат"/>
    <hyperlink ref="E519" r:id="rId517" tooltip="Завантажити сертифікат" display="Завантажити сертифікат"/>
    <hyperlink ref="E520" r:id="rId518" tooltip="Завантажити сертифікат" display="Завантажити сертифікат"/>
    <hyperlink ref="E521" r:id="rId519" tooltip="Завантажити сертифікат" display="Завантажити сертифікат"/>
    <hyperlink ref="E522" r:id="rId520" tooltip="Завантажити сертифікат" display="Завантажити сертифікат"/>
    <hyperlink ref="E523" r:id="rId521" tooltip="Завантажити сертифікат" display="Завантажити сертифікат"/>
    <hyperlink ref="E524" r:id="rId522" tooltip="Завантажити сертифікат" display="Завантажити сертифікат"/>
    <hyperlink ref="E525" r:id="rId523" tooltip="Завантажити сертифікат" display="Завантажити сертифікат"/>
    <hyperlink ref="E526" r:id="rId524" tooltip="Завантажити сертифікат" display="Завантажити сертифікат"/>
    <hyperlink ref="E527" r:id="rId525" tooltip="Завантажити сертифікат" display="Завантажити сертифікат"/>
    <hyperlink ref="E528" r:id="rId526" tooltip="Завантажити сертифікат" display="Завантажити сертифікат"/>
    <hyperlink ref="E529" r:id="rId527" tooltip="Завантажити сертифікат" display="Завантажити сертифікат"/>
    <hyperlink ref="E530" r:id="rId528" tooltip="Завантажити сертифікат" display="Завантажити сертифікат"/>
    <hyperlink ref="E531" r:id="rId529" tooltip="Завантажити сертифікат" display="Завантажити сертифікат"/>
    <hyperlink ref="E532" r:id="rId530" tooltip="Завантажити сертифікат" display="Завантажити сертифікат"/>
    <hyperlink ref="E533" r:id="rId531" tooltip="Завантажити сертифікат" display="Завантажити сертифікат"/>
    <hyperlink ref="E534" r:id="rId532" tooltip="Завантажити сертифікат" display="Завантажити сертифікат"/>
    <hyperlink ref="E535" r:id="rId533" tooltip="Завантажити сертифікат" display="Завантажити сертифікат"/>
    <hyperlink ref="E536" r:id="rId534" tooltip="Завантажити сертифікат" display="Завантажити сертифікат"/>
    <hyperlink ref="E537" r:id="rId535" tooltip="Завантажити сертифікат" display="Завантажити сертифікат"/>
    <hyperlink ref="E538" r:id="rId536" tooltip="Завантажити сертифікат" display="Завантажити сертифікат"/>
    <hyperlink ref="E539" r:id="rId537" tooltip="Завантажити сертифікат" display="Завантажити сертифікат"/>
    <hyperlink ref="E540" r:id="rId538" tooltip="Завантажити сертифікат" display="Завантажити сертифікат"/>
    <hyperlink ref="E541" r:id="rId539" tooltip="Завантажити сертифікат" display="Завантажити сертифікат"/>
    <hyperlink ref="E542" r:id="rId540" tooltip="Завантажити сертифікат" display="Завантажити сертифікат"/>
    <hyperlink ref="E543" r:id="rId541" tooltip="Завантажити сертифікат" display="Завантажити сертифікат"/>
    <hyperlink ref="E544" r:id="rId542" tooltip="Завантажити сертифікат" display="Завантажити сертифікат"/>
    <hyperlink ref="E545" r:id="rId543" tooltip="Завантажити сертифікат" display="Завантажити сертифікат"/>
    <hyperlink ref="E546" r:id="rId544" tooltip="Завантажити сертифікат" display="Завантажити сертифікат"/>
    <hyperlink ref="E547" r:id="rId545" tooltip="Завантажити сертифікат" display="Завантажити сертифікат"/>
    <hyperlink ref="E548" r:id="rId546" tooltip="Завантажити сертифікат" display="Завантажити сертифікат"/>
    <hyperlink ref="E549" r:id="rId547" tooltip="Завантажити сертифікат" display="Завантажити сертифікат"/>
    <hyperlink ref="E550" r:id="rId548" tooltip="Завантажити сертифікат" display="Завантажити сертифікат"/>
    <hyperlink ref="E551" r:id="rId549" tooltip="Завантажити сертифікат" display="Завантажити сертифікат"/>
    <hyperlink ref="E552" r:id="rId550" tooltip="Завантажити сертифікат" display="Завантажити сертифікат"/>
    <hyperlink ref="E553" r:id="rId551" tooltip="Завантажити сертифікат" display="Завантажити сертифікат"/>
    <hyperlink ref="E554" r:id="rId552" tooltip="Завантажити сертифікат" display="Завантажити сертифікат"/>
    <hyperlink ref="E555" r:id="rId553" tooltip="Завантажити сертифікат" display="Завантажити сертифікат"/>
    <hyperlink ref="E556" r:id="rId554" tooltip="Завантажити сертифікат" display="Завантажити сертифікат"/>
    <hyperlink ref="E557" r:id="rId555" tooltip="Завантажити сертифікат" display="Завантажити сертифікат"/>
    <hyperlink ref="E558" r:id="rId556" tooltip="Завантажити сертифікат" display="Завантажити сертифікат"/>
    <hyperlink ref="E559" r:id="rId557" tooltip="Завантажити сертифікат" display="Завантажити сертифікат"/>
    <hyperlink ref="E560" r:id="rId558" tooltip="Завантажити сертифікат" display="Завантажити сертифікат"/>
    <hyperlink ref="E561" r:id="rId559" tooltip="Завантажити сертифікат" display="Завантажити сертифікат"/>
    <hyperlink ref="E562" r:id="rId560" tooltip="Завантажити сертифікат" display="Завантажити сертифікат"/>
    <hyperlink ref="E563" r:id="rId561" tooltip="Завантажити сертифікат" display="Завантажити сертифікат"/>
    <hyperlink ref="E564" r:id="rId562" tooltip="Завантажити сертифікат" display="Завантажити сертифікат"/>
    <hyperlink ref="E565" r:id="rId563" tooltip="Завантажити сертифікат" display="Завантажити сертифікат"/>
    <hyperlink ref="E566" r:id="rId564" tooltip="Завантажити сертифікат" display="Завантажити сертифікат"/>
    <hyperlink ref="E567" r:id="rId565" tooltip="Завантажити сертифікат" display="Завантажити сертифікат"/>
    <hyperlink ref="E568" r:id="rId566" tooltip="Завантажити сертифікат" display="Завантажити сертифікат"/>
    <hyperlink ref="E569" r:id="rId567" tooltip="Завантажити сертифікат" display="Завантажити сертифікат"/>
    <hyperlink ref="E570" r:id="rId568" tooltip="Завантажити сертифікат" display="Завантажити сертифікат"/>
    <hyperlink ref="E571" r:id="rId569" tooltip="Завантажити сертифікат" display="Завантажити сертифікат"/>
    <hyperlink ref="E572" r:id="rId570" tooltip="Завантажити сертифікат" display="Завантажити сертифікат"/>
    <hyperlink ref="E573" r:id="rId571" tooltip="Завантажити сертифікат" display="Завантажити сертифікат"/>
    <hyperlink ref="E574" r:id="rId572" tooltip="Завантажити сертифікат" display="Завантажити сертифікат"/>
    <hyperlink ref="E575" r:id="rId573" tooltip="Завантажити сертифікат" display="Завантажити сертифікат"/>
    <hyperlink ref="E576" r:id="rId574" tooltip="Завантажити сертифікат" display="Завантажити сертифікат"/>
    <hyperlink ref="E577" r:id="rId575" tooltip="Завантажити сертифікат" display="Завантажити сертифікат"/>
    <hyperlink ref="E578" r:id="rId576" tooltip="Завантажити сертифікат" display="Завантажити сертифікат"/>
    <hyperlink ref="E579" r:id="rId577" tooltip="Завантажити сертифікат" display="Завантажити сертифікат"/>
    <hyperlink ref="E580" r:id="rId578" tooltip="Завантажити сертифікат" display="Завантажити сертифікат"/>
    <hyperlink ref="E581" r:id="rId579" tooltip="Завантажити сертифікат" display="Завантажити сертифікат"/>
    <hyperlink ref="E582" r:id="rId580" tooltip="Завантажити сертифікат" display="Завантажити сертифікат"/>
    <hyperlink ref="E583" r:id="rId581" tooltip="Завантажити сертифікат" display="Завантажити сертифікат"/>
    <hyperlink ref="E584" r:id="rId582" tooltip="Завантажити сертифікат" display="Завантажити сертифікат"/>
    <hyperlink ref="E585" r:id="rId583" tooltip="Завантажити сертифікат" display="Завантажити сертифікат"/>
    <hyperlink ref="E586" r:id="rId584" tooltip="Завантажити сертифікат" display="Завантажити сертифікат"/>
    <hyperlink ref="E587" r:id="rId585" tooltip="Завантажити сертифікат" display="Завантажити сертифікат"/>
    <hyperlink ref="E588" r:id="rId586" tooltip="Завантажити сертифікат" display="Завантажити сертифікат"/>
    <hyperlink ref="E589" r:id="rId587" tooltip="Завантажити сертифікат" display="Завантажити сертифікат"/>
    <hyperlink ref="E590" r:id="rId588" tooltip="Завантажити сертифікат" display="Завантажити сертифікат"/>
    <hyperlink ref="E591" r:id="rId589" tooltip="Завантажити сертифікат" display="Завантажити сертифікат"/>
    <hyperlink ref="E592" r:id="rId590" tooltip="Завантажити сертифікат" display="Завантажити сертифікат"/>
    <hyperlink ref="E593" r:id="rId591" tooltip="Завантажити сертифікат" display="Завантажити сертифікат"/>
    <hyperlink ref="E594" r:id="rId592" tooltip="Завантажити сертифікат" display="Завантажити сертифікат"/>
    <hyperlink ref="E595" r:id="rId593" tooltip="Завантажити сертифікат" display="Завантажити сертифікат"/>
    <hyperlink ref="E596" r:id="rId594" tooltip="Завантажити сертифікат" display="Завантажити сертифікат"/>
    <hyperlink ref="E597" r:id="rId595" tooltip="Завантажити сертифікат" display="Завантажити сертифікат"/>
    <hyperlink ref="E598" r:id="rId596" tooltip="Завантажити сертифікат" display="Завантажити сертифікат"/>
    <hyperlink ref="E599" r:id="rId597" tooltip="Завантажити сертифікат" display="Завантажити сертифікат"/>
    <hyperlink ref="E600" r:id="rId598" tooltip="Завантажити сертифікат" display="Завантажити сертифікат"/>
    <hyperlink ref="E601" r:id="rId599" tooltip="Завантажити сертифікат" display="Завантажити сертифікат"/>
    <hyperlink ref="E602" r:id="rId600" tooltip="Завантажити сертифікат" display="Завантажити сертифікат"/>
    <hyperlink ref="E603" r:id="rId601" tooltip="Завантажити сертифікат" display="Завантажити сертифікат"/>
    <hyperlink ref="E604" r:id="rId602" tooltip="Завантажити сертифікат" display="Завантажити сертифікат"/>
    <hyperlink ref="E605" r:id="rId603" tooltip="Завантажити сертифікат" display="Завантажити сертифікат"/>
    <hyperlink ref="E606" r:id="rId604" tooltip="Завантажити сертифікат" display="Завантажити сертифікат"/>
    <hyperlink ref="E607" r:id="rId605" tooltip="Завантажити сертифікат" display="Завантажити сертифікат"/>
    <hyperlink ref="E608" r:id="rId606" tooltip="Завантажити сертифікат" display="Завантажити сертифікат"/>
    <hyperlink ref="E609" r:id="rId607" tooltip="Завантажити сертифікат" display="Завантажити сертифікат"/>
    <hyperlink ref="E610" r:id="rId608" tooltip="Завантажити сертифікат" display="Завантажити сертифікат"/>
    <hyperlink ref="E611" r:id="rId609" tooltip="Завантажити сертифікат" display="Завантажити сертифікат"/>
    <hyperlink ref="E612" r:id="rId610" tooltip="Завантажити сертифікат" display="Завантажити сертифікат"/>
    <hyperlink ref="E613" r:id="rId611" tooltip="Завантажити сертифікат" display="Завантажити сертифікат"/>
    <hyperlink ref="E614" r:id="rId612" tooltip="Завантажити сертифікат" display="Завантажити сертифікат"/>
    <hyperlink ref="E615" r:id="rId613" tooltip="Завантажити сертифікат" display="Завантажити сертифікат"/>
    <hyperlink ref="E616" r:id="rId614" tooltip="Завантажити сертифікат" display="Завантажити сертифікат"/>
    <hyperlink ref="E617" r:id="rId615" tooltip="Завантажити сертифікат" display="Завантажити сертифікат"/>
    <hyperlink ref="E618" r:id="rId616" tooltip="Завантажити сертифікат" display="Завантажити сертифікат"/>
    <hyperlink ref="E619" r:id="rId617" tooltip="Завантажити сертифікат" display="Завантажити сертифікат"/>
    <hyperlink ref="E620" r:id="rId618" tooltip="Завантажити сертифікат" display="Завантажити сертифікат"/>
    <hyperlink ref="E621" r:id="rId619" tooltip="Завантажити сертифікат" display="Завантажити сертифікат"/>
    <hyperlink ref="E622" r:id="rId620" tooltip="Завантажити сертифікат" display="Завантажити сертифікат"/>
    <hyperlink ref="E623" r:id="rId621" tooltip="Завантажити сертифікат" display="Завантажити сертифікат"/>
    <hyperlink ref="E624" r:id="rId622" tooltip="Завантажити сертифікат" display="Завантажити сертифікат"/>
    <hyperlink ref="E625" r:id="rId623" tooltip="Завантажити сертифікат" display="Завантажити сертифікат"/>
    <hyperlink ref="E626" r:id="rId624" tooltip="Завантажити сертифікат" display="Завантажити сертифікат"/>
    <hyperlink ref="E627" r:id="rId625" tooltip="Завантажити сертифікат" display="Завантажити сертифікат"/>
    <hyperlink ref="E628" r:id="rId626" tooltip="Завантажити сертифікат" display="Завантажити сертифікат"/>
    <hyperlink ref="E629" r:id="rId627" tooltip="Завантажити сертифікат" display="Завантажити сертифікат"/>
    <hyperlink ref="E630" r:id="rId628" tooltip="Завантажити сертифікат" display="Завантажити сертифікат"/>
    <hyperlink ref="E631" r:id="rId629" tooltip="Завантажити сертифікат" display="Завантажити сертифікат"/>
    <hyperlink ref="E632" r:id="rId630" tooltip="Завантажити сертифікат" display="Завантажити сертифікат"/>
    <hyperlink ref="E633" r:id="rId631" tooltip="Завантажити сертифікат" display="Завантажити сертифікат"/>
    <hyperlink ref="E634" r:id="rId632" tooltip="Завантажити сертифікат" display="Завантажити сертифікат"/>
    <hyperlink ref="E635" r:id="rId633" tooltip="Завантажити сертифікат" display="Завантажити сертифікат"/>
    <hyperlink ref="E636" r:id="rId634" tooltip="Завантажити сертифікат" display="Завантажити сертифікат"/>
    <hyperlink ref="E637" r:id="rId635" tooltip="Завантажити сертифікат" display="Завантажити сертифікат"/>
    <hyperlink ref="E638" r:id="rId636" tooltip="Завантажити сертифікат" display="Завантажити сертифікат"/>
    <hyperlink ref="E639" r:id="rId637" tooltip="Завантажити сертифікат" display="Завантажити сертифікат"/>
    <hyperlink ref="E640" r:id="rId638" tooltip="Завантажити сертифікат" display="Завантажити сертифікат"/>
    <hyperlink ref="E641" r:id="rId639" tooltip="Завантажити сертифікат" display="Завантажити сертифікат"/>
    <hyperlink ref="E642" r:id="rId640" tooltip="Завантажити сертифікат" display="Завантажити сертифікат"/>
    <hyperlink ref="E643" r:id="rId641" tooltip="Завантажити сертифікат" display="Завантажити сертифікат"/>
    <hyperlink ref="E644" r:id="rId642" tooltip="Завантажити сертифікат" display="Завантажити сертифікат"/>
    <hyperlink ref="E645" r:id="rId643" tooltip="Завантажити сертифікат" display="Завантажити сертифікат"/>
    <hyperlink ref="E646" r:id="rId644" tooltip="Завантажити сертифікат" display="Завантажити сертифікат"/>
    <hyperlink ref="E647" r:id="rId645" tooltip="Завантажити сертифікат" display="Завантажити сертифікат"/>
    <hyperlink ref="E648" r:id="rId646" tooltip="Завантажити сертифікат" display="Завантажити сертифікат"/>
    <hyperlink ref="E649" r:id="rId647" tooltip="Завантажити сертифікат" display="Завантажити сертифікат"/>
    <hyperlink ref="E650" r:id="rId648" tooltip="Завантажити сертифікат" display="Завантажити сертифікат"/>
    <hyperlink ref="E651" r:id="rId649" tooltip="Завантажити сертифікат" display="Завантажити сертифікат"/>
    <hyperlink ref="E652" r:id="rId650" tooltip="Завантажити сертифікат" display="Завантажити сертифікат"/>
    <hyperlink ref="E653" r:id="rId651" tooltip="Завантажити сертифікат" display="Завантажити сертифікат"/>
    <hyperlink ref="E654" r:id="rId652" tooltip="Завантажити сертифікат" display="Завантажити сертифікат"/>
    <hyperlink ref="E655" r:id="rId653" tooltip="Завантажити сертифікат" display="Завантажити сертифікат"/>
    <hyperlink ref="E656" r:id="rId654" tooltip="Завантажити сертифікат" display="Завантажити сертифікат"/>
    <hyperlink ref="E657" r:id="rId655" tooltip="Завантажити сертифікат" display="Завантажити сертифікат"/>
    <hyperlink ref="E658" r:id="rId656" tooltip="Завантажити сертифікат" display="Завантажити сертифікат"/>
    <hyperlink ref="E659" r:id="rId657" tooltip="Завантажити сертифікат" display="Завантажити сертифікат"/>
    <hyperlink ref="E660" r:id="rId658" tooltip="Завантажити сертифікат" display="Завантажити сертифікат"/>
    <hyperlink ref="E661" r:id="rId659" tooltip="Завантажити сертифікат" display="Завантажити сертифікат"/>
    <hyperlink ref="E662" r:id="rId660" tooltip="Завантажити сертифікат" display="Завантажити сертифікат"/>
    <hyperlink ref="E663" r:id="rId661" tooltip="Завантажити сертифікат" display="Завантажити сертифікат"/>
    <hyperlink ref="E664" r:id="rId662" tooltip="Завантажити сертифікат" display="Завантажити сертифікат"/>
    <hyperlink ref="E665" r:id="rId663" tooltip="Завантажити сертифікат" display="Завантажити сертифікат"/>
    <hyperlink ref="E666" r:id="rId664" tooltip="Завантажити сертифікат" display="Завантажити сертифікат"/>
    <hyperlink ref="E667" r:id="rId665" tooltip="Завантажити сертифікат" display="Завантажити сертифікат"/>
    <hyperlink ref="E668" r:id="rId666" tooltip="Завантажити сертифікат" display="Завантажити сертифікат"/>
    <hyperlink ref="E669" r:id="rId667" tooltip="Завантажити сертифікат" display="Завантажити сертифікат"/>
    <hyperlink ref="E670" r:id="rId668" tooltip="Завантажити сертифікат" display="Завантажити сертифікат"/>
    <hyperlink ref="E671" r:id="rId669" tooltip="Завантажити сертифікат" display="Завантажити сертифікат"/>
    <hyperlink ref="E672" r:id="rId670" tooltip="Завантажити сертифікат" display="Завантажити сертифікат"/>
    <hyperlink ref="E673" r:id="rId671" tooltip="Завантажити сертифікат" display="Завантажити сертифікат"/>
    <hyperlink ref="E674" r:id="rId672" tooltip="Завантажити сертифікат" display="Завантажити сертифікат"/>
    <hyperlink ref="E675" r:id="rId673" tooltip="Завантажити сертифікат" display="Завантажити сертифікат"/>
    <hyperlink ref="E676" r:id="rId674" tooltip="Завантажити сертифікат" display="Завантажити сертифікат"/>
    <hyperlink ref="E677" r:id="rId675" tooltip="Завантажити сертифікат" display="Завантажити сертифікат"/>
    <hyperlink ref="E678" r:id="rId676" tooltip="Завантажити сертифікат" display="Завантажити сертифікат"/>
    <hyperlink ref="E679" r:id="rId677" tooltip="Завантажити сертифікат" display="Завантажити сертифікат"/>
    <hyperlink ref="E680" r:id="rId678" tooltip="Завантажити сертифікат" display="Завантажити сертифікат"/>
    <hyperlink ref="E681" r:id="rId679" tooltip="Завантажити сертифікат" display="Завантажити сертифікат"/>
    <hyperlink ref="E682" r:id="rId680" tooltip="Завантажити сертифікат" display="Завантажити сертифікат"/>
    <hyperlink ref="E683" r:id="rId681" tooltip="Завантажити сертифікат" display="Завантажити сертифікат"/>
    <hyperlink ref="E684" r:id="rId682" tooltip="Завантажити сертифікат" display="Завантажити сертифікат"/>
    <hyperlink ref="E685" r:id="rId683" tooltip="Завантажити сертифікат" display="Завантажити сертифікат"/>
    <hyperlink ref="E686" r:id="rId684" tooltip="Завантажити сертифікат" display="Завантажити сертифікат"/>
    <hyperlink ref="E687" r:id="rId685" tooltip="Завантажити сертифікат" display="Завантажити сертифікат"/>
    <hyperlink ref="E688" r:id="rId686" tooltip="Завантажити сертифікат" display="Завантажити сертифікат"/>
    <hyperlink ref="E689" r:id="rId687" tooltip="Завантажити сертифікат" display="Завантажити сертифікат"/>
    <hyperlink ref="E690" r:id="rId688" tooltip="Завантажити сертифікат" display="Завантажити сертифікат"/>
    <hyperlink ref="E691" r:id="rId689" tooltip="Завантажити сертифікат" display="Завантажити сертифікат"/>
    <hyperlink ref="E692" r:id="rId690" tooltip="Завантажити сертифікат" display="Завантажити сертифікат"/>
    <hyperlink ref="E693" r:id="rId691" tooltip="Завантажити сертифікат" display="Завантажити сертифікат"/>
    <hyperlink ref="E694" r:id="rId692" tooltip="Завантажити сертифікат" display="Завантажити сертифікат"/>
    <hyperlink ref="E695" r:id="rId693" tooltip="Завантажити сертифікат" display="Завантажити сертифікат"/>
    <hyperlink ref="E696" r:id="rId694" tooltip="Завантажити сертифікат" display="Завантажити сертифікат"/>
    <hyperlink ref="E697" r:id="rId695" tooltip="Завантажити сертифікат" display="Завантажити сертифікат"/>
    <hyperlink ref="E698" r:id="rId696" tooltip="Завантажити сертифікат" display="Завантажити сертифікат"/>
    <hyperlink ref="E699" r:id="rId697" tooltip="Завантажити сертифікат" display="Завантажити сертифікат"/>
    <hyperlink ref="E700" r:id="rId698" tooltip="Завантажити сертифікат" display="Завантажити сертифікат"/>
    <hyperlink ref="E701" r:id="rId699" tooltip="Завантажити сертифікат" display="Завантажити сертифікат"/>
    <hyperlink ref="E702" r:id="rId700" tooltip="Завантажити сертифікат" display="Завантажити сертифікат"/>
    <hyperlink ref="E703" r:id="rId701" tooltip="Завантажити сертифікат" display="Завантажити сертифікат"/>
    <hyperlink ref="E704" r:id="rId702" tooltip="Завантажити сертифікат" display="Завантажити сертифікат"/>
    <hyperlink ref="E705" r:id="rId703" tooltip="Завантажити сертифікат" display="Завантажити сертифікат"/>
    <hyperlink ref="E706" r:id="rId704" tooltip="Завантажити сертифікат" display="Завантажити сертифікат"/>
    <hyperlink ref="E707" r:id="rId705" tooltip="Завантажити сертифікат" display="Завантажити сертифікат"/>
    <hyperlink ref="E708" r:id="rId706" tooltip="Завантажити сертифікат" display="Завантажити сертифікат"/>
    <hyperlink ref="E709" r:id="rId707" tooltip="Завантажити сертифікат" display="Завантажити сертифікат"/>
    <hyperlink ref="E710" r:id="rId708" tooltip="Завантажити сертифікат" display="Завантажити сертифікат"/>
    <hyperlink ref="E711" r:id="rId709" tooltip="Завантажити сертифікат" display="Завантажити сертифікат"/>
    <hyperlink ref="E712" r:id="rId710" tooltip="Завантажити сертифікат" display="Завантажити сертифікат"/>
    <hyperlink ref="E713" r:id="rId711" tooltip="Завантажити сертифікат" display="Завантажити сертифікат"/>
    <hyperlink ref="E714" r:id="rId712" tooltip="Завантажити сертифікат" display="Завантажити сертифікат"/>
    <hyperlink ref="E715" r:id="rId713" tooltip="Завантажити сертифікат" display="Завантажити сертифікат"/>
    <hyperlink ref="E716" r:id="rId714" tooltip="Завантажити сертифікат" display="Завантажити сертифікат"/>
    <hyperlink ref="E717" r:id="rId715" tooltip="Завантажити сертифікат" display="Завантажити сертифікат"/>
    <hyperlink ref="E718" r:id="rId716" tooltip="Завантажити сертифікат" display="Завантажити сертифікат"/>
    <hyperlink ref="E719" r:id="rId717" tooltip="Завантажити сертифікат" display="Завантажити сертифікат"/>
    <hyperlink ref="E720" r:id="rId718" tooltip="Завантажити сертифікат" display="Завантажити сертифікат"/>
    <hyperlink ref="E721" r:id="rId719" tooltip="Завантажити сертифікат" display="Завантажити сертифікат"/>
    <hyperlink ref="E722" r:id="rId720" tooltip="Завантажити сертифікат" display="Завантажити сертифікат"/>
    <hyperlink ref="E723" r:id="rId721" tooltip="Завантажити сертифікат" display="Завантажити сертифікат"/>
    <hyperlink ref="E724" r:id="rId722" tooltip="Завантажити сертифікат" display="Завантажити сертифікат"/>
    <hyperlink ref="E725" r:id="rId723" tooltip="Завантажити сертифікат" display="Завантажити сертифікат"/>
    <hyperlink ref="E726" r:id="rId724" tooltip="Завантажити сертифікат" display="Завантажити сертифікат"/>
    <hyperlink ref="E727" r:id="rId725" tooltip="Завантажити сертифікат" display="Завантажити сертифікат"/>
    <hyperlink ref="E728" r:id="rId726" tooltip="Завантажити сертифікат" display="Завантажити сертифікат"/>
    <hyperlink ref="E729" r:id="rId727" tooltip="Завантажити сертифікат" display="Завантажити сертифікат"/>
    <hyperlink ref="E730" r:id="rId728" tooltip="Завантажити сертифікат" display="Завантажити сертифікат"/>
    <hyperlink ref="E731" r:id="rId729" tooltip="Завантажити сертифікат" display="Завантажити сертифікат"/>
    <hyperlink ref="E732" r:id="rId730" tooltip="Завантажити сертифікат" display="Завантажити сертифікат"/>
    <hyperlink ref="E733" r:id="rId731" tooltip="Завантажити сертифікат" display="Завантажити сертифікат"/>
    <hyperlink ref="E734" r:id="rId732" tooltip="Завантажити сертифікат" display="Завантажити сертифікат"/>
    <hyperlink ref="E735" r:id="rId733" tooltip="Завантажити сертифікат" display="Завантажити сертифікат"/>
    <hyperlink ref="E736" r:id="rId734" tooltip="Завантажити сертифікат" display="Завантажити сертифікат"/>
    <hyperlink ref="E737" r:id="rId735" tooltip="Завантажити сертифікат" display="Завантажити сертифікат"/>
    <hyperlink ref="E738" r:id="rId736" tooltip="Завантажити сертифікат" display="Завантажити сертифікат"/>
    <hyperlink ref="E739" r:id="rId737" tooltip="Завантажити сертифікат" display="Завантажити сертифікат"/>
    <hyperlink ref="E740" r:id="rId738" tooltip="Завантажити сертифікат" display="Завантажити сертифікат"/>
    <hyperlink ref="E741" r:id="rId739" tooltip="Завантажити сертифікат" display="Завантажити сертифікат"/>
    <hyperlink ref="E742" r:id="rId740" tooltip="Завантажити сертифікат" display="Завантажити сертифікат"/>
    <hyperlink ref="E743" r:id="rId741" tooltip="Завантажити сертифікат" display="Завантажити сертифікат"/>
    <hyperlink ref="E744" r:id="rId742" tooltip="Завантажити сертифікат" display="Завантажити сертифікат"/>
    <hyperlink ref="E745" r:id="rId743" tooltip="Завантажити сертифікат" display="Завантажити сертифікат"/>
    <hyperlink ref="E746" r:id="rId744" tooltip="Завантажити сертифікат" display="Завантажити сертифікат"/>
    <hyperlink ref="E747" r:id="rId745" tooltip="Завантажити сертифікат" display="Завантажити сертифікат"/>
    <hyperlink ref="E748" r:id="rId746" tooltip="Завантажити сертифікат" display="Завантажити сертифікат"/>
    <hyperlink ref="E749" r:id="rId747" tooltip="Завантажити сертифікат" display="Завантажити сертифікат"/>
    <hyperlink ref="E750" r:id="rId748" tooltip="Завантажити сертифікат" display="Завантажити сертифікат"/>
    <hyperlink ref="E751" r:id="rId749" tooltip="Завантажити сертифікат" display="Завантажити сертифікат"/>
    <hyperlink ref="E752" r:id="rId750" tooltip="Завантажити сертифікат" display="Завантажити сертифікат"/>
    <hyperlink ref="E753" r:id="rId751" tooltip="Завантажити сертифікат" display="Завантажити сертифікат"/>
    <hyperlink ref="E754" r:id="rId752" tooltip="Завантажити сертифікат" display="Завантажити сертифікат"/>
    <hyperlink ref="E755" r:id="rId753" tooltip="Завантажити сертифікат" display="Завантажити сертифікат"/>
    <hyperlink ref="E756" r:id="rId754" tooltip="Завантажити сертифікат" display="Завантажити сертифікат"/>
    <hyperlink ref="E757" r:id="rId755" tooltip="Завантажити сертифікат" display="Завантажити сертифікат"/>
    <hyperlink ref="E758" r:id="rId756" tooltip="Завантажити сертифікат" display="Завантажити сертифікат"/>
    <hyperlink ref="E759" r:id="rId757" tooltip="Завантажити сертифікат" display="Завантажити сертифікат"/>
    <hyperlink ref="E760" r:id="rId758" tooltip="Завантажити сертифікат" display="Завантажити сертифікат"/>
    <hyperlink ref="E761" r:id="rId759" tooltip="Завантажити сертифікат" display="Завантажити сертифікат"/>
    <hyperlink ref="E762" r:id="rId760" tooltip="Завантажити сертифікат" display="Завантажити сертифікат"/>
    <hyperlink ref="E763" r:id="rId761" tooltip="Завантажити сертифікат" display="Завантажити сертифікат"/>
    <hyperlink ref="E764" r:id="rId762" tooltip="Завантажити сертифікат" display="Завантажити сертифікат"/>
    <hyperlink ref="E765" r:id="rId763" tooltip="Завантажити сертифікат" display="Завантажити сертифікат"/>
    <hyperlink ref="E766" r:id="rId764" tooltip="Завантажити сертифікат" display="Завантажити сертифікат"/>
    <hyperlink ref="E767" r:id="rId765" tooltip="Завантажити сертифікат" display="Завантажити сертифікат"/>
    <hyperlink ref="E768" r:id="rId766" tooltip="Завантажити сертифікат" display="Завантажити сертифікат"/>
    <hyperlink ref="E769" r:id="rId767" tooltip="Завантажити сертифікат" display="Завантажити сертифікат"/>
    <hyperlink ref="E770" r:id="rId768" tooltip="Завантажити сертифікат" display="Завантажити сертифікат"/>
    <hyperlink ref="E771" r:id="rId769" tooltip="Завантажити сертифікат" display="Завантажити сертифікат"/>
    <hyperlink ref="E772" r:id="rId770" tooltip="Завантажити сертифікат" display="Завантажити сертифікат"/>
    <hyperlink ref="E773" r:id="rId771" tooltip="Завантажити сертифікат" display="Завантажити сертифікат"/>
    <hyperlink ref="E774" r:id="rId772" tooltip="Завантажити сертифікат" display="Завантажити сертифікат"/>
    <hyperlink ref="E775" r:id="rId773" tooltip="Завантажити сертифікат" display="Завантажити сертифікат"/>
    <hyperlink ref="E776" r:id="rId774" tooltip="Завантажити сертифікат" display="Завантажити сертифікат"/>
    <hyperlink ref="E777" r:id="rId775" tooltip="Завантажити сертифікат" display="Завантажити сертифікат"/>
    <hyperlink ref="E778" r:id="rId776" tooltip="Завантажити сертифікат" display="Завантажити сертифікат"/>
    <hyperlink ref="E779" r:id="rId777" tooltip="Завантажити сертифікат" display="Завантажити сертифікат"/>
    <hyperlink ref="E780" r:id="rId778" tooltip="Завантажити сертифікат" display="Завантажити сертифікат"/>
    <hyperlink ref="E781" r:id="rId779" tooltip="Завантажити сертифікат" display="Завантажити сертифікат"/>
    <hyperlink ref="E782" r:id="rId780" tooltip="Завантажити сертифікат" display="Завантажити сертифікат"/>
    <hyperlink ref="E783" r:id="rId781" tooltip="Завантажити сертифікат" display="Завантажити сертифікат"/>
    <hyperlink ref="E784" r:id="rId782" tooltip="Завантажити сертифікат" display="Завантажити сертифікат"/>
    <hyperlink ref="E785" r:id="rId783" tooltip="Завантажити сертифікат" display="Завантажити сертифікат"/>
    <hyperlink ref="E786" r:id="rId784" tooltip="Завантажити сертифікат" display="Завантажити сертифікат"/>
    <hyperlink ref="E787" r:id="rId785" tooltip="Завантажити сертифікат" display="Завантажити сертифікат"/>
    <hyperlink ref="E788" r:id="rId786" tooltip="Завантажити сертифікат" display="Завантажити сертифікат"/>
    <hyperlink ref="E789" r:id="rId787" tooltip="Завантажити сертифікат" display="Завантажити сертифікат"/>
    <hyperlink ref="E790" r:id="rId788" tooltip="Завантажити сертифікат" display="Завантажити сертифікат"/>
    <hyperlink ref="E791" r:id="rId789" tooltip="Завантажити сертифікат" display="Завантажити сертифікат"/>
    <hyperlink ref="E792" r:id="rId790" tooltip="Завантажити сертифікат" display="Завантажити сертифікат"/>
    <hyperlink ref="E793" r:id="rId791" tooltip="Завантажити сертифікат" display="Завантажити сертифікат"/>
    <hyperlink ref="E794" r:id="rId792" tooltip="Завантажити сертифікат" display="Завантажити сертифікат"/>
    <hyperlink ref="E795" r:id="rId793" tooltip="Завантажити сертифікат" display="Завантажити сертифікат"/>
    <hyperlink ref="E796" r:id="rId794" tooltip="Завантажити сертифікат" display="Завантажити сертифікат"/>
    <hyperlink ref="E797" r:id="rId795" tooltip="Завантажити сертифікат" display="Завантажити сертифікат"/>
    <hyperlink ref="E798" r:id="rId796" tooltip="Завантажити сертифікат" display="Завантажити сертифікат"/>
    <hyperlink ref="E799" r:id="rId797" tooltip="Завантажити сертифікат" display="Завантажити сертифікат"/>
    <hyperlink ref="E800" r:id="rId798" tooltip="Завантажити сертифікат" display="Завантажити сертифікат"/>
    <hyperlink ref="E801" r:id="rId799" tooltip="Завантажити сертифікат" display="Завантажити сертифікат"/>
    <hyperlink ref="E802" r:id="rId800" tooltip="Завантажити сертифікат" display="Завантажити сертифікат"/>
    <hyperlink ref="E803" r:id="rId801" tooltip="Завантажити сертифікат" display="Завантажити сертифікат"/>
    <hyperlink ref="E804" r:id="rId802" tooltip="Завантажити сертифікат" display="Завантажити сертифікат"/>
    <hyperlink ref="E805" r:id="rId803" tooltip="Завантажити сертифікат" display="Завантажити сертифікат"/>
    <hyperlink ref="E806" r:id="rId804" tooltip="Завантажити сертифікат" display="Завантажити сертифікат"/>
    <hyperlink ref="E807" r:id="rId805" tooltip="Завантажити сертифікат" display="Завантажити сертифікат"/>
    <hyperlink ref="E808" r:id="rId806" tooltip="Завантажити сертифікат" display="Завантажити сертифікат"/>
    <hyperlink ref="E809" r:id="rId807" tooltip="Завантажити сертифікат" display="Завантажити сертифікат"/>
    <hyperlink ref="E810" r:id="rId808" tooltip="Завантажити сертифікат" display="Завантажити сертифікат"/>
    <hyperlink ref="E811" r:id="rId809" tooltip="Завантажити сертифікат" display="Завантажити сертифікат"/>
    <hyperlink ref="E812" r:id="rId810" tooltip="Завантажити сертифікат" display="Завантажити сертифікат"/>
    <hyperlink ref="E813" r:id="rId811" tooltip="Завантажити сертифікат" display="Завантажити сертифікат"/>
    <hyperlink ref="E814" r:id="rId812" tooltip="Завантажити сертифікат" display="Завантажити сертифікат"/>
    <hyperlink ref="E815" r:id="rId813" tooltip="Завантажити сертифікат" display="Завантажити сертифікат"/>
    <hyperlink ref="E816" r:id="rId814" tooltip="Завантажити сертифікат" display="Завантажити сертифікат"/>
    <hyperlink ref="E817" r:id="rId815" tooltip="Завантажити сертифікат" display="Завантажити сертифікат"/>
    <hyperlink ref="E818" r:id="rId816" tooltip="Завантажити сертифікат" display="Завантажити сертифікат"/>
    <hyperlink ref="E819" r:id="rId817" tooltip="Завантажити сертифікат" display="Завантажити сертифікат"/>
    <hyperlink ref="E820" r:id="rId818" tooltip="Завантажити сертифікат" display="Завантажити сертифікат"/>
    <hyperlink ref="E821" r:id="rId819" tooltip="Завантажити сертифікат" display="Завантажити сертифікат"/>
    <hyperlink ref="E822" r:id="rId820" tooltip="Завантажити сертифікат" display="Завантажити сертифікат"/>
    <hyperlink ref="E823" r:id="rId821" tooltip="Завантажити сертифікат" display="Завантажити сертифікат"/>
    <hyperlink ref="E824" r:id="rId822" tooltip="Завантажити сертифікат" display="Завантажити сертифікат"/>
    <hyperlink ref="E825" r:id="rId823" tooltip="Завантажити сертифікат" display="Завантажити сертифікат"/>
    <hyperlink ref="E826" r:id="rId824" tooltip="Завантажити сертифікат" display="Завантажити сертифікат"/>
    <hyperlink ref="E827" r:id="rId825" tooltip="Завантажити сертифікат" display="Завантажити сертифікат"/>
    <hyperlink ref="E828" r:id="rId826" tooltip="Завантажити сертифікат" display="Завантажити сертифікат"/>
    <hyperlink ref="E829" r:id="rId827" tooltip="Завантажити сертифікат" display="Завантажити сертифікат"/>
    <hyperlink ref="E830" r:id="rId828" tooltip="Завантажити сертифікат" display="Завантажити сертифікат"/>
    <hyperlink ref="E831" r:id="rId829" tooltip="Завантажити сертифікат" display="Завантажити сертифікат"/>
    <hyperlink ref="E832" r:id="rId830" tooltip="Завантажити сертифікат" display="Завантажити сертифікат"/>
    <hyperlink ref="E833" r:id="rId831" tooltip="Завантажити сертифікат" display="Завантажити сертифікат"/>
    <hyperlink ref="E834" r:id="rId832" tooltip="Завантажити сертифікат" display="Завантажити сертифікат"/>
    <hyperlink ref="E835" r:id="rId833" tooltip="Завантажити сертифікат" display="Завантажити сертифікат"/>
    <hyperlink ref="E836" r:id="rId834" tooltip="Завантажити сертифікат" display="Завантажити сертифікат"/>
    <hyperlink ref="E837" r:id="rId835" tooltip="Завантажити сертифікат" display="Завантажити сертифікат"/>
    <hyperlink ref="E838" r:id="rId836" tooltip="Завантажити сертифікат" display="Завантажити сертифікат"/>
    <hyperlink ref="E839" r:id="rId837" tooltip="Завантажити сертифікат" display="Завантажити сертифікат"/>
    <hyperlink ref="E840" r:id="rId838" tooltip="Завантажити сертифікат" display="Завантажити сертифікат"/>
    <hyperlink ref="E841" r:id="rId839" tooltip="Завантажити сертифікат" display="Завантажити сертифікат"/>
    <hyperlink ref="E842" r:id="rId840" tooltip="Завантажити сертифікат" display="Завантажити сертифікат"/>
    <hyperlink ref="E843" r:id="rId841" tooltip="Завантажити сертифікат" display="Завантажити сертифікат"/>
    <hyperlink ref="E844" r:id="rId842" tooltip="Завантажити сертифікат" display="Завантажити сертифікат"/>
    <hyperlink ref="E845" r:id="rId843" tooltip="Завантажити сертифікат" display="Завантажити сертифікат"/>
    <hyperlink ref="E846" r:id="rId844" tooltip="Завантажити сертифікат" display="Завантажити сертифікат"/>
    <hyperlink ref="E847" r:id="rId845" tooltip="Завантажити сертифікат" display="Завантажити сертифікат"/>
    <hyperlink ref="E848" r:id="rId846" tooltip="Завантажити сертифікат" display="Завантажити сертифікат"/>
    <hyperlink ref="E849" r:id="rId847" tooltip="Завантажити сертифікат" display="Завантажити сертифікат"/>
    <hyperlink ref="E850" r:id="rId848" tooltip="Завантажити сертифікат" display="Завантажити сертифікат"/>
    <hyperlink ref="E851" r:id="rId849" tooltip="Завантажити сертифікат" display="Завантажити сертифікат"/>
    <hyperlink ref="E852" r:id="rId850" tooltip="Завантажити сертифікат" display="Завантажити сертифікат"/>
    <hyperlink ref="E853" r:id="rId851" tooltip="Завантажити сертифікат" display="Завантажити сертифікат"/>
    <hyperlink ref="E854" r:id="rId852" tooltip="Завантажити сертифікат" display="Завантажити сертифікат"/>
    <hyperlink ref="E855" r:id="rId853" tooltip="Завантажити сертифікат" display="Завантажити сертифікат"/>
    <hyperlink ref="E856" r:id="rId854" tooltip="Завантажити сертифікат" display="Завантажити сертифікат"/>
    <hyperlink ref="E857" r:id="rId855" tooltip="Завантажити сертифікат" display="Завантажити сертифікат"/>
    <hyperlink ref="E858" r:id="rId856" tooltip="Завантажити сертифікат" display="Завантажити сертифікат"/>
    <hyperlink ref="E859" r:id="rId857" tooltip="Завантажити сертифікат" display="Завантажити сертифікат"/>
    <hyperlink ref="E860" r:id="rId858" tooltip="Завантажити сертифікат" display="Завантажити сертифікат"/>
    <hyperlink ref="E861" r:id="rId859" tooltip="Завантажити сертифікат" display="Завантажити сертифікат"/>
    <hyperlink ref="E862" r:id="rId860" tooltip="Завантажити сертифікат" display="Завантажити сертифікат"/>
    <hyperlink ref="E863" r:id="rId861" tooltip="Завантажити сертифікат" display="Завантажити сертифікат"/>
    <hyperlink ref="E864" r:id="rId862" tooltip="Завантажити сертифікат" display="Завантажити сертифікат"/>
    <hyperlink ref="E865" r:id="rId863" tooltip="Завантажити сертифікат" display="Завантажити сертифікат"/>
    <hyperlink ref="E866" r:id="rId864" tooltip="Завантажити сертифікат" display="Завантажити сертифікат"/>
    <hyperlink ref="E867" r:id="rId865" tooltip="Завантажити сертифікат" display="Завантажити сертифікат"/>
    <hyperlink ref="E868" r:id="rId866" tooltip="Завантажити сертифікат" display="Завантажити сертифікат"/>
    <hyperlink ref="E869" r:id="rId867" tooltip="Завантажити сертифікат" display="Завантажити сертифікат"/>
    <hyperlink ref="E870" r:id="rId868" tooltip="Завантажити сертифікат" display="Завантажити сертифікат"/>
    <hyperlink ref="E871" r:id="rId869" tooltip="Завантажити сертифікат" display="Завантажити сертифікат"/>
    <hyperlink ref="E872" r:id="rId870" tooltip="Завантажити сертифікат" display="Завантажити сертифікат"/>
    <hyperlink ref="E873" r:id="rId871" tooltip="Завантажити сертифікат" display="Завантажити сертифікат"/>
    <hyperlink ref="E874" r:id="rId872" tooltip="Завантажити сертифікат" display="Завантажити сертифікат"/>
    <hyperlink ref="E875" r:id="rId873" tooltip="Завантажити сертифікат" display="Завантажити сертифікат"/>
    <hyperlink ref="E876" r:id="rId874" tooltip="Завантажити сертифікат" display="Завантажити сертифікат"/>
    <hyperlink ref="E877" r:id="rId875" tooltip="Завантажити сертифікат" display="Завантажити сертифікат"/>
    <hyperlink ref="E878" r:id="rId876" tooltip="Завантажити сертифікат" display="Завантажити сертифікат"/>
    <hyperlink ref="E879" r:id="rId877" tooltip="Завантажити сертифікат" display="Завантажити сертифікат"/>
    <hyperlink ref="E880" r:id="rId878" tooltip="Завантажити сертифікат" display="Завантажити сертифікат"/>
    <hyperlink ref="E881" r:id="rId879" tooltip="Завантажити сертифікат" display="Завантажити сертифікат"/>
    <hyperlink ref="E882" r:id="rId880" tooltip="Завантажити сертифікат" display="Завантажити сертифікат"/>
    <hyperlink ref="E883" r:id="rId881" tooltip="Завантажити сертифікат" display="Завантажити сертифікат"/>
    <hyperlink ref="E884" r:id="rId882" tooltip="Завантажити сертифікат" display="Завантажити сертифікат"/>
    <hyperlink ref="E885" r:id="rId883" tooltip="Завантажити сертифікат" display="Завантажити сертифікат"/>
    <hyperlink ref="E886" r:id="rId884" tooltip="Завантажити сертифікат" display="Завантажити сертифікат"/>
    <hyperlink ref="E887" r:id="rId885" tooltip="Завантажити сертифікат" display="Завантажити сертифікат"/>
    <hyperlink ref="E888" r:id="rId886" tooltip="Завантажити сертифікат" display="Завантажити сертифікат"/>
    <hyperlink ref="E889" r:id="rId887" tooltip="Завантажити сертифікат" display="Завантажити сертифікат"/>
    <hyperlink ref="E890" r:id="rId888" tooltip="Завантажити сертифікат" display="Завантажити сертифікат"/>
    <hyperlink ref="E891" r:id="rId889" tooltip="Завантажити сертифікат" display="Завантажити сертифікат"/>
    <hyperlink ref="E892" r:id="rId890" tooltip="Завантажити сертифікат" display="Завантажити сертифікат"/>
    <hyperlink ref="E893" r:id="rId891" tooltip="Завантажити сертифікат" display="Завантажити сертифікат"/>
    <hyperlink ref="E894" r:id="rId892" tooltip="Завантажити сертифікат" display="Завантажити сертифікат"/>
    <hyperlink ref="E895" r:id="rId893" tooltip="Завантажити сертифікат" display="Завантажити сертифікат"/>
    <hyperlink ref="E896" r:id="rId894" tooltip="Завантажити сертифікат" display="Завантажити сертифікат"/>
    <hyperlink ref="E897" r:id="rId895" tooltip="Завантажити сертифікат" display="Завантажити сертифікат"/>
    <hyperlink ref="E898" r:id="rId896" tooltip="Завантажити сертифікат" display="Завантажити сертифікат"/>
    <hyperlink ref="E899" r:id="rId897" tooltip="Завантажити сертифікат" display="Завантажити сертифікат"/>
    <hyperlink ref="E900" r:id="rId898" tooltip="Завантажити сертифікат" display="Завантажити сертифікат"/>
    <hyperlink ref="E901" r:id="rId899" tooltip="Завантажити сертифікат" display="Завантажити сертифікат"/>
    <hyperlink ref="E902" r:id="rId900" tooltip="Завантажити сертифікат" display="Завантажити сертифікат"/>
    <hyperlink ref="E903" r:id="rId901" tooltip="Завантажити сертифікат" display="Завантажити сертифікат"/>
    <hyperlink ref="E904" r:id="rId902" tooltip="Завантажити сертифікат" display="Завантажити сертифікат"/>
    <hyperlink ref="E905" r:id="rId903" tooltip="Завантажити сертифікат" display="Завантажити сертифікат"/>
    <hyperlink ref="E906" r:id="rId904" tooltip="Завантажити сертифікат" display="Завантажити сертифікат"/>
    <hyperlink ref="E907" r:id="rId905" tooltip="Завантажити сертифікат" display="Завантажити сертифікат"/>
    <hyperlink ref="E908" r:id="rId906" tooltip="Завантажити сертифікат" display="Завантажити сертифікат"/>
    <hyperlink ref="E909" r:id="rId907" tooltip="Завантажити сертифікат" display="Завантажити сертифікат"/>
    <hyperlink ref="E910" r:id="rId908" tooltip="Завантажити сертифікат" display="Завантажити сертифікат"/>
    <hyperlink ref="E911" r:id="rId909" tooltip="Завантажити сертифікат" display="Завантажити сертифікат"/>
    <hyperlink ref="E912" r:id="rId910" tooltip="Завантажити сертифікат" display="Завантажити сертифікат"/>
    <hyperlink ref="E913" r:id="rId911" tooltip="Завантажити сертифікат" display="Завантажити сертифікат"/>
    <hyperlink ref="E914" r:id="rId912" tooltip="Завантажити сертифікат" display="Завантажити сертифікат"/>
    <hyperlink ref="E915" r:id="rId913" tooltip="Завантажити сертифікат" display="Завантажити сертифікат"/>
    <hyperlink ref="E916" r:id="rId914" tooltip="Завантажити сертифікат" display="Завантажити сертифікат"/>
    <hyperlink ref="E917" r:id="rId915" tooltip="Завантажити сертифікат" display="Завантажити сертифікат"/>
    <hyperlink ref="E918" r:id="rId916" tooltip="Завантажити сертифікат" display="Завантажити сертифікат"/>
    <hyperlink ref="E919" r:id="rId917" tooltip="Завантажити сертифікат" display="Завантажити сертифікат"/>
    <hyperlink ref="E920" r:id="rId918" tooltip="Завантажити сертифікат" display="Завантажити сертифікат"/>
    <hyperlink ref="E921" r:id="rId919" tooltip="Завантажити сертифікат" display="Завантажити сертифікат"/>
    <hyperlink ref="E922" r:id="rId920" tooltip="Завантажити сертифікат" display="Завантажити сертифікат"/>
    <hyperlink ref="E923" r:id="rId921" tooltip="Завантажити сертифікат" display="Завантажити сертифікат"/>
    <hyperlink ref="E924" r:id="rId922" tooltip="Завантажити сертифікат" display="Завантажити сертифікат"/>
    <hyperlink ref="E925" r:id="rId923" tooltip="Завантажити сертифікат" display="Завантажити сертифікат"/>
    <hyperlink ref="E926" r:id="rId924" tooltip="Завантажити сертифікат" display="Завантажити сертифікат"/>
    <hyperlink ref="E927" r:id="rId925" tooltip="Завантажити сертифікат" display="Завантажити сертифікат"/>
    <hyperlink ref="E928" r:id="rId926" tooltip="Завантажити сертифікат" display="Завантажити сертифікат"/>
    <hyperlink ref="E929" r:id="rId927" tooltip="Завантажити сертифікат" display="Завантажити сертифікат"/>
    <hyperlink ref="E930" r:id="rId928" tooltip="Завантажити сертифікат" display="Завантажити сертифікат"/>
    <hyperlink ref="E931" r:id="rId929" tooltip="Завантажити сертифікат" display="Завантажити сертифікат"/>
    <hyperlink ref="E932" r:id="rId930" tooltip="Завантажити сертифікат" display="Завантажити сертифікат"/>
    <hyperlink ref="E933" r:id="rId931" tooltip="Завантажити сертифікат" display="Завантажити сертифікат"/>
    <hyperlink ref="E934" r:id="rId932" tooltip="Завантажити сертифікат" display="Завантажити сертифікат"/>
    <hyperlink ref="E935" r:id="rId933" tooltip="Завантажити сертифікат" display="Завантажити сертифікат"/>
    <hyperlink ref="E936" r:id="rId934" tooltip="Завантажити сертифікат" display="Завантажити сертифікат"/>
    <hyperlink ref="E937" r:id="rId935" tooltip="Завантажити сертифікат" display="Завантажити сертифікат"/>
    <hyperlink ref="E938" r:id="rId936" tooltip="Завантажити сертифікат" display="Завантажити сертифікат"/>
    <hyperlink ref="E939" r:id="rId937" tooltip="Завантажити сертифікат" display="Завантажити сертифікат"/>
    <hyperlink ref="E940" r:id="rId938" tooltip="Завантажити сертифікат" display="Завантажити сертифікат"/>
    <hyperlink ref="E941" r:id="rId939" tooltip="Завантажити сертифікат" display="Завантажити сертифікат"/>
    <hyperlink ref="E942" r:id="rId940" tooltip="Завантажити сертифікат" display="Завантажити сертифікат"/>
    <hyperlink ref="E943" r:id="rId941" tooltip="Завантажити сертифікат" display="Завантажити сертифікат"/>
    <hyperlink ref="E944" r:id="rId942" tooltip="Завантажити сертифікат" display="Завантажити сертифікат"/>
    <hyperlink ref="E945" r:id="rId943" tooltip="Завантажити сертифікат" display="Завантажити сертифікат"/>
    <hyperlink ref="E946" r:id="rId944" tooltip="Завантажити сертифікат" display="Завантажити сертифікат"/>
    <hyperlink ref="E947" r:id="rId945" tooltip="Завантажити сертифікат" display="Завантажити сертифікат"/>
    <hyperlink ref="E948" r:id="rId946" tooltip="Завантажити сертифікат" display="Завантажити сертифікат"/>
    <hyperlink ref="E949" r:id="rId947" tooltip="Завантажити сертифікат" display="Завантажити сертифікат"/>
    <hyperlink ref="E950" r:id="rId948" tooltip="Завантажити сертифікат" display="Завантажити сертифікат"/>
    <hyperlink ref="E951" r:id="rId949" tooltip="Завантажити сертифікат" display="Завантажити сертифікат"/>
    <hyperlink ref="E952" r:id="rId950" tooltip="Завантажити сертифікат" display="Завантажити сертифікат"/>
    <hyperlink ref="E953" r:id="rId951" tooltip="Завантажити сертифікат" display="Завантажити сертифікат"/>
    <hyperlink ref="E954" r:id="rId952" tooltip="Завантажити сертифікат" display="Завантажити сертифікат"/>
    <hyperlink ref="E955" r:id="rId953" tooltip="Завантажити сертифікат" display="Завантажити сертифікат"/>
    <hyperlink ref="E956" r:id="rId954" tooltip="Завантажити сертифікат" display="Завантажити сертифікат"/>
    <hyperlink ref="E957" r:id="rId955" tooltip="Завантажити сертифікат" display="Завантажити сертифікат"/>
    <hyperlink ref="E958" r:id="rId956" tooltip="Завантажити сертифікат" display="Завантажити сертифікат"/>
    <hyperlink ref="E959" r:id="rId957" tooltip="Завантажити сертифікат" display="Завантажити сертифікат"/>
    <hyperlink ref="E960" r:id="rId958" tooltip="Завантажити сертифікат" display="Завантажити сертифікат"/>
    <hyperlink ref="E961" r:id="rId959" tooltip="Завантажити сертифікат" display="Завантажити сертифікат"/>
    <hyperlink ref="E962" r:id="rId960" tooltip="Завантажити сертифікат" display="Завантажити сертифікат"/>
    <hyperlink ref="E963" r:id="rId961" tooltip="Завантажити сертифікат" display="Завантажити сертифікат"/>
    <hyperlink ref="E964" r:id="rId962" tooltip="Завантажити сертифікат" display="Завантажити сертифікат"/>
    <hyperlink ref="E965" r:id="rId963" tooltip="Завантажити сертифікат" display="Завантажити сертифікат"/>
    <hyperlink ref="E966" r:id="rId964" tooltip="Завантажити сертифікат" display="Завантажити сертифікат"/>
    <hyperlink ref="E967" r:id="rId965" tooltip="Завантажити сертифікат" display="Завантажити сертифікат"/>
    <hyperlink ref="E968" r:id="rId966" tooltip="Завантажити сертифікат" display="Завантажити сертифікат"/>
    <hyperlink ref="E969" r:id="rId967" tooltip="Завантажити сертифікат" display="Завантажити сертифікат"/>
    <hyperlink ref="E970" r:id="rId968" tooltip="Завантажити сертифікат" display="Завантажити сертифікат"/>
    <hyperlink ref="E971" r:id="rId969" tooltip="Завантажити сертифікат" display="Завантажити сертифікат"/>
    <hyperlink ref="E972" r:id="rId970" tooltip="Завантажити сертифікат" display="Завантажити сертифікат"/>
    <hyperlink ref="E973" r:id="rId971" tooltip="Завантажити сертифікат" display="Завантажити сертифікат"/>
    <hyperlink ref="E974" r:id="rId972" tooltip="Завантажити сертифікат" display="Завантажити сертифікат"/>
    <hyperlink ref="E975" r:id="rId973" tooltip="Завантажити сертифікат" display="Завантажити сертифікат"/>
    <hyperlink ref="E976" r:id="rId974" tooltip="Завантажити сертифікат" display="Завантажити сертифікат"/>
    <hyperlink ref="E977" r:id="rId975" tooltip="Завантажити сертифікат" display="Завантажити сертифікат"/>
    <hyperlink ref="E978" r:id="rId976" tooltip="Завантажити сертифікат" display="Завантажити сертифікат"/>
    <hyperlink ref="E979" r:id="rId977" tooltip="Завантажити сертифікат" display="Завантажити сертифікат"/>
    <hyperlink ref="E980" r:id="rId978" tooltip="Завантажити сертифікат" display="Завантажити сертифікат"/>
    <hyperlink ref="E981" r:id="rId979" tooltip="Завантажити сертифікат" display="Завантажити сертифікат"/>
    <hyperlink ref="E982" r:id="rId980" tooltip="Завантажити сертифікат" display="Завантажити сертифікат"/>
    <hyperlink ref="E983" r:id="rId981" tooltip="Завантажити сертифікат" display="Завантажити сертифікат"/>
    <hyperlink ref="E984" r:id="rId982" tooltip="Завантажити сертифікат" display="Завантажити сертифікат"/>
    <hyperlink ref="E985" r:id="rId983" tooltip="Завантажити сертифікат" display="Завантажити сертифікат"/>
    <hyperlink ref="E986" r:id="rId984" tooltip="Завантажити сертифікат" display="Завантажити сертифікат"/>
    <hyperlink ref="E987" r:id="rId985" tooltip="Завантажити сертифікат" display="Завантажити сертифікат"/>
    <hyperlink ref="E988" r:id="rId986" tooltip="Завантажити сертифікат" display="Завантажити сертифікат"/>
    <hyperlink ref="E989" r:id="rId987" tooltip="Завантажити сертифікат" display="Завантажити сертифікат"/>
    <hyperlink ref="E990" r:id="rId988" tooltip="Завантажити сертифікат" display="Завантажити сертифікат"/>
    <hyperlink ref="E991" r:id="rId989" tooltip="Завантажити сертифікат" display="Завантажити сертифікат"/>
    <hyperlink ref="E992" r:id="rId990" tooltip="Завантажити сертифікат" display="Завантажити сертифікат"/>
    <hyperlink ref="E993" r:id="rId991" tooltip="Завантажити сертифікат" display="Завантажити сертифікат"/>
    <hyperlink ref="E994" r:id="rId992" tooltip="Завантажити сертифікат" display="Завантажити сертифікат"/>
    <hyperlink ref="E995" r:id="rId993" tooltip="Завантажити сертифікат" display="Завантажити сертифікат"/>
    <hyperlink ref="E996" r:id="rId994" tooltip="Завантажити сертифікат" display="Завантажити сертифікат"/>
    <hyperlink ref="E997" r:id="rId995" tooltip="Завантажити сертифікат" display="Завантажити сертифікат"/>
    <hyperlink ref="E998" r:id="rId996" tooltip="Завантажити сертифікат" display="Завантажити сертифікат"/>
    <hyperlink ref="E999" r:id="rId997" tooltip="Завантажити сертифікат" display="Завантажити сертифікат"/>
    <hyperlink ref="E1000" r:id="rId998" tooltip="Завантажити сертифікат" display="Завантажити сертифікат"/>
    <hyperlink ref="E1001" r:id="rId999" tooltip="Завантажити сертифікат" display="Завантажити сертифікат"/>
    <hyperlink ref="E1002" r:id="rId1000" tooltip="Завантажити сертифікат" display="Завантажити сертифікат"/>
    <hyperlink ref="E1003" r:id="rId1001" tooltip="Завантажити сертифікат" display="Завантажити сертифікат"/>
    <hyperlink ref="E1004" r:id="rId1002" tooltip="Завантажити сертифікат" display="Завантажити сертифікат"/>
    <hyperlink ref="E1005" r:id="rId1003" tooltip="Завантажити сертифікат" display="Завантажити сертифікат"/>
    <hyperlink ref="E1006" r:id="rId1004" tooltip="Завантажити сертифікат" display="Завантажити сертифікат"/>
    <hyperlink ref="E1007" r:id="rId1005" tooltip="Завантажити сертифікат" display="Завантажити сертифікат"/>
    <hyperlink ref="E1008" r:id="rId1006" tooltip="Завантажити сертифікат" display="Завантажити сертифікат"/>
    <hyperlink ref="E1009" r:id="rId1007" tooltip="Завантажити сертифікат" display="Завантажити сертифікат"/>
    <hyperlink ref="E1010" r:id="rId1008" tooltip="Завантажити сертифікат" display="Завантажити сертифікат"/>
    <hyperlink ref="E1011" r:id="rId1009" tooltip="Завантажити сертифікат" display="Завантажити сертифікат"/>
    <hyperlink ref="E1012" r:id="rId1010" tooltip="Завантажити сертифікат" display="Завантажити сертифікат"/>
    <hyperlink ref="E1013" r:id="rId1011" tooltip="Завантажити сертифікат" display="Завантажити сертифікат"/>
    <hyperlink ref="E1014" r:id="rId1012" tooltip="Завантажити сертифікат" display="Завантажити сертифікат"/>
    <hyperlink ref="E1015" r:id="rId1013" tooltip="Завантажити сертифікат" display="Завантажити сертифікат"/>
    <hyperlink ref="E1016" r:id="rId1014" tooltip="Завантажити сертифікат" display="Завантажити сертифікат"/>
    <hyperlink ref="E1017" r:id="rId1015" tooltip="Завантажити сертифікат" display="Завантажити сертифікат"/>
    <hyperlink ref="E1018" r:id="rId1016" tooltip="Завантажити сертифікат" display="Завантажити сертифікат"/>
    <hyperlink ref="E1019" r:id="rId1017" tooltip="Завантажити сертифікат" display="Завантажити сертифікат"/>
    <hyperlink ref="E1020" r:id="rId1018" tooltip="Завантажити сертифікат" display="Завантажити сертифікат"/>
    <hyperlink ref="E1021" r:id="rId1019" tooltip="Завантажити сертифікат" display="Завантажити сертифікат"/>
    <hyperlink ref="E1022" r:id="rId1020" tooltip="Завантажити сертифікат" display="Завантажити сертифікат"/>
    <hyperlink ref="E1023" r:id="rId1021" tooltip="Завантажити сертифікат" display="Завантажити сертифікат"/>
    <hyperlink ref="E1024" r:id="rId1022" tooltip="Завантажити сертифікат" display="Завантажити сертифікат"/>
    <hyperlink ref="E1025" r:id="rId1023" tooltip="Завантажити сертифікат" display="Завантажити сертифікат"/>
    <hyperlink ref="E1026" r:id="rId1024" tooltip="Завантажити сертифікат" display="Завантажити сертифікат"/>
    <hyperlink ref="E1027" r:id="rId1025" tooltip="Завантажити сертифікат" display="Завантажити сертифікат"/>
    <hyperlink ref="E1028" r:id="rId1026" tooltip="Завантажити сертифікат" display="Завантажити сертифікат"/>
    <hyperlink ref="E1029" r:id="rId1027" tooltip="Завантажити сертифікат" display="Завантажити сертифікат"/>
    <hyperlink ref="E1030" r:id="rId1028" tooltip="Завантажити сертифікат" display="Завантажити сертифікат"/>
    <hyperlink ref="E1031" r:id="rId1029" tooltip="Завантажити сертифікат" display="Завантажити сертифікат"/>
    <hyperlink ref="E1032" r:id="rId1030" tooltip="Завантажити сертифікат" display="Завантажити сертифікат"/>
    <hyperlink ref="E1033" r:id="rId1031" tooltip="Завантажити сертифікат" display="Завантажити сертифікат"/>
    <hyperlink ref="E1034" r:id="rId1032" tooltip="Завантажити сертифікат" display="Завантажити сертифікат"/>
    <hyperlink ref="E1035" r:id="rId1033" tooltip="Завантажити сертифікат" display="Завантажити сертифікат"/>
    <hyperlink ref="E1036" r:id="rId1034" tooltip="Завантажити сертифікат" display="Завантажити сертифікат"/>
    <hyperlink ref="E1037" r:id="rId1035" tooltip="Завантажити сертифікат" display="Завантажити сертифікат"/>
    <hyperlink ref="E1038" r:id="rId1036" tooltip="Завантажити сертифікат" display="Завантажити сертифікат"/>
    <hyperlink ref="E1039" r:id="rId1037" tooltip="Завантажити сертифікат" display="Завантажити сертифікат"/>
    <hyperlink ref="E1040" r:id="rId1038" tooltip="Завантажити сертифікат" display="Завантажити сертифікат"/>
    <hyperlink ref="E1041" r:id="rId1039" tooltip="Завантажити сертифікат" display="Завантажити сертифікат"/>
    <hyperlink ref="E1042" r:id="rId1040" tooltip="Завантажити сертифікат" display="Завантажити сертифікат"/>
    <hyperlink ref="E1043" r:id="rId1041" tooltip="Завантажити сертифікат" display="Завантажити сертифікат"/>
    <hyperlink ref="E1044" r:id="rId1042" tooltip="Завантажити сертифікат" display="Завантажити сертифікат"/>
    <hyperlink ref="E1045" r:id="rId1043" tooltip="Завантажити сертифікат" display="Завантажити сертифікат"/>
    <hyperlink ref="E1046" r:id="rId1044" tooltip="Завантажити сертифікат" display="Завантажити сертифікат"/>
    <hyperlink ref="E1047" r:id="rId1045" tooltip="Завантажити сертифікат" display="Завантажити сертифікат"/>
    <hyperlink ref="E1048" r:id="rId1046" tooltip="Завантажити сертифікат" display="Завантажити сертифікат"/>
    <hyperlink ref="E1049" r:id="rId1047" tooltip="Завантажити сертифікат" display="Завантажити сертифікат"/>
    <hyperlink ref="E1050" r:id="rId1048" tooltip="Завантажити сертифікат" display="Завантажити сертифікат"/>
    <hyperlink ref="E1051" r:id="rId1049" tooltip="Завантажити сертифікат" display="Завантажити сертифікат"/>
    <hyperlink ref="E1052" r:id="rId1050" tooltip="Завантажити сертифікат" display="Завантажити сертифікат"/>
    <hyperlink ref="E1053" r:id="rId1051" tooltip="Завантажити сертифікат" display="Завантажити сертифікат"/>
    <hyperlink ref="E1054" r:id="rId1052" tooltip="Завантажити сертифікат" display="Завантажити сертифікат"/>
    <hyperlink ref="E1055" r:id="rId1053" tooltip="Завантажити сертифікат" display="Завантажити сертифікат"/>
    <hyperlink ref="E1056" r:id="rId1054" tooltip="Завантажити сертифікат" display="Завантажити сертифікат"/>
    <hyperlink ref="E1057" r:id="rId1055" tooltip="Завантажити сертифікат" display="Завантажити сертифікат"/>
    <hyperlink ref="E397" r:id="rId1056" tooltip="Завантажити сертифікат" display="Завантажити сертифікат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11.09.2024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2024-02-01T12:59:49Z</dcterms:created>
  <dcterms:modified xsi:type="dcterms:W3CDTF">2024-10-03T09:19:19Z</dcterms:modified>
  <cp:category/>
</cp:coreProperties>
</file>