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Заходи_Машлаковська\Школа благодійності\2024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1611" i="1" l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<sst xmlns="http://schemas.openxmlformats.org/spreadsheetml/2006/main" count="1877" uniqueCount="1850">
  <si>
    <t>ПІБ</t>
  </si>
  <si>
    <t>Посилання на сертифікат</t>
  </si>
  <si>
    <t>0737</t>
  </si>
  <si>
    <t xml:space="preserve">Катериніна Анна </t>
  </si>
  <si>
    <t>0738</t>
  </si>
  <si>
    <t xml:space="preserve">Москалюк Дар'я </t>
  </si>
  <si>
    <t>0739</t>
  </si>
  <si>
    <t>Оникієнко Ілля</t>
  </si>
  <si>
    <t>0740</t>
  </si>
  <si>
    <t xml:space="preserve">Карпенко Ольга </t>
  </si>
  <si>
    <t>0741</t>
  </si>
  <si>
    <t xml:space="preserve">Сидорчук Анна </t>
  </si>
  <si>
    <t>0742</t>
  </si>
  <si>
    <t>Голуб Наталія Володимирівна</t>
  </si>
  <si>
    <t>0743</t>
  </si>
  <si>
    <t xml:space="preserve">Пастухова Марина Геннадіївна </t>
  </si>
  <si>
    <t>0744</t>
  </si>
  <si>
    <t>Дворніченко Ніна</t>
  </si>
  <si>
    <t>0745</t>
  </si>
  <si>
    <t>Александрук Неоніла</t>
  </si>
  <si>
    <t>0746</t>
  </si>
  <si>
    <t xml:space="preserve">Музичук Алла Миколаївна </t>
  </si>
  <si>
    <t>0747</t>
  </si>
  <si>
    <t xml:space="preserve"> Буря Наталія Павлівна </t>
  </si>
  <si>
    <t>0748</t>
  </si>
  <si>
    <t>Ляхова Олена</t>
  </si>
  <si>
    <t>0749</t>
  </si>
  <si>
    <t>Яковенко Микола</t>
  </si>
  <si>
    <t>0750</t>
  </si>
  <si>
    <t xml:space="preserve">Коваль Світлана </t>
  </si>
  <si>
    <t>0751</t>
  </si>
  <si>
    <t xml:space="preserve">Городинська Марта </t>
  </si>
  <si>
    <t>0752</t>
  </si>
  <si>
    <t xml:space="preserve">Коротка Надія </t>
  </si>
  <si>
    <t>0753</t>
  </si>
  <si>
    <t xml:space="preserve">Сторожук Наталія </t>
  </si>
  <si>
    <t>0754</t>
  </si>
  <si>
    <t>Сахно Ольга</t>
  </si>
  <si>
    <t>0755</t>
  </si>
  <si>
    <t xml:space="preserve">СХІДНИЦЬКА Галина Володимирівна </t>
  </si>
  <si>
    <t>0756</t>
  </si>
  <si>
    <t xml:space="preserve">Галина Янголь </t>
  </si>
  <si>
    <t>0757</t>
  </si>
  <si>
    <t>Надія Луб</t>
  </si>
  <si>
    <t>0758</t>
  </si>
  <si>
    <t xml:space="preserve">Малинецька Олена Олексіївна </t>
  </si>
  <si>
    <t>0759</t>
  </si>
  <si>
    <t>Романова Олена</t>
  </si>
  <si>
    <t>0760</t>
  </si>
  <si>
    <t>Сташук Аліна</t>
  </si>
  <si>
    <t>0761</t>
  </si>
  <si>
    <t xml:space="preserve">Галина Фьокліна </t>
  </si>
  <si>
    <t>0762</t>
  </si>
  <si>
    <t xml:space="preserve">Нечай Наталія </t>
  </si>
  <si>
    <t>0763</t>
  </si>
  <si>
    <t xml:space="preserve">Дзюбенко Оксана </t>
  </si>
  <si>
    <t>0764</t>
  </si>
  <si>
    <t xml:space="preserve">Трохименко Лариса </t>
  </si>
  <si>
    <t>0765</t>
  </si>
  <si>
    <t xml:space="preserve">Козлова Алла </t>
  </si>
  <si>
    <t>0766</t>
  </si>
  <si>
    <t>Сергієнко Наталія</t>
  </si>
  <si>
    <t>0767</t>
  </si>
  <si>
    <t>Довга</t>
  </si>
  <si>
    <t>0768</t>
  </si>
  <si>
    <t>Мандрика Тетяна</t>
  </si>
  <si>
    <t>0769</t>
  </si>
  <si>
    <t xml:space="preserve">Кравченко Лілія Миколаївна </t>
  </si>
  <si>
    <t>0770</t>
  </si>
  <si>
    <t xml:space="preserve">Вовченко Альона Іванівна </t>
  </si>
  <si>
    <t>0771</t>
  </si>
  <si>
    <t xml:space="preserve">Гичка Тамара Віталіївна </t>
  </si>
  <si>
    <t>0772</t>
  </si>
  <si>
    <t xml:space="preserve">Лебідь Раїса </t>
  </si>
  <si>
    <t>0773</t>
  </si>
  <si>
    <t xml:space="preserve"> Цуркан Галина</t>
  </si>
  <si>
    <t>0774</t>
  </si>
  <si>
    <t xml:space="preserve">СТОВБА Оксана </t>
  </si>
  <si>
    <t>0775</t>
  </si>
  <si>
    <t xml:space="preserve">Орлова Наталя </t>
  </si>
  <si>
    <t>0776</t>
  </si>
  <si>
    <t xml:space="preserve">Віталій Торба </t>
  </si>
  <si>
    <t>0777</t>
  </si>
  <si>
    <t xml:space="preserve">Вовканець Дарина </t>
  </si>
  <si>
    <t>0778</t>
  </si>
  <si>
    <t>Рибалко Світлана</t>
  </si>
  <si>
    <t>0779</t>
  </si>
  <si>
    <t xml:space="preserve">Августенюк Леся </t>
  </si>
  <si>
    <t>0780</t>
  </si>
  <si>
    <t xml:space="preserve">Дубик Валентина </t>
  </si>
  <si>
    <t>0781</t>
  </si>
  <si>
    <t xml:space="preserve">Шикшина Наталія </t>
  </si>
  <si>
    <t>0782</t>
  </si>
  <si>
    <t>Долотова Ольга</t>
  </si>
  <si>
    <t>0783</t>
  </si>
  <si>
    <t>Шевченко Владислав</t>
  </si>
  <si>
    <t>0784</t>
  </si>
  <si>
    <t xml:space="preserve">Костюченко Аліна Ельданізівна </t>
  </si>
  <si>
    <t>0785</t>
  </si>
  <si>
    <t>Палабугіна Олена</t>
  </si>
  <si>
    <t>0786</t>
  </si>
  <si>
    <t xml:space="preserve">Довгаленко Людмила </t>
  </si>
  <si>
    <t>0787</t>
  </si>
  <si>
    <t xml:space="preserve">Свірська Марія </t>
  </si>
  <si>
    <t>0788</t>
  </si>
  <si>
    <t>Минич Юлія</t>
  </si>
  <si>
    <t>0789</t>
  </si>
  <si>
    <t>Губенко Оксана</t>
  </si>
  <si>
    <t>0790</t>
  </si>
  <si>
    <t xml:space="preserve">Середа Катерина Анатоліївна </t>
  </si>
  <si>
    <t>0791</t>
  </si>
  <si>
    <t xml:space="preserve">Білик Валерій </t>
  </si>
  <si>
    <t>0792</t>
  </si>
  <si>
    <t>Гудіменко Валерія</t>
  </si>
  <si>
    <t>0793</t>
  </si>
  <si>
    <t>Запірченко Людмила</t>
  </si>
  <si>
    <t>0794</t>
  </si>
  <si>
    <t>Ткачук Марія</t>
  </si>
  <si>
    <t>0795</t>
  </si>
  <si>
    <t>Граматна Наталія</t>
  </si>
  <si>
    <t>0796</t>
  </si>
  <si>
    <t xml:space="preserve">Починок Анжела </t>
  </si>
  <si>
    <t>0797</t>
  </si>
  <si>
    <t xml:space="preserve">Вікторія Рева </t>
  </si>
  <si>
    <t>0798</t>
  </si>
  <si>
    <t>Капелюшна Інна</t>
  </si>
  <si>
    <t>0799</t>
  </si>
  <si>
    <t>Калашник Оксана</t>
  </si>
  <si>
    <t>0800</t>
  </si>
  <si>
    <t>Лазарєв Олександр</t>
  </si>
  <si>
    <t>0801</t>
  </si>
  <si>
    <t xml:space="preserve">Редько Раїса </t>
  </si>
  <si>
    <t>0802</t>
  </si>
  <si>
    <t xml:space="preserve">Люлька Інна </t>
  </si>
  <si>
    <t>0803</t>
  </si>
  <si>
    <t xml:space="preserve">Поплавська Наталія </t>
  </si>
  <si>
    <t>0804</t>
  </si>
  <si>
    <t xml:space="preserve">Бульба Лариса </t>
  </si>
  <si>
    <t>0805</t>
  </si>
  <si>
    <t>Новодранова Людмила Василівна</t>
  </si>
  <si>
    <t>0806</t>
  </si>
  <si>
    <t>Зеніна Олена</t>
  </si>
  <si>
    <t>0807</t>
  </si>
  <si>
    <t xml:space="preserve">Бабай Ганна </t>
  </si>
  <si>
    <t>0808</t>
  </si>
  <si>
    <t>Каляєва Лариса</t>
  </si>
  <si>
    <t>0809</t>
  </si>
  <si>
    <t>Квасова Лариса</t>
  </si>
  <si>
    <t>0810</t>
  </si>
  <si>
    <t xml:space="preserve">Троценко Альона </t>
  </si>
  <si>
    <t>0811</t>
  </si>
  <si>
    <t xml:space="preserve">Кісельова Ірина Іванівна </t>
  </si>
  <si>
    <t>0812</t>
  </si>
  <si>
    <t xml:space="preserve">Павленко Наталія </t>
  </si>
  <si>
    <t>0813</t>
  </si>
  <si>
    <t xml:space="preserve">Дитюк Катерина </t>
  </si>
  <si>
    <t>0814</t>
  </si>
  <si>
    <t xml:space="preserve">Зазуліна Наталя </t>
  </si>
  <si>
    <t>0815</t>
  </si>
  <si>
    <t>Терехова Людмила</t>
  </si>
  <si>
    <t>0816</t>
  </si>
  <si>
    <t>Гриценя Олена</t>
  </si>
  <si>
    <t>0817</t>
  </si>
  <si>
    <t>Харчук Ольга</t>
  </si>
  <si>
    <t>0818</t>
  </si>
  <si>
    <t xml:space="preserve">Кравець Тетяна Михайлівна </t>
  </si>
  <si>
    <t>0819</t>
  </si>
  <si>
    <t>Галупа Наталія</t>
  </si>
  <si>
    <t>0820</t>
  </si>
  <si>
    <t xml:space="preserve">Зварич Тетяна Юріївна </t>
  </si>
  <si>
    <t>0821</t>
  </si>
  <si>
    <t>Титаренко Наталія</t>
  </si>
  <si>
    <t>0822</t>
  </si>
  <si>
    <t>Малай Любов</t>
  </si>
  <si>
    <t>0823</t>
  </si>
  <si>
    <t>Передерій Олена Пилипівна</t>
  </si>
  <si>
    <t>0824</t>
  </si>
  <si>
    <t>Наталія ТИЧКОВА</t>
  </si>
  <si>
    <t>0825</t>
  </si>
  <si>
    <t xml:space="preserve">Сухоставська Віта Василівна </t>
  </si>
  <si>
    <t>0826</t>
  </si>
  <si>
    <t>elbusinka7@gmail.com</t>
  </si>
  <si>
    <t>0827</t>
  </si>
  <si>
    <t>Хоменко Ольга Миколаївна</t>
  </si>
  <si>
    <t>0828</t>
  </si>
  <si>
    <t>Кузьмич Марія</t>
  </si>
  <si>
    <t>0829</t>
  </si>
  <si>
    <t>Максименко Людмила Сергіївна</t>
  </si>
  <si>
    <t>0830</t>
  </si>
  <si>
    <t xml:space="preserve">Репела Ірина Іванівна </t>
  </si>
  <si>
    <t>0831</t>
  </si>
  <si>
    <t>Оліяр Ольга</t>
  </si>
  <si>
    <t>0832</t>
  </si>
  <si>
    <t>Рагуліна Ірина</t>
  </si>
  <si>
    <t>0833</t>
  </si>
  <si>
    <t>Пяленко Марина</t>
  </si>
  <si>
    <t>0834</t>
  </si>
  <si>
    <t>Паращак Наталія</t>
  </si>
  <si>
    <t>0835</t>
  </si>
  <si>
    <t>Кульчицька Людмила Миколаївна</t>
  </si>
  <si>
    <t>0836</t>
  </si>
  <si>
    <t>Поломаренко Наталія</t>
  </si>
  <si>
    <t>0837</t>
  </si>
  <si>
    <t xml:space="preserve">Велентеєнко Єлизавета </t>
  </si>
  <si>
    <t>0838</t>
  </si>
  <si>
    <t>Троценко Дмитро Іванович</t>
  </si>
  <si>
    <t>0839</t>
  </si>
  <si>
    <t xml:space="preserve">Мажуга Ольга </t>
  </si>
  <si>
    <t>0840</t>
  </si>
  <si>
    <t>Сусліна Людмила Євгенівна</t>
  </si>
  <si>
    <t>0841</t>
  </si>
  <si>
    <t xml:space="preserve">Анна Корнійчук </t>
  </si>
  <si>
    <t>0842</t>
  </si>
  <si>
    <t xml:space="preserve">Литнєва Ольга Олександрівна </t>
  </si>
  <si>
    <t>0843</t>
  </si>
  <si>
    <t>Потороча Геннадій</t>
  </si>
  <si>
    <t>0844</t>
  </si>
  <si>
    <t>Саковська Світлана</t>
  </si>
  <si>
    <t>0845</t>
  </si>
  <si>
    <t xml:space="preserve">Колісник Олександр Олександрович </t>
  </si>
  <si>
    <t>0846</t>
  </si>
  <si>
    <t>Мінкіна Марія</t>
  </si>
  <si>
    <t>0847</t>
  </si>
  <si>
    <t>Власова Катерина</t>
  </si>
  <si>
    <t>0848</t>
  </si>
  <si>
    <t>Тарасюк Валентина</t>
  </si>
  <si>
    <t>0849</t>
  </si>
  <si>
    <t>Бобкова Світлана</t>
  </si>
  <si>
    <t>0850</t>
  </si>
  <si>
    <t>Жовта Каріна</t>
  </si>
  <si>
    <t>0851</t>
  </si>
  <si>
    <t xml:space="preserve">Ременюк Людмила </t>
  </si>
  <si>
    <t>0852</t>
  </si>
  <si>
    <t>Душенко Світлана</t>
  </si>
  <si>
    <t>0853</t>
  </si>
  <si>
    <t>Сагачко Юлія</t>
  </si>
  <si>
    <t>0854</t>
  </si>
  <si>
    <t xml:space="preserve">Боброва Ярина Ярославівна </t>
  </si>
  <si>
    <t>0855</t>
  </si>
  <si>
    <t xml:space="preserve">Міліна Наталія Миколаївна </t>
  </si>
  <si>
    <t>0856</t>
  </si>
  <si>
    <t>Мартинюк Галина</t>
  </si>
  <si>
    <t>0857</t>
  </si>
  <si>
    <t>Олена Рубанова</t>
  </si>
  <si>
    <t>0858</t>
  </si>
  <si>
    <t>Рахматулліна  Наталія</t>
  </si>
  <si>
    <t>0859</t>
  </si>
  <si>
    <t xml:space="preserve">Труфанова Марія </t>
  </si>
  <si>
    <t>0860</t>
  </si>
  <si>
    <t>Бекназарова Лейлі</t>
  </si>
  <si>
    <t>0861</t>
  </si>
  <si>
    <t>Литнєва Тетяна</t>
  </si>
  <si>
    <t>0862</t>
  </si>
  <si>
    <t>Савіцька Олена Іванівна</t>
  </si>
  <si>
    <t>0863</t>
  </si>
  <si>
    <t>Сидорова Наталя Петрівна</t>
  </si>
  <si>
    <t>0864</t>
  </si>
  <si>
    <t xml:space="preserve">Биковченко Світлана </t>
  </si>
  <si>
    <t>0865</t>
  </si>
  <si>
    <t>Ватрала Марина</t>
  </si>
  <si>
    <t>0866</t>
  </si>
  <si>
    <t>Гребінська Світлана</t>
  </si>
  <si>
    <t>0867</t>
  </si>
  <si>
    <t xml:space="preserve">Стрельцова </t>
  </si>
  <si>
    <t>0868</t>
  </si>
  <si>
    <t>Акуленок Вікторія</t>
  </si>
  <si>
    <t>0869</t>
  </si>
  <si>
    <t xml:space="preserve">Мосієвич Анжела </t>
  </si>
  <si>
    <t>0870</t>
  </si>
  <si>
    <t>Гулевата Валентина</t>
  </si>
  <si>
    <t>0871</t>
  </si>
  <si>
    <t>Скок Марина</t>
  </si>
  <si>
    <t>0872</t>
  </si>
  <si>
    <t xml:space="preserve">Перехожук Наталія </t>
  </si>
  <si>
    <t>0873</t>
  </si>
  <si>
    <t>Шумейко Віктор</t>
  </si>
  <si>
    <t>0874</t>
  </si>
  <si>
    <t>Рябчук Тетяна</t>
  </si>
  <si>
    <t>0875</t>
  </si>
  <si>
    <t xml:space="preserve">Наталія Ковальчук </t>
  </si>
  <si>
    <t>0876</t>
  </si>
  <si>
    <t>Ткач Віра</t>
  </si>
  <si>
    <t>0877</t>
  </si>
  <si>
    <t>Коваленко Анастасія</t>
  </si>
  <si>
    <t>0878</t>
  </si>
  <si>
    <t xml:space="preserve">Мороз Катерина       </t>
  </si>
  <si>
    <t>0879</t>
  </si>
  <si>
    <t>Каптюх Тетяна</t>
  </si>
  <si>
    <t>0880</t>
  </si>
  <si>
    <t>Стрижак Ірина</t>
  </si>
  <si>
    <t>0881</t>
  </si>
  <si>
    <t xml:space="preserve">Гринчук Вікторія Василівна </t>
  </si>
  <si>
    <t>0882</t>
  </si>
  <si>
    <t xml:space="preserve">Оніщенко Любов Іванівна </t>
  </si>
  <si>
    <t>0883</t>
  </si>
  <si>
    <t>Наталія Голівець</t>
  </si>
  <si>
    <t>0884</t>
  </si>
  <si>
    <t>Петренко Тетяна</t>
  </si>
  <si>
    <t>0885</t>
  </si>
  <si>
    <t>Жерновська Ольга</t>
  </si>
  <si>
    <t>0886</t>
  </si>
  <si>
    <t>Ольга Грубник</t>
  </si>
  <si>
    <t>0887</t>
  </si>
  <si>
    <t>Кожемякіна Віта Вікторівна</t>
  </si>
  <si>
    <t>0888</t>
  </si>
  <si>
    <t xml:space="preserve">Цулукіані Юлія </t>
  </si>
  <si>
    <t>0889</t>
  </si>
  <si>
    <t xml:space="preserve">Ярова Діана </t>
  </si>
  <si>
    <t>0890</t>
  </si>
  <si>
    <t xml:space="preserve">Ганна Кузенко </t>
  </si>
  <si>
    <t>0891</t>
  </si>
  <si>
    <t>Коцубенко Анастасія</t>
  </si>
  <si>
    <t>0892</t>
  </si>
  <si>
    <t>Буркан Валентина Олександрівна</t>
  </si>
  <si>
    <t>0893</t>
  </si>
  <si>
    <t>Яриш Оксана Степанівна</t>
  </si>
  <si>
    <t>0894</t>
  </si>
  <si>
    <t>Шулімова Марія</t>
  </si>
  <si>
    <t>0895</t>
  </si>
  <si>
    <t xml:space="preserve">Любінецька Людмила Володимирівна </t>
  </si>
  <si>
    <t>0896</t>
  </si>
  <si>
    <t>Безрук Катерина</t>
  </si>
  <si>
    <t>0897</t>
  </si>
  <si>
    <t xml:space="preserve">Сліпенко Ірина </t>
  </si>
  <si>
    <t>0898</t>
  </si>
  <si>
    <t xml:space="preserve">Пичіненко Анжела </t>
  </si>
  <si>
    <t>0899</t>
  </si>
  <si>
    <t xml:space="preserve">Кожухівська Людмила </t>
  </si>
  <si>
    <t>0900</t>
  </si>
  <si>
    <t>Медвідь Лілія</t>
  </si>
  <si>
    <t>0901</t>
  </si>
  <si>
    <t xml:space="preserve">Кирнична Валентина </t>
  </si>
  <si>
    <t>0902</t>
  </si>
  <si>
    <t>Самусенко Людмила</t>
  </si>
  <si>
    <t>0903</t>
  </si>
  <si>
    <t>Волкова Діана</t>
  </si>
  <si>
    <t>0904</t>
  </si>
  <si>
    <t>Мурахевич Оксана</t>
  </si>
  <si>
    <t>0905</t>
  </si>
  <si>
    <t>Сіренко Олена</t>
  </si>
  <si>
    <t>0906</t>
  </si>
  <si>
    <t xml:space="preserve">Пилипенко Олександр Сергійович </t>
  </si>
  <si>
    <t>0907</t>
  </si>
  <si>
    <t>Цимбалюк Аліна</t>
  </si>
  <si>
    <t>0908</t>
  </si>
  <si>
    <t xml:space="preserve">Грудійова Олена </t>
  </si>
  <si>
    <t>0909</t>
  </si>
  <si>
    <t>Краснопера Тетяна</t>
  </si>
  <si>
    <t>0910</t>
  </si>
  <si>
    <t>Проців Наталія</t>
  </si>
  <si>
    <t>0911</t>
  </si>
  <si>
    <t>Бецман Олена Геннадіївна</t>
  </si>
  <si>
    <t>0912</t>
  </si>
  <si>
    <t>Копійка Олеся</t>
  </si>
  <si>
    <t>0913</t>
  </si>
  <si>
    <t>Коханій Ірина</t>
  </si>
  <si>
    <t>0914</t>
  </si>
  <si>
    <t>Сердюк Роза</t>
  </si>
  <si>
    <t>0915</t>
  </si>
  <si>
    <t xml:space="preserve">Рубець Наталія </t>
  </si>
  <si>
    <t>0916</t>
  </si>
  <si>
    <t>Олександр Гребінчак</t>
  </si>
  <si>
    <t>0917</t>
  </si>
  <si>
    <t xml:space="preserve">Саєнко Ніна </t>
  </si>
  <si>
    <t>0918</t>
  </si>
  <si>
    <t>Коробенюк Вікторія</t>
  </si>
  <si>
    <t>0919</t>
  </si>
  <si>
    <t>Матвійчук Лариса</t>
  </si>
  <si>
    <t>0920</t>
  </si>
  <si>
    <t>Дроздов Михайло Сергійович</t>
  </si>
  <si>
    <t>0921</t>
  </si>
  <si>
    <t>Власенко Ірина Валеріївна</t>
  </si>
  <si>
    <t>0922</t>
  </si>
  <si>
    <t xml:space="preserve">Ковязіна Оксана Володимирівна </t>
  </si>
  <si>
    <t>0923</t>
  </si>
  <si>
    <t>Бондур Юлія Анатоліївна</t>
  </si>
  <si>
    <t>0924</t>
  </si>
  <si>
    <t xml:space="preserve">Василенко Анетта </t>
  </si>
  <si>
    <t>0925</t>
  </si>
  <si>
    <t>Лозинська Оксана</t>
  </si>
  <si>
    <t>0926</t>
  </si>
  <si>
    <t xml:space="preserve">Слєсарєва Дар'я </t>
  </si>
  <si>
    <t>0927</t>
  </si>
  <si>
    <t>Живіріхіна Лариса</t>
  </si>
  <si>
    <t>0928</t>
  </si>
  <si>
    <t>Демчук Андрій</t>
  </si>
  <si>
    <t>0929</t>
  </si>
  <si>
    <t>Шишкова Ольга</t>
  </si>
  <si>
    <t>0930</t>
  </si>
  <si>
    <t xml:space="preserve">Пономаренко Світлана </t>
  </si>
  <si>
    <t>0931</t>
  </si>
  <si>
    <t xml:space="preserve">Янова Вікторія </t>
  </si>
  <si>
    <t>0932</t>
  </si>
  <si>
    <t xml:space="preserve">Коваленко Алла </t>
  </si>
  <si>
    <t>0933</t>
  </si>
  <si>
    <t xml:space="preserve">Жук Руслана </t>
  </si>
  <si>
    <t>0934</t>
  </si>
  <si>
    <t>Оніщенко Світлана</t>
  </si>
  <si>
    <t>0935</t>
  </si>
  <si>
    <t>Олійник Ольга</t>
  </si>
  <si>
    <t>0936</t>
  </si>
  <si>
    <t>Білецька Тетяна</t>
  </si>
  <si>
    <t>0937</t>
  </si>
  <si>
    <t>Вовна Інна</t>
  </si>
  <si>
    <t>0938</t>
  </si>
  <si>
    <t>Апалькова Тетяна</t>
  </si>
  <si>
    <t>0939</t>
  </si>
  <si>
    <t>Войлов Артем</t>
  </si>
  <si>
    <t>0940</t>
  </si>
  <si>
    <t>Чербатюк Марина Миколаївна</t>
  </si>
  <si>
    <t>0941</t>
  </si>
  <si>
    <t>Уляницька Каріна</t>
  </si>
  <si>
    <t>0942</t>
  </si>
  <si>
    <t xml:space="preserve">Чабан Вікторія </t>
  </si>
  <si>
    <t>0943</t>
  </si>
  <si>
    <t>Саєнко Ірина</t>
  </si>
  <si>
    <t>0944</t>
  </si>
  <si>
    <t>Смолік Ольга</t>
  </si>
  <si>
    <t>0945</t>
  </si>
  <si>
    <t xml:space="preserve">Саливін Марина </t>
  </si>
  <si>
    <t>0946</t>
  </si>
  <si>
    <t>Бутко Ольга</t>
  </si>
  <si>
    <t>0947</t>
  </si>
  <si>
    <t>Нікітенко Світлана Володимирівна</t>
  </si>
  <si>
    <t>0948</t>
  </si>
  <si>
    <t>Харченко Галина Григорівна</t>
  </si>
  <si>
    <t>0949</t>
  </si>
  <si>
    <t>Коломієць Галина</t>
  </si>
  <si>
    <t>0950</t>
  </si>
  <si>
    <t>Ліщук Олександра</t>
  </si>
  <si>
    <t>0951</t>
  </si>
  <si>
    <t xml:space="preserve">Ірина Ковальчук </t>
  </si>
  <si>
    <t>0952</t>
  </si>
  <si>
    <t>ДЕНИСЕНКО ОЛЕНА</t>
  </si>
  <si>
    <t>0953</t>
  </si>
  <si>
    <t xml:space="preserve">Нестерук Марина Володимирівна </t>
  </si>
  <si>
    <t>0954</t>
  </si>
  <si>
    <t xml:space="preserve">Рябко Катерина Василівна </t>
  </si>
  <si>
    <t>0955</t>
  </si>
  <si>
    <t>Мулярчук Любов</t>
  </si>
  <si>
    <t>0956</t>
  </si>
  <si>
    <t>Афанасьєва Альона Валеріївна</t>
  </si>
  <si>
    <t>0957</t>
  </si>
  <si>
    <t xml:space="preserve">Ткаченко Наталія Валеріївна </t>
  </si>
  <si>
    <t>0958</t>
  </si>
  <si>
    <t xml:space="preserve">Лях Наталя </t>
  </si>
  <si>
    <t>0959</t>
  </si>
  <si>
    <t xml:space="preserve">Биваліна Катерина </t>
  </si>
  <si>
    <t>0960</t>
  </si>
  <si>
    <t xml:space="preserve">Романуша Альона Геннадіївна </t>
  </si>
  <si>
    <t>0961</t>
  </si>
  <si>
    <t xml:space="preserve">Патлань Юлія </t>
  </si>
  <si>
    <t>0962</t>
  </si>
  <si>
    <t xml:space="preserve">Сердюк Любов </t>
  </si>
  <si>
    <t>0963</t>
  </si>
  <si>
    <t>Чередніченко Оксана Ярославівна</t>
  </si>
  <si>
    <t>0964</t>
  </si>
  <si>
    <t>Галина Рябенко</t>
  </si>
  <si>
    <t>0965</t>
  </si>
  <si>
    <t>Томина Оксана</t>
  </si>
  <si>
    <t>0966</t>
  </si>
  <si>
    <t xml:space="preserve">Калюжна Дарина Олександрівна </t>
  </si>
  <si>
    <t>0967</t>
  </si>
  <si>
    <t>Трубіцина-Смагло Олена Володимирівна</t>
  </si>
  <si>
    <t>0968</t>
  </si>
  <si>
    <t>Сірякова Оксана</t>
  </si>
  <si>
    <t>0969</t>
  </si>
  <si>
    <t>Назарова Валентина</t>
  </si>
  <si>
    <t>0970</t>
  </si>
  <si>
    <t xml:space="preserve">Нестеренко Анна Русланівна </t>
  </si>
  <si>
    <t>0971</t>
  </si>
  <si>
    <t>Іващенко Катерина</t>
  </si>
  <si>
    <t>0972</t>
  </si>
  <si>
    <t xml:space="preserve">Залозна Владислава </t>
  </si>
  <si>
    <t>0973</t>
  </si>
  <si>
    <t>Матюхіна Лариса</t>
  </si>
  <si>
    <t>0974</t>
  </si>
  <si>
    <t>Григоренко Анжела</t>
  </si>
  <si>
    <t>0975</t>
  </si>
  <si>
    <t>Лобуренко Олена</t>
  </si>
  <si>
    <t>0976</t>
  </si>
  <si>
    <t xml:space="preserve">Дахно Тетяна Олегівна </t>
  </si>
  <si>
    <t>0977</t>
  </si>
  <si>
    <t>Виноградова Альона</t>
  </si>
  <si>
    <t>0978</t>
  </si>
  <si>
    <t>Наталія Олєйнікова</t>
  </si>
  <si>
    <t>0979</t>
  </si>
  <si>
    <t xml:space="preserve">Мусіна Ірина </t>
  </si>
  <si>
    <t>0980</t>
  </si>
  <si>
    <t xml:space="preserve">Прокопенко Ольга Миколаївна </t>
  </si>
  <si>
    <t>0981</t>
  </si>
  <si>
    <t>Кравчук Марія</t>
  </si>
  <si>
    <t>0982</t>
  </si>
  <si>
    <t>Наметченюк Ірина</t>
  </si>
  <si>
    <t>0983</t>
  </si>
  <si>
    <t>М альченко Світлана Михайлівна</t>
  </si>
  <si>
    <t>0984</t>
  </si>
  <si>
    <t>Шапошник Катерина</t>
  </si>
  <si>
    <t>0985</t>
  </si>
  <si>
    <t>Валентюк Марія</t>
  </si>
  <si>
    <t>0986</t>
  </si>
  <si>
    <t xml:space="preserve">Дейнека Лейла Ревазівна </t>
  </si>
  <si>
    <t>0987</t>
  </si>
  <si>
    <t xml:space="preserve">Горова Анастасія </t>
  </si>
  <si>
    <t>0988</t>
  </si>
  <si>
    <t>Крупчин Аліна</t>
  </si>
  <si>
    <t>0989</t>
  </si>
  <si>
    <t>Бажан Світлана</t>
  </si>
  <si>
    <t>0990</t>
  </si>
  <si>
    <t>Шелест Леся</t>
  </si>
  <si>
    <t>0991</t>
  </si>
  <si>
    <t>Запорожець Наталія</t>
  </si>
  <si>
    <t>0992</t>
  </si>
  <si>
    <t xml:space="preserve">Бурова Лариса </t>
  </si>
  <si>
    <t>0993</t>
  </si>
  <si>
    <t>Колос Віталій</t>
  </si>
  <si>
    <t>0994</t>
  </si>
  <si>
    <t>Гавриленко Олена Олександрівна</t>
  </si>
  <si>
    <t>0995</t>
  </si>
  <si>
    <t>Макогін Галина</t>
  </si>
  <si>
    <t>0996</t>
  </si>
  <si>
    <t>Павловська Олена</t>
  </si>
  <si>
    <t>0997</t>
  </si>
  <si>
    <t>Світлана Очаківська</t>
  </si>
  <si>
    <t>0998</t>
  </si>
  <si>
    <t xml:space="preserve">Ауман Анастасія </t>
  </si>
  <si>
    <t>0999</t>
  </si>
  <si>
    <t>Бровко Наталя</t>
  </si>
  <si>
    <t xml:space="preserve">Вітовщик Павло Юрійович </t>
  </si>
  <si>
    <t>Соклакова Ольга</t>
  </si>
  <si>
    <t xml:space="preserve">Тернавська Лариса </t>
  </si>
  <si>
    <t>Булавінцева Ольга</t>
  </si>
  <si>
    <t>Горюнова Олена</t>
  </si>
  <si>
    <t xml:space="preserve">Іванів Олена </t>
  </si>
  <si>
    <t>Малюк Юлія</t>
  </si>
  <si>
    <t>Тесленко Валентина Андріївна</t>
  </si>
  <si>
    <t>Наталія Овчаренко</t>
  </si>
  <si>
    <t>Суслова Анастасія Сергіївна</t>
  </si>
  <si>
    <t>Харченко Інеса Анатоліївна</t>
  </si>
  <si>
    <t>Лавриненко Людмила</t>
  </si>
  <si>
    <t>Бебешко Валерія Едуардівна</t>
  </si>
  <si>
    <t>Зайцева Любов</t>
  </si>
  <si>
    <t>Клепач Віта</t>
  </si>
  <si>
    <t>МЕЛЬНИК Тетяна</t>
  </si>
  <si>
    <t>Сочка Катерина</t>
  </si>
  <si>
    <t>Мельник Людмила</t>
  </si>
  <si>
    <t>Резнікова Марія Юріївна</t>
  </si>
  <si>
    <t xml:space="preserve">Кривун Мирослава </t>
  </si>
  <si>
    <t xml:space="preserve">Кондус Валентина </t>
  </si>
  <si>
    <t>Карнаухова Лариса</t>
  </si>
  <si>
    <t>Рибак Зоряна</t>
  </si>
  <si>
    <t>Новікова Дарина</t>
  </si>
  <si>
    <t xml:space="preserve">Миронова Надія </t>
  </si>
  <si>
    <t>Аксьонова Олена</t>
  </si>
  <si>
    <t>Теслович Емілія Омелянівна</t>
  </si>
  <si>
    <t>Рєзнік Аліна</t>
  </si>
  <si>
    <t>Мотрій Оксана</t>
  </si>
  <si>
    <t xml:space="preserve">Корнєєва Наталя </t>
  </si>
  <si>
    <t xml:space="preserve">Петренко Дар'я Андріївна </t>
  </si>
  <si>
    <t xml:space="preserve">Шапошнік Оксана </t>
  </si>
  <si>
    <t xml:space="preserve">Которощук Анастасія </t>
  </si>
  <si>
    <t xml:space="preserve">Яроцька Оксана </t>
  </si>
  <si>
    <t xml:space="preserve">Коровай Олеся </t>
  </si>
  <si>
    <t>Віктор Головін</t>
  </si>
  <si>
    <t>Шевченко Ольга</t>
  </si>
  <si>
    <t>Надточій Марина</t>
  </si>
  <si>
    <t xml:space="preserve">Галухіна  Олена  Миколаївна </t>
  </si>
  <si>
    <t>Сімонова Оксана</t>
  </si>
  <si>
    <t xml:space="preserve">Світлана Логвін </t>
  </si>
  <si>
    <t xml:space="preserve">Кульбаченко Юлія </t>
  </si>
  <si>
    <t>Селіванова Наталія</t>
  </si>
  <si>
    <t xml:space="preserve">Шидловська Ольга </t>
  </si>
  <si>
    <t xml:space="preserve">Калниболотчук Оксана </t>
  </si>
  <si>
    <t>Жила Мар'яна</t>
  </si>
  <si>
    <t xml:space="preserve">Грек Ксенія </t>
  </si>
  <si>
    <t xml:space="preserve">Бурковська Марина </t>
  </si>
  <si>
    <t xml:space="preserve">Вінниченко Олена </t>
  </si>
  <si>
    <t>Костюкова Катерина</t>
  </si>
  <si>
    <t xml:space="preserve">Ольга Борщенко </t>
  </si>
  <si>
    <t>Загороднюк Денис</t>
  </si>
  <si>
    <t xml:space="preserve">Артюшенко-Здор Катерина Володимирівна </t>
  </si>
  <si>
    <t>Сухоставька Віта Василівна</t>
  </si>
  <si>
    <t>Мінгальова Юлія</t>
  </si>
  <si>
    <t>Волохата Любов</t>
  </si>
  <si>
    <t>Ярмоленко Олена</t>
  </si>
  <si>
    <t xml:space="preserve">Карпенко Сергій </t>
  </si>
  <si>
    <t>Коняхіна Ірина Леонідівна</t>
  </si>
  <si>
    <t xml:space="preserve">Калюжна Лілія </t>
  </si>
  <si>
    <t xml:space="preserve">Минзу Олеся </t>
  </si>
  <si>
    <t xml:space="preserve">Нещеретова Діана </t>
  </si>
  <si>
    <t xml:space="preserve">Зубарєва Людмила </t>
  </si>
  <si>
    <t>Богдан Світлана</t>
  </si>
  <si>
    <t>Шкрабак Валентина Ярославівна</t>
  </si>
  <si>
    <t>Гололобова Інна Іванівна</t>
  </si>
  <si>
    <t>Турченко Марія</t>
  </si>
  <si>
    <t>Стяглик Наталя</t>
  </si>
  <si>
    <t>Колесник Алла Сергіївна</t>
  </si>
  <si>
    <t>Митько Наталія</t>
  </si>
  <si>
    <t>Аліна Нікітюк</t>
  </si>
  <si>
    <t xml:space="preserve">Ілларіонова Каріна </t>
  </si>
  <si>
    <t>Вушко Олександра</t>
  </si>
  <si>
    <t xml:space="preserve">Яхно Алла </t>
  </si>
  <si>
    <t xml:space="preserve">Троян Діана </t>
  </si>
  <si>
    <t>Фартуков Олександр</t>
  </si>
  <si>
    <t>Блідна Лариса</t>
  </si>
  <si>
    <t xml:space="preserve">Валентина Мурієнко </t>
  </si>
  <si>
    <t>Одинець Юлія</t>
  </si>
  <si>
    <t>Кисловська Світлана</t>
  </si>
  <si>
    <t>Бондаренко Надія</t>
  </si>
  <si>
    <t xml:space="preserve">Величко Ольга Миколаївна </t>
  </si>
  <si>
    <t>Вовчук Наталія</t>
  </si>
  <si>
    <t>Татарнікова Лариса</t>
  </si>
  <si>
    <t xml:space="preserve">Кучманич Альона </t>
  </si>
  <si>
    <t xml:space="preserve">Наталія Олександрівна Бондаренко </t>
  </si>
  <si>
    <t>Голозубова Олена Вікторівна</t>
  </si>
  <si>
    <t>Наталія Олександрівна Бондаренко</t>
  </si>
  <si>
    <t>Федченко Ірина</t>
  </si>
  <si>
    <t>Леус Світлана Василівна</t>
  </si>
  <si>
    <t>Циба Ольга</t>
  </si>
  <si>
    <t xml:space="preserve">Лохматова Тетяна Іванівна </t>
  </si>
  <si>
    <t>Гришко Ніна</t>
  </si>
  <si>
    <t>Наталія КОВТУН</t>
  </si>
  <si>
    <t>Запорожець Оксана Віталіївна</t>
  </si>
  <si>
    <t>Пилипенко Ольга</t>
  </si>
  <si>
    <t xml:space="preserve">Симоненко Віта Вікторівна </t>
  </si>
  <si>
    <t>Слижук Марія Василівна</t>
  </si>
  <si>
    <t xml:space="preserve">Яриш Тетяна </t>
  </si>
  <si>
    <t>НЯНЬКО</t>
  </si>
  <si>
    <t xml:space="preserve">Нечепурна Наталія </t>
  </si>
  <si>
    <t>Дядченко Лариса Миколаївна</t>
  </si>
  <si>
    <t>ДУДКА СВІТЛАНА</t>
  </si>
  <si>
    <t>Чорна Тетяна</t>
  </si>
  <si>
    <t xml:space="preserve">Новоселецька Таміла </t>
  </si>
  <si>
    <t>Ратніков Олександр</t>
  </si>
  <si>
    <t>ГАПОН Оксана Сергіївна</t>
  </si>
  <si>
    <t>Решетняк Вікторія Петрівна</t>
  </si>
  <si>
    <t>Завальна Свіітлана</t>
  </si>
  <si>
    <t>Шалінська Лідія</t>
  </si>
  <si>
    <t xml:space="preserve">ПСЬОТА Вікторія </t>
  </si>
  <si>
    <t>Бутенко Лариса</t>
  </si>
  <si>
    <t xml:space="preserve">Червинчук Карина </t>
  </si>
  <si>
    <t xml:space="preserve">Павлова Яна </t>
  </si>
  <si>
    <t>Чмель Катерина Володимирівна</t>
  </si>
  <si>
    <t>Сюндюкова Оксана</t>
  </si>
  <si>
    <t>Пушко Анастасія Юріївна</t>
  </si>
  <si>
    <t>Гриценко Галина Іванівна</t>
  </si>
  <si>
    <t xml:space="preserve">Підшибякіна Наталія </t>
  </si>
  <si>
    <t xml:space="preserve">Моторна Леся Миколаївна </t>
  </si>
  <si>
    <t>Кралько Олег</t>
  </si>
  <si>
    <t>Зубко Наталія</t>
  </si>
  <si>
    <t xml:space="preserve">Кочмар Ірина Олексіївна </t>
  </si>
  <si>
    <t>Андрейченко Людмила Михайлівна</t>
  </si>
  <si>
    <t>Косар Надія</t>
  </si>
  <si>
    <t>Горбач Ганна</t>
  </si>
  <si>
    <t>Ляшиченко Лариса</t>
  </si>
  <si>
    <t>Сердюк Світлана</t>
  </si>
  <si>
    <t>Воробйова Аліна</t>
  </si>
  <si>
    <t>Василенко Марія</t>
  </si>
  <si>
    <t>Близнюк Тетяна Валеріївна</t>
  </si>
  <si>
    <t xml:space="preserve">Кобиляцька Тетяна </t>
  </si>
  <si>
    <t xml:space="preserve">Широбокова Олена </t>
  </si>
  <si>
    <t>Єремєєва Тетяна Олександрівна</t>
  </si>
  <si>
    <t xml:space="preserve">Байрачна Ірина Олександрівна </t>
  </si>
  <si>
    <t>Бадюк Катерина</t>
  </si>
  <si>
    <t>Пасічник Ірина</t>
  </si>
  <si>
    <t>Ріпка Вікторія</t>
  </si>
  <si>
    <t>Кошелюк Лілія</t>
  </si>
  <si>
    <t xml:space="preserve">Огороднік Оксана </t>
  </si>
  <si>
    <t xml:space="preserve">Скляренко Лілія Анатоліївна </t>
  </si>
  <si>
    <t xml:space="preserve">Красножон Тетяна </t>
  </si>
  <si>
    <t xml:space="preserve">Цимбалюк Людмила Олександрівна </t>
  </si>
  <si>
    <t>Охріменко Наталя</t>
  </si>
  <si>
    <t>Берест Тетяна</t>
  </si>
  <si>
    <t>Боярчук Аліна Василівна</t>
  </si>
  <si>
    <t xml:space="preserve">Яцишин Світлана Володимирівна </t>
  </si>
  <si>
    <t xml:space="preserve">Галій Максим Володимирович </t>
  </si>
  <si>
    <t xml:space="preserve">Котеленець Євгенія Олександрівна </t>
  </si>
  <si>
    <t xml:space="preserve">Акінін Сергій </t>
  </si>
  <si>
    <t>Лук'яненко Катерина</t>
  </si>
  <si>
    <t>Правда Ольга</t>
  </si>
  <si>
    <t>Чібліс Наталія</t>
  </si>
  <si>
    <t>Осадча Яна</t>
  </si>
  <si>
    <t>Тихоненко Дар‘я</t>
  </si>
  <si>
    <t>Гайдай Тетяна</t>
  </si>
  <si>
    <t>Філіпчук Катерина</t>
  </si>
  <si>
    <t>Фатєєва Світлана Андріївна</t>
  </si>
  <si>
    <t xml:space="preserve">Гуріна Ольга Анатоліївна </t>
  </si>
  <si>
    <t xml:space="preserve">Смоляк Олександра </t>
  </si>
  <si>
    <t xml:space="preserve">Соколова Олена Вікторівна </t>
  </si>
  <si>
    <t>Спінчевська Світлана Володимирівна</t>
  </si>
  <si>
    <t xml:space="preserve">Тарабарін Вадим </t>
  </si>
  <si>
    <t>Вертій Наталія</t>
  </si>
  <si>
    <t xml:space="preserve">Парфенюк Юлія Олександрівна </t>
  </si>
  <si>
    <t xml:space="preserve">Жильнікова Ірина Анатоліївна </t>
  </si>
  <si>
    <t xml:space="preserve">Нікішова Любов </t>
  </si>
  <si>
    <t xml:space="preserve">Куракова Ольга Костянтинівна </t>
  </si>
  <si>
    <t xml:space="preserve">Главицька Вероніка </t>
  </si>
  <si>
    <t>Макотра Оксана</t>
  </si>
  <si>
    <t>Титарчук Олександр</t>
  </si>
  <si>
    <t>Козюра Наталія</t>
  </si>
  <si>
    <t xml:space="preserve">Вященко Оксана </t>
  </si>
  <si>
    <t>Кузнєцова Дар'я</t>
  </si>
  <si>
    <t>Лещенко Сергій</t>
  </si>
  <si>
    <t xml:space="preserve">Дарина Котирєва </t>
  </si>
  <si>
    <t>Піскун Світлана</t>
  </si>
  <si>
    <t>Білоножко Олександр</t>
  </si>
  <si>
    <t xml:space="preserve">Кононенко Настасія Юріївна </t>
  </si>
  <si>
    <t>Казанцева Валентина</t>
  </si>
  <si>
    <t xml:space="preserve">Акулова Діана </t>
  </si>
  <si>
    <t>Алдошина Наталя Володимирівна</t>
  </si>
  <si>
    <t xml:space="preserve">Книш Тетяна Сергіївна </t>
  </si>
  <si>
    <t>Шмалько Ілона</t>
  </si>
  <si>
    <t>Нак Ірина Анатоліївна</t>
  </si>
  <si>
    <t>Дем'яненко Тетяна</t>
  </si>
  <si>
    <t>Дуднік Дар'я</t>
  </si>
  <si>
    <t>Конік Оксана Володимирівна</t>
  </si>
  <si>
    <t xml:space="preserve">Гранкіна Олена </t>
  </si>
  <si>
    <t xml:space="preserve">Жаданова Тетяна </t>
  </si>
  <si>
    <t>Кузнецова Ольга</t>
  </si>
  <si>
    <t xml:space="preserve">Бариш Олександр </t>
  </si>
  <si>
    <t>Хабрат Крістіна</t>
  </si>
  <si>
    <t xml:space="preserve">Яцюк Анастасія </t>
  </si>
  <si>
    <t>Соловей Світлана</t>
  </si>
  <si>
    <t>Галян Микола</t>
  </si>
  <si>
    <t xml:space="preserve">Шостак Наталія </t>
  </si>
  <si>
    <t xml:space="preserve">Здоровцова Світлана </t>
  </si>
  <si>
    <t>Бойко Аліна Віталіївна</t>
  </si>
  <si>
    <t>Огризько Валерія</t>
  </si>
  <si>
    <t xml:space="preserve">Лазарь Ольга Володимирівна </t>
  </si>
  <si>
    <t>Харчук Віталій</t>
  </si>
  <si>
    <t xml:space="preserve">Шпак Олена </t>
  </si>
  <si>
    <t>Барінова Наталія</t>
  </si>
  <si>
    <t>С'єдіна Інна</t>
  </si>
  <si>
    <t>Губіна Олена</t>
  </si>
  <si>
    <t>Алексов Сергій</t>
  </si>
  <si>
    <t xml:space="preserve">Безотосна Ольга </t>
  </si>
  <si>
    <t>Бондаренко Тетяна Володимирівна</t>
  </si>
  <si>
    <t xml:space="preserve">Людмила Ігорівна Гиренко </t>
  </si>
  <si>
    <t xml:space="preserve">Труш Дарія Олександрівна </t>
  </si>
  <si>
    <t xml:space="preserve">Зубрій Майя </t>
  </si>
  <si>
    <t>Глигало Анастасія</t>
  </si>
  <si>
    <t xml:space="preserve">Голощапова Марина </t>
  </si>
  <si>
    <t>Похилько Вікторія</t>
  </si>
  <si>
    <t>Теодорович Оксана</t>
  </si>
  <si>
    <t>Нікіфорова Тетяна</t>
  </si>
  <si>
    <t>Ікол Наталя Василівна</t>
  </si>
  <si>
    <t xml:space="preserve">Лоюк Інна </t>
  </si>
  <si>
    <t xml:space="preserve">Решітько Кароліна </t>
  </si>
  <si>
    <t>Лобода Тамара</t>
  </si>
  <si>
    <t xml:space="preserve">Генсецька Оксана </t>
  </si>
  <si>
    <t xml:space="preserve">Роздобудько Яна </t>
  </si>
  <si>
    <t xml:space="preserve">Суслова Ірина </t>
  </si>
  <si>
    <t>Вовк Світлана  Анатоліївна</t>
  </si>
  <si>
    <t xml:space="preserve">Папіш Ірина </t>
  </si>
  <si>
    <t>Поварчук Віра</t>
  </si>
  <si>
    <t xml:space="preserve">Гаркуша Олена </t>
  </si>
  <si>
    <t>Маєвська Оксана</t>
  </si>
  <si>
    <t xml:space="preserve">Авраменко Світлана </t>
  </si>
  <si>
    <t>Білик Олена</t>
  </si>
  <si>
    <t>Аблаєва Світлана</t>
  </si>
  <si>
    <t>Гребеніченко Наталія Іванівна</t>
  </si>
  <si>
    <t>Сушильнікова Альона</t>
  </si>
  <si>
    <t>Муц Інна Володимирівна</t>
  </si>
  <si>
    <t>Цапкова Ганна</t>
  </si>
  <si>
    <t>Чунихина Олена</t>
  </si>
  <si>
    <t>Ушенко Ірина</t>
  </si>
  <si>
    <t xml:space="preserve">Сороколіт Валентина Яківна </t>
  </si>
  <si>
    <t>Куруджан Лілія</t>
  </si>
  <si>
    <t xml:space="preserve">Галтман Тетяна </t>
  </si>
  <si>
    <t>Сівакова Анна Борисівна</t>
  </si>
  <si>
    <t>Коваленко Оксана</t>
  </si>
  <si>
    <t>Михайлуца Інна</t>
  </si>
  <si>
    <t>Білобран Андрій</t>
  </si>
  <si>
    <t xml:space="preserve">Савчук Ольга Юріївна </t>
  </si>
  <si>
    <t xml:space="preserve">Рудико Леся </t>
  </si>
  <si>
    <t>Заприлюк Ольга</t>
  </si>
  <si>
    <t>Романюк Василь</t>
  </si>
  <si>
    <t>Петренко Наталія</t>
  </si>
  <si>
    <t xml:space="preserve">Том'як Жанна Веніамінівна </t>
  </si>
  <si>
    <t>Савицька Людмила</t>
  </si>
  <si>
    <t xml:space="preserve">Бербушенко Валентина Іванівна </t>
  </si>
  <si>
    <t xml:space="preserve">Аненко Костянтин </t>
  </si>
  <si>
    <t xml:space="preserve">Астрахович Галина </t>
  </si>
  <si>
    <t>Ковальчук Ольга</t>
  </si>
  <si>
    <t xml:space="preserve">Вовкотруб Віта </t>
  </si>
  <si>
    <t>Катерина Ткаченко</t>
  </si>
  <si>
    <t>Ольга Дитина</t>
  </si>
  <si>
    <t>Демчук Ірина</t>
  </si>
  <si>
    <t xml:space="preserve">Лепьошкіна Оксана </t>
  </si>
  <si>
    <t>Булак Ганна Михайлівна</t>
  </si>
  <si>
    <t>Гвоздецька Оксана</t>
  </si>
  <si>
    <t>Савченко Світлана</t>
  </si>
  <si>
    <t>Усачова Людмила Анатоліївна</t>
  </si>
  <si>
    <t>Соловйова Тетяна</t>
  </si>
  <si>
    <t>Калашник Анна</t>
  </si>
  <si>
    <t>Єгорова Людмила</t>
  </si>
  <si>
    <t xml:space="preserve">Олена Коваленко </t>
  </si>
  <si>
    <t xml:space="preserve">Лапіна Наталія </t>
  </si>
  <si>
    <t xml:space="preserve">Мельничук Лариса </t>
  </si>
  <si>
    <t xml:space="preserve">Михайлюта Ольга </t>
  </si>
  <si>
    <t xml:space="preserve">Пілявська Тетяна </t>
  </si>
  <si>
    <t xml:space="preserve">Сікало Юлія </t>
  </si>
  <si>
    <t xml:space="preserve">Тертична Наталія </t>
  </si>
  <si>
    <t xml:space="preserve">Хінціцька Тетяна </t>
  </si>
  <si>
    <t xml:space="preserve">Цибко Ларіса </t>
  </si>
  <si>
    <t xml:space="preserve">Бикова Аліна </t>
  </si>
  <si>
    <t>Тищук Інна</t>
  </si>
  <si>
    <t>Ізвєкова Анастасія</t>
  </si>
  <si>
    <t xml:space="preserve">Захарчук Ольга </t>
  </si>
  <si>
    <t>Король зінаїда</t>
  </si>
  <si>
    <t>Мороз Наталія</t>
  </si>
  <si>
    <t>Юрило Світлана Дмитрівна</t>
  </si>
  <si>
    <t>Євдокія Бардаченко</t>
  </si>
  <si>
    <t>Валентина Кісіль</t>
  </si>
  <si>
    <t>Герасименко Юлія Володимирівна</t>
  </si>
  <si>
    <t xml:space="preserve">Рабош Оксана </t>
  </si>
  <si>
    <t>Козуб Ярослава</t>
  </si>
  <si>
    <t xml:space="preserve">Зазуля Тамара </t>
  </si>
  <si>
    <t>Чернявська Віта</t>
  </si>
  <si>
    <t xml:space="preserve">Бондар Яна Григорівна </t>
  </si>
  <si>
    <t xml:space="preserve">Троценко Валентина </t>
  </si>
  <si>
    <t xml:space="preserve">Гідзюк  Наталія </t>
  </si>
  <si>
    <t>Саєнко Антон</t>
  </si>
  <si>
    <t>Кривошеєва Світлана</t>
  </si>
  <si>
    <t xml:space="preserve">Пономаренко Марія Вікторівна </t>
  </si>
  <si>
    <t>Браславець Наталія</t>
  </si>
  <si>
    <t>Коханова Олена Федорівна</t>
  </si>
  <si>
    <t>Вакула Оксана</t>
  </si>
  <si>
    <t>Довга Ангеліна</t>
  </si>
  <si>
    <t>Писарчук Анна</t>
  </si>
  <si>
    <t>Брунець Тетяна</t>
  </si>
  <si>
    <t xml:space="preserve">Ковальчук Микола </t>
  </si>
  <si>
    <t xml:space="preserve">Павленко Марина Віталіївна </t>
  </si>
  <si>
    <t xml:space="preserve">Орлова Ірина Геннадіївна </t>
  </si>
  <si>
    <t xml:space="preserve">Веліченко Дмитро </t>
  </si>
  <si>
    <t xml:space="preserve">Перебийніс Наталія </t>
  </si>
  <si>
    <t>Кинебас Анжеліка</t>
  </si>
  <si>
    <t>Скрипка Михайло Степанович</t>
  </si>
  <si>
    <t xml:space="preserve">Старина Ірина </t>
  </si>
  <si>
    <t xml:space="preserve">Бобришова Анастасія Самюллівна </t>
  </si>
  <si>
    <t>Ляхівненко Людмила Володимирівна</t>
  </si>
  <si>
    <t xml:space="preserve">Петричук Ліза Анатоліївна </t>
  </si>
  <si>
    <t>Постол Вікторія</t>
  </si>
  <si>
    <t xml:space="preserve">Наталія СИМКОВИЧ </t>
  </si>
  <si>
    <t xml:space="preserve">Нижник Наталія Володимирівна </t>
  </si>
  <si>
    <t>Чабаненко Людмила</t>
  </si>
  <si>
    <t>Горбенко Ольга</t>
  </si>
  <si>
    <t>Сергєєва Олена</t>
  </si>
  <si>
    <t xml:space="preserve">Суслова Ольга Олександрівна </t>
  </si>
  <si>
    <t>Острога Наталія</t>
  </si>
  <si>
    <t>Холоденко Марина</t>
  </si>
  <si>
    <t>Усов Ігор</t>
  </si>
  <si>
    <t xml:space="preserve">Щитова Марина </t>
  </si>
  <si>
    <t>Мартинець Світлана</t>
  </si>
  <si>
    <t>Ніна Дейчер</t>
  </si>
  <si>
    <t>Осєніна Карина Вільгельмівна</t>
  </si>
  <si>
    <t>Стародуб Олена</t>
  </si>
  <si>
    <t xml:space="preserve">Вітик Людмила </t>
  </si>
  <si>
    <t>Туманян Олена Іванівна</t>
  </si>
  <si>
    <t xml:space="preserve">Лікунова Надія </t>
  </si>
  <si>
    <t>Макарова Олена</t>
  </si>
  <si>
    <t>Маменчук Віта</t>
  </si>
  <si>
    <t>Бабич Лілія</t>
  </si>
  <si>
    <t>Сторожук Наталія</t>
  </si>
  <si>
    <t>СХІДНИЦЬКА Галина Володимирівна</t>
  </si>
  <si>
    <t>Хасанова Катерина</t>
  </si>
  <si>
    <t>Процик Марія</t>
  </si>
  <si>
    <t>Григоренко Маргарита</t>
  </si>
  <si>
    <t>Михайлюк Валентина Володимирівна</t>
  </si>
  <si>
    <t xml:space="preserve">Борова Марина </t>
  </si>
  <si>
    <t>Кондратеня Вікторія</t>
  </si>
  <si>
    <t>ДРЮК Оксана</t>
  </si>
  <si>
    <t>Барвінченко Вікторія Олександрівна</t>
  </si>
  <si>
    <t xml:space="preserve">Наталія Буруль </t>
  </si>
  <si>
    <t xml:space="preserve">Цикало Юлія </t>
  </si>
  <si>
    <t>Максименко Тетяна</t>
  </si>
  <si>
    <t>Топол Ірина</t>
  </si>
  <si>
    <t>Лучкова Лариса</t>
  </si>
  <si>
    <t>Максак Ольга</t>
  </si>
  <si>
    <t>Грачова Світлана</t>
  </si>
  <si>
    <t>Бондаренко Наталія</t>
  </si>
  <si>
    <t xml:space="preserve">Кушнірук Вікторія Миколаївна </t>
  </si>
  <si>
    <t xml:space="preserve">Деркач Анна </t>
  </si>
  <si>
    <t>Мукоїда Микола Миколайович</t>
  </si>
  <si>
    <t xml:space="preserve">Коломієць Олена Вікторівна </t>
  </si>
  <si>
    <t>Пилипів Оксана</t>
  </si>
  <si>
    <t>Токмина Наталія Іванівна</t>
  </si>
  <si>
    <t>Попенчук Зоя</t>
  </si>
  <si>
    <t>Павлик Анна</t>
  </si>
  <si>
    <t xml:space="preserve">Гаврутенко Леся </t>
  </si>
  <si>
    <t>Бровко Лариса</t>
  </si>
  <si>
    <t xml:space="preserve">Житкова Світлана </t>
  </si>
  <si>
    <t>Мошенська Наталія</t>
  </si>
  <si>
    <t xml:space="preserve">Оксана Степанівна Куляк </t>
  </si>
  <si>
    <t>Кушнір Людмила Миколаївна</t>
  </si>
  <si>
    <t>Коваленко Ольга Юріївна</t>
  </si>
  <si>
    <t xml:space="preserve">Вихристюк Анна Вікторівна </t>
  </si>
  <si>
    <t>Андрієвська Наталія</t>
  </si>
  <si>
    <t>Орел Людмила</t>
  </si>
  <si>
    <t xml:space="preserve">Козяр Марина </t>
  </si>
  <si>
    <t>Загородна Альона</t>
  </si>
  <si>
    <t>Анна Какарека</t>
  </si>
  <si>
    <t>Пустоутова Ганна Юріївна</t>
  </si>
  <si>
    <t>Колесник Людмила</t>
  </si>
  <si>
    <t xml:space="preserve">Климчук Вікторія Іванівна </t>
  </si>
  <si>
    <t>Любар Наталія</t>
  </si>
  <si>
    <t>Попович Галина Леонідівна</t>
  </si>
  <si>
    <t xml:space="preserve">Овдій Денис Вікторович </t>
  </si>
  <si>
    <t>Ткаченко Наталія</t>
  </si>
  <si>
    <t>Красюк Олена</t>
  </si>
  <si>
    <t>Козоріз Людмила</t>
  </si>
  <si>
    <t xml:space="preserve">Тишкевич Олена </t>
  </si>
  <si>
    <t xml:space="preserve">Сойко Олена Павлівна </t>
  </si>
  <si>
    <t xml:space="preserve">Гиренко Наталія </t>
  </si>
  <si>
    <t xml:space="preserve">Поправко Марина </t>
  </si>
  <si>
    <t xml:space="preserve">Андренко Наталія </t>
  </si>
  <si>
    <t>Бондаренко Валерія</t>
  </si>
  <si>
    <t xml:space="preserve">Янжула Валентина </t>
  </si>
  <si>
    <t>Курбала Наталія</t>
  </si>
  <si>
    <t xml:space="preserve">Донець Діана </t>
  </si>
  <si>
    <t>Динька Світлана Василівна</t>
  </si>
  <si>
    <t xml:space="preserve">Черкасенко Людмила Миколаївна </t>
  </si>
  <si>
    <t>Онищенко Оксана</t>
  </si>
  <si>
    <t>Шматко Юлія Олегівна</t>
  </si>
  <si>
    <t>Кузьміна Анастасія</t>
  </si>
  <si>
    <t>Шуленко Тетяна</t>
  </si>
  <si>
    <t>Іванова Ірина</t>
  </si>
  <si>
    <t>Шеховцова Віталія Володимирівна(асистент вчителя</t>
  </si>
  <si>
    <t xml:space="preserve">Осадчук Наталія </t>
  </si>
  <si>
    <t>Вікторія ПУШКІНА</t>
  </si>
  <si>
    <t>Алла Козачок</t>
  </si>
  <si>
    <t>Жила Марія Олександрівна</t>
  </si>
  <si>
    <t>Чепель  Вікторія</t>
  </si>
  <si>
    <t>Панасюк Катерина</t>
  </si>
  <si>
    <t>Тесменецька Надія Василівна</t>
  </si>
  <si>
    <t xml:space="preserve">Кухарчук Надія </t>
  </si>
  <si>
    <t xml:space="preserve">В'юник Ольга </t>
  </si>
  <si>
    <t xml:space="preserve">Ткач Анжела Григорівна </t>
  </si>
  <si>
    <t>Міщенко Олена</t>
  </si>
  <si>
    <t>ЦАБАК Людмила</t>
  </si>
  <si>
    <t>Чегринець Марія</t>
  </si>
  <si>
    <t>Ковальська Леся</t>
  </si>
  <si>
    <t xml:space="preserve">Тимків Юлія </t>
  </si>
  <si>
    <t xml:space="preserve">Шарапова Галина </t>
  </si>
  <si>
    <t>Шапоренко Віра</t>
  </si>
  <si>
    <t>Ткачук Наталія</t>
  </si>
  <si>
    <t>Заєц Наталія</t>
  </si>
  <si>
    <t xml:space="preserve">Ляшко Анастасія </t>
  </si>
  <si>
    <t>Ляховецька Світлана</t>
  </si>
  <si>
    <t>Поливода Тетяна Юріївна</t>
  </si>
  <si>
    <t>Ткачук Мврія</t>
  </si>
  <si>
    <t>Черватюк Галина</t>
  </si>
  <si>
    <t>Кирпиченко Надія</t>
  </si>
  <si>
    <t xml:space="preserve">Ковалик Олександра </t>
  </si>
  <si>
    <t xml:space="preserve">Єфременюк Лілія </t>
  </si>
  <si>
    <t>Лебедєва Любов</t>
  </si>
  <si>
    <t>Коваленко Тетяна Олександрівна</t>
  </si>
  <si>
    <t>Завгородня Людмила</t>
  </si>
  <si>
    <t>Науменко Алла Анатоліївна</t>
  </si>
  <si>
    <t>Пікус Ірина Вадимівна</t>
  </si>
  <si>
    <t>МЄДВЄДЄВА ОЛЬГА ОЛЕКСАНДРІВНА</t>
  </si>
  <si>
    <t>Ревуцька Наталія</t>
  </si>
  <si>
    <t>Рябокінь Оксана</t>
  </si>
  <si>
    <t>Лисиця Тетяна</t>
  </si>
  <si>
    <t>Плужник Аліна</t>
  </si>
  <si>
    <t>Парій Наталія Василівна</t>
  </si>
  <si>
    <t>Зубко Анна</t>
  </si>
  <si>
    <t xml:space="preserve">Донченко Катерина Сергіївна </t>
  </si>
  <si>
    <t>Баклажкова Ірина</t>
  </si>
  <si>
    <t xml:space="preserve">Волошко Ліана </t>
  </si>
  <si>
    <t>Міщаніна Юлія</t>
  </si>
  <si>
    <t>ЛЕВША  ОЛЬГА</t>
  </si>
  <si>
    <t>Недосека Надія</t>
  </si>
  <si>
    <t>Галина Піддубна</t>
  </si>
  <si>
    <t>Дивнич Людмила Анатоліївна</t>
  </si>
  <si>
    <t>Сосновська Руслана Станіславівна</t>
  </si>
  <si>
    <t xml:space="preserve">Буйвал Олена </t>
  </si>
  <si>
    <t xml:space="preserve">Парна Оксана </t>
  </si>
  <si>
    <t>ЦИКАЛО НІНА</t>
  </si>
  <si>
    <t>Логин Павло</t>
  </si>
  <si>
    <t>Романенко Інна</t>
  </si>
  <si>
    <t xml:space="preserve">Коруц Ольга Володимирівна </t>
  </si>
  <si>
    <t>Ганніч Алла Євгеніївна</t>
  </si>
  <si>
    <t>Деркач Тетяна  Анатоліївна</t>
  </si>
  <si>
    <t xml:space="preserve">Деркач Олексій </t>
  </si>
  <si>
    <t xml:space="preserve">Сидорчук Оксана Володимирівна </t>
  </si>
  <si>
    <t xml:space="preserve">Гламаздіна Тетяна Вікторівна </t>
  </si>
  <si>
    <t>Більська Ольга</t>
  </si>
  <si>
    <t>Старкова Ірина</t>
  </si>
  <si>
    <t xml:space="preserve">Куленич Раїса </t>
  </si>
  <si>
    <t>Прокопчук Альвіна</t>
  </si>
  <si>
    <t>Осадча Олена</t>
  </si>
  <si>
    <t>Кочмар Тетяна</t>
  </si>
  <si>
    <t>Ткачук Роман</t>
  </si>
  <si>
    <t>Вітовщик Олена</t>
  </si>
  <si>
    <t>Примаченко Тетяна</t>
  </si>
  <si>
    <t>Леус Людмила</t>
  </si>
  <si>
    <t>Пацалон Марія</t>
  </si>
  <si>
    <t>ДОРОШЕНКО Галина</t>
  </si>
  <si>
    <t>Захарченко Альона</t>
  </si>
  <si>
    <t>Кравченко Яна Степанівна</t>
  </si>
  <si>
    <t>Коренчук Інна</t>
  </si>
  <si>
    <t xml:space="preserve">Толкачова Анна </t>
  </si>
  <si>
    <t>Крючко Світлана</t>
  </si>
  <si>
    <t>Берегун Віктор Анатолійович</t>
  </si>
  <si>
    <t xml:space="preserve">Кириченко Світлана Григорівна </t>
  </si>
  <si>
    <t xml:space="preserve">Павлова Олена Анатоліївна </t>
  </si>
  <si>
    <t xml:space="preserve">Марченко Віра </t>
  </si>
  <si>
    <t>Сорокіна Оксана Павлівна</t>
  </si>
  <si>
    <t>Смішна Людмила Володимирівна</t>
  </si>
  <si>
    <t>Шило Олена</t>
  </si>
  <si>
    <t>Веліченко Ірина Олександрівна</t>
  </si>
  <si>
    <t>Бурдаш Уляна Євгенівна</t>
  </si>
  <si>
    <t>Любов ДОЛИНСЬКА</t>
  </si>
  <si>
    <t>Карнаушенко Алла</t>
  </si>
  <si>
    <t>Бондарь Лариса</t>
  </si>
  <si>
    <t>Мілова Євгенія</t>
  </si>
  <si>
    <t>Процик Ольга Анатоліївна</t>
  </si>
  <si>
    <t>Фененко Любов</t>
  </si>
  <si>
    <t>Цікава Наталія</t>
  </si>
  <si>
    <t xml:space="preserve">Михалевич Світлана </t>
  </si>
  <si>
    <t xml:space="preserve">Клименко Яна </t>
  </si>
  <si>
    <t>Божко Ірина</t>
  </si>
  <si>
    <t>Вєтряна Олена Анатоліївна</t>
  </si>
  <si>
    <t>Пришлівська Анастасія</t>
  </si>
  <si>
    <t>Гацько Тетяна Василівна</t>
  </si>
  <si>
    <t>Троцко Наталія</t>
  </si>
  <si>
    <t>Тищенко Алла Вікторівна</t>
  </si>
  <si>
    <t>Цехмистро Вікторія</t>
  </si>
  <si>
    <t xml:space="preserve">Гаргай Римма Миколаївна </t>
  </si>
  <si>
    <t>Сусліна Людмила Євгеніана</t>
  </si>
  <si>
    <t>Бєляєва Наталя</t>
  </si>
  <si>
    <t>Іванова Марія</t>
  </si>
  <si>
    <t xml:space="preserve">Нестеренко Світлана </t>
  </si>
  <si>
    <t>Тарасова Вікторія</t>
  </si>
  <si>
    <t>Слободяник Галина</t>
  </si>
  <si>
    <t>Мельник Ірина</t>
  </si>
  <si>
    <t>Гриценюк Сніжанна</t>
  </si>
  <si>
    <t>Тонкошкур Лариса</t>
  </si>
  <si>
    <t xml:space="preserve">Сагай Вікторія Віталіївна </t>
  </si>
  <si>
    <t>Крячко Тетяна</t>
  </si>
  <si>
    <t>Костенко Вікторія Володимирівна</t>
  </si>
  <si>
    <t xml:space="preserve">Перетята Ірина Олександрівна </t>
  </si>
  <si>
    <t>Марієнко Людмила</t>
  </si>
  <si>
    <t xml:space="preserve">Людмила Слободонюк </t>
  </si>
  <si>
    <t>Чолак Тетяна</t>
  </si>
  <si>
    <t>Караганчева Зінаїда</t>
  </si>
  <si>
    <t>Стеценко Віталій</t>
  </si>
  <si>
    <t>Заярнюк Олексій</t>
  </si>
  <si>
    <t>Чугура Дарина</t>
  </si>
  <si>
    <t>Біденко Тетяна</t>
  </si>
  <si>
    <t>Стеценко Володимир</t>
  </si>
  <si>
    <t>Стеценко Наталя</t>
  </si>
  <si>
    <t>Приходько Оксана</t>
  </si>
  <si>
    <t>Волкова Світлана</t>
  </si>
  <si>
    <t xml:space="preserve">Мартинюк Богдана </t>
  </si>
  <si>
    <t xml:space="preserve">Школьна Валентина </t>
  </si>
  <si>
    <t xml:space="preserve">Лещик Ірина </t>
  </si>
  <si>
    <t>Мартинюк Софія</t>
  </si>
  <si>
    <t xml:space="preserve">Бовкун Юлія Сергіївна </t>
  </si>
  <si>
    <t xml:space="preserve">Вільгоцька Алла </t>
  </si>
  <si>
    <t>Зейда Тетяна Юріївна</t>
  </si>
  <si>
    <t xml:space="preserve">Зейда Тетяна Юріївна </t>
  </si>
  <si>
    <t>Ільченко Любов</t>
  </si>
  <si>
    <t>Кравченко Надія</t>
  </si>
  <si>
    <t xml:space="preserve">Дмитришина Лариса Юріївна </t>
  </si>
  <si>
    <t>Щербак Ольга</t>
  </si>
  <si>
    <t xml:space="preserve">Тягловська Анастасія Андріївна </t>
  </si>
  <si>
    <t xml:space="preserve">Кадецька Інна Миколаївна </t>
  </si>
  <si>
    <t>Сторожук Оксана</t>
  </si>
  <si>
    <t>Корнійчук Анна</t>
  </si>
  <si>
    <t>Циркуль Ксенія Олександрівна</t>
  </si>
  <si>
    <t>Крамаренко Павло Сергійович</t>
  </si>
  <si>
    <t>Чередніченко Яна</t>
  </si>
  <si>
    <t>Лазарь Олена Юріївна</t>
  </si>
  <si>
    <t xml:space="preserve">Сімонова Інна Петрівна </t>
  </si>
  <si>
    <t>Дмитришина Інна Олександрівна</t>
  </si>
  <si>
    <t xml:space="preserve">Зейда Тетяна </t>
  </si>
  <si>
    <t xml:space="preserve">Майструк Олена </t>
  </si>
  <si>
    <t xml:space="preserve">Коваль Світлана Іванівна </t>
  </si>
  <si>
    <t xml:space="preserve">Шапарець Маргарита </t>
  </si>
  <si>
    <t>Прісіч Зоя</t>
  </si>
  <si>
    <t xml:space="preserve">Мамон Ірина </t>
  </si>
  <si>
    <t>Ганна Гулакова</t>
  </si>
  <si>
    <t>Садварі Валентина</t>
  </si>
  <si>
    <t xml:space="preserve">Лохматова Тетяна Георгіївна </t>
  </si>
  <si>
    <t>Полякова Наталія</t>
  </si>
  <si>
    <t xml:space="preserve">КОХАН Магдалина </t>
  </si>
  <si>
    <t>Грицаєнко Евгенія</t>
  </si>
  <si>
    <t>Журавель Віра</t>
  </si>
  <si>
    <t>Людмила Ревенко</t>
  </si>
  <si>
    <t>Безушко Світлана</t>
  </si>
  <si>
    <t>Бойко Лідія</t>
  </si>
  <si>
    <t>Певченко Олександра</t>
  </si>
  <si>
    <t>Рибалко Любов Дмитрівна</t>
  </si>
  <si>
    <t>Шупрудько Тетяна Анатоліївна</t>
  </si>
  <si>
    <t>Лозенко Оксана Вікторівна</t>
  </si>
  <si>
    <t>Глянько Аліна Іванівна</t>
  </si>
  <si>
    <t xml:space="preserve">Шкаріна Діана Миколаївна </t>
  </si>
  <si>
    <t xml:space="preserve">Дуда Ольга </t>
  </si>
  <si>
    <t>Безносенко Людмила</t>
  </si>
  <si>
    <t xml:space="preserve">Дужа Ірина </t>
  </si>
  <si>
    <t>Кравченко Наталя Семенівна</t>
  </si>
  <si>
    <t xml:space="preserve">Усач Тетяна </t>
  </si>
  <si>
    <t>Міщенко Любов Андріївна</t>
  </si>
  <si>
    <t>Нянько Людмила</t>
  </si>
  <si>
    <t>Нянько Валерія</t>
  </si>
  <si>
    <t xml:space="preserve">Москальва Ольга </t>
  </si>
  <si>
    <t>Зуєнко Юлія</t>
  </si>
  <si>
    <t xml:space="preserve">Демченко Марина Анатоліївна </t>
  </si>
  <si>
    <t xml:space="preserve">Омельченко Олена Іванівна </t>
  </si>
  <si>
    <t xml:space="preserve">Фіалко Лілія Василівна </t>
  </si>
  <si>
    <t xml:space="preserve">Семенча Валентина Іванівна </t>
  </si>
  <si>
    <t xml:space="preserve">Заславська Віра Вікторівна </t>
  </si>
  <si>
    <t xml:space="preserve">Коваль Дарія Володимирівна </t>
  </si>
  <si>
    <t xml:space="preserve">Шпітун Олена Миколаївна </t>
  </si>
  <si>
    <t xml:space="preserve">Бондаренко Лариса Борисівна </t>
  </si>
  <si>
    <t xml:space="preserve">Венетуліс Тетяна Анатоліївна </t>
  </si>
  <si>
    <t xml:space="preserve">Фріауф Людмила Семенівна </t>
  </si>
  <si>
    <t>Петрова Інна Геннадіївна</t>
  </si>
  <si>
    <t>Каратай Ольга Василівна</t>
  </si>
  <si>
    <t>Гримайло Тетяна</t>
  </si>
  <si>
    <t>Щербина Кирил</t>
  </si>
  <si>
    <t>Немченко Тетяна</t>
  </si>
  <si>
    <t>Залюбовська Наталія Володимирівна</t>
  </si>
  <si>
    <t>Максименко Ольга</t>
  </si>
  <si>
    <t xml:space="preserve">Макарчук Олександра </t>
  </si>
  <si>
    <t>Вовк Лариса</t>
  </si>
  <si>
    <t xml:space="preserve">Чорноволенко Юлія Віталіївна </t>
  </si>
  <si>
    <t>Поліщук Олена</t>
  </si>
  <si>
    <t>Тарнавська Людмила Степанівна</t>
  </si>
  <si>
    <t>Котвицька Тетяна Юріївна</t>
  </si>
  <si>
    <t xml:space="preserve">Бляшук Наталія </t>
  </si>
  <si>
    <t>Черниш Ольга</t>
  </si>
  <si>
    <t xml:space="preserve">Каленик Ольга Павлівна </t>
  </si>
  <si>
    <t xml:space="preserve">Дубик Валентина Василівна </t>
  </si>
  <si>
    <t xml:space="preserve">Козюбра Тетяна </t>
  </si>
  <si>
    <t>Семироз Тетяна</t>
  </si>
  <si>
    <t xml:space="preserve">Гуртова Наталя </t>
  </si>
  <si>
    <t xml:space="preserve">Михайлюк Анастасія </t>
  </si>
  <si>
    <t>Ставманенко Інна</t>
  </si>
  <si>
    <t>Друзенко Алла</t>
  </si>
  <si>
    <t>Стецун Віталіна</t>
  </si>
  <si>
    <t>Кривенко Наталія Олександрівна</t>
  </si>
  <si>
    <t>Радчук Сергій</t>
  </si>
  <si>
    <t>Єрохіна Надія</t>
  </si>
  <si>
    <t>Кочмар Сергій</t>
  </si>
  <si>
    <t>Степаненко Тетяна</t>
  </si>
  <si>
    <t>Вакуленко Наталія</t>
  </si>
  <si>
    <t>Калушка Любов</t>
  </si>
  <si>
    <t>Поправко Оксана Михайлівна</t>
  </si>
  <si>
    <t>Гончар Максим</t>
  </si>
  <si>
    <t>Калушка Неллі</t>
  </si>
  <si>
    <t xml:space="preserve">Стрельцова Алла </t>
  </si>
  <si>
    <t xml:space="preserve">Безхутра Ольга </t>
  </si>
  <si>
    <t xml:space="preserve">Олена Лазарєва </t>
  </si>
  <si>
    <t xml:space="preserve">Цибулько Алла </t>
  </si>
  <si>
    <t>Стрельцов Дмитро</t>
  </si>
  <si>
    <t>Дребот Людмила Степанівна</t>
  </si>
  <si>
    <t>Неставальська Марина</t>
  </si>
  <si>
    <t>Панченко Валентина</t>
  </si>
  <si>
    <t>Привроцька Тетяна</t>
  </si>
  <si>
    <t xml:space="preserve">Рудакова Наталя </t>
  </si>
  <si>
    <t xml:space="preserve">Омельницька Дар'я </t>
  </si>
  <si>
    <t xml:space="preserve">Закіпна Олена </t>
  </si>
  <si>
    <t>Юрош Ольга</t>
  </si>
  <si>
    <t>Верютіна Олена</t>
  </si>
  <si>
    <t>Літау Лариса Олександрівна</t>
  </si>
  <si>
    <t>Матвієнко Валентина</t>
  </si>
  <si>
    <t>Бугаєнко Ніна</t>
  </si>
  <si>
    <t>Роменкова Людмила</t>
  </si>
  <si>
    <t xml:space="preserve">Афанасьєва Наталія </t>
  </si>
  <si>
    <t xml:space="preserve">Сергєєва Наталія Миколаївна </t>
  </si>
  <si>
    <t xml:space="preserve">Пороша Олена </t>
  </si>
  <si>
    <t xml:space="preserve">Ільченко Олена Василівна </t>
  </si>
  <si>
    <t>Кульпiнова Олена</t>
  </si>
  <si>
    <t>Соловйова Людмила</t>
  </si>
  <si>
    <t>Ліф Ірина</t>
  </si>
  <si>
    <t>Удовікова Ірина</t>
  </si>
  <si>
    <t>Шевченко Наталія</t>
  </si>
  <si>
    <t xml:space="preserve">Валентина КОЗЛЕНКО </t>
  </si>
  <si>
    <t xml:space="preserve">АРКУША Ольга </t>
  </si>
  <si>
    <t>Донченко Наталія</t>
  </si>
  <si>
    <t>Шаптала Валентина</t>
  </si>
  <si>
    <t>Ліхова Людмила</t>
  </si>
  <si>
    <t xml:space="preserve">Полянська Олена </t>
  </si>
  <si>
    <t>Солонець Олександр</t>
  </si>
  <si>
    <t>Остапчук Світлана Миколаївна</t>
  </si>
  <si>
    <t>Карпенко Ольга</t>
  </si>
  <si>
    <t>Жерденко Ольга Анатоліівна</t>
  </si>
  <si>
    <t>Рихлюк Галіна</t>
  </si>
  <si>
    <t>Крохмаль Світлана Миколаївна</t>
  </si>
  <si>
    <t>Литвинчук Оксана Олександрівна</t>
  </si>
  <si>
    <t xml:space="preserve">Тягнирядно Ганна </t>
  </si>
  <si>
    <t>Андронюк Наталія Іванівна</t>
  </si>
  <si>
    <t>Мосієвич Анжела</t>
  </si>
  <si>
    <t>Різник Марина Олегівна</t>
  </si>
  <si>
    <t>Левадна Юлія Вікторівна</t>
  </si>
  <si>
    <t>Лінгур Альона</t>
  </si>
  <si>
    <t xml:space="preserve">Широкоград Тетяна Анатоліївна </t>
  </si>
  <si>
    <t xml:space="preserve">Соломатіна Вікторія Миколаївна </t>
  </si>
  <si>
    <t xml:space="preserve">Ставецька Світлана </t>
  </si>
  <si>
    <t xml:space="preserve">Гоголенко Яна Миколаївна </t>
  </si>
  <si>
    <t xml:space="preserve">Чернишенко Тамара </t>
  </si>
  <si>
    <t>Снігур Олена</t>
  </si>
  <si>
    <t>Соболевська Ганна Петрівна</t>
  </si>
  <si>
    <t xml:space="preserve">Зик Олена </t>
  </si>
  <si>
    <t xml:space="preserve">Стасишин Марія </t>
  </si>
  <si>
    <t xml:space="preserve">Пастух Євгенія </t>
  </si>
  <si>
    <t>Сачук Надія</t>
  </si>
  <si>
    <t xml:space="preserve">Біленко Леонія </t>
  </si>
  <si>
    <t xml:space="preserve">Юрович Сергій </t>
  </si>
  <si>
    <t xml:space="preserve">Зеваліна Оксана </t>
  </si>
  <si>
    <t xml:space="preserve">Мауер Діана </t>
  </si>
  <si>
    <t>Юрович Олена</t>
  </si>
  <si>
    <t>Курсик Наталія Петрівна</t>
  </si>
  <si>
    <t>Павленко Наталія</t>
  </si>
  <si>
    <t xml:space="preserve">Карпушенко Тетяна </t>
  </si>
  <si>
    <t xml:space="preserve">Аніщенко Ірина </t>
  </si>
  <si>
    <t>Городиська Юлія</t>
  </si>
  <si>
    <t>Стукалова Наталія</t>
  </si>
  <si>
    <t xml:space="preserve">Стецишина Олена Володимирівна </t>
  </si>
  <si>
    <t xml:space="preserve">Нірець Віта Анатоліївна </t>
  </si>
  <si>
    <t>Волковп Галина</t>
  </si>
  <si>
    <t xml:space="preserve">Ганзевич Тетяна Олександрівна </t>
  </si>
  <si>
    <t xml:space="preserve">Нагуло Анастасія </t>
  </si>
  <si>
    <t>Лаптєва Лариса</t>
  </si>
  <si>
    <t>Лелюх Наталія.</t>
  </si>
  <si>
    <t>Рубанова Наталія Петрівна</t>
  </si>
  <si>
    <t>Гарачук Ольга</t>
  </si>
  <si>
    <t>Тимофієва Ірина Володимирівна</t>
  </si>
  <si>
    <t xml:space="preserve">Савенко Аліна </t>
  </si>
  <si>
    <t>Павлюк Лариса Петрівна</t>
  </si>
  <si>
    <t xml:space="preserve">Ільків Світлана </t>
  </si>
  <si>
    <t>Іщенко Оксана Анатоліївна</t>
  </si>
  <si>
    <t>Полетуха Тетяна</t>
  </si>
  <si>
    <t>Маслова Альона</t>
  </si>
  <si>
    <t xml:space="preserve">Олійник Віра Олександрівна </t>
  </si>
  <si>
    <t>Вознюк Лариса</t>
  </si>
  <si>
    <t xml:space="preserve">Годун Тетяна </t>
  </si>
  <si>
    <t>Ковальчук Валентина</t>
  </si>
  <si>
    <t>Гайдиш Альона</t>
  </si>
  <si>
    <t>Король Галина</t>
  </si>
  <si>
    <t>Науменко Тамара</t>
  </si>
  <si>
    <t>Прокопенко Оксана</t>
  </si>
  <si>
    <t>Лінива Валентина</t>
  </si>
  <si>
    <t xml:space="preserve">Новгодовська Олена </t>
  </si>
  <si>
    <t xml:space="preserve">Ляшенко Юлія </t>
  </si>
  <si>
    <t xml:space="preserve">Рябушко Вікторія </t>
  </si>
  <si>
    <t xml:space="preserve">Олена Мардар'єва </t>
  </si>
  <si>
    <t xml:space="preserve">Болобосова Лілія Едуардівна </t>
  </si>
  <si>
    <t xml:space="preserve">Хоменко Тамара </t>
  </si>
  <si>
    <t>Гук Ольга</t>
  </si>
  <si>
    <t xml:space="preserve">Наталя Комендат </t>
  </si>
  <si>
    <t xml:space="preserve">Касьян Анжеліка </t>
  </si>
  <si>
    <t xml:space="preserve">Черкасова Ірина </t>
  </si>
  <si>
    <t xml:space="preserve">Яфарова Діана </t>
  </si>
  <si>
    <t xml:space="preserve">Гришина Ірина </t>
  </si>
  <si>
    <t xml:space="preserve">Пасічник Оксана </t>
  </si>
  <si>
    <t xml:space="preserve">Болгарська Юлія </t>
  </si>
  <si>
    <t xml:space="preserve">Дерман Олена Костянтинівна </t>
  </si>
  <si>
    <t>Луценко Ірина Анатоліївна</t>
  </si>
  <si>
    <t>Кулініч Зінаїда</t>
  </si>
  <si>
    <t>Коцюрба Юлія Борисівна</t>
  </si>
  <si>
    <t xml:space="preserve">Заболотня Валентина </t>
  </si>
  <si>
    <t xml:space="preserve">  Шеховцова Тетяна</t>
  </si>
  <si>
    <t xml:space="preserve">Головастікова </t>
  </si>
  <si>
    <t>Степанчук Світлана</t>
  </si>
  <si>
    <t>Бурлака Надія</t>
  </si>
  <si>
    <t>Кушнір Ірина Юріївна</t>
  </si>
  <si>
    <t>Прядко Лариса</t>
  </si>
  <si>
    <t>Северин Марина Володимирівна</t>
  </si>
  <si>
    <t>Василенко Алла</t>
  </si>
  <si>
    <t>Рудя  Тамара</t>
  </si>
  <si>
    <t xml:space="preserve">Білюба Олена </t>
  </si>
  <si>
    <t>Скачко Олена Віталіївна</t>
  </si>
  <si>
    <t>Лапа Наталія</t>
  </si>
  <si>
    <t>Ходирєва Марина</t>
  </si>
  <si>
    <t>Зубрій Анастасія</t>
  </si>
  <si>
    <t>Худобей Ольга</t>
  </si>
  <si>
    <t xml:space="preserve">Загоруйко Ірина Миколаївна </t>
  </si>
  <si>
    <t>Боднарюк Ірина</t>
  </si>
  <si>
    <t xml:space="preserve">Федорова Тетяна </t>
  </si>
  <si>
    <t xml:space="preserve">Долока Людмила </t>
  </si>
  <si>
    <t>Пліщенко Надія</t>
  </si>
  <si>
    <t>Кривенька Наталія</t>
  </si>
  <si>
    <t>Горбатюк Валерія</t>
  </si>
  <si>
    <t>Смольянінова Альона Олександрівна</t>
  </si>
  <si>
    <t xml:space="preserve">Коркоташвили Юлия Леонидовна </t>
  </si>
  <si>
    <t>Куліш Марія</t>
  </si>
  <si>
    <t>Кокоша Вікторія Миколаївна</t>
  </si>
  <si>
    <t xml:space="preserve">Гармаш Людмила Миколаївна </t>
  </si>
  <si>
    <t>Сергій Нісфоян</t>
  </si>
  <si>
    <t>Неруца Наталія Володимирівна</t>
  </si>
  <si>
    <t>Кудін Андрій</t>
  </si>
  <si>
    <t>Мотуз</t>
  </si>
  <si>
    <t>Ткачук Ірина</t>
  </si>
  <si>
    <t>Крячко Таїсія</t>
  </si>
  <si>
    <t>Михайлова Жанна Борисівна</t>
  </si>
  <si>
    <t>Краснова Алла Григорівна</t>
  </si>
  <si>
    <t>Петрова Аліна</t>
  </si>
  <si>
    <t xml:space="preserve">Борсук Людмила </t>
  </si>
  <si>
    <t xml:space="preserve">Нескоромна Уляна </t>
  </si>
  <si>
    <t>Снігур Таміла</t>
  </si>
  <si>
    <t>Палій Марина Василівна</t>
  </si>
  <si>
    <t xml:space="preserve">Степанова Оксана Василівна </t>
  </si>
  <si>
    <t>Комар Наталія</t>
  </si>
  <si>
    <t>Майхрук Мар'яна</t>
  </si>
  <si>
    <t>Білявська Марина</t>
  </si>
  <si>
    <t>Палкіна Леся</t>
  </si>
  <si>
    <t>Раковець Валентина</t>
  </si>
  <si>
    <t xml:space="preserve">Шира Мар'яна </t>
  </si>
  <si>
    <t xml:space="preserve">Ізбаш Тетяна </t>
  </si>
  <si>
    <t xml:space="preserve">Немилостива Ольга </t>
  </si>
  <si>
    <t>Сургай Інна</t>
  </si>
  <si>
    <t xml:space="preserve">Дяченко Наталія Миколаївна </t>
  </si>
  <si>
    <t>Довбня валентина</t>
  </si>
  <si>
    <t>Тьопенко Ірина</t>
  </si>
  <si>
    <t>Бонка Тетяна Олексіївна</t>
  </si>
  <si>
    <t>Нідзельська Саітлана</t>
  </si>
  <si>
    <t xml:space="preserve">Бутенко Альона Василівна </t>
  </si>
  <si>
    <t>Бобрик Олена</t>
  </si>
  <si>
    <t>Шкопинська Тетяна</t>
  </si>
  <si>
    <t>Стеценко Олена Олексіївна</t>
  </si>
  <si>
    <t>Зубова Ольга</t>
  </si>
  <si>
    <t xml:space="preserve">Лазарь Ольга </t>
  </si>
  <si>
    <t xml:space="preserve">Кирюшина Вероніка </t>
  </si>
  <si>
    <t>Москаленко Тетяна</t>
  </si>
  <si>
    <t>Кобилецька Лариса Валеріївна</t>
  </si>
  <si>
    <t>Тимченко Любов</t>
  </si>
  <si>
    <t>Голоборода Ірина</t>
  </si>
  <si>
    <t>Лотош Валентина</t>
  </si>
  <si>
    <t>Прилєпа Вікторія</t>
  </si>
  <si>
    <t>Осипенко Оксана</t>
  </si>
  <si>
    <t>Харчук Неля</t>
  </si>
  <si>
    <t xml:space="preserve">Меліховець Ганна </t>
  </si>
  <si>
    <t>Рожко Зоя</t>
  </si>
  <si>
    <t>Євницька Ірина</t>
  </si>
  <si>
    <t>Ващенко Світлана</t>
  </si>
  <si>
    <t xml:space="preserve">Дульська Валентина Василівна </t>
  </si>
  <si>
    <t xml:space="preserve">Овчеренко Людмила Олександрівна </t>
  </si>
  <si>
    <t>Гунченко Анна</t>
  </si>
  <si>
    <t>Слюсаренко Валентина</t>
  </si>
  <si>
    <t xml:space="preserve">Митяєва Алла </t>
  </si>
  <si>
    <t>Білокамінська Наталія</t>
  </si>
  <si>
    <t>Альмужна Наталія</t>
  </si>
  <si>
    <t>Дідик Алла</t>
  </si>
  <si>
    <t>Поліщук Наталія</t>
  </si>
  <si>
    <t>Шинкарик Іван</t>
  </si>
  <si>
    <t>Андрощук Людмила</t>
  </si>
  <si>
    <t xml:space="preserve">Мушак Василина </t>
  </si>
  <si>
    <t>Ольга ТОРЧЕНЮК</t>
  </si>
  <si>
    <t>Медведська Наталія</t>
  </si>
  <si>
    <t xml:space="preserve">Сінькевич Вікторія </t>
  </si>
  <si>
    <t>Йож Святослава</t>
  </si>
  <si>
    <t xml:space="preserve">Сліпченко Тетяна </t>
  </si>
  <si>
    <t xml:space="preserve">Любов Коваленко </t>
  </si>
  <si>
    <t>Середюк Леся</t>
  </si>
  <si>
    <t xml:space="preserve">Відріч Світлана Іванівна </t>
  </si>
  <si>
    <t xml:space="preserve">Мартич Людмила </t>
  </si>
  <si>
    <t>Сороченко Катерина</t>
  </si>
  <si>
    <t xml:space="preserve">Омельченко Ірина </t>
  </si>
  <si>
    <t>Поваркова Людмила Петрівна</t>
  </si>
  <si>
    <t>Дробот Володимир</t>
  </si>
  <si>
    <t xml:space="preserve">Орлянкович  Світлана </t>
  </si>
  <si>
    <t>Бурик Віра</t>
  </si>
  <si>
    <t>Воляник Оксана</t>
  </si>
  <si>
    <t>Міщенко  Антоніна</t>
  </si>
  <si>
    <t>Дорошко Людмила Петрівна</t>
  </si>
  <si>
    <t>Лазуренко Катерина</t>
  </si>
  <si>
    <t xml:space="preserve">Загирняк Сергій </t>
  </si>
  <si>
    <t>Ніжніченко Маргарита Петрівна</t>
  </si>
  <si>
    <t>Петлюх Ірина</t>
  </si>
  <si>
    <t xml:space="preserve">Півцаєва Галина </t>
  </si>
  <si>
    <t xml:space="preserve">Власюк Вікторія Олександрівна </t>
  </si>
  <si>
    <t>Муха Галина</t>
  </si>
  <si>
    <t xml:space="preserve">Борисенко Юлія </t>
  </si>
  <si>
    <t>Созонтова Тетяна</t>
  </si>
  <si>
    <t xml:space="preserve">Зінько Вікторія </t>
  </si>
  <si>
    <t>Постоленко Надія Василівна</t>
  </si>
  <si>
    <t>Кириленко Наталія</t>
  </si>
  <si>
    <t>Брацюк Юрій Олексійович</t>
  </si>
  <si>
    <t>Чернишова Вікторія Вікторівна</t>
  </si>
  <si>
    <t xml:space="preserve">Скляренко Людмила </t>
  </si>
  <si>
    <t xml:space="preserve">Костельнюк Юлія Петрівна </t>
  </si>
  <si>
    <t xml:space="preserve">Цимбалюк Аліна </t>
  </si>
  <si>
    <t>Смоліна Надія</t>
  </si>
  <si>
    <t>Бушматова Юлія</t>
  </si>
  <si>
    <t>Линькова Наталія</t>
  </si>
  <si>
    <t>Мельник Олена</t>
  </si>
  <si>
    <t xml:space="preserve">Єсип Тетяна </t>
  </si>
  <si>
    <t xml:space="preserve">Філончук Тетяна </t>
  </si>
  <si>
    <t xml:space="preserve">Чернецька Аліна </t>
  </si>
  <si>
    <t xml:space="preserve">Семенюк Любов Андріївна </t>
  </si>
  <si>
    <t xml:space="preserve">Якимчук Марина Вікторівна </t>
  </si>
  <si>
    <t xml:space="preserve">Краєвська Оксана </t>
  </si>
  <si>
    <t>Броль Надія Орестівна</t>
  </si>
  <si>
    <t>Голубова Ольга</t>
  </si>
  <si>
    <t>Черевко Світлана</t>
  </si>
  <si>
    <t xml:space="preserve">Зайвенко Галина </t>
  </si>
  <si>
    <t>Ковальова Олександра</t>
  </si>
  <si>
    <t xml:space="preserve">Вдовиченко Ольга Анатоліївна </t>
  </si>
  <si>
    <t>Юлія Пашкова</t>
  </si>
  <si>
    <t xml:space="preserve">Іванисенко Марія Анатоліївна </t>
  </si>
  <si>
    <t xml:space="preserve">Ковальська Оксана </t>
  </si>
  <si>
    <t>Кабаці Богдан</t>
  </si>
  <si>
    <t xml:space="preserve">Рудіна Світлана </t>
  </si>
  <si>
    <t>Олена Розгон</t>
  </si>
  <si>
    <t xml:space="preserve">Семенченко Людмила </t>
  </si>
  <si>
    <t xml:space="preserve">Ступак Наталія Юріївна </t>
  </si>
  <si>
    <t xml:space="preserve">Білоусова Христина Юріївна </t>
  </si>
  <si>
    <t>Седляр Михайло</t>
  </si>
  <si>
    <t>Дудник Лідія Анатоліївна</t>
  </si>
  <si>
    <t xml:space="preserve">Галушка Дарина </t>
  </si>
  <si>
    <t>Фізер Леся</t>
  </si>
  <si>
    <t>Мандрика Катерина</t>
  </si>
  <si>
    <t>Адам Наталія</t>
  </si>
  <si>
    <t>Гахова Людмила</t>
  </si>
  <si>
    <t xml:space="preserve">Котляренко Аліна </t>
  </si>
  <si>
    <t>Українець Марина</t>
  </si>
  <si>
    <t>Шейка Наталія Леонідівна</t>
  </si>
  <si>
    <t>Лещук Галина</t>
  </si>
  <si>
    <t>Долженко Наталія</t>
  </si>
  <si>
    <t>Чернявська Надія</t>
  </si>
  <si>
    <t>Лебедєва Ірина</t>
  </si>
  <si>
    <t>Олена ЛИМАР</t>
  </si>
  <si>
    <t xml:space="preserve">Козак Ганна Олександрівна </t>
  </si>
  <si>
    <t>Шум Світлана</t>
  </si>
  <si>
    <t>Гребінчак Леонід</t>
  </si>
  <si>
    <t xml:space="preserve">Миркало Анастасія </t>
  </si>
  <si>
    <t xml:space="preserve">Крикуха Анатолій </t>
  </si>
  <si>
    <t>Ореховська Марія</t>
  </si>
  <si>
    <t xml:space="preserve">Грано Наталія </t>
  </si>
  <si>
    <t xml:space="preserve">Білокінь Наталія </t>
  </si>
  <si>
    <t>Грищенко Людмила Валентинівна</t>
  </si>
  <si>
    <t>ГНАТИШИН Андрій Володимирович</t>
  </si>
  <si>
    <t>Поліщук Павлина</t>
  </si>
  <si>
    <t xml:space="preserve">Кітляр Алла Іванівна </t>
  </si>
  <si>
    <t>ГНАТІШИНА Людмила Степанівна</t>
  </si>
  <si>
    <t xml:space="preserve">Богдан Катерина </t>
  </si>
  <si>
    <t>Степенкова Олена</t>
  </si>
  <si>
    <t>Завадський Віталій</t>
  </si>
  <si>
    <t>Матвійчук Олексій</t>
  </si>
  <si>
    <t>Онуфрієнко Валентина</t>
  </si>
  <si>
    <t xml:space="preserve">Рочняк Ольга </t>
  </si>
  <si>
    <t>Вихівська Людмила</t>
  </si>
  <si>
    <t>Володимир Комкар</t>
  </si>
  <si>
    <t>Чубук Анастасія</t>
  </si>
  <si>
    <t>Панець Марина Михайлівна</t>
  </si>
  <si>
    <t>Завадська Діана Володимирівна</t>
  </si>
  <si>
    <t xml:space="preserve">Супрунова Ганна </t>
  </si>
  <si>
    <t xml:space="preserve">Золотарьова Олена </t>
  </si>
  <si>
    <t>Гресь Валентина Михайлівна</t>
  </si>
  <si>
    <t xml:space="preserve">Демченко Марина </t>
  </si>
  <si>
    <t xml:space="preserve">Процай Оксана </t>
  </si>
  <si>
    <t>САМАРА ІРИНА</t>
  </si>
  <si>
    <t xml:space="preserve">Тимошик Михайло </t>
  </si>
  <si>
    <t>Банась Романія</t>
  </si>
  <si>
    <t xml:space="preserve">РЕВА ФАЇНА </t>
  </si>
  <si>
    <t>Іонець Кароліна</t>
  </si>
  <si>
    <t xml:space="preserve">Самойленко Світлана </t>
  </si>
  <si>
    <t>Катерина Ляшук</t>
  </si>
  <si>
    <t>Пономаренко Надія</t>
  </si>
  <si>
    <t xml:space="preserve">Гайдук Вікторія Володимирівна </t>
  </si>
  <si>
    <t>Гулакова Інна Миколаївна</t>
  </si>
  <si>
    <t>Дзюба Людмила</t>
  </si>
  <si>
    <t>Наталія Тимчишин</t>
  </si>
  <si>
    <t>Якусик Леся</t>
  </si>
  <si>
    <t>Ігнатенко Світлана</t>
  </si>
  <si>
    <t>Гордашевська Наталія</t>
  </si>
  <si>
    <t>Горчак Єлизавета</t>
  </si>
  <si>
    <t>Шаповалова Ірина</t>
  </si>
  <si>
    <t xml:space="preserve">Борух Марія </t>
  </si>
  <si>
    <t xml:space="preserve">Шматко Ольга </t>
  </si>
  <si>
    <t>Демченко Яна</t>
  </si>
  <si>
    <t xml:space="preserve">Романенко Тетяна </t>
  </si>
  <si>
    <t xml:space="preserve">Коноваленко Оксана Юріївна </t>
  </si>
  <si>
    <t>Рудницька Юлія</t>
  </si>
  <si>
    <t>Мулярчук Василь</t>
  </si>
  <si>
    <t xml:space="preserve">Бандуріна Марина Володимирівна </t>
  </si>
  <si>
    <t xml:space="preserve">Ковальчук Ольга Іванівна </t>
  </si>
  <si>
    <t>Долінська Марія</t>
  </si>
  <si>
    <t>Олійник Ганна</t>
  </si>
  <si>
    <t xml:space="preserve">Кухарська Світлана </t>
  </si>
  <si>
    <t>Дуль Наталіна</t>
  </si>
  <si>
    <t>Рочняк Олег</t>
  </si>
  <si>
    <t>Нетребчук Лариса</t>
  </si>
  <si>
    <t xml:space="preserve">Лопатовська Оксана </t>
  </si>
  <si>
    <t>Нікольчук Юлія</t>
  </si>
  <si>
    <t xml:space="preserve">Прокопенко Юлія Юріївна </t>
  </si>
  <si>
    <t>Ірина Мельничук</t>
  </si>
  <si>
    <t>Величко Світлана Сергіївна</t>
  </si>
  <si>
    <t>Сигидюк Тетяна</t>
  </si>
  <si>
    <t>Афанасьєва Татьяна</t>
  </si>
  <si>
    <t xml:space="preserve">Винограденко Галина Миколаївна </t>
  </si>
  <si>
    <t>Дьомочка Антоніна</t>
  </si>
  <si>
    <t xml:space="preserve">Шаровкіна Валентина </t>
  </si>
  <si>
    <t xml:space="preserve">Крайник </t>
  </si>
  <si>
    <t>Сорока Євгеній</t>
  </si>
  <si>
    <t xml:space="preserve">Крайник Наталя </t>
  </si>
  <si>
    <t>Андраш  Ганна  Ізидорівна</t>
  </si>
  <si>
    <t>Андраш  Надія  Ізидорівна</t>
  </si>
  <si>
    <t xml:space="preserve">Шапарець Лариса </t>
  </si>
  <si>
    <t>Веретенцева Світлана</t>
  </si>
  <si>
    <t>Василівська Ольга</t>
  </si>
  <si>
    <t>Івах Світлана</t>
  </si>
  <si>
    <t>Волинець Руслана</t>
  </si>
  <si>
    <t>Кравченко Оксана</t>
  </si>
  <si>
    <t>Штих Наталія</t>
  </si>
  <si>
    <t>Пилипенко Віта</t>
  </si>
  <si>
    <t xml:space="preserve">Пишук Ольга </t>
  </si>
  <si>
    <t>Юдаєва Єлизавета</t>
  </si>
  <si>
    <t>Береза Тетяна</t>
  </si>
  <si>
    <t>Зіневич Алла</t>
  </si>
  <si>
    <t>Рвачова Марина</t>
  </si>
  <si>
    <t xml:space="preserve">Гурська Аліна </t>
  </si>
  <si>
    <t xml:space="preserve">Калина Олена </t>
  </si>
  <si>
    <t>Йовчик Олена</t>
  </si>
  <si>
    <t>Шахова Наталія</t>
  </si>
  <si>
    <t>Марина Бедзай</t>
  </si>
  <si>
    <t>Огороднік Вероніка Русланівна</t>
  </si>
  <si>
    <t>Плющ Наталія Георгіївна</t>
  </si>
  <si>
    <t>Щербина Іванна</t>
  </si>
  <si>
    <t>Гордієнко Вікторія</t>
  </si>
  <si>
    <t>Ніка Сергій</t>
  </si>
  <si>
    <t>Кучеренко Ольга</t>
  </si>
  <si>
    <t>Кійко Ніна</t>
  </si>
  <si>
    <t>Пузій Лілія Миколаївна</t>
  </si>
  <si>
    <t>Волошанюк Наталя</t>
  </si>
  <si>
    <t xml:space="preserve">Шуляк Оксана </t>
  </si>
  <si>
    <t>Кіфяк Галина</t>
  </si>
  <si>
    <t>Гуменчук Сергій</t>
  </si>
  <si>
    <t>Загородня Галина</t>
  </si>
  <si>
    <t>Строчка Євгенія</t>
  </si>
  <si>
    <t xml:space="preserve">Ірина Гребнева </t>
  </si>
  <si>
    <t xml:space="preserve">Куденко Галина </t>
  </si>
  <si>
    <t>Семенова Марина</t>
  </si>
  <si>
    <t>Голобородько Тетяна</t>
  </si>
  <si>
    <t>Янішевська Каріна</t>
  </si>
  <si>
    <t>Криворучко Юлія Олександрівна</t>
  </si>
  <si>
    <t xml:space="preserve">Колесник Аліна </t>
  </si>
  <si>
    <t>Гідзюк  Наталія</t>
  </si>
  <si>
    <t xml:space="preserve"> Оксана Сидорчук</t>
  </si>
  <si>
    <t>Удовіченко  Наталія Василівна</t>
  </si>
  <si>
    <t>Яцентюк Світлана</t>
  </si>
  <si>
    <t>Бевз Олена</t>
  </si>
  <si>
    <t xml:space="preserve">Тертична Людмила Геннадіївна </t>
  </si>
  <si>
    <t xml:space="preserve">Герасимчук Олена </t>
  </si>
  <si>
    <t>Ревуцька Ольга</t>
  </si>
  <si>
    <t xml:space="preserve">Кособуцька Лілія </t>
  </si>
  <si>
    <t xml:space="preserve">Дзюб Оксана Ярославівна </t>
  </si>
  <si>
    <t>Парубець Олена</t>
  </si>
  <si>
    <t xml:space="preserve">Бондаренко Лариса </t>
  </si>
  <si>
    <t>Ухіна Вікторія Володимирівна</t>
  </si>
  <si>
    <t>Яким Ольга Михайлівна</t>
  </si>
  <si>
    <t>Танькова Ірина</t>
  </si>
  <si>
    <t xml:space="preserve">Антоніна Міщенко </t>
  </si>
  <si>
    <t xml:space="preserve">Дроздова Тетяна </t>
  </si>
  <si>
    <t>Мальцева Вероніка</t>
  </si>
  <si>
    <t xml:space="preserve">Безугла Алла </t>
  </si>
  <si>
    <t>Гоголь Оксана</t>
  </si>
  <si>
    <t>Вовденко Оксана Володимирівна</t>
  </si>
  <si>
    <t>ІЩАК Олена</t>
  </si>
  <si>
    <t>Коновалова Ольга</t>
  </si>
  <si>
    <t>Ступаченко Ольга Михайлівна</t>
  </si>
  <si>
    <t>Рожкова Олена</t>
  </si>
  <si>
    <t>Кравець Оксана Михайлівна</t>
  </si>
  <si>
    <t>Михайлюк Анастасія Олександрівна</t>
  </si>
  <si>
    <t>Ковальчук Ірина</t>
  </si>
  <si>
    <t>Бурова Лариса</t>
  </si>
  <si>
    <t>Леденчук Любов Сергіївна</t>
  </si>
  <si>
    <t>Малафійчук Каріна</t>
  </si>
  <si>
    <t>Мальченко Світлана Михайлівна</t>
  </si>
  <si>
    <t>Бєлякова Ірина</t>
  </si>
  <si>
    <t>Симоненко Віта Вікторівна</t>
  </si>
  <si>
    <t>Оленіч Мирослава</t>
  </si>
  <si>
    <t>Чубакова Олена</t>
  </si>
  <si>
    <t>Биваліна Катерина</t>
  </si>
  <si>
    <t>Стороженко Світлана</t>
  </si>
  <si>
    <t>Плуталова Катерина Вадимівна</t>
  </si>
  <si>
    <t>Бобошко Оксана</t>
  </si>
  <si>
    <t>Городинська Марта</t>
  </si>
  <si>
    <t>Садловська Анна Олегівна</t>
  </si>
  <si>
    <t>Суслова Ольга</t>
  </si>
  <si>
    <t>Коротка Надія Андріївна</t>
  </si>
  <si>
    <t>Брайловський Ілля</t>
  </si>
  <si>
    <t>Гребінчак Олександр Ілліч</t>
  </si>
  <si>
    <t>Єсип Тетяна</t>
  </si>
  <si>
    <t>Пономаренко Марина Валерiївна</t>
  </si>
  <si>
    <t>Кравченко Яна</t>
  </si>
  <si>
    <t>Ткачук Наталія МИколаївна</t>
  </si>
  <si>
    <t>Нестеренко Анна Русланівна</t>
  </si>
  <si>
    <t>Зінчук Оксана</t>
  </si>
  <si>
    <t>Мітіна Альона Олегівна</t>
  </si>
  <si>
    <t>Кириченко Світлана Григорівна</t>
  </si>
  <si>
    <t>Донець Діана</t>
  </si>
  <si>
    <t>Наталя</t>
  </si>
  <si>
    <t>Головін Віктор</t>
  </si>
  <si>
    <t>Прокопчук Альвіна Вікторівна</t>
  </si>
  <si>
    <t>Борейчук Наталія Ярославівна</t>
  </si>
  <si>
    <t>Олексій Бойцов</t>
  </si>
  <si>
    <t>Гураніна Любов</t>
  </si>
  <si>
    <t>Кучерівська Софія</t>
  </si>
  <si>
    <t>Колесник Наталія</t>
  </si>
  <si>
    <t>Малинецька Олена</t>
  </si>
  <si>
    <t>Гельвейчук Марина</t>
  </si>
  <si>
    <t>Яроцька Оксана</t>
  </si>
  <si>
    <t>Циркуль Ксенія</t>
  </si>
  <si>
    <t>Евген ципайко</t>
  </si>
  <si>
    <t>Овчаренко Наталія</t>
  </si>
  <si>
    <t>Гурик Наталія</t>
  </si>
  <si>
    <t>Бабенко Світлана Сергіївна</t>
  </si>
  <si>
    <t>Ляхівненко Людмила</t>
  </si>
  <si>
    <t>Дідур Ольга Сергіївна</t>
  </si>
  <si>
    <t>Триус Аікторія</t>
  </si>
  <si>
    <t>Трохименко Лариса</t>
  </si>
  <si>
    <t>Коваленко Анастасія Олексіївна</t>
  </si>
  <si>
    <t>Скляренко Людмила</t>
  </si>
  <si>
    <t>Рябко Катерина</t>
  </si>
  <si>
    <t>Ляса Марина</t>
  </si>
  <si>
    <t>Гармаш Людмила Миколаївна</t>
  </si>
  <si>
    <t>Романуша Альона Геннадіївна</t>
  </si>
  <si>
    <t>Резнік Світлана</t>
  </si>
  <si>
    <t>Кадецька Інна Миколаївна</t>
  </si>
  <si>
    <t>Хлань Руслана</t>
  </si>
  <si>
    <t>Куліш Оксана</t>
  </si>
  <si>
    <t>Денисенко Діана</t>
  </si>
  <si>
    <t>Опенько Ганна Дмитрівна</t>
  </si>
  <si>
    <t>Гусар Аліна Василівна</t>
  </si>
  <si>
    <t>Кирнична Валентина</t>
  </si>
  <si>
    <t>Коваль Марія Олександрівна</t>
  </si>
  <si>
    <t>Панова Олена</t>
  </si>
  <si>
    <t>Щитова Марина</t>
  </si>
  <si>
    <t>Плохенко Олена</t>
  </si>
  <si>
    <t>Тимофієва Ірина</t>
  </si>
  <si>
    <t>Кушнір Людмила</t>
  </si>
  <si>
    <t>Чепель Вікторія</t>
  </si>
  <si>
    <t>Нижник Наталія Володимирівна</t>
  </si>
  <si>
    <t>Марусяк Анна Олегівна</t>
  </si>
  <si>
    <t>Неділя Станіслав</t>
  </si>
  <si>
    <t>Хоменко Ольга</t>
  </si>
  <si>
    <t>Верланов Олександр</t>
  </si>
  <si>
    <t>Пустовіт Тетяна Василівна</t>
  </si>
  <si>
    <t>Кудрич Віталій</t>
  </si>
  <si>
    <t>Тужилкіна Тетяна</t>
  </si>
  <si>
    <t>Кухарчук Надія</t>
  </si>
  <si>
    <t>Козюра Анастасія</t>
  </si>
  <si>
    <t>Новоселецька Таміла</t>
  </si>
  <si>
    <t>Свічкар Світлана</t>
  </si>
  <si>
    <t>Мотрій Світлана</t>
  </si>
  <si>
    <t>Завальна Світлана</t>
  </si>
  <si>
    <t>Дуда Ольга</t>
  </si>
  <si>
    <t>Дмитренко Марина</t>
  </si>
  <si>
    <t>Жуковська Олена Миколаївна</t>
  </si>
  <si>
    <t>Решітько Кароліна</t>
  </si>
  <si>
    <t>Борщенко Ольга</t>
  </si>
  <si>
    <t>Нірець Віта Анатоліївна</t>
  </si>
  <si>
    <t>Olena</t>
  </si>
  <si>
    <t>Оніщенко Любов Іванівна</t>
  </si>
  <si>
    <t>Берегун Віктор</t>
  </si>
  <si>
    <t>ГАЦЬКО Тетяна</t>
  </si>
  <si>
    <t>Козяр Марина</t>
  </si>
  <si>
    <t>Андрощук Ярослав</t>
  </si>
  <si>
    <t>Шидловська Ольга</t>
  </si>
  <si>
    <t>Сівакова Анна</t>
  </si>
  <si>
    <t>Кнуренко Наталія Сергіївнв</t>
  </si>
  <si>
    <t>Борисенко Юлія</t>
  </si>
  <si>
    <t>Ольга Пилипенко</t>
  </si>
  <si>
    <t>Волошко Ліана</t>
  </si>
  <si>
    <t>Янюк Олександр</t>
  </si>
  <si>
    <t>Сердюк Олена Олексіївна</t>
  </si>
  <si>
    <t>Раєвська Марина Анатоліївна</t>
  </si>
  <si>
    <t>Свистун Вікторія Петрівна</t>
  </si>
  <si>
    <t>Огулло Юлія</t>
  </si>
  <si>
    <t>Хоменко Валерія</t>
  </si>
  <si>
    <t>Ольга Олександрівна ЛИТНЄВА</t>
  </si>
  <si>
    <t>Лазарева Тетяна Валеріївна</t>
  </si>
  <si>
    <t>Кравченко Лілія</t>
  </si>
  <si>
    <t>Міщенко Антоніна</t>
  </si>
  <si>
    <t>Бадуля Світлана</t>
  </si>
  <si>
    <t>Прислупська Маргарита Вікторівна</t>
  </si>
  <si>
    <t>Гелета Жанна</t>
  </si>
  <si>
    <t>Koзак Ганна</t>
  </si>
  <si>
    <t>Моторна Леся</t>
  </si>
  <si>
    <t>Коняхіна Ірина Леонфдфвна</t>
  </si>
  <si>
    <t>Осадча Яна Анатоліївна</t>
  </si>
  <si>
    <t>Курик Наталя Маркянівна</t>
  </si>
  <si>
    <t>Коростій Вікторія</t>
  </si>
  <si>
    <t>Усик Наталія Вікторівна</t>
  </si>
  <si>
    <t>Скнарь Світлана Михайлівна</t>
  </si>
  <si>
    <t>Мащенко Олена Юріївна</t>
  </si>
  <si>
    <t>Лаготюк Вікторія</t>
  </si>
  <si>
    <t>Миронова Надія</t>
  </si>
  <si>
    <t>Петровська Марина</t>
  </si>
  <si>
    <t>Старченко Ірина Валентинівна</t>
  </si>
  <si>
    <t>Людмила ЮЩЕНКО</t>
  </si>
  <si>
    <t>Влащенко Катерина</t>
  </si>
  <si>
    <t>Триус Вікторія</t>
  </si>
  <si>
    <t>Костюченко Аліна</t>
  </si>
  <si>
    <t>Лучко Наталія</t>
  </si>
  <si>
    <t>Нікітюк Аліна</t>
  </si>
  <si>
    <t>Марина Янбих</t>
  </si>
  <si>
    <t>Литвинка Яна</t>
  </si>
  <si>
    <t>Катериніна Анна</t>
  </si>
  <si>
    <t>Короткова Вікторія</t>
  </si>
  <si>
    <t>Ківітова Віта</t>
  </si>
  <si>
    <t>Наталія СИМКОВИЧ</t>
  </si>
  <si>
    <t>Доценко Юлія Олександрівна</t>
  </si>
  <si>
    <t>Геляка Олена</t>
  </si>
  <si>
    <t>Пашкова Юлія</t>
  </si>
  <si>
    <t>Осадчук Наалія</t>
  </si>
  <si>
    <t>Новік Надія</t>
  </si>
  <si>
    <t>Пишук Ольга</t>
  </si>
  <si>
    <t>Орлова Ірина Геннадіївна</t>
  </si>
  <si>
    <t>Нескоромна Уляна</t>
  </si>
  <si>
    <t>Рудико Леся</t>
  </si>
  <si>
    <t>Ханас Марія Євгенівна</t>
  </si>
  <si>
    <t>Корженко Світлана</t>
  </si>
  <si>
    <t>Ляшко Анастасія</t>
  </si>
  <si>
    <t>Михалевич Світлана</t>
  </si>
  <si>
    <t>Долока Людмила</t>
  </si>
  <si>
    <t>Марина Нестерук</t>
  </si>
  <si>
    <t>Бобришова Анастасія</t>
  </si>
  <si>
    <t>Дар'я Яремчук</t>
  </si>
  <si>
    <t>Йовчик Олена Олександрівна</t>
  </si>
  <si>
    <t>Перебийніс Наталія</t>
  </si>
  <si>
    <t>Савчук Ольга Юріївна</t>
  </si>
  <si>
    <t>Філенко Валентина</t>
  </si>
  <si>
    <t>Марченко Віра</t>
  </si>
  <si>
    <t>Гаркуша Олена</t>
  </si>
  <si>
    <t>Клименко Яна</t>
  </si>
  <si>
    <t>Кохан Магдалина</t>
  </si>
  <si>
    <t>Пастухова Марина Геннадіївна</t>
  </si>
  <si>
    <t>Лях Наталя</t>
  </si>
  <si>
    <t>Дядениста Ліна</t>
  </si>
  <si>
    <t>Вітик Людмила</t>
  </si>
  <si>
    <t>Кривун Мирослава</t>
  </si>
  <si>
    <t>Троян Діана</t>
  </si>
  <si>
    <t>Акімова Марина Анатоліївна</t>
  </si>
  <si>
    <t>Єськова Анжела Миколаївна</t>
  </si>
  <si>
    <t>Прокопенко Ольга</t>
  </si>
  <si>
    <t>Міщенко Любов</t>
  </si>
  <si>
    <t>Веліченко Дмитро Святославович</t>
  </si>
  <si>
    <t>Старина Ірина</t>
  </si>
  <si>
    <t>Тишкевич Олена</t>
  </si>
  <si>
    <t>Акулова Діана</t>
  </si>
  <si>
    <t>Кара Ольга</t>
  </si>
  <si>
    <t>Гербич Людмила</t>
  </si>
  <si>
    <t>Оксана Куляк</t>
  </si>
  <si>
    <t>Токиина Наталія Іванівна</t>
  </si>
  <si>
    <t>Галина Янголь</t>
  </si>
  <si>
    <t>Устінова Олена</t>
  </si>
  <si>
    <t>Лікунова Надія</t>
  </si>
  <si>
    <t>Puhachenko Olha</t>
  </si>
  <si>
    <t>Недосека Надія Валеріївна</t>
  </si>
  <si>
    <t>Чорномурко олена</t>
  </si>
  <si>
    <t>Рябенко Галина</t>
  </si>
  <si>
    <t>Скрипка Михайло</t>
  </si>
  <si>
    <t>Соловйов Ігор</t>
  </si>
  <si>
    <t>Янжула Валентина</t>
  </si>
  <si>
    <t>Тищенко Алла</t>
  </si>
  <si>
    <t>Дякова Олена</t>
  </si>
  <si>
    <t>Краснопольська Діана</t>
  </si>
  <si>
    <t>Тимків Юлія</t>
  </si>
  <si>
    <t>Гайдук Вікторія Володимирівна</t>
  </si>
  <si>
    <t>Мочалова Лілія Євгеніївна</t>
  </si>
  <si>
    <t>Москальова Ольга</t>
  </si>
  <si>
    <t>Палій Ганна Василівна</t>
  </si>
  <si>
    <t>Кухарська Світлана</t>
  </si>
  <si>
    <t>Гаврутенко Леся</t>
  </si>
  <si>
    <t>Цуркан Галина</t>
  </si>
  <si>
    <t>Хебда Альона</t>
  </si>
  <si>
    <t>Поперечнюк Людмила</t>
  </si>
  <si>
    <t>Комендат Наталія</t>
  </si>
  <si>
    <t>Дубик Валентина Василівна</t>
  </si>
  <si>
    <t>Лисиця Тетяна Василівна</t>
  </si>
  <si>
    <t>Розгон Олена</t>
  </si>
  <si>
    <t>Слободонюк Людмила</t>
  </si>
  <si>
    <t>Генсецька Оксана</t>
  </si>
  <si>
    <t>Огороднік Оксана</t>
  </si>
  <si>
    <t>Коломієць Оксана</t>
  </si>
  <si>
    <t>Сумцова Дарина</t>
  </si>
  <si>
    <t>Сорока Ольга</t>
  </si>
  <si>
    <t>Кальченко Юлія</t>
  </si>
  <si>
    <t>Житкова Світлана Іванівна</t>
  </si>
  <si>
    <t>Ніколайчук Ірина Василіна</t>
  </si>
  <si>
    <t>Гнидкина Лариса Анатоліївна</t>
  </si>
  <si>
    <t>Захарчук Марина Олександрівна</t>
  </si>
  <si>
    <t>Буйвал Олена</t>
  </si>
  <si>
    <t>Ткач Надія Дмитрівна</t>
  </si>
  <si>
    <t>Крентовський Дмитро</t>
  </si>
  <si>
    <t>Лупій Анатолій</t>
  </si>
  <si>
    <t>Копія Владислав</t>
  </si>
  <si>
    <t>Білокінь Наталія Валентинівна</t>
  </si>
  <si>
    <t>Янкович Артем</t>
  </si>
  <si>
    <t>Чупікова Людмила</t>
  </si>
  <si>
    <t>Мартич Людмила</t>
  </si>
  <si>
    <t>Леся КОВАЛЬСЬКА</t>
  </si>
  <si>
    <t>olga.shit.1988@gmail.com</t>
  </si>
  <si>
    <t>Желовська Лілія</t>
  </si>
  <si>
    <t>Коркоташвілі Юлія</t>
  </si>
  <si>
    <t>Жаданова</t>
  </si>
  <si>
    <t>Солоненко Тетяна</t>
  </si>
  <si>
    <t>Інна Сімонова</t>
  </si>
  <si>
    <t>Лазарь Олена</t>
  </si>
  <si>
    <t>Гулакова Ганна</t>
  </si>
  <si>
    <t>Андраш Надія Ізидорівна</t>
  </si>
  <si>
    <t>Береговська Наталія</t>
  </si>
  <si>
    <t>Ревенко Людмила</t>
  </si>
  <si>
    <t>Ольга Дуда</t>
  </si>
  <si>
    <t>Сидорчук Оксана Володимирівна</t>
  </si>
  <si>
    <t>Наталія Альмужна</t>
  </si>
  <si>
    <t>Коломієць Олена</t>
  </si>
  <si>
    <t>Макарчук Олександра</t>
  </si>
  <si>
    <t>Калюжна Дарина</t>
  </si>
  <si>
    <t>Забавська Алла Володимирівна</t>
  </si>
  <si>
    <t>Шульга Тетяна Леонідівна</t>
  </si>
  <si>
    <t>Бегменко Катерина</t>
  </si>
  <si>
    <t>Ляшук Катерина</t>
  </si>
  <si>
    <t>Наталія Вертій</t>
  </si>
  <si>
    <t>Легошина Олена</t>
  </si>
  <si>
    <t>Рабош Оксана</t>
  </si>
  <si>
    <t>Клімченко Анатолій</t>
  </si>
  <si>
    <t>Мороз Вікторія</t>
  </si>
  <si>
    <t>Ошурко Людмила Анатоліївна</t>
  </si>
  <si>
    <t>Барашко Ольга Вікторівна</t>
  </si>
  <si>
    <t>Котляренко Аліна</t>
  </si>
  <si>
    <t>Миркало Анастасія</t>
  </si>
  <si>
    <t>Ляшенко Юлія</t>
  </si>
  <si>
    <t>Залюбовська Наталія</t>
  </si>
  <si>
    <t>Михаловська Анастасія</t>
  </si>
  <si>
    <t>Чугура Дарина Олександрівна</t>
  </si>
  <si>
    <t>Панталій Надія</t>
  </si>
  <si>
    <t>Кошлата Аліна</t>
  </si>
  <si>
    <t>Вікторія Рябушко</t>
  </si>
  <si>
    <t>Кирлан Ганна</t>
  </si>
  <si>
    <t>Чорноволенко Юлія Віталіївна</t>
  </si>
  <si>
    <t>Обод Людмила</t>
  </si>
  <si>
    <t>Ауман Анастасія</t>
  </si>
  <si>
    <t>Ковальова Вікторія</t>
  </si>
  <si>
    <t>Богдан Катерина</t>
  </si>
  <si>
    <t>Дядченко Лариса</t>
  </si>
  <si>
    <t>Іванисенко Марія Анатоліївна</t>
  </si>
  <si>
    <t>Лохматова Тетяна Іванівна</t>
  </si>
  <si>
    <t>Середюк Леся Ростиславівна</t>
  </si>
  <si>
    <t>Полякова Наталія Борисівна</t>
  </si>
  <si>
    <t>Луценко Оксана</t>
  </si>
  <si>
    <t>Меденці Єва</t>
  </si>
  <si>
    <t>Номер сертифіката</t>
  </si>
  <si>
    <t>№ з/п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</si>
</sst>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talan.bank.gov.ua/get-user-certificate/wDwYaAF94mpc-z-DCTtE" TargetMode="External"/><Relationship Id="rId21" Type="http://schemas.openxmlformats.org/officeDocument/2006/relationships/hyperlink" Target="https://talan.bank.gov.ua/get-user-certificate/wDwYafWOLlzSQu3MwWgy" TargetMode="External"/><Relationship Id="rId170" Type="http://schemas.openxmlformats.org/officeDocument/2006/relationships/hyperlink" Target="https://talan.bank.gov.ua/get-user-certificate/wDwYa7Ym1AQKnPYkM6NN" TargetMode="External"/><Relationship Id="rId268" Type="http://schemas.openxmlformats.org/officeDocument/2006/relationships/hyperlink" Target="https://talan.bank.gov.ua/get-user-certificate/wDwYa22UBVdwMbv6pnuC" TargetMode="External"/><Relationship Id="rId475" Type="http://schemas.openxmlformats.org/officeDocument/2006/relationships/hyperlink" Target="https://talan.bank.gov.ua/get-user-certificate/wDwYaz7LCnr1SehNM4kr" TargetMode="External"/><Relationship Id="rId682" Type="http://schemas.openxmlformats.org/officeDocument/2006/relationships/hyperlink" Target="https://talan.bank.gov.ua/get-user-certificate/wDwYaAUbQ4SKv8Thq5rT" TargetMode="External"/><Relationship Id="rId128" Type="http://schemas.openxmlformats.org/officeDocument/2006/relationships/hyperlink" Target="https://talan.bank.gov.ua/get-user-certificate/wDwYaRDUeFAjA3qiREqf" TargetMode="External"/><Relationship Id="rId335" Type="http://schemas.openxmlformats.org/officeDocument/2006/relationships/hyperlink" Target="https://talan.bank.gov.ua/get-user-certificate/wDwYaZpGvVuxvbhLu3bj" TargetMode="External"/><Relationship Id="rId542" Type="http://schemas.openxmlformats.org/officeDocument/2006/relationships/hyperlink" Target="https://talan.bank.gov.ua/get-user-certificate/wDwYa25Cxejxlaxaru3G" TargetMode="External"/><Relationship Id="rId987" Type="http://schemas.openxmlformats.org/officeDocument/2006/relationships/hyperlink" Target="https://talan.bank.gov.ua/get-user-certificate/wDwYaXMTTJXwdaHehzxQ" TargetMode="External"/><Relationship Id="rId1172" Type="http://schemas.openxmlformats.org/officeDocument/2006/relationships/hyperlink" Target="https://talan.bank.gov.ua/get-user-certificate/wDwYaWIFNZWE1Kti6fjT" TargetMode="External"/><Relationship Id="rId402" Type="http://schemas.openxmlformats.org/officeDocument/2006/relationships/hyperlink" Target="https://talan.bank.gov.ua/get-user-certificate/wDwYa--w4MzcIP9MKI3i" TargetMode="External"/><Relationship Id="rId847" Type="http://schemas.openxmlformats.org/officeDocument/2006/relationships/hyperlink" Target="https://talan.bank.gov.ua/get-user-certificate/wDwYaeSm2wIHa-ORtCOy" TargetMode="External"/><Relationship Id="rId1032" Type="http://schemas.openxmlformats.org/officeDocument/2006/relationships/hyperlink" Target="https://talan.bank.gov.ua/get-user-certificate/wDwYaegS4DfuIveF8Scq" TargetMode="External"/><Relationship Id="rId1477" Type="http://schemas.openxmlformats.org/officeDocument/2006/relationships/hyperlink" Target="https://talan.bank.gov.ua/get-user-certificate/wDwYaWTkyGxVAW33h8mk" TargetMode="External"/><Relationship Id="rId707" Type="http://schemas.openxmlformats.org/officeDocument/2006/relationships/hyperlink" Target="https://talan.bank.gov.ua/get-user-certificate/wDwYaRk8zz4q70dbxyHU" TargetMode="External"/><Relationship Id="rId914" Type="http://schemas.openxmlformats.org/officeDocument/2006/relationships/hyperlink" Target="https://talan.bank.gov.ua/get-user-certificate/wDwYaGiB8Ni_oT9VyssG" TargetMode="External"/><Relationship Id="rId1337" Type="http://schemas.openxmlformats.org/officeDocument/2006/relationships/hyperlink" Target="https://talan.bank.gov.ua/get-user-certificate/wDwYaGqkEnNCZqQlbwJQ" TargetMode="External"/><Relationship Id="rId1544" Type="http://schemas.openxmlformats.org/officeDocument/2006/relationships/hyperlink" Target="https://talan.bank.gov.ua/get-user-certificate/wDwYab2rpXGDo8PEa_f_" TargetMode="External"/><Relationship Id="rId43" Type="http://schemas.openxmlformats.org/officeDocument/2006/relationships/hyperlink" Target="https://talan.bank.gov.ua/get-user-certificate/wDwYapxbCE0aJyvF3Dvt" TargetMode="External"/><Relationship Id="rId1404" Type="http://schemas.openxmlformats.org/officeDocument/2006/relationships/hyperlink" Target="https://talan.bank.gov.ua/get-user-certificate/wDwYaFcwEbVWOIEQ26_r" TargetMode="External"/><Relationship Id="rId1611" Type="http://schemas.openxmlformats.org/officeDocument/2006/relationships/printerSettings" Target="../printerSettings/printerSettings1.bin"/><Relationship Id="rId192" Type="http://schemas.openxmlformats.org/officeDocument/2006/relationships/hyperlink" Target="https://talan.bank.gov.ua/get-user-certificate/wDwYaQqakwimHlWD47Hv" TargetMode="External"/><Relationship Id="rId497" Type="http://schemas.openxmlformats.org/officeDocument/2006/relationships/hyperlink" Target="https://talan.bank.gov.ua/get-user-certificate/wDwYao7p4HMCJeYdizxn" TargetMode="External"/><Relationship Id="rId357" Type="http://schemas.openxmlformats.org/officeDocument/2006/relationships/hyperlink" Target="https://talan.bank.gov.ua/get-user-certificate/wDwYaRN2oykodO77aXDT" TargetMode="External"/><Relationship Id="rId1194" Type="http://schemas.openxmlformats.org/officeDocument/2006/relationships/hyperlink" Target="https://talan.bank.gov.ua/get-user-certificate/wDwYaGv-PvDVoWbmtuAv" TargetMode="External"/><Relationship Id="rId217" Type="http://schemas.openxmlformats.org/officeDocument/2006/relationships/hyperlink" Target="https://talan.bank.gov.ua/get-user-certificate/wDwYasXNuaUwwupSfDJc" TargetMode="External"/><Relationship Id="rId564" Type="http://schemas.openxmlformats.org/officeDocument/2006/relationships/hyperlink" Target="https://talan.bank.gov.ua/get-user-certificate/wDwYalOqNCYKYJWD2tNR" TargetMode="External"/><Relationship Id="rId771" Type="http://schemas.openxmlformats.org/officeDocument/2006/relationships/hyperlink" Target="https://talan.bank.gov.ua/get-user-certificate/wDwYaJ7nDygOVqW7jmJb" TargetMode="External"/><Relationship Id="rId869" Type="http://schemas.openxmlformats.org/officeDocument/2006/relationships/hyperlink" Target="https://talan.bank.gov.ua/get-user-certificate/wDwYa0cGAPh7qQ5b7bxR" TargetMode="External"/><Relationship Id="rId1499" Type="http://schemas.openxmlformats.org/officeDocument/2006/relationships/hyperlink" Target="https://talan.bank.gov.ua/get-user-certificate/wDwYagaf_tc1vNpPfT1k" TargetMode="External"/><Relationship Id="rId424" Type="http://schemas.openxmlformats.org/officeDocument/2006/relationships/hyperlink" Target="https://talan.bank.gov.ua/get-user-certificate/wDwYay403eQOpaUAP7CK" TargetMode="External"/><Relationship Id="rId631" Type="http://schemas.openxmlformats.org/officeDocument/2006/relationships/hyperlink" Target="https://talan.bank.gov.ua/get-user-certificate/wDwYanqlgPXuOfF8bwO1" TargetMode="External"/><Relationship Id="rId729" Type="http://schemas.openxmlformats.org/officeDocument/2006/relationships/hyperlink" Target="https://talan.bank.gov.ua/get-user-certificate/wDwYajX0iwKMW0ibpkDB" TargetMode="External"/><Relationship Id="rId1054" Type="http://schemas.openxmlformats.org/officeDocument/2006/relationships/hyperlink" Target="https://talan.bank.gov.ua/get-user-certificate/wDwYatqVOh2UTtNUhMJB" TargetMode="External"/><Relationship Id="rId1261" Type="http://schemas.openxmlformats.org/officeDocument/2006/relationships/hyperlink" Target="https://talan.bank.gov.ua/get-user-certificate/wDwYaqkNjFt01tTNwyYH" TargetMode="External"/><Relationship Id="rId1359" Type="http://schemas.openxmlformats.org/officeDocument/2006/relationships/hyperlink" Target="https://talan.bank.gov.ua/get-user-certificate/wDwYaj8a69JhbvD9oX-k" TargetMode="External"/><Relationship Id="rId936" Type="http://schemas.openxmlformats.org/officeDocument/2006/relationships/hyperlink" Target="https://talan.bank.gov.ua/get-user-certificate/wDwYanQLPJBELQAWfioO" TargetMode="External"/><Relationship Id="rId1121" Type="http://schemas.openxmlformats.org/officeDocument/2006/relationships/hyperlink" Target="https://talan.bank.gov.ua/get-user-certificate/wDwYagsyV7hZ4wuQFvYG" TargetMode="External"/><Relationship Id="rId1219" Type="http://schemas.openxmlformats.org/officeDocument/2006/relationships/hyperlink" Target="https://talan.bank.gov.ua/get-user-certificate/wDwYaoQn802eMCLfTUFy" TargetMode="External"/><Relationship Id="rId1566" Type="http://schemas.openxmlformats.org/officeDocument/2006/relationships/hyperlink" Target="https://talan.bank.gov.ua/get-user-certificate/wDwYaWpowRu8oqz_nucj" TargetMode="External"/><Relationship Id="rId65" Type="http://schemas.openxmlformats.org/officeDocument/2006/relationships/hyperlink" Target="https://talan.bank.gov.ua/get-user-certificate/wDwYaodtpWe98iawVObr" TargetMode="External"/><Relationship Id="rId1426" Type="http://schemas.openxmlformats.org/officeDocument/2006/relationships/hyperlink" Target="https://talan.bank.gov.ua/get-user-certificate/wDwYaO6k3U3V58rNgvnT" TargetMode="External"/><Relationship Id="rId281" Type="http://schemas.openxmlformats.org/officeDocument/2006/relationships/hyperlink" Target="https://talan.bank.gov.ua/get-user-certificate/wDwYanIIUWnbzJeBWUZ2" TargetMode="External"/><Relationship Id="rId141" Type="http://schemas.openxmlformats.org/officeDocument/2006/relationships/hyperlink" Target="https://talan.bank.gov.ua/get-user-certificate/wDwYaOeNe7SNmWvAy8lJ" TargetMode="External"/><Relationship Id="rId379" Type="http://schemas.openxmlformats.org/officeDocument/2006/relationships/hyperlink" Target="https://talan.bank.gov.ua/get-user-certificate/wDwYakvBCpk2h306uHOF" TargetMode="External"/><Relationship Id="rId586" Type="http://schemas.openxmlformats.org/officeDocument/2006/relationships/hyperlink" Target="https://talan.bank.gov.ua/get-user-certificate/wDwYa1fdst37GxdIH4Y7" TargetMode="External"/><Relationship Id="rId793" Type="http://schemas.openxmlformats.org/officeDocument/2006/relationships/hyperlink" Target="https://talan.bank.gov.ua/get-user-certificate/wDwYaLurY2G5uWL_0Twu" TargetMode="External"/><Relationship Id="rId7" Type="http://schemas.openxmlformats.org/officeDocument/2006/relationships/hyperlink" Target="https://talan.bank.gov.ua/get-user-certificate/wDwYaHlA1lkrpG907gP5" TargetMode="External"/><Relationship Id="rId239" Type="http://schemas.openxmlformats.org/officeDocument/2006/relationships/hyperlink" Target="https://talan.bank.gov.ua/get-user-certificate/wDwYaRqFd-Pp12PZocyw" TargetMode="External"/><Relationship Id="rId446" Type="http://schemas.openxmlformats.org/officeDocument/2006/relationships/hyperlink" Target="https://talan.bank.gov.ua/get-user-certificate/wDwYaNf320QC9RjX1sqw" TargetMode="External"/><Relationship Id="rId653" Type="http://schemas.openxmlformats.org/officeDocument/2006/relationships/hyperlink" Target="https://talan.bank.gov.ua/get-user-certificate/wDwYa-GExpdpLC1pNQ0O" TargetMode="External"/><Relationship Id="rId1076" Type="http://schemas.openxmlformats.org/officeDocument/2006/relationships/hyperlink" Target="https://talan.bank.gov.ua/get-user-certificate/wDwYal8iNosMLRef_Sx9" TargetMode="External"/><Relationship Id="rId1283" Type="http://schemas.openxmlformats.org/officeDocument/2006/relationships/hyperlink" Target="https://talan.bank.gov.ua/get-user-certificate/wDwYa4EBH3_vN0QC5N3C" TargetMode="External"/><Relationship Id="rId1490" Type="http://schemas.openxmlformats.org/officeDocument/2006/relationships/hyperlink" Target="https://talan.bank.gov.ua/get-user-certificate/wDwYawlEIZjBuCg4L-Rk" TargetMode="External"/><Relationship Id="rId306" Type="http://schemas.openxmlformats.org/officeDocument/2006/relationships/hyperlink" Target="https://talan.bank.gov.ua/get-user-certificate/wDwYa7o_i18kvBP6AgH5" TargetMode="External"/><Relationship Id="rId860" Type="http://schemas.openxmlformats.org/officeDocument/2006/relationships/hyperlink" Target="https://talan.bank.gov.ua/get-user-certificate/wDwYatFgsttRgEpR0tgX" TargetMode="External"/><Relationship Id="rId958" Type="http://schemas.openxmlformats.org/officeDocument/2006/relationships/hyperlink" Target="https://talan.bank.gov.ua/get-user-certificate/wDwYa9E7_OI1QnhQPQF9" TargetMode="External"/><Relationship Id="rId1143" Type="http://schemas.openxmlformats.org/officeDocument/2006/relationships/hyperlink" Target="https://talan.bank.gov.ua/get-user-certificate/wDwYaA3E7rPaqNTqFjxe" TargetMode="External"/><Relationship Id="rId1588" Type="http://schemas.openxmlformats.org/officeDocument/2006/relationships/hyperlink" Target="https://talan.bank.gov.ua/get-user-certificate/wDwYaxSn2yaBGdYEEiHS" TargetMode="External"/><Relationship Id="rId87" Type="http://schemas.openxmlformats.org/officeDocument/2006/relationships/hyperlink" Target="https://talan.bank.gov.ua/get-user-certificate/wDwYaAtd2ZAsGlr3iBiw" TargetMode="External"/><Relationship Id="rId513" Type="http://schemas.openxmlformats.org/officeDocument/2006/relationships/hyperlink" Target="https://talan.bank.gov.ua/get-user-certificate/wDwYaqOl8R1eWGKiGiNJ" TargetMode="External"/><Relationship Id="rId720" Type="http://schemas.openxmlformats.org/officeDocument/2006/relationships/hyperlink" Target="https://talan.bank.gov.ua/get-user-certificate/wDwYa_785rwkg2JJ1hRb" TargetMode="External"/><Relationship Id="rId818" Type="http://schemas.openxmlformats.org/officeDocument/2006/relationships/hyperlink" Target="https://talan.bank.gov.ua/get-user-certificate/wDwYapwZ2xbF4j0Iw8I6" TargetMode="External"/><Relationship Id="rId1350" Type="http://schemas.openxmlformats.org/officeDocument/2006/relationships/hyperlink" Target="https://talan.bank.gov.ua/get-user-certificate/wDwYaL8mUUMWOFw8X1ij" TargetMode="External"/><Relationship Id="rId1448" Type="http://schemas.openxmlformats.org/officeDocument/2006/relationships/hyperlink" Target="https://talan.bank.gov.ua/get-user-certificate/wDwYaDCo4kO47IYOcxVu" TargetMode="External"/><Relationship Id="rId1003" Type="http://schemas.openxmlformats.org/officeDocument/2006/relationships/hyperlink" Target="https://talan.bank.gov.ua/get-user-certificate/wDwYaxqLmhw73EBtAnCc" TargetMode="External"/><Relationship Id="rId1210" Type="http://schemas.openxmlformats.org/officeDocument/2006/relationships/hyperlink" Target="https://talan.bank.gov.ua/get-user-certificate/wDwYaR6WRYdLP8JhZD3N" TargetMode="External"/><Relationship Id="rId1308" Type="http://schemas.openxmlformats.org/officeDocument/2006/relationships/hyperlink" Target="https://talan.bank.gov.ua/get-user-certificate/wDwYag5EE99D6aMAwaWm" TargetMode="External"/><Relationship Id="rId1515" Type="http://schemas.openxmlformats.org/officeDocument/2006/relationships/hyperlink" Target="https://talan.bank.gov.ua/get-user-certificate/wDwYad_2-sTHtHqeecwr" TargetMode="External"/><Relationship Id="rId14" Type="http://schemas.openxmlformats.org/officeDocument/2006/relationships/hyperlink" Target="https://talan.bank.gov.ua/get-user-certificate/wDwYawZN_z24zpJyNqsa" TargetMode="External"/><Relationship Id="rId163" Type="http://schemas.openxmlformats.org/officeDocument/2006/relationships/hyperlink" Target="https://talan.bank.gov.ua/get-user-certificate/wDwYaAR1fPnAgW8aCr2E" TargetMode="External"/><Relationship Id="rId370" Type="http://schemas.openxmlformats.org/officeDocument/2006/relationships/hyperlink" Target="https://talan.bank.gov.ua/get-user-certificate/wDwYaMuu2gU9twtXUD2N" TargetMode="External"/><Relationship Id="rId230" Type="http://schemas.openxmlformats.org/officeDocument/2006/relationships/hyperlink" Target="https://talan.bank.gov.ua/get-user-certificate/wDwYa-Bo5nRSvALJb5Li" TargetMode="External"/><Relationship Id="rId468" Type="http://schemas.openxmlformats.org/officeDocument/2006/relationships/hyperlink" Target="https://talan.bank.gov.ua/get-user-certificate/wDwYaBRFRq2cGaHpu7Xd" TargetMode="External"/><Relationship Id="rId675" Type="http://schemas.openxmlformats.org/officeDocument/2006/relationships/hyperlink" Target="https://talan.bank.gov.ua/get-user-certificate/wDwYaaoGG5Cx34Gbv4UW" TargetMode="External"/><Relationship Id="rId882" Type="http://schemas.openxmlformats.org/officeDocument/2006/relationships/hyperlink" Target="https://talan.bank.gov.ua/get-user-certificate/wDwYaC9fMrtfWS3Q0XRd" TargetMode="External"/><Relationship Id="rId1098" Type="http://schemas.openxmlformats.org/officeDocument/2006/relationships/hyperlink" Target="https://talan.bank.gov.ua/get-user-certificate/wDwYaB3PLZYn2qtA5Rpx" TargetMode="External"/><Relationship Id="rId328" Type="http://schemas.openxmlformats.org/officeDocument/2006/relationships/hyperlink" Target="https://talan.bank.gov.ua/get-user-certificate/wDwYaopK0dsonuGmL1SZ" TargetMode="External"/><Relationship Id="rId535" Type="http://schemas.openxmlformats.org/officeDocument/2006/relationships/hyperlink" Target="https://talan.bank.gov.ua/get-user-certificate/wDwYaWnaidFLsvPIPxC9" TargetMode="External"/><Relationship Id="rId742" Type="http://schemas.openxmlformats.org/officeDocument/2006/relationships/hyperlink" Target="https://talan.bank.gov.ua/get-user-certificate/wDwYaonweaxIDajc1hn3" TargetMode="External"/><Relationship Id="rId1165" Type="http://schemas.openxmlformats.org/officeDocument/2006/relationships/hyperlink" Target="https://talan.bank.gov.ua/get-user-certificate/wDwYaj8vdVLPk3cqg-ZN" TargetMode="External"/><Relationship Id="rId1372" Type="http://schemas.openxmlformats.org/officeDocument/2006/relationships/hyperlink" Target="https://talan.bank.gov.ua/get-user-certificate/wDwYaFk5G8sO007pjKrW" TargetMode="External"/><Relationship Id="rId602" Type="http://schemas.openxmlformats.org/officeDocument/2006/relationships/hyperlink" Target="https://talan.bank.gov.ua/get-user-certificate/wDwYaw1LRbpX5LvibxJj" TargetMode="External"/><Relationship Id="rId1025" Type="http://schemas.openxmlformats.org/officeDocument/2006/relationships/hyperlink" Target="https://talan.bank.gov.ua/get-user-certificate/wDwYa9bmdofLcj-7w-rY" TargetMode="External"/><Relationship Id="rId1232" Type="http://schemas.openxmlformats.org/officeDocument/2006/relationships/hyperlink" Target="https://talan.bank.gov.ua/get-user-certificate/wDwYaJwczAx-7qbRWDaP" TargetMode="External"/><Relationship Id="rId907" Type="http://schemas.openxmlformats.org/officeDocument/2006/relationships/hyperlink" Target="https://talan.bank.gov.ua/get-user-certificate/wDwYaDmz8IKSpYW37COM" TargetMode="External"/><Relationship Id="rId1537" Type="http://schemas.openxmlformats.org/officeDocument/2006/relationships/hyperlink" Target="https://talan.bank.gov.ua/get-user-certificate/wDwYaDC-WG993hxzPMlw" TargetMode="External"/><Relationship Id="rId36" Type="http://schemas.openxmlformats.org/officeDocument/2006/relationships/hyperlink" Target="https://talan.bank.gov.ua/get-user-certificate/wDwYajPTtTz3tZj4pl9p" TargetMode="External"/><Relationship Id="rId1604" Type="http://schemas.openxmlformats.org/officeDocument/2006/relationships/hyperlink" Target="https://talan.bank.gov.ua/get-user-certificate/wDwYalbHXX9UsSMl66Q0" TargetMode="External"/><Relationship Id="rId185" Type="http://schemas.openxmlformats.org/officeDocument/2006/relationships/hyperlink" Target="https://talan.bank.gov.ua/get-user-certificate/wDwYakIh2Jg8iYNhQOau" TargetMode="External"/><Relationship Id="rId392" Type="http://schemas.openxmlformats.org/officeDocument/2006/relationships/hyperlink" Target="https://talan.bank.gov.ua/get-user-certificate/wDwYaRWeiL5G4P2AAjyb" TargetMode="External"/><Relationship Id="rId697" Type="http://schemas.openxmlformats.org/officeDocument/2006/relationships/hyperlink" Target="https://talan.bank.gov.ua/get-user-certificate/wDwYaxdqX2LvS-ws5-XJ" TargetMode="External"/><Relationship Id="rId252" Type="http://schemas.openxmlformats.org/officeDocument/2006/relationships/hyperlink" Target="https://talan.bank.gov.ua/get-user-certificate/wDwYa0e-LNwa5ZEatenZ" TargetMode="External"/><Relationship Id="rId1187" Type="http://schemas.openxmlformats.org/officeDocument/2006/relationships/hyperlink" Target="https://talan.bank.gov.ua/get-user-certificate/wDwYaK_tTjnHwjbrCB-L" TargetMode="External"/><Relationship Id="rId112" Type="http://schemas.openxmlformats.org/officeDocument/2006/relationships/hyperlink" Target="https://talan.bank.gov.ua/get-user-certificate/wDwYa3uU7qRoKHrurl_E" TargetMode="External"/><Relationship Id="rId557" Type="http://schemas.openxmlformats.org/officeDocument/2006/relationships/hyperlink" Target="https://talan.bank.gov.ua/get-user-certificate/wDwYaQ9yn302hIBDxs1L" TargetMode="External"/><Relationship Id="rId764" Type="http://schemas.openxmlformats.org/officeDocument/2006/relationships/hyperlink" Target="https://talan.bank.gov.ua/get-user-certificate/wDwYaLVD6ESmD3K8ST1S" TargetMode="External"/><Relationship Id="rId971" Type="http://schemas.openxmlformats.org/officeDocument/2006/relationships/hyperlink" Target="https://talan.bank.gov.ua/get-user-certificate/wDwYayT8DetEQFMAZBtK" TargetMode="External"/><Relationship Id="rId1394" Type="http://schemas.openxmlformats.org/officeDocument/2006/relationships/hyperlink" Target="https://talan.bank.gov.ua/get-user-certificate/wDwYagVwrEh2SuoLf-zu" TargetMode="External"/><Relationship Id="rId417" Type="http://schemas.openxmlformats.org/officeDocument/2006/relationships/hyperlink" Target="https://talan.bank.gov.ua/get-user-certificate/wDwYaEwBSCADwJalSRo0" TargetMode="External"/><Relationship Id="rId624" Type="http://schemas.openxmlformats.org/officeDocument/2006/relationships/hyperlink" Target="https://talan.bank.gov.ua/get-user-certificate/wDwYaD9l7m917Mx6Z5-i" TargetMode="External"/><Relationship Id="rId831" Type="http://schemas.openxmlformats.org/officeDocument/2006/relationships/hyperlink" Target="https://talan.bank.gov.ua/get-user-certificate/wDwYaHrEa8TgvfAYnGYn" TargetMode="External"/><Relationship Id="rId1047" Type="http://schemas.openxmlformats.org/officeDocument/2006/relationships/hyperlink" Target="https://talan.bank.gov.ua/get-user-certificate/wDwYaCjo5zvgyLBACwRG" TargetMode="External"/><Relationship Id="rId1254" Type="http://schemas.openxmlformats.org/officeDocument/2006/relationships/hyperlink" Target="https://talan.bank.gov.ua/get-user-certificate/wDwYas6w7SKCF3ZU4hlt" TargetMode="External"/><Relationship Id="rId1461" Type="http://schemas.openxmlformats.org/officeDocument/2006/relationships/hyperlink" Target="https://talan.bank.gov.ua/get-user-certificate/wDwYa7hTgDqMHrLa9Et5" TargetMode="External"/><Relationship Id="rId929" Type="http://schemas.openxmlformats.org/officeDocument/2006/relationships/hyperlink" Target="https://talan.bank.gov.ua/get-user-certificate/wDwYaoysBIlW80-SC2ac" TargetMode="External"/><Relationship Id="rId1114" Type="http://schemas.openxmlformats.org/officeDocument/2006/relationships/hyperlink" Target="https://talan.bank.gov.ua/get-user-certificate/wDwYayVPlfoN0TFjBAJh" TargetMode="External"/><Relationship Id="rId1321" Type="http://schemas.openxmlformats.org/officeDocument/2006/relationships/hyperlink" Target="https://talan.bank.gov.ua/get-user-certificate/wDwYaoQQzBskGd9iQ-x1" TargetMode="External"/><Relationship Id="rId1559" Type="http://schemas.openxmlformats.org/officeDocument/2006/relationships/hyperlink" Target="https://talan.bank.gov.ua/get-user-certificate/wDwYaEEYikcI8AwcqDpE" TargetMode="External"/><Relationship Id="rId58" Type="http://schemas.openxmlformats.org/officeDocument/2006/relationships/hyperlink" Target="https://talan.bank.gov.ua/get-user-certificate/wDwYatZVvfiGpcWyj91n" TargetMode="External"/><Relationship Id="rId1419" Type="http://schemas.openxmlformats.org/officeDocument/2006/relationships/hyperlink" Target="https://talan.bank.gov.ua/get-user-certificate/wDwYaszfNoCSD9TrE2w6" TargetMode="External"/><Relationship Id="rId274" Type="http://schemas.openxmlformats.org/officeDocument/2006/relationships/hyperlink" Target="https://talan.bank.gov.ua/get-user-certificate/wDwYaXRLxA1Ly34RoPmG" TargetMode="External"/><Relationship Id="rId481" Type="http://schemas.openxmlformats.org/officeDocument/2006/relationships/hyperlink" Target="https://talan.bank.gov.ua/get-user-certificate/wDwYam7bwmnrT4sxEI9T" TargetMode="External"/><Relationship Id="rId134" Type="http://schemas.openxmlformats.org/officeDocument/2006/relationships/hyperlink" Target="https://talan.bank.gov.ua/get-user-certificate/wDwYaDMoTzb1EENRJrzv" TargetMode="External"/><Relationship Id="rId579" Type="http://schemas.openxmlformats.org/officeDocument/2006/relationships/hyperlink" Target="https://talan.bank.gov.ua/get-user-certificate/wDwYa3BYA0Lc6eC5eLUQ" TargetMode="External"/><Relationship Id="rId786" Type="http://schemas.openxmlformats.org/officeDocument/2006/relationships/hyperlink" Target="https://talan.bank.gov.ua/get-user-certificate/wDwYaIO-1jlNvj084Tig" TargetMode="External"/><Relationship Id="rId993" Type="http://schemas.openxmlformats.org/officeDocument/2006/relationships/hyperlink" Target="https://talan.bank.gov.ua/get-user-certificate/wDwYa4EhyDS1UfAq1uHg" TargetMode="External"/><Relationship Id="rId341" Type="http://schemas.openxmlformats.org/officeDocument/2006/relationships/hyperlink" Target="https://talan.bank.gov.ua/get-user-certificate/wDwYa4nMFusZ-gnygfPa" TargetMode="External"/><Relationship Id="rId439" Type="http://schemas.openxmlformats.org/officeDocument/2006/relationships/hyperlink" Target="https://talan.bank.gov.ua/get-user-certificate/wDwYasa8kmKpjk7yjjG5" TargetMode="External"/><Relationship Id="rId646" Type="http://schemas.openxmlformats.org/officeDocument/2006/relationships/hyperlink" Target="https://talan.bank.gov.ua/get-user-certificate/wDwYaIxZQZbqqrEiAKvG" TargetMode="External"/><Relationship Id="rId1069" Type="http://schemas.openxmlformats.org/officeDocument/2006/relationships/hyperlink" Target="https://talan.bank.gov.ua/get-user-certificate/wDwYaDtSUFM4hw36ax-I" TargetMode="External"/><Relationship Id="rId1276" Type="http://schemas.openxmlformats.org/officeDocument/2006/relationships/hyperlink" Target="https://talan.bank.gov.ua/get-user-certificate/wDwYaxVqV-GDDOi2mLNb" TargetMode="External"/><Relationship Id="rId1483" Type="http://schemas.openxmlformats.org/officeDocument/2006/relationships/hyperlink" Target="https://talan.bank.gov.ua/get-user-certificate/wDwYaM8LJggcNzdb9hZ1" TargetMode="External"/><Relationship Id="rId201" Type="http://schemas.openxmlformats.org/officeDocument/2006/relationships/hyperlink" Target="https://talan.bank.gov.ua/get-user-certificate/wDwYa_ZpxRC71xlnY9Pr" TargetMode="External"/><Relationship Id="rId506" Type="http://schemas.openxmlformats.org/officeDocument/2006/relationships/hyperlink" Target="https://talan.bank.gov.ua/get-user-certificate/wDwYaIbe-VFXYvpE7A4U" TargetMode="External"/><Relationship Id="rId853" Type="http://schemas.openxmlformats.org/officeDocument/2006/relationships/hyperlink" Target="https://talan.bank.gov.ua/get-user-certificate/wDwYa7i0Sy-WUDjQtzh5" TargetMode="External"/><Relationship Id="rId1136" Type="http://schemas.openxmlformats.org/officeDocument/2006/relationships/hyperlink" Target="https://talan.bank.gov.ua/get-user-certificate/wDwYaEZHe4YISyVI0P2E" TargetMode="External"/><Relationship Id="rId713" Type="http://schemas.openxmlformats.org/officeDocument/2006/relationships/hyperlink" Target="https://talan.bank.gov.ua/get-user-certificate/wDwYaEdqdi-Nmf-lNtVv" TargetMode="External"/><Relationship Id="rId920" Type="http://schemas.openxmlformats.org/officeDocument/2006/relationships/hyperlink" Target="https://talan.bank.gov.ua/get-user-certificate/wDwYapycgBwa6cek8MWJ" TargetMode="External"/><Relationship Id="rId1343" Type="http://schemas.openxmlformats.org/officeDocument/2006/relationships/hyperlink" Target="https://talan.bank.gov.ua/get-user-certificate/wDwYaMpY0hFxGVGySsXL" TargetMode="External"/><Relationship Id="rId1550" Type="http://schemas.openxmlformats.org/officeDocument/2006/relationships/hyperlink" Target="https://talan.bank.gov.ua/get-user-certificate/wDwYaL2keyDMJ5h5a08W" TargetMode="External"/><Relationship Id="rId1203" Type="http://schemas.openxmlformats.org/officeDocument/2006/relationships/hyperlink" Target="https://talan.bank.gov.ua/get-user-certificate/wDwYaTxxj9RJIKICASmg" TargetMode="External"/><Relationship Id="rId1410" Type="http://schemas.openxmlformats.org/officeDocument/2006/relationships/hyperlink" Target="https://talan.bank.gov.ua/get-user-certificate/wDwYaOMLrfoSbsWgp1Mg" TargetMode="External"/><Relationship Id="rId1508" Type="http://schemas.openxmlformats.org/officeDocument/2006/relationships/hyperlink" Target="https://talan.bank.gov.ua/get-user-certificate/wDwYa6OkQERT3fQaq_1g" TargetMode="External"/><Relationship Id="rId296" Type="http://schemas.openxmlformats.org/officeDocument/2006/relationships/hyperlink" Target="https://talan.bank.gov.ua/get-user-certificate/wDwYaI7LP0-cqlCjJ_5v" TargetMode="External"/><Relationship Id="rId156" Type="http://schemas.openxmlformats.org/officeDocument/2006/relationships/hyperlink" Target="https://talan.bank.gov.ua/get-user-certificate/wDwYakj8Xzm72hb-3vWw" TargetMode="External"/><Relationship Id="rId363" Type="http://schemas.openxmlformats.org/officeDocument/2006/relationships/hyperlink" Target="https://talan.bank.gov.ua/get-user-certificate/wDwYaZJZlyi1ATe7enf5" TargetMode="External"/><Relationship Id="rId570" Type="http://schemas.openxmlformats.org/officeDocument/2006/relationships/hyperlink" Target="https://talan.bank.gov.ua/get-user-certificate/wDwYaTByc3IObZ-J2QmA" TargetMode="External"/><Relationship Id="rId223" Type="http://schemas.openxmlformats.org/officeDocument/2006/relationships/hyperlink" Target="https://talan.bank.gov.ua/get-user-certificate/wDwYaTazLsQddULneekI" TargetMode="External"/><Relationship Id="rId430" Type="http://schemas.openxmlformats.org/officeDocument/2006/relationships/hyperlink" Target="https://talan.bank.gov.ua/get-user-certificate/wDwYaWpKRh7ToQaBvE3c" TargetMode="External"/><Relationship Id="rId668" Type="http://schemas.openxmlformats.org/officeDocument/2006/relationships/hyperlink" Target="https://talan.bank.gov.ua/get-user-certificate/wDwYavsciTqAzopoIZdY" TargetMode="External"/><Relationship Id="rId875" Type="http://schemas.openxmlformats.org/officeDocument/2006/relationships/hyperlink" Target="https://talan.bank.gov.ua/get-user-certificate/wDwYayTvYBHoJW39nXzG" TargetMode="External"/><Relationship Id="rId1060" Type="http://schemas.openxmlformats.org/officeDocument/2006/relationships/hyperlink" Target="https://talan.bank.gov.ua/get-user-certificate/wDwYaoJiPN-ORPQJXVwV" TargetMode="External"/><Relationship Id="rId1298" Type="http://schemas.openxmlformats.org/officeDocument/2006/relationships/hyperlink" Target="https://talan.bank.gov.ua/get-user-certificate/wDwYafrp30ew6ZzqzNYn" TargetMode="External"/><Relationship Id="rId528" Type="http://schemas.openxmlformats.org/officeDocument/2006/relationships/hyperlink" Target="https://talan.bank.gov.ua/get-user-certificate/wDwYauY3OPw3bB5P3ACr" TargetMode="External"/><Relationship Id="rId735" Type="http://schemas.openxmlformats.org/officeDocument/2006/relationships/hyperlink" Target="https://talan.bank.gov.ua/get-user-certificate/wDwYaxa0NCVaTx-3wrLw" TargetMode="External"/><Relationship Id="rId942" Type="http://schemas.openxmlformats.org/officeDocument/2006/relationships/hyperlink" Target="https://talan.bank.gov.ua/get-user-certificate/wDwYaYcMkAAOjrif0VqH" TargetMode="External"/><Relationship Id="rId1158" Type="http://schemas.openxmlformats.org/officeDocument/2006/relationships/hyperlink" Target="https://talan.bank.gov.ua/get-user-certificate/wDwYasdT-JX5dpkOXoJ5" TargetMode="External"/><Relationship Id="rId1365" Type="http://schemas.openxmlformats.org/officeDocument/2006/relationships/hyperlink" Target="https://talan.bank.gov.ua/get-user-certificate/wDwYaMWK-KzmN0UTXDgc" TargetMode="External"/><Relationship Id="rId1572" Type="http://schemas.openxmlformats.org/officeDocument/2006/relationships/hyperlink" Target="https://talan.bank.gov.ua/get-user-certificate/wDwYabeJ0BjZUX-K974L" TargetMode="External"/><Relationship Id="rId1018" Type="http://schemas.openxmlformats.org/officeDocument/2006/relationships/hyperlink" Target="https://talan.bank.gov.ua/get-user-certificate/wDwYa35aQ85yGI5cyKpU" TargetMode="External"/><Relationship Id="rId1225" Type="http://schemas.openxmlformats.org/officeDocument/2006/relationships/hyperlink" Target="https://talan.bank.gov.ua/get-user-certificate/wDwYadcE8S3olLMgEd2P" TargetMode="External"/><Relationship Id="rId1432" Type="http://schemas.openxmlformats.org/officeDocument/2006/relationships/hyperlink" Target="https://talan.bank.gov.ua/get-user-certificate/wDwYaUENEzV5c9pPMPcc" TargetMode="External"/><Relationship Id="rId71" Type="http://schemas.openxmlformats.org/officeDocument/2006/relationships/hyperlink" Target="https://talan.bank.gov.ua/get-user-certificate/wDwYaI1K9mCN2BF_1gNF" TargetMode="External"/><Relationship Id="rId802" Type="http://schemas.openxmlformats.org/officeDocument/2006/relationships/hyperlink" Target="https://talan.bank.gov.ua/get-user-certificate/wDwYaodecNcZ-nd9f1dR" TargetMode="External"/><Relationship Id="rId29" Type="http://schemas.openxmlformats.org/officeDocument/2006/relationships/hyperlink" Target="https://talan.bank.gov.ua/get-user-certificate/wDwYagFdb1TmnI_BetAy" TargetMode="External"/><Relationship Id="rId178" Type="http://schemas.openxmlformats.org/officeDocument/2006/relationships/hyperlink" Target="https://talan.bank.gov.ua/get-user-certificate/wDwYaYQBIeWBOQRCYcts" TargetMode="External"/><Relationship Id="rId385" Type="http://schemas.openxmlformats.org/officeDocument/2006/relationships/hyperlink" Target="https://talan.bank.gov.ua/get-user-certificate/wDwYaM-lLmvzQXc9AaWo" TargetMode="External"/><Relationship Id="rId592" Type="http://schemas.openxmlformats.org/officeDocument/2006/relationships/hyperlink" Target="https://talan.bank.gov.ua/get-user-certificate/wDwYal2blUL6M6PlViG9" TargetMode="External"/><Relationship Id="rId245" Type="http://schemas.openxmlformats.org/officeDocument/2006/relationships/hyperlink" Target="https://talan.bank.gov.ua/get-user-certificate/wDwYa0hrmUED2B7ixcXU" TargetMode="External"/><Relationship Id="rId452" Type="http://schemas.openxmlformats.org/officeDocument/2006/relationships/hyperlink" Target="https://talan.bank.gov.ua/get-user-certificate/wDwYaBGLWuzYuxidMjcP" TargetMode="External"/><Relationship Id="rId897" Type="http://schemas.openxmlformats.org/officeDocument/2006/relationships/hyperlink" Target="https://talan.bank.gov.ua/get-user-certificate/wDwYaEHPIsLQjA8FnXhP" TargetMode="External"/><Relationship Id="rId1082" Type="http://schemas.openxmlformats.org/officeDocument/2006/relationships/hyperlink" Target="https://talan.bank.gov.ua/get-user-certificate/wDwYaSQZVSLsw-he22M2" TargetMode="External"/><Relationship Id="rId105" Type="http://schemas.openxmlformats.org/officeDocument/2006/relationships/hyperlink" Target="https://talan.bank.gov.ua/get-user-certificate/wDwYa6-3u7TgAhBSaLgJ" TargetMode="External"/><Relationship Id="rId312" Type="http://schemas.openxmlformats.org/officeDocument/2006/relationships/hyperlink" Target="https://talan.bank.gov.ua/get-user-certificate/wDwYagMUUf4ESAHMHWM7" TargetMode="External"/><Relationship Id="rId757" Type="http://schemas.openxmlformats.org/officeDocument/2006/relationships/hyperlink" Target="https://talan.bank.gov.ua/get-user-certificate/wDwYaUg5hzPyq4vJAShu" TargetMode="External"/><Relationship Id="rId964" Type="http://schemas.openxmlformats.org/officeDocument/2006/relationships/hyperlink" Target="https://talan.bank.gov.ua/get-user-certificate/wDwYasy89UcwgbE61dNX" TargetMode="External"/><Relationship Id="rId1387" Type="http://schemas.openxmlformats.org/officeDocument/2006/relationships/hyperlink" Target="https://talan.bank.gov.ua/get-user-certificate/wDwYaUJSH_CfdxyKXrDk" TargetMode="External"/><Relationship Id="rId1594" Type="http://schemas.openxmlformats.org/officeDocument/2006/relationships/hyperlink" Target="https://talan.bank.gov.ua/get-user-certificate/wDwYao7OcWSXJK0uI9mS" TargetMode="External"/><Relationship Id="rId93" Type="http://schemas.openxmlformats.org/officeDocument/2006/relationships/hyperlink" Target="https://talan.bank.gov.ua/get-user-certificate/wDwYabbD4ZamVHeZuLJn" TargetMode="External"/><Relationship Id="rId617" Type="http://schemas.openxmlformats.org/officeDocument/2006/relationships/hyperlink" Target="https://talan.bank.gov.ua/get-user-certificate/wDwYaH3qylrFnHo1PIp5" TargetMode="External"/><Relationship Id="rId824" Type="http://schemas.openxmlformats.org/officeDocument/2006/relationships/hyperlink" Target="https://talan.bank.gov.ua/get-user-certificate/wDwYad8pnNeuwA2_v3Jx" TargetMode="External"/><Relationship Id="rId1247" Type="http://schemas.openxmlformats.org/officeDocument/2006/relationships/hyperlink" Target="https://talan.bank.gov.ua/get-user-certificate/wDwYaXDwkPwN6Z0mLqRi" TargetMode="External"/><Relationship Id="rId1454" Type="http://schemas.openxmlformats.org/officeDocument/2006/relationships/hyperlink" Target="https://talan.bank.gov.ua/get-user-certificate/wDwYaaE0zAkeKDo4MH_W" TargetMode="External"/><Relationship Id="rId1107" Type="http://schemas.openxmlformats.org/officeDocument/2006/relationships/hyperlink" Target="https://talan.bank.gov.ua/get-user-certificate/wDwYa6NbFKilteP9iQT1" TargetMode="External"/><Relationship Id="rId1314" Type="http://schemas.openxmlformats.org/officeDocument/2006/relationships/hyperlink" Target="https://talan.bank.gov.ua/get-user-certificate/wDwYaM3b6u9TumoCgavx" TargetMode="External"/><Relationship Id="rId1521" Type="http://schemas.openxmlformats.org/officeDocument/2006/relationships/hyperlink" Target="https://talan.bank.gov.ua/get-user-certificate/wDwYaCKXQ6qRsZ0LLUMm" TargetMode="External"/><Relationship Id="rId20" Type="http://schemas.openxmlformats.org/officeDocument/2006/relationships/hyperlink" Target="https://talan.bank.gov.ua/get-user-certificate/wDwYaBudAkEkGsbO0vym" TargetMode="External"/><Relationship Id="rId267" Type="http://schemas.openxmlformats.org/officeDocument/2006/relationships/hyperlink" Target="https://talan.bank.gov.ua/get-user-certificate/wDwYaVNvZd19T7F12280" TargetMode="External"/><Relationship Id="rId474" Type="http://schemas.openxmlformats.org/officeDocument/2006/relationships/hyperlink" Target="https://talan.bank.gov.ua/get-user-certificate/wDwYau3SjM0hGwjwes8j" TargetMode="External"/><Relationship Id="rId127" Type="http://schemas.openxmlformats.org/officeDocument/2006/relationships/hyperlink" Target="https://talan.bank.gov.ua/get-user-certificate/wDwYarRRA3a9yzAzYbP5" TargetMode="External"/><Relationship Id="rId681" Type="http://schemas.openxmlformats.org/officeDocument/2006/relationships/hyperlink" Target="https://talan.bank.gov.ua/get-user-certificate/wDwYavtni5yxBbTXI6iR" TargetMode="External"/><Relationship Id="rId779" Type="http://schemas.openxmlformats.org/officeDocument/2006/relationships/hyperlink" Target="https://talan.bank.gov.ua/get-user-certificate/wDwYaXQhc0xYvkwfB2l7" TargetMode="External"/><Relationship Id="rId986" Type="http://schemas.openxmlformats.org/officeDocument/2006/relationships/hyperlink" Target="https://talan.bank.gov.ua/get-user-certificate/wDwYajKzUofwuteg0gIQ" TargetMode="External"/><Relationship Id="rId334" Type="http://schemas.openxmlformats.org/officeDocument/2006/relationships/hyperlink" Target="https://talan.bank.gov.ua/get-user-certificate/wDwYaN4QRuTLt4PRnoT0" TargetMode="External"/><Relationship Id="rId541" Type="http://schemas.openxmlformats.org/officeDocument/2006/relationships/hyperlink" Target="https://talan.bank.gov.ua/get-user-certificate/wDwYaDdzPafh6to8aHyt" TargetMode="External"/><Relationship Id="rId639" Type="http://schemas.openxmlformats.org/officeDocument/2006/relationships/hyperlink" Target="https://talan.bank.gov.ua/get-user-certificate/wDwYaxZoe_Z3jOvynCBA" TargetMode="External"/><Relationship Id="rId1171" Type="http://schemas.openxmlformats.org/officeDocument/2006/relationships/hyperlink" Target="https://talan.bank.gov.ua/get-user-certificate/wDwYaWPkJPPYketgPvsO" TargetMode="External"/><Relationship Id="rId1269" Type="http://schemas.openxmlformats.org/officeDocument/2006/relationships/hyperlink" Target="https://talan.bank.gov.ua/get-user-certificate/wDwYaNCze0ExSIds-oh1" TargetMode="External"/><Relationship Id="rId1476" Type="http://schemas.openxmlformats.org/officeDocument/2006/relationships/hyperlink" Target="https://talan.bank.gov.ua/get-user-certificate/wDwYaoEN5Hn6EgivmF9x" TargetMode="External"/><Relationship Id="rId401" Type="http://schemas.openxmlformats.org/officeDocument/2006/relationships/hyperlink" Target="https://talan.bank.gov.ua/get-user-certificate/wDwYaM56m2C0uChV4MTZ" TargetMode="External"/><Relationship Id="rId846" Type="http://schemas.openxmlformats.org/officeDocument/2006/relationships/hyperlink" Target="https://talan.bank.gov.ua/get-user-certificate/wDwYaxphcglCEoHiCSz0" TargetMode="External"/><Relationship Id="rId1031" Type="http://schemas.openxmlformats.org/officeDocument/2006/relationships/hyperlink" Target="https://talan.bank.gov.ua/get-user-certificate/wDwYase2tS5-3VvMAW5m" TargetMode="External"/><Relationship Id="rId1129" Type="http://schemas.openxmlformats.org/officeDocument/2006/relationships/hyperlink" Target="https://talan.bank.gov.ua/get-user-certificate/wDwYagghiGW8grdUE7jK" TargetMode="External"/><Relationship Id="rId706" Type="http://schemas.openxmlformats.org/officeDocument/2006/relationships/hyperlink" Target="https://talan.bank.gov.ua/get-user-certificate/wDwYaX6Y_YbM98GoKHYH" TargetMode="External"/><Relationship Id="rId913" Type="http://schemas.openxmlformats.org/officeDocument/2006/relationships/hyperlink" Target="https://talan.bank.gov.ua/get-user-certificate/wDwYa4Gk-n9B4IkCbvcK" TargetMode="External"/><Relationship Id="rId1336" Type="http://schemas.openxmlformats.org/officeDocument/2006/relationships/hyperlink" Target="https://talan.bank.gov.ua/get-user-certificate/wDwYa2zpxTth98ie9Qa7" TargetMode="External"/><Relationship Id="rId1543" Type="http://schemas.openxmlformats.org/officeDocument/2006/relationships/hyperlink" Target="https://talan.bank.gov.ua/get-user-certificate/wDwYaTqAPBtGWICSRDYK" TargetMode="External"/><Relationship Id="rId42" Type="http://schemas.openxmlformats.org/officeDocument/2006/relationships/hyperlink" Target="https://talan.bank.gov.ua/get-user-certificate/wDwYaUXEVQLMYoTkqAtB" TargetMode="External"/><Relationship Id="rId1403" Type="http://schemas.openxmlformats.org/officeDocument/2006/relationships/hyperlink" Target="https://talan.bank.gov.ua/get-user-certificate/wDwYag8ZcdrbScAopjut" TargetMode="External"/><Relationship Id="rId1610" Type="http://schemas.openxmlformats.org/officeDocument/2006/relationships/hyperlink" Target="https://talan.bank.gov.ua/get-user-certificate/wDwYar4pLCJfHevl6Ze_" TargetMode="External"/><Relationship Id="rId191" Type="http://schemas.openxmlformats.org/officeDocument/2006/relationships/hyperlink" Target="https://talan.bank.gov.ua/get-user-certificate/wDwYawSA_isDJNxABBfk" TargetMode="External"/><Relationship Id="rId289" Type="http://schemas.openxmlformats.org/officeDocument/2006/relationships/hyperlink" Target="https://talan.bank.gov.ua/get-user-certificate/wDwYat7Ae1QXWTkwM7eg" TargetMode="External"/><Relationship Id="rId496" Type="http://schemas.openxmlformats.org/officeDocument/2006/relationships/hyperlink" Target="https://talan.bank.gov.ua/get-user-certificate/wDwYaZsssrRDuBawePc3" TargetMode="External"/><Relationship Id="rId149" Type="http://schemas.openxmlformats.org/officeDocument/2006/relationships/hyperlink" Target="https://talan.bank.gov.ua/get-user-certificate/wDwYa38dAWD2IWQIMFW1" TargetMode="External"/><Relationship Id="rId356" Type="http://schemas.openxmlformats.org/officeDocument/2006/relationships/hyperlink" Target="https://talan.bank.gov.ua/get-user-certificate/wDwYaybPoYCP6cdRXFvx" TargetMode="External"/><Relationship Id="rId563" Type="http://schemas.openxmlformats.org/officeDocument/2006/relationships/hyperlink" Target="https://talan.bank.gov.ua/get-user-certificate/wDwYamUGMk7DO8fmRk8A" TargetMode="External"/><Relationship Id="rId770" Type="http://schemas.openxmlformats.org/officeDocument/2006/relationships/hyperlink" Target="https://talan.bank.gov.ua/get-user-certificate/wDwYaL-KIJiBMeYGIGuK" TargetMode="External"/><Relationship Id="rId1193" Type="http://schemas.openxmlformats.org/officeDocument/2006/relationships/hyperlink" Target="https://talan.bank.gov.ua/get-user-certificate/wDwYattDDgYpm_H7MEg1" TargetMode="External"/><Relationship Id="rId216" Type="http://schemas.openxmlformats.org/officeDocument/2006/relationships/hyperlink" Target="https://talan.bank.gov.ua/get-user-certificate/wDwYaMZeiXzRfDKlX7OE" TargetMode="External"/><Relationship Id="rId423" Type="http://schemas.openxmlformats.org/officeDocument/2006/relationships/hyperlink" Target="https://talan.bank.gov.ua/get-user-certificate/wDwYah1QTmfp57zs9ZDf" TargetMode="External"/><Relationship Id="rId868" Type="http://schemas.openxmlformats.org/officeDocument/2006/relationships/hyperlink" Target="https://talan.bank.gov.ua/get-user-certificate/wDwYaZ4meyL0uP0Ttisn" TargetMode="External"/><Relationship Id="rId1053" Type="http://schemas.openxmlformats.org/officeDocument/2006/relationships/hyperlink" Target="https://talan.bank.gov.ua/get-user-certificate/wDwYa3pjXKPB4LoC7Geo" TargetMode="External"/><Relationship Id="rId1260" Type="http://schemas.openxmlformats.org/officeDocument/2006/relationships/hyperlink" Target="https://talan.bank.gov.ua/get-user-certificate/wDwYapczKEhFXzJ6UHYz" TargetMode="External"/><Relationship Id="rId1498" Type="http://schemas.openxmlformats.org/officeDocument/2006/relationships/hyperlink" Target="https://talan.bank.gov.ua/get-user-certificate/wDwYarcRsPrGk-7Bduzk" TargetMode="External"/><Relationship Id="rId630" Type="http://schemas.openxmlformats.org/officeDocument/2006/relationships/hyperlink" Target="https://talan.bank.gov.ua/get-user-certificate/wDwYaoEETjH7GQtrPAwY" TargetMode="External"/><Relationship Id="rId728" Type="http://schemas.openxmlformats.org/officeDocument/2006/relationships/hyperlink" Target="https://talan.bank.gov.ua/get-user-certificate/wDwYaYlHboP35Z0zsl4V" TargetMode="External"/><Relationship Id="rId935" Type="http://schemas.openxmlformats.org/officeDocument/2006/relationships/hyperlink" Target="https://talan.bank.gov.ua/get-user-certificate/wDwYa6kGJ9d_ZW8VENN3" TargetMode="External"/><Relationship Id="rId1358" Type="http://schemas.openxmlformats.org/officeDocument/2006/relationships/hyperlink" Target="https://talan.bank.gov.ua/get-user-certificate/wDwYasxKxHCxTVH0mIht" TargetMode="External"/><Relationship Id="rId1565" Type="http://schemas.openxmlformats.org/officeDocument/2006/relationships/hyperlink" Target="https://talan.bank.gov.ua/get-user-certificate/wDwYari1n4rGEvvZ8htC" TargetMode="External"/><Relationship Id="rId64" Type="http://schemas.openxmlformats.org/officeDocument/2006/relationships/hyperlink" Target="https://talan.bank.gov.ua/get-user-certificate/wDwYa8l3J_q7ZqOTaHda" TargetMode="External"/><Relationship Id="rId1120" Type="http://schemas.openxmlformats.org/officeDocument/2006/relationships/hyperlink" Target="https://talan.bank.gov.ua/get-user-certificate/wDwYaMCGzOnNqt5EN5fp" TargetMode="External"/><Relationship Id="rId1218" Type="http://schemas.openxmlformats.org/officeDocument/2006/relationships/hyperlink" Target="https://talan.bank.gov.ua/get-user-certificate/wDwYagwcUxN0Z559r8Z8" TargetMode="External"/><Relationship Id="rId1425" Type="http://schemas.openxmlformats.org/officeDocument/2006/relationships/hyperlink" Target="https://talan.bank.gov.ua/get-user-certificate/wDwYae0nRr74wKOqZQss" TargetMode="External"/><Relationship Id="rId280" Type="http://schemas.openxmlformats.org/officeDocument/2006/relationships/hyperlink" Target="https://talan.bank.gov.ua/get-user-certificate/wDwYaxFHLHyFPVgnnsBC" TargetMode="External"/><Relationship Id="rId140" Type="http://schemas.openxmlformats.org/officeDocument/2006/relationships/hyperlink" Target="https://talan.bank.gov.ua/get-user-certificate/wDwYaxcUUpoNFqEJj8Sc" TargetMode="External"/><Relationship Id="rId378" Type="http://schemas.openxmlformats.org/officeDocument/2006/relationships/hyperlink" Target="https://talan.bank.gov.ua/get-user-certificate/wDwYaXcH9vNSX3np2cAx" TargetMode="External"/><Relationship Id="rId585" Type="http://schemas.openxmlformats.org/officeDocument/2006/relationships/hyperlink" Target="https://talan.bank.gov.ua/get-user-certificate/wDwYarD8BFnJQX0cTPjv" TargetMode="External"/><Relationship Id="rId792" Type="http://schemas.openxmlformats.org/officeDocument/2006/relationships/hyperlink" Target="https://talan.bank.gov.ua/get-user-certificate/wDwYaPW1t6W2Y8hQnM0k" TargetMode="External"/><Relationship Id="rId6" Type="http://schemas.openxmlformats.org/officeDocument/2006/relationships/hyperlink" Target="https://talan.bank.gov.ua/get-user-certificate/wDwYaQLfngESzuSnrK9J" TargetMode="External"/><Relationship Id="rId238" Type="http://schemas.openxmlformats.org/officeDocument/2006/relationships/hyperlink" Target="https://talan.bank.gov.ua/get-user-certificate/wDwYaTRahIX_tMoeSUfD" TargetMode="External"/><Relationship Id="rId445" Type="http://schemas.openxmlformats.org/officeDocument/2006/relationships/hyperlink" Target="https://talan.bank.gov.ua/get-user-certificate/wDwYaSq8sIpixpeXMqUc" TargetMode="External"/><Relationship Id="rId652" Type="http://schemas.openxmlformats.org/officeDocument/2006/relationships/hyperlink" Target="https://talan.bank.gov.ua/get-user-certificate/wDwYaW0OazV9oofEBQzk" TargetMode="External"/><Relationship Id="rId1075" Type="http://schemas.openxmlformats.org/officeDocument/2006/relationships/hyperlink" Target="https://talan.bank.gov.ua/get-user-certificate/wDwYalu6p5bTTlo83MsI" TargetMode="External"/><Relationship Id="rId1282" Type="http://schemas.openxmlformats.org/officeDocument/2006/relationships/hyperlink" Target="https://talan.bank.gov.ua/get-user-certificate/wDwYafEe4BdmSuNLj9V8" TargetMode="External"/><Relationship Id="rId305" Type="http://schemas.openxmlformats.org/officeDocument/2006/relationships/hyperlink" Target="https://talan.bank.gov.ua/get-user-certificate/wDwYamyQTOd88Evd53Z5" TargetMode="External"/><Relationship Id="rId512" Type="http://schemas.openxmlformats.org/officeDocument/2006/relationships/hyperlink" Target="https://talan.bank.gov.ua/get-user-certificate/wDwYaHZOSTm80kLO0c1b" TargetMode="External"/><Relationship Id="rId957" Type="http://schemas.openxmlformats.org/officeDocument/2006/relationships/hyperlink" Target="https://talan.bank.gov.ua/get-user-certificate/wDwYa-ocD4d_Y_i-FGT3" TargetMode="External"/><Relationship Id="rId1142" Type="http://schemas.openxmlformats.org/officeDocument/2006/relationships/hyperlink" Target="https://talan.bank.gov.ua/get-user-certificate/wDwYaJUTErU_fZD_u1t0" TargetMode="External"/><Relationship Id="rId1587" Type="http://schemas.openxmlformats.org/officeDocument/2006/relationships/hyperlink" Target="https://talan.bank.gov.ua/get-user-certificate/wDwYa2Z-q5_Y1Nooj1k6" TargetMode="External"/><Relationship Id="rId86" Type="http://schemas.openxmlformats.org/officeDocument/2006/relationships/hyperlink" Target="https://talan.bank.gov.ua/get-user-certificate/wDwYa6VpeJrW-LeGIPT7" TargetMode="External"/><Relationship Id="rId817" Type="http://schemas.openxmlformats.org/officeDocument/2006/relationships/hyperlink" Target="https://talan.bank.gov.ua/get-user-certificate/wDwYa9txVpOhkTpWFbJL" TargetMode="External"/><Relationship Id="rId1002" Type="http://schemas.openxmlformats.org/officeDocument/2006/relationships/hyperlink" Target="https://talan.bank.gov.ua/get-user-certificate/wDwYaSaEoeq_JU8iYB5X" TargetMode="External"/><Relationship Id="rId1447" Type="http://schemas.openxmlformats.org/officeDocument/2006/relationships/hyperlink" Target="https://talan.bank.gov.ua/get-user-certificate/wDwYaGtFgO_FwyZ365ML" TargetMode="External"/><Relationship Id="rId1307" Type="http://schemas.openxmlformats.org/officeDocument/2006/relationships/hyperlink" Target="https://talan.bank.gov.ua/get-user-certificate/wDwYavHtKpZJzWpslb8u" TargetMode="External"/><Relationship Id="rId1514" Type="http://schemas.openxmlformats.org/officeDocument/2006/relationships/hyperlink" Target="https://talan.bank.gov.ua/get-user-certificate/wDwYarUZH-1cFERheVri" TargetMode="External"/><Relationship Id="rId13" Type="http://schemas.openxmlformats.org/officeDocument/2006/relationships/hyperlink" Target="https://talan.bank.gov.ua/get-user-certificate/wDwYaJ8lgZuW8kAPjrdW" TargetMode="External"/><Relationship Id="rId162" Type="http://schemas.openxmlformats.org/officeDocument/2006/relationships/hyperlink" Target="https://talan.bank.gov.ua/get-user-certificate/wDwYaTMJ-6c5-WpQaRLp" TargetMode="External"/><Relationship Id="rId467" Type="http://schemas.openxmlformats.org/officeDocument/2006/relationships/hyperlink" Target="https://talan.bank.gov.ua/get-user-certificate/wDwYaViq_xPh4I_YB68R" TargetMode="External"/><Relationship Id="rId1097" Type="http://schemas.openxmlformats.org/officeDocument/2006/relationships/hyperlink" Target="https://talan.bank.gov.ua/get-user-certificate/wDwYaJrHmA6sU43sn6eg" TargetMode="External"/><Relationship Id="rId674" Type="http://schemas.openxmlformats.org/officeDocument/2006/relationships/hyperlink" Target="https://talan.bank.gov.ua/get-user-certificate/wDwYase5YO72_MmIwbes" TargetMode="External"/><Relationship Id="rId881" Type="http://schemas.openxmlformats.org/officeDocument/2006/relationships/hyperlink" Target="https://talan.bank.gov.ua/get-user-certificate/wDwYahsHBjlAL7joUj_H" TargetMode="External"/><Relationship Id="rId979" Type="http://schemas.openxmlformats.org/officeDocument/2006/relationships/hyperlink" Target="https://talan.bank.gov.ua/get-user-certificate/wDwYaZ8PQO-q3xjJQ0O2" TargetMode="External"/><Relationship Id="rId327" Type="http://schemas.openxmlformats.org/officeDocument/2006/relationships/hyperlink" Target="https://talan.bank.gov.ua/get-user-certificate/wDwYaw2XVRzyPPv-H7s7" TargetMode="External"/><Relationship Id="rId534" Type="http://schemas.openxmlformats.org/officeDocument/2006/relationships/hyperlink" Target="https://talan.bank.gov.ua/get-user-certificate/wDwYaoFERZ_sLfAiaVuC" TargetMode="External"/><Relationship Id="rId741" Type="http://schemas.openxmlformats.org/officeDocument/2006/relationships/hyperlink" Target="https://talan.bank.gov.ua/get-user-certificate/wDwYaArSJ-S1WLQJxcfZ" TargetMode="External"/><Relationship Id="rId839" Type="http://schemas.openxmlformats.org/officeDocument/2006/relationships/hyperlink" Target="https://talan.bank.gov.ua/get-user-certificate/wDwYaJdi7mpF3x36MUO7" TargetMode="External"/><Relationship Id="rId1164" Type="http://schemas.openxmlformats.org/officeDocument/2006/relationships/hyperlink" Target="https://talan.bank.gov.ua/get-user-certificate/wDwYanONRNx7pSsJIPrz" TargetMode="External"/><Relationship Id="rId1371" Type="http://schemas.openxmlformats.org/officeDocument/2006/relationships/hyperlink" Target="https://talan.bank.gov.ua/get-user-certificate/wDwYarl-ykQKdUpg9MsV" TargetMode="External"/><Relationship Id="rId1469" Type="http://schemas.openxmlformats.org/officeDocument/2006/relationships/hyperlink" Target="https://talan.bank.gov.ua/get-user-certificate/wDwYaXfazGhP4acKpBg3" TargetMode="External"/><Relationship Id="rId601" Type="http://schemas.openxmlformats.org/officeDocument/2006/relationships/hyperlink" Target="https://talan.bank.gov.ua/get-user-certificate/wDwYaDryChYMWMvIdBCt" TargetMode="External"/><Relationship Id="rId1024" Type="http://schemas.openxmlformats.org/officeDocument/2006/relationships/hyperlink" Target="https://talan.bank.gov.ua/get-user-certificate/wDwYaOHXFaJmH7_HFW4V" TargetMode="External"/><Relationship Id="rId1231" Type="http://schemas.openxmlformats.org/officeDocument/2006/relationships/hyperlink" Target="https://talan.bank.gov.ua/get-user-certificate/wDwYa8e1DsBwxH4RiLYE" TargetMode="External"/><Relationship Id="rId906" Type="http://schemas.openxmlformats.org/officeDocument/2006/relationships/hyperlink" Target="https://talan.bank.gov.ua/get-user-certificate/wDwYax1ydgQ4OYySNBSJ" TargetMode="External"/><Relationship Id="rId1329" Type="http://schemas.openxmlformats.org/officeDocument/2006/relationships/hyperlink" Target="https://talan.bank.gov.ua/get-user-certificate/wDwYaEU07aF4RjyMrHC8" TargetMode="External"/><Relationship Id="rId1536" Type="http://schemas.openxmlformats.org/officeDocument/2006/relationships/hyperlink" Target="https://talan.bank.gov.ua/get-user-certificate/wDwYaxwCQK6RoNtmneYO" TargetMode="External"/><Relationship Id="rId35" Type="http://schemas.openxmlformats.org/officeDocument/2006/relationships/hyperlink" Target="https://talan.bank.gov.ua/get-user-certificate/wDwYaFp5R9lFvXOjYXSP" TargetMode="External"/><Relationship Id="rId1603" Type="http://schemas.openxmlformats.org/officeDocument/2006/relationships/hyperlink" Target="https://talan.bank.gov.ua/get-user-certificate/wDwYawJWqfaTiLmaFfEd" TargetMode="External"/><Relationship Id="rId184" Type="http://schemas.openxmlformats.org/officeDocument/2006/relationships/hyperlink" Target="https://talan.bank.gov.ua/get-user-certificate/wDwYaGngQFtf2zf-mooM" TargetMode="External"/><Relationship Id="rId391" Type="http://schemas.openxmlformats.org/officeDocument/2006/relationships/hyperlink" Target="https://talan.bank.gov.ua/get-user-certificate/wDwYaYBC3IS4bUKWvQU-" TargetMode="External"/><Relationship Id="rId251" Type="http://schemas.openxmlformats.org/officeDocument/2006/relationships/hyperlink" Target="https://talan.bank.gov.ua/get-user-certificate/wDwYa6K7RYiXvS3s-l9A" TargetMode="External"/><Relationship Id="rId489" Type="http://schemas.openxmlformats.org/officeDocument/2006/relationships/hyperlink" Target="https://talan.bank.gov.ua/get-user-certificate/wDwYa_Syj4BdAw1X_MLv" TargetMode="External"/><Relationship Id="rId696" Type="http://schemas.openxmlformats.org/officeDocument/2006/relationships/hyperlink" Target="https://talan.bank.gov.ua/get-user-certificate/wDwYaCRYrucrNnWNuFsZ" TargetMode="External"/><Relationship Id="rId349" Type="http://schemas.openxmlformats.org/officeDocument/2006/relationships/hyperlink" Target="https://talan.bank.gov.ua/get-user-certificate/wDwYasQkTKK7Y2s7e2SC" TargetMode="External"/><Relationship Id="rId556" Type="http://schemas.openxmlformats.org/officeDocument/2006/relationships/hyperlink" Target="https://talan.bank.gov.ua/get-user-certificate/wDwYaSxT064AxKvlwhOm" TargetMode="External"/><Relationship Id="rId763" Type="http://schemas.openxmlformats.org/officeDocument/2006/relationships/hyperlink" Target="https://talan.bank.gov.ua/get-user-certificate/wDwYaA5kXGHqgNDer-P6" TargetMode="External"/><Relationship Id="rId1186" Type="http://schemas.openxmlformats.org/officeDocument/2006/relationships/hyperlink" Target="https://talan.bank.gov.ua/get-user-certificate/wDwYa_tomteLjRkvNvBI" TargetMode="External"/><Relationship Id="rId1393" Type="http://schemas.openxmlformats.org/officeDocument/2006/relationships/hyperlink" Target="https://talan.bank.gov.ua/get-user-certificate/wDwYadpsxRAswFfUUJAS" TargetMode="External"/><Relationship Id="rId111" Type="http://schemas.openxmlformats.org/officeDocument/2006/relationships/hyperlink" Target="https://talan.bank.gov.ua/get-user-certificate/wDwYad3eZGcb9jkzWoQb" TargetMode="External"/><Relationship Id="rId209" Type="http://schemas.openxmlformats.org/officeDocument/2006/relationships/hyperlink" Target="https://talan.bank.gov.ua/get-user-certificate/wDwYaZqUahce6V9YSygf" TargetMode="External"/><Relationship Id="rId416" Type="http://schemas.openxmlformats.org/officeDocument/2006/relationships/hyperlink" Target="https://talan.bank.gov.ua/get-user-certificate/wDwYaU3QIF4kl24fVmlq" TargetMode="External"/><Relationship Id="rId970" Type="http://schemas.openxmlformats.org/officeDocument/2006/relationships/hyperlink" Target="https://talan.bank.gov.ua/get-user-certificate/wDwYaRI1_a9G_NjX4AZ5" TargetMode="External"/><Relationship Id="rId1046" Type="http://schemas.openxmlformats.org/officeDocument/2006/relationships/hyperlink" Target="https://talan.bank.gov.ua/get-user-certificate/wDwYa-LAHhl2cimYWDfF" TargetMode="External"/><Relationship Id="rId1253" Type="http://schemas.openxmlformats.org/officeDocument/2006/relationships/hyperlink" Target="https://talan.bank.gov.ua/get-user-certificate/wDwYaxmERFXTNQXoCcjO" TargetMode="External"/><Relationship Id="rId623" Type="http://schemas.openxmlformats.org/officeDocument/2006/relationships/hyperlink" Target="https://talan.bank.gov.ua/get-user-certificate/wDwYakdIrITPbwb8mbiG" TargetMode="External"/><Relationship Id="rId830" Type="http://schemas.openxmlformats.org/officeDocument/2006/relationships/hyperlink" Target="https://talan.bank.gov.ua/get-user-certificate/wDwYa1NSigqwmgA9QzSk" TargetMode="External"/><Relationship Id="rId928" Type="http://schemas.openxmlformats.org/officeDocument/2006/relationships/hyperlink" Target="https://talan.bank.gov.ua/get-user-certificate/wDwYavHrLuGDuyd9YGau" TargetMode="External"/><Relationship Id="rId1460" Type="http://schemas.openxmlformats.org/officeDocument/2006/relationships/hyperlink" Target="https://talan.bank.gov.ua/get-user-certificate/wDwYaLJFsxWqQeTvS0JR" TargetMode="External"/><Relationship Id="rId1558" Type="http://schemas.openxmlformats.org/officeDocument/2006/relationships/hyperlink" Target="https://talan.bank.gov.ua/get-user-certificate/wDwYacFfZISC9v8Lhf2j" TargetMode="External"/><Relationship Id="rId57" Type="http://schemas.openxmlformats.org/officeDocument/2006/relationships/hyperlink" Target="https://talan.bank.gov.ua/get-user-certificate/wDwYaGHGz-i_eKz5fiIZ" TargetMode="External"/><Relationship Id="rId1113" Type="http://schemas.openxmlformats.org/officeDocument/2006/relationships/hyperlink" Target="https://talan.bank.gov.ua/get-user-certificate/wDwYaJgElr1FfG1krc0l" TargetMode="External"/><Relationship Id="rId1320" Type="http://schemas.openxmlformats.org/officeDocument/2006/relationships/hyperlink" Target="https://talan.bank.gov.ua/get-user-certificate/wDwYaQ30ngwH_8E0Hxgi" TargetMode="External"/><Relationship Id="rId1418" Type="http://schemas.openxmlformats.org/officeDocument/2006/relationships/hyperlink" Target="https://talan.bank.gov.ua/get-user-certificate/wDwYaV18RFkVMLfb8DXp" TargetMode="External"/><Relationship Id="rId273" Type="http://schemas.openxmlformats.org/officeDocument/2006/relationships/hyperlink" Target="https://talan.bank.gov.ua/get-user-certificate/wDwYay5ifR9k69Srw09K" TargetMode="External"/><Relationship Id="rId480" Type="http://schemas.openxmlformats.org/officeDocument/2006/relationships/hyperlink" Target="https://talan.bank.gov.ua/get-user-certificate/wDwYamjUAWzTLLuLqHjl" TargetMode="External"/><Relationship Id="rId133" Type="http://schemas.openxmlformats.org/officeDocument/2006/relationships/hyperlink" Target="https://talan.bank.gov.ua/get-user-certificate/wDwYaR0bhOnKbsLc5qd5" TargetMode="External"/><Relationship Id="rId340" Type="http://schemas.openxmlformats.org/officeDocument/2006/relationships/hyperlink" Target="https://talan.bank.gov.ua/get-user-certificate/wDwYamcBezw2gexm0di7" TargetMode="External"/><Relationship Id="rId578" Type="http://schemas.openxmlformats.org/officeDocument/2006/relationships/hyperlink" Target="https://talan.bank.gov.ua/get-user-certificate/wDwYaxknuLCUsI97Rzpw" TargetMode="External"/><Relationship Id="rId785" Type="http://schemas.openxmlformats.org/officeDocument/2006/relationships/hyperlink" Target="https://talan.bank.gov.ua/get-user-certificate/wDwYafhKlYKp0huKHlEm" TargetMode="External"/><Relationship Id="rId992" Type="http://schemas.openxmlformats.org/officeDocument/2006/relationships/hyperlink" Target="https://talan.bank.gov.ua/get-user-certificate/wDwYaUCXa_BbcyITnS4l" TargetMode="External"/><Relationship Id="rId200" Type="http://schemas.openxmlformats.org/officeDocument/2006/relationships/hyperlink" Target="https://talan.bank.gov.ua/get-user-certificate/wDwYalFQFgUOZLRpD0_Q" TargetMode="External"/><Relationship Id="rId438" Type="http://schemas.openxmlformats.org/officeDocument/2006/relationships/hyperlink" Target="https://talan.bank.gov.ua/get-user-certificate/wDwYaLPANkFyAtoltkz3" TargetMode="External"/><Relationship Id="rId645" Type="http://schemas.openxmlformats.org/officeDocument/2006/relationships/hyperlink" Target="https://talan.bank.gov.ua/get-user-certificate/wDwYaY-fx0dViIyTn1tF" TargetMode="External"/><Relationship Id="rId852" Type="http://schemas.openxmlformats.org/officeDocument/2006/relationships/hyperlink" Target="https://talan.bank.gov.ua/get-user-certificate/wDwYazM-sHWXNxauwnlq" TargetMode="External"/><Relationship Id="rId1068" Type="http://schemas.openxmlformats.org/officeDocument/2006/relationships/hyperlink" Target="https://talan.bank.gov.ua/get-user-certificate/wDwYaLvmBMisLkqPpKka" TargetMode="External"/><Relationship Id="rId1275" Type="http://schemas.openxmlformats.org/officeDocument/2006/relationships/hyperlink" Target="https://talan.bank.gov.ua/get-user-certificate/wDwYaouhdPpdjBzJX5_G" TargetMode="External"/><Relationship Id="rId1482" Type="http://schemas.openxmlformats.org/officeDocument/2006/relationships/hyperlink" Target="https://talan.bank.gov.ua/get-user-certificate/wDwYah7nrsGi-crxaaBR" TargetMode="External"/><Relationship Id="rId505" Type="http://schemas.openxmlformats.org/officeDocument/2006/relationships/hyperlink" Target="https://talan.bank.gov.ua/get-user-certificate/wDwYavVK0fO0uLfmSPCo" TargetMode="External"/><Relationship Id="rId712" Type="http://schemas.openxmlformats.org/officeDocument/2006/relationships/hyperlink" Target="https://talan.bank.gov.ua/get-user-certificate/wDwYa3Tjx4xU7mtzWKra" TargetMode="External"/><Relationship Id="rId1135" Type="http://schemas.openxmlformats.org/officeDocument/2006/relationships/hyperlink" Target="https://talan.bank.gov.ua/get-user-certificate/wDwYaf9yKQdpdl9FGUcx" TargetMode="External"/><Relationship Id="rId1342" Type="http://schemas.openxmlformats.org/officeDocument/2006/relationships/hyperlink" Target="https://talan.bank.gov.ua/get-user-certificate/wDwYarlckwfigKjypATJ" TargetMode="External"/><Relationship Id="rId79" Type="http://schemas.openxmlformats.org/officeDocument/2006/relationships/hyperlink" Target="https://talan.bank.gov.ua/get-user-certificate/wDwYaTWG5JDBWJyyS6br" TargetMode="External"/><Relationship Id="rId1202" Type="http://schemas.openxmlformats.org/officeDocument/2006/relationships/hyperlink" Target="https://talan.bank.gov.ua/get-user-certificate/wDwYaNLWY7f6CJw_AtkW" TargetMode="External"/><Relationship Id="rId1507" Type="http://schemas.openxmlformats.org/officeDocument/2006/relationships/hyperlink" Target="https://talan.bank.gov.ua/get-user-certificate/wDwYaI6eszyV-EypKq5x" TargetMode="External"/><Relationship Id="rId295" Type="http://schemas.openxmlformats.org/officeDocument/2006/relationships/hyperlink" Target="https://talan.bank.gov.ua/get-user-certificate/wDwYaB98prcdqtRaGc5q" TargetMode="External"/><Relationship Id="rId155" Type="http://schemas.openxmlformats.org/officeDocument/2006/relationships/hyperlink" Target="https://talan.bank.gov.ua/get-user-certificate/wDwYaNxnjQbnNrWaxduz" TargetMode="External"/><Relationship Id="rId362" Type="http://schemas.openxmlformats.org/officeDocument/2006/relationships/hyperlink" Target="https://talan.bank.gov.ua/get-user-certificate/wDwYa9Ckiv6P1VQiPlZC" TargetMode="External"/><Relationship Id="rId1297" Type="http://schemas.openxmlformats.org/officeDocument/2006/relationships/hyperlink" Target="https://talan.bank.gov.ua/get-user-certificate/wDwYaCi6UHSl4_3w9eUk" TargetMode="External"/><Relationship Id="rId222" Type="http://schemas.openxmlformats.org/officeDocument/2006/relationships/hyperlink" Target="https://talan.bank.gov.ua/get-user-certificate/wDwYaI0C13zX5OIkmtlo" TargetMode="External"/><Relationship Id="rId667" Type="http://schemas.openxmlformats.org/officeDocument/2006/relationships/hyperlink" Target="https://talan.bank.gov.ua/get-user-certificate/wDwYap3qAmv6b5QPOpnR" TargetMode="External"/><Relationship Id="rId874" Type="http://schemas.openxmlformats.org/officeDocument/2006/relationships/hyperlink" Target="https://talan.bank.gov.ua/get-user-certificate/wDwYaSVHKKKcc428wVqz" TargetMode="External"/><Relationship Id="rId527" Type="http://schemas.openxmlformats.org/officeDocument/2006/relationships/hyperlink" Target="https://talan.bank.gov.ua/get-user-certificate/wDwYaV30epVwhBKkZHVY" TargetMode="External"/><Relationship Id="rId734" Type="http://schemas.openxmlformats.org/officeDocument/2006/relationships/hyperlink" Target="https://talan.bank.gov.ua/get-user-certificate/wDwYaNp2d9tkwME-I09m" TargetMode="External"/><Relationship Id="rId941" Type="http://schemas.openxmlformats.org/officeDocument/2006/relationships/hyperlink" Target="https://talan.bank.gov.ua/get-user-certificate/wDwYaiR5qs0CknEMsjSc" TargetMode="External"/><Relationship Id="rId1157" Type="http://schemas.openxmlformats.org/officeDocument/2006/relationships/hyperlink" Target="https://talan.bank.gov.ua/get-user-certificate/wDwYa-wkEyYsBDN5teMO" TargetMode="External"/><Relationship Id="rId1364" Type="http://schemas.openxmlformats.org/officeDocument/2006/relationships/hyperlink" Target="https://talan.bank.gov.ua/get-user-certificate/wDwYa1acBIidFBQrXDJb" TargetMode="External"/><Relationship Id="rId1571" Type="http://schemas.openxmlformats.org/officeDocument/2006/relationships/hyperlink" Target="https://talan.bank.gov.ua/get-user-certificate/wDwYaWlRK0tN3OoyRww-" TargetMode="External"/><Relationship Id="rId70" Type="http://schemas.openxmlformats.org/officeDocument/2006/relationships/hyperlink" Target="https://talan.bank.gov.ua/get-user-certificate/wDwYaUXDZlWZ_R2Hejrn" TargetMode="External"/><Relationship Id="rId801" Type="http://schemas.openxmlformats.org/officeDocument/2006/relationships/hyperlink" Target="https://talan.bank.gov.ua/get-user-certificate/wDwYa44m7USrRDE2-foQ" TargetMode="External"/><Relationship Id="rId1017" Type="http://schemas.openxmlformats.org/officeDocument/2006/relationships/hyperlink" Target="https://talan.bank.gov.ua/get-user-certificate/wDwYa6mHUPzpB2tdF9j8" TargetMode="External"/><Relationship Id="rId1224" Type="http://schemas.openxmlformats.org/officeDocument/2006/relationships/hyperlink" Target="https://talan.bank.gov.ua/get-user-certificate/wDwYa_Fqk38JqmQgnbcQ" TargetMode="External"/><Relationship Id="rId1431" Type="http://schemas.openxmlformats.org/officeDocument/2006/relationships/hyperlink" Target="https://talan.bank.gov.ua/get-user-certificate/wDwYaxyG0MCkrUojoaqH" TargetMode="External"/><Relationship Id="rId1529" Type="http://schemas.openxmlformats.org/officeDocument/2006/relationships/hyperlink" Target="https://talan.bank.gov.ua/get-user-certificate/wDwYapprk0oppBSuXCn2" TargetMode="External"/><Relationship Id="rId28" Type="http://schemas.openxmlformats.org/officeDocument/2006/relationships/hyperlink" Target="https://talan.bank.gov.ua/get-user-certificate/wDwYa3C6Cft4AC-a47O6" TargetMode="External"/><Relationship Id="rId177" Type="http://schemas.openxmlformats.org/officeDocument/2006/relationships/hyperlink" Target="https://talan.bank.gov.ua/get-user-certificate/wDwYaMFBe7BfpaEQTJWr" TargetMode="External"/><Relationship Id="rId384" Type="http://schemas.openxmlformats.org/officeDocument/2006/relationships/hyperlink" Target="https://talan.bank.gov.ua/get-user-certificate/wDwYauoXbnLlBCqlnmhz" TargetMode="External"/><Relationship Id="rId591" Type="http://schemas.openxmlformats.org/officeDocument/2006/relationships/hyperlink" Target="https://talan.bank.gov.ua/get-user-certificate/wDwYacgr72V5L7uYzDOi" TargetMode="External"/><Relationship Id="rId244" Type="http://schemas.openxmlformats.org/officeDocument/2006/relationships/hyperlink" Target="https://talan.bank.gov.ua/get-user-certificate/wDwYaFCk1LJMcK6y7y-U" TargetMode="External"/><Relationship Id="rId689" Type="http://schemas.openxmlformats.org/officeDocument/2006/relationships/hyperlink" Target="https://talan.bank.gov.ua/get-user-certificate/wDwYa2UnyVSnk9LDvl1A" TargetMode="External"/><Relationship Id="rId896" Type="http://schemas.openxmlformats.org/officeDocument/2006/relationships/hyperlink" Target="https://talan.bank.gov.ua/get-user-certificate/wDwYa4BdZ6cvYEpDCkxk" TargetMode="External"/><Relationship Id="rId1081" Type="http://schemas.openxmlformats.org/officeDocument/2006/relationships/hyperlink" Target="https://talan.bank.gov.ua/get-user-certificate/wDwYasCRhcgVizwJbieZ" TargetMode="External"/><Relationship Id="rId451" Type="http://schemas.openxmlformats.org/officeDocument/2006/relationships/hyperlink" Target="https://talan.bank.gov.ua/get-user-certificate/wDwYaq9eZ2n4y73kHE2W" TargetMode="External"/><Relationship Id="rId549" Type="http://schemas.openxmlformats.org/officeDocument/2006/relationships/hyperlink" Target="https://talan.bank.gov.ua/get-user-certificate/wDwYaTZuwfDXLKkNQlyx" TargetMode="External"/><Relationship Id="rId756" Type="http://schemas.openxmlformats.org/officeDocument/2006/relationships/hyperlink" Target="https://talan.bank.gov.ua/get-user-certificate/wDwYaeR9tEx9My60bUWG" TargetMode="External"/><Relationship Id="rId1179" Type="http://schemas.openxmlformats.org/officeDocument/2006/relationships/hyperlink" Target="https://talan.bank.gov.ua/get-user-certificate/wDwYaSopJdwN4eRl7Hgd" TargetMode="External"/><Relationship Id="rId1386" Type="http://schemas.openxmlformats.org/officeDocument/2006/relationships/hyperlink" Target="https://talan.bank.gov.ua/get-user-certificate/wDwYa-nfzye8YIUM0Jr7" TargetMode="External"/><Relationship Id="rId1593" Type="http://schemas.openxmlformats.org/officeDocument/2006/relationships/hyperlink" Target="https://talan.bank.gov.ua/get-user-certificate/wDwYa4-tdfZZYHUaUW6A" TargetMode="External"/><Relationship Id="rId104" Type="http://schemas.openxmlformats.org/officeDocument/2006/relationships/hyperlink" Target="https://talan.bank.gov.ua/get-user-certificate/wDwYa2aT1u6Hmx8HM_kN" TargetMode="External"/><Relationship Id="rId311" Type="http://schemas.openxmlformats.org/officeDocument/2006/relationships/hyperlink" Target="https://talan.bank.gov.ua/get-user-certificate/wDwYaCT6cGDGPpwFCvO8" TargetMode="External"/><Relationship Id="rId409" Type="http://schemas.openxmlformats.org/officeDocument/2006/relationships/hyperlink" Target="https://talan.bank.gov.ua/get-user-certificate/wDwYasqM8gtb9M7qqzHo" TargetMode="External"/><Relationship Id="rId963" Type="http://schemas.openxmlformats.org/officeDocument/2006/relationships/hyperlink" Target="https://talan.bank.gov.ua/get-user-certificate/wDwYaOdzaGi7rfSRYfX1" TargetMode="External"/><Relationship Id="rId1039" Type="http://schemas.openxmlformats.org/officeDocument/2006/relationships/hyperlink" Target="https://talan.bank.gov.ua/get-user-certificate/wDwYaQj5FLt4lU_XElAK" TargetMode="External"/><Relationship Id="rId1246" Type="http://schemas.openxmlformats.org/officeDocument/2006/relationships/hyperlink" Target="https://talan.bank.gov.ua/get-user-certificate/wDwYaBmoD1yuv-1DvjpN" TargetMode="External"/><Relationship Id="rId92" Type="http://schemas.openxmlformats.org/officeDocument/2006/relationships/hyperlink" Target="https://talan.bank.gov.ua/get-user-certificate/wDwYahBUTqx6dZymJ7RC" TargetMode="External"/><Relationship Id="rId616" Type="http://schemas.openxmlformats.org/officeDocument/2006/relationships/hyperlink" Target="https://talan.bank.gov.ua/get-user-certificate/wDwYaxn16GnJd32OkKtk" TargetMode="External"/><Relationship Id="rId823" Type="http://schemas.openxmlformats.org/officeDocument/2006/relationships/hyperlink" Target="https://talan.bank.gov.ua/get-user-certificate/wDwYaD-ZebG0KBzx5lsy" TargetMode="External"/><Relationship Id="rId1453" Type="http://schemas.openxmlformats.org/officeDocument/2006/relationships/hyperlink" Target="https://talan.bank.gov.ua/get-user-certificate/wDwYaa5qMrDpn4OocGVK" TargetMode="External"/><Relationship Id="rId1106" Type="http://schemas.openxmlformats.org/officeDocument/2006/relationships/hyperlink" Target="https://talan.bank.gov.ua/get-user-certificate/wDwYaVFTa6RoJ98awGkB" TargetMode="External"/><Relationship Id="rId1313" Type="http://schemas.openxmlformats.org/officeDocument/2006/relationships/hyperlink" Target="https://talan.bank.gov.ua/get-user-certificate/wDwYaefaPxVnB4lzoxwz" TargetMode="External"/><Relationship Id="rId1520" Type="http://schemas.openxmlformats.org/officeDocument/2006/relationships/hyperlink" Target="https://talan.bank.gov.ua/get-user-certificate/wDwYavU3izeAvYzaOccW" TargetMode="External"/><Relationship Id="rId199" Type="http://schemas.openxmlformats.org/officeDocument/2006/relationships/hyperlink" Target="https://talan.bank.gov.ua/get-user-certificate/wDwYadhI3FknYPn35Wa1" TargetMode="External"/><Relationship Id="rId266" Type="http://schemas.openxmlformats.org/officeDocument/2006/relationships/hyperlink" Target="https://talan.bank.gov.ua/get-user-certificate/wDwYatzoR2k7Cyk0KKfn" TargetMode="External"/><Relationship Id="rId473" Type="http://schemas.openxmlformats.org/officeDocument/2006/relationships/hyperlink" Target="https://talan.bank.gov.ua/get-user-certificate/wDwYah6ne9BfN3OaMYGP" TargetMode="External"/><Relationship Id="rId680" Type="http://schemas.openxmlformats.org/officeDocument/2006/relationships/hyperlink" Target="https://talan.bank.gov.ua/get-user-certificate/wDwYaKrclR0Nn5oSopiQ" TargetMode="External"/><Relationship Id="rId126" Type="http://schemas.openxmlformats.org/officeDocument/2006/relationships/hyperlink" Target="https://talan.bank.gov.ua/get-user-certificate/wDwYaPG7wsHWXPLbIsOg" TargetMode="External"/><Relationship Id="rId333" Type="http://schemas.openxmlformats.org/officeDocument/2006/relationships/hyperlink" Target="https://talan.bank.gov.ua/get-user-certificate/wDwYayd7Eve-ZX-oudnI" TargetMode="External"/><Relationship Id="rId540" Type="http://schemas.openxmlformats.org/officeDocument/2006/relationships/hyperlink" Target="https://talan.bank.gov.ua/get-user-certificate/wDwYauqwBmFd5r6ThZOF" TargetMode="External"/><Relationship Id="rId778" Type="http://schemas.openxmlformats.org/officeDocument/2006/relationships/hyperlink" Target="https://talan.bank.gov.ua/get-user-certificate/wDwYaTqaAPBtkgV_bTxe" TargetMode="External"/><Relationship Id="rId985" Type="http://schemas.openxmlformats.org/officeDocument/2006/relationships/hyperlink" Target="https://talan.bank.gov.ua/get-user-certificate/wDwYay0aWO7-q43_glrR" TargetMode="External"/><Relationship Id="rId1170" Type="http://schemas.openxmlformats.org/officeDocument/2006/relationships/hyperlink" Target="https://talan.bank.gov.ua/get-user-certificate/wDwYaoT1Pjf03AHjol5Y" TargetMode="External"/><Relationship Id="rId638" Type="http://schemas.openxmlformats.org/officeDocument/2006/relationships/hyperlink" Target="https://talan.bank.gov.ua/get-user-certificate/wDwYa0Uv2cgzYz_BgiYV" TargetMode="External"/><Relationship Id="rId845" Type="http://schemas.openxmlformats.org/officeDocument/2006/relationships/hyperlink" Target="https://talan.bank.gov.ua/get-user-certificate/wDwYa1wFPwrmKV9iiGAE" TargetMode="External"/><Relationship Id="rId1030" Type="http://schemas.openxmlformats.org/officeDocument/2006/relationships/hyperlink" Target="https://talan.bank.gov.ua/get-user-certificate/wDwYaNbMa7YGsj8ARuYS" TargetMode="External"/><Relationship Id="rId1268" Type="http://schemas.openxmlformats.org/officeDocument/2006/relationships/hyperlink" Target="https://talan.bank.gov.ua/get-user-certificate/wDwYaO80RqsdwmHodGuA" TargetMode="External"/><Relationship Id="rId1475" Type="http://schemas.openxmlformats.org/officeDocument/2006/relationships/hyperlink" Target="https://talan.bank.gov.ua/get-user-certificate/wDwYaRdxWQFuQo-VEC7E" TargetMode="External"/><Relationship Id="rId400" Type="http://schemas.openxmlformats.org/officeDocument/2006/relationships/hyperlink" Target="https://talan.bank.gov.ua/get-user-certificate/wDwYaMDfokynovSqaGBX" TargetMode="External"/><Relationship Id="rId705" Type="http://schemas.openxmlformats.org/officeDocument/2006/relationships/hyperlink" Target="https://talan.bank.gov.ua/get-user-certificate/wDwYaMcwTVT-m--yH0dr" TargetMode="External"/><Relationship Id="rId1128" Type="http://schemas.openxmlformats.org/officeDocument/2006/relationships/hyperlink" Target="https://talan.bank.gov.ua/get-user-certificate/wDwYaxyTY5-G3-4ki63j" TargetMode="External"/><Relationship Id="rId1335" Type="http://schemas.openxmlformats.org/officeDocument/2006/relationships/hyperlink" Target="https://talan.bank.gov.ua/get-user-certificate/wDwYaMV5V4J1prXOcfHc" TargetMode="External"/><Relationship Id="rId1542" Type="http://schemas.openxmlformats.org/officeDocument/2006/relationships/hyperlink" Target="https://talan.bank.gov.ua/get-user-certificate/wDwYaoWADhzWxYnzMnEZ" TargetMode="External"/><Relationship Id="rId912" Type="http://schemas.openxmlformats.org/officeDocument/2006/relationships/hyperlink" Target="https://talan.bank.gov.ua/get-user-certificate/wDwYawe1X8QkacmwE4EZ" TargetMode="External"/><Relationship Id="rId41" Type="http://schemas.openxmlformats.org/officeDocument/2006/relationships/hyperlink" Target="https://talan.bank.gov.ua/get-user-certificate/wDwYaaJauNE6OtxPbXBl" TargetMode="External"/><Relationship Id="rId1402" Type="http://schemas.openxmlformats.org/officeDocument/2006/relationships/hyperlink" Target="https://talan.bank.gov.ua/get-user-certificate/wDwYaDtgYGw-6MHLl9rr" TargetMode="External"/><Relationship Id="rId190" Type="http://schemas.openxmlformats.org/officeDocument/2006/relationships/hyperlink" Target="https://talan.bank.gov.ua/get-user-certificate/wDwYaBx-sI9QHmTzVdKM" TargetMode="External"/><Relationship Id="rId288" Type="http://schemas.openxmlformats.org/officeDocument/2006/relationships/hyperlink" Target="https://talan.bank.gov.ua/get-user-certificate/wDwYau8sBx1StmzXiuV0" TargetMode="External"/><Relationship Id="rId495" Type="http://schemas.openxmlformats.org/officeDocument/2006/relationships/hyperlink" Target="https://talan.bank.gov.ua/get-user-certificate/wDwYaiYwuscYth47d2MD" TargetMode="External"/><Relationship Id="rId148" Type="http://schemas.openxmlformats.org/officeDocument/2006/relationships/hyperlink" Target="https://talan.bank.gov.ua/get-user-certificate/wDwYaYCYmQZFLr3HzFLV" TargetMode="External"/><Relationship Id="rId355" Type="http://schemas.openxmlformats.org/officeDocument/2006/relationships/hyperlink" Target="https://talan.bank.gov.ua/get-user-certificate/wDwYa8xWU-HMmwd9rZN-" TargetMode="External"/><Relationship Id="rId562" Type="http://schemas.openxmlformats.org/officeDocument/2006/relationships/hyperlink" Target="https://talan.bank.gov.ua/get-user-certificate/wDwYaPAkNaQV_YVRWwwU" TargetMode="External"/><Relationship Id="rId1192" Type="http://schemas.openxmlformats.org/officeDocument/2006/relationships/hyperlink" Target="https://talan.bank.gov.ua/get-user-certificate/wDwYakkcI40GNqnIsvoH" TargetMode="External"/><Relationship Id="rId215" Type="http://schemas.openxmlformats.org/officeDocument/2006/relationships/hyperlink" Target="https://talan.bank.gov.ua/get-user-certificate/wDwYaU3u2Wue2tUDylHc" TargetMode="External"/><Relationship Id="rId422" Type="http://schemas.openxmlformats.org/officeDocument/2006/relationships/hyperlink" Target="https://talan.bank.gov.ua/get-user-certificate/wDwYabgKPvBkpr5pYebe" TargetMode="External"/><Relationship Id="rId867" Type="http://schemas.openxmlformats.org/officeDocument/2006/relationships/hyperlink" Target="https://talan.bank.gov.ua/get-user-certificate/wDwYaD-GZqWtA80k-u8T" TargetMode="External"/><Relationship Id="rId1052" Type="http://schemas.openxmlformats.org/officeDocument/2006/relationships/hyperlink" Target="https://talan.bank.gov.ua/get-user-certificate/wDwYaR8xFh_b9CeOb7sg" TargetMode="External"/><Relationship Id="rId1497" Type="http://schemas.openxmlformats.org/officeDocument/2006/relationships/hyperlink" Target="https://talan.bank.gov.ua/get-user-certificate/wDwYasg3vAR871X5ndCM" TargetMode="External"/><Relationship Id="rId727" Type="http://schemas.openxmlformats.org/officeDocument/2006/relationships/hyperlink" Target="https://talan.bank.gov.ua/get-user-certificate/wDwYapUaaZRmj8ljqVYk" TargetMode="External"/><Relationship Id="rId934" Type="http://schemas.openxmlformats.org/officeDocument/2006/relationships/hyperlink" Target="https://talan.bank.gov.ua/get-user-certificate/wDwYaqgatS63mHSx8Eit" TargetMode="External"/><Relationship Id="rId1357" Type="http://schemas.openxmlformats.org/officeDocument/2006/relationships/hyperlink" Target="https://talan.bank.gov.ua/get-user-certificate/wDwYa-QvszX4iR6fj2Md" TargetMode="External"/><Relationship Id="rId1564" Type="http://schemas.openxmlformats.org/officeDocument/2006/relationships/hyperlink" Target="https://talan.bank.gov.ua/get-user-certificate/wDwYajYIixStZVhTNyWJ" TargetMode="External"/><Relationship Id="rId63" Type="http://schemas.openxmlformats.org/officeDocument/2006/relationships/hyperlink" Target="https://talan.bank.gov.ua/get-user-certificate/wDwYa1gn0rxUYPiB-s8e" TargetMode="External"/><Relationship Id="rId1217" Type="http://schemas.openxmlformats.org/officeDocument/2006/relationships/hyperlink" Target="https://talan.bank.gov.ua/get-user-certificate/wDwYaJCZwRH1DjPyTmrB" TargetMode="External"/><Relationship Id="rId1424" Type="http://schemas.openxmlformats.org/officeDocument/2006/relationships/hyperlink" Target="https://talan.bank.gov.ua/get-user-certificate/wDwYagiWaeHk-zLtmO1Z" TargetMode="External"/><Relationship Id="rId377" Type="http://schemas.openxmlformats.org/officeDocument/2006/relationships/hyperlink" Target="https://talan.bank.gov.ua/get-user-certificate/wDwYaEO3DWpfwEB2eqfl" TargetMode="External"/><Relationship Id="rId584" Type="http://schemas.openxmlformats.org/officeDocument/2006/relationships/hyperlink" Target="https://talan.bank.gov.ua/get-user-certificate/wDwYaULPbcdgbOwQZvEo" TargetMode="External"/><Relationship Id="rId5" Type="http://schemas.openxmlformats.org/officeDocument/2006/relationships/hyperlink" Target="https://talan.bank.gov.ua/get-user-certificate/wDwYag3QsaTELyPJEel9" TargetMode="External"/><Relationship Id="rId237" Type="http://schemas.openxmlformats.org/officeDocument/2006/relationships/hyperlink" Target="https://talan.bank.gov.ua/get-user-certificate/wDwYalTHYvZ75VbwWr8M" TargetMode="External"/><Relationship Id="rId791" Type="http://schemas.openxmlformats.org/officeDocument/2006/relationships/hyperlink" Target="https://talan.bank.gov.ua/get-user-certificate/wDwYa88Fnm1PjVjFihle" TargetMode="External"/><Relationship Id="rId889" Type="http://schemas.openxmlformats.org/officeDocument/2006/relationships/hyperlink" Target="https://talan.bank.gov.ua/get-user-certificate/wDwYaNSvkhHOegVDVvXe" TargetMode="External"/><Relationship Id="rId1074" Type="http://schemas.openxmlformats.org/officeDocument/2006/relationships/hyperlink" Target="https://talan.bank.gov.ua/get-user-certificate/wDwYaKn756yGTl3PkIzz" TargetMode="External"/><Relationship Id="rId444" Type="http://schemas.openxmlformats.org/officeDocument/2006/relationships/hyperlink" Target="https://talan.bank.gov.ua/get-user-certificate/wDwYa1HTf1xtvXHgn-hQ" TargetMode="External"/><Relationship Id="rId651" Type="http://schemas.openxmlformats.org/officeDocument/2006/relationships/hyperlink" Target="https://talan.bank.gov.ua/get-user-certificate/wDwYaPh4L3FjcYWanNzt" TargetMode="External"/><Relationship Id="rId749" Type="http://schemas.openxmlformats.org/officeDocument/2006/relationships/hyperlink" Target="https://talan.bank.gov.ua/get-user-certificate/wDwYa5hSTDR-ahZvgWJw" TargetMode="External"/><Relationship Id="rId1281" Type="http://schemas.openxmlformats.org/officeDocument/2006/relationships/hyperlink" Target="https://talan.bank.gov.ua/get-user-certificate/wDwYaPF8J2EV9Yt-JrWg" TargetMode="External"/><Relationship Id="rId1379" Type="http://schemas.openxmlformats.org/officeDocument/2006/relationships/hyperlink" Target="https://talan.bank.gov.ua/get-user-certificate/wDwYav4_eRoCC-dvJ8Di" TargetMode="External"/><Relationship Id="rId1586" Type="http://schemas.openxmlformats.org/officeDocument/2006/relationships/hyperlink" Target="https://talan.bank.gov.ua/get-user-certificate/wDwYa-FhYpWWYbCmbOyp" TargetMode="External"/><Relationship Id="rId304" Type="http://schemas.openxmlformats.org/officeDocument/2006/relationships/hyperlink" Target="https://talan.bank.gov.ua/get-user-certificate/wDwYagVwazyUrHV3WXUg" TargetMode="External"/><Relationship Id="rId511" Type="http://schemas.openxmlformats.org/officeDocument/2006/relationships/hyperlink" Target="https://talan.bank.gov.ua/get-user-certificate/wDwYan3z7wnWvcr-v0qq" TargetMode="External"/><Relationship Id="rId609" Type="http://schemas.openxmlformats.org/officeDocument/2006/relationships/hyperlink" Target="https://talan.bank.gov.ua/get-user-certificate/wDwYaXqzzMODm7NIBI29" TargetMode="External"/><Relationship Id="rId956" Type="http://schemas.openxmlformats.org/officeDocument/2006/relationships/hyperlink" Target="https://talan.bank.gov.ua/get-user-certificate/wDwYaWLu2p-3ORHwQJnQ" TargetMode="External"/><Relationship Id="rId1141" Type="http://schemas.openxmlformats.org/officeDocument/2006/relationships/hyperlink" Target="https://talan.bank.gov.ua/get-user-certificate/wDwYaJEQ6yGp1D1b3loY" TargetMode="External"/><Relationship Id="rId1239" Type="http://schemas.openxmlformats.org/officeDocument/2006/relationships/hyperlink" Target="https://talan.bank.gov.ua/get-user-certificate/wDwYa_MtiK7NqRm6IV6J" TargetMode="External"/><Relationship Id="rId85" Type="http://schemas.openxmlformats.org/officeDocument/2006/relationships/hyperlink" Target="https://talan.bank.gov.ua/get-user-certificate/wDwYaFHy2O64b8Mqc1Uz" TargetMode="External"/><Relationship Id="rId816" Type="http://schemas.openxmlformats.org/officeDocument/2006/relationships/hyperlink" Target="https://talan.bank.gov.ua/get-user-certificate/wDwYaVqyZSN_juTY4RHd" TargetMode="External"/><Relationship Id="rId1001" Type="http://schemas.openxmlformats.org/officeDocument/2006/relationships/hyperlink" Target="https://talan.bank.gov.ua/get-user-certificate/wDwYacKex1PH-tWBsqkA" TargetMode="External"/><Relationship Id="rId1446" Type="http://schemas.openxmlformats.org/officeDocument/2006/relationships/hyperlink" Target="https://talan.bank.gov.ua/get-user-certificate/wDwYaLXs6OJkQpnerctY" TargetMode="External"/><Relationship Id="rId1306" Type="http://schemas.openxmlformats.org/officeDocument/2006/relationships/hyperlink" Target="https://talan.bank.gov.ua/get-user-certificate/wDwYalziRfkO7afDguLU" TargetMode="External"/><Relationship Id="rId1513" Type="http://schemas.openxmlformats.org/officeDocument/2006/relationships/hyperlink" Target="https://talan.bank.gov.ua/get-user-certificate/wDwYafxxsaqbmDTlqWYB" TargetMode="External"/><Relationship Id="rId12" Type="http://schemas.openxmlformats.org/officeDocument/2006/relationships/hyperlink" Target="https://talan.bank.gov.ua/get-user-certificate/wDwYaNNfo3T_To2MM2nb" TargetMode="External"/><Relationship Id="rId161" Type="http://schemas.openxmlformats.org/officeDocument/2006/relationships/hyperlink" Target="https://talan.bank.gov.ua/get-user-certificate/wDwYaARJjtAkVdmuwKCf" TargetMode="External"/><Relationship Id="rId399" Type="http://schemas.openxmlformats.org/officeDocument/2006/relationships/hyperlink" Target="https://talan.bank.gov.ua/get-user-certificate/wDwYalfUzajI8r9qBBDT" TargetMode="External"/><Relationship Id="rId259" Type="http://schemas.openxmlformats.org/officeDocument/2006/relationships/hyperlink" Target="https://talan.bank.gov.ua/get-user-certificate/wDwYaxnx6XlfzDGLKM3i" TargetMode="External"/><Relationship Id="rId466" Type="http://schemas.openxmlformats.org/officeDocument/2006/relationships/hyperlink" Target="https://talan.bank.gov.ua/get-user-certificate/wDwYam2Xpvr5rC-gg6JT" TargetMode="External"/><Relationship Id="rId673" Type="http://schemas.openxmlformats.org/officeDocument/2006/relationships/hyperlink" Target="https://talan.bank.gov.ua/get-user-certificate/wDwYaDonyyzQvLCE4M0k" TargetMode="External"/><Relationship Id="rId880" Type="http://schemas.openxmlformats.org/officeDocument/2006/relationships/hyperlink" Target="https://talan.bank.gov.ua/get-user-certificate/wDwYagSB6r3X5JGBvd7_" TargetMode="External"/><Relationship Id="rId1096" Type="http://schemas.openxmlformats.org/officeDocument/2006/relationships/hyperlink" Target="https://talan.bank.gov.ua/get-user-certificate/wDwYa6TEkvIy7dE250Jp" TargetMode="External"/><Relationship Id="rId119" Type="http://schemas.openxmlformats.org/officeDocument/2006/relationships/hyperlink" Target="https://talan.bank.gov.ua/get-user-certificate/wDwYasBFi662eS8IEy0d" TargetMode="External"/><Relationship Id="rId326" Type="http://schemas.openxmlformats.org/officeDocument/2006/relationships/hyperlink" Target="https://talan.bank.gov.ua/get-user-certificate/wDwYa471kG8DNOE16Jt9" TargetMode="External"/><Relationship Id="rId533" Type="http://schemas.openxmlformats.org/officeDocument/2006/relationships/hyperlink" Target="https://talan.bank.gov.ua/get-user-certificate/wDwYatXWmILfRQaRwhpv" TargetMode="External"/><Relationship Id="rId978" Type="http://schemas.openxmlformats.org/officeDocument/2006/relationships/hyperlink" Target="https://talan.bank.gov.ua/get-user-certificate/wDwYaYl82fT6KDHMZW10" TargetMode="External"/><Relationship Id="rId1163" Type="http://schemas.openxmlformats.org/officeDocument/2006/relationships/hyperlink" Target="https://talan.bank.gov.ua/get-user-certificate/wDwYahli6w5zrzS_L3nz" TargetMode="External"/><Relationship Id="rId1370" Type="http://schemas.openxmlformats.org/officeDocument/2006/relationships/hyperlink" Target="https://talan.bank.gov.ua/get-user-certificate/wDwYaz0PKKpI0in4XITN" TargetMode="External"/><Relationship Id="rId740" Type="http://schemas.openxmlformats.org/officeDocument/2006/relationships/hyperlink" Target="https://talan.bank.gov.ua/get-user-certificate/wDwYaGwQejE_OlzWn2vF" TargetMode="External"/><Relationship Id="rId838" Type="http://schemas.openxmlformats.org/officeDocument/2006/relationships/hyperlink" Target="https://talan.bank.gov.ua/get-user-certificate/wDwYaxIwcKXITUPTvznY" TargetMode="External"/><Relationship Id="rId1023" Type="http://schemas.openxmlformats.org/officeDocument/2006/relationships/hyperlink" Target="https://talan.bank.gov.ua/get-user-certificate/wDwYakNUlsMnL-sLSOVl" TargetMode="External"/><Relationship Id="rId1468" Type="http://schemas.openxmlformats.org/officeDocument/2006/relationships/hyperlink" Target="https://talan.bank.gov.ua/get-user-certificate/wDwYaoG_ExeblTHJtinc" TargetMode="External"/><Relationship Id="rId600" Type="http://schemas.openxmlformats.org/officeDocument/2006/relationships/hyperlink" Target="https://talan.bank.gov.ua/get-user-certificate/wDwYaIQpXRBGllyWcIip" TargetMode="External"/><Relationship Id="rId1230" Type="http://schemas.openxmlformats.org/officeDocument/2006/relationships/hyperlink" Target="https://talan.bank.gov.ua/get-user-certificate/wDwYalHiaD070Sla_DdF" TargetMode="External"/><Relationship Id="rId1328" Type="http://schemas.openxmlformats.org/officeDocument/2006/relationships/hyperlink" Target="https://talan.bank.gov.ua/get-user-certificate/wDwYaWFae1xg44lrFaq3" TargetMode="External"/><Relationship Id="rId1535" Type="http://schemas.openxmlformats.org/officeDocument/2006/relationships/hyperlink" Target="https://talan.bank.gov.ua/get-user-certificate/wDwYajlSHGGgMoBpwaC1" TargetMode="External"/><Relationship Id="rId905" Type="http://schemas.openxmlformats.org/officeDocument/2006/relationships/hyperlink" Target="https://talan.bank.gov.ua/get-user-certificate/wDwYaCIT0jlaHlsMVPue" TargetMode="External"/><Relationship Id="rId34" Type="http://schemas.openxmlformats.org/officeDocument/2006/relationships/hyperlink" Target="https://talan.bank.gov.ua/get-user-certificate/wDwYa5GHm0dybq6YiN3r" TargetMode="External"/><Relationship Id="rId1602" Type="http://schemas.openxmlformats.org/officeDocument/2006/relationships/hyperlink" Target="https://talan.bank.gov.ua/get-user-certificate/wDwYa3SvNznv3nGbl1FN" TargetMode="External"/><Relationship Id="rId183" Type="http://schemas.openxmlformats.org/officeDocument/2006/relationships/hyperlink" Target="https://talan.bank.gov.ua/get-user-certificate/wDwYawMGy6a7rOEYXp3v" TargetMode="External"/><Relationship Id="rId390" Type="http://schemas.openxmlformats.org/officeDocument/2006/relationships/hyperlink" Target="https://talan.bank.gov.ua/get-user-certificate/wDwYaNo4I5ji5TblTNL8" TargetMode="External"/><Relationship Id="rId250" Type="http://schemas.openxmlformats.org/officeDocument/2006/relationships/hyperlink" Target="https://talan.bank.gov.ua/get-user-certificate/wDwYam55TZi7D7q45sit" TargetMode="External"/><Relationship Id="rId488" Type="http://schemas.openxmlformats.org/officeDocument/2006/relationships/hyperlink" Target="https://talan.bank.gov.ua/get-user-certificate/wDwYaOIutmK-in9p78S2" TargetMode="External"/><Relationship Id="rId695" Type="http://schemas.openxmlformats.org/officeDocument/2006/relationships/hyperlink" Target="https://talan.bank.gov.ua/get-user-certificate/wDwYaRUG_e364x85Usaw" TargetMode="External"/><Relationship Id="rId709" Type="http://schemas.openxmlformats.org/officeDocument/2006/relationships/hyperlink" Target="https://talan.bank.gov.ua/get-user-certificate/wDwYaDDW_-EnnyHr0HeP" TargetMode="External"/><Relationship Id="rId916" Type="http://schemas.openxmlformats.org/officeDocument/2006/relationships/hyperlink" Target="https://talan.bank.gov.ua/get-user-certificate/wDwYaUHITRPr_pn4Lrjs" TargetMode="External"/><Relationship Id="rId1101" Type="http://schemas.openxmlformats.org/officeDocument/2006/relationships/hyperlink" Target="https://talan.bank.gov.ua/get-user-certificate/wDwYamSs3I_cN23IVhj-" TargetMode="External"/><Relationship Id="rId1546" Type="http://schemas.openxmlformats.org/officeDocument/2006/relationships/hyperlink" Target="https://talan.bank.gov.ua/get-user-certificate/wDwYaVO06YWIdY0EUbre" TargetMode="External"/><Relationship Id="rId45" Type="http://schemas.openxmlformats.org/officeDocument/2006/relationships/hyperlink" Target="https://talan.bank.gov.ua/get-user-certificate/wDwYaAyqlGQVqAZ1d2af" TargetMode="External"/><Relationship Id="rId110" Type="http://schemas.openxmlformats.org/officeDocument/2006/relationships/hyperlink" Target="https://talan.bank.gov.ua/get-user-certificate/wDwYaztk64NdzMvCJSW3" TargetMode="External"/><Relationship Id="rId348" Type="http://schemas.openxmlformats.org/officeDocument/2006/relationships/hyperlink" Target="https://talan.bank.gov.ua/get-user-certificate/wDwYaRmUCWRxqDrangyN" TargetMode="External"/><Relationship Id="rId555" Type="http://schemas.openxmlformats.org/officeDocument/2006/relationships/hyperlink" Target="https://talan.bank.gov.ua/get-user-certificate/wDwYay_36iVVQcVOZ61Q" TargetMode="External"/><Relationship Id="rId762" Type="http://schemas.openxmlformats.org/officeDocument/2006/relationships/hyperlink" Target="https://talan.bank.gov.ua/get-user-certificate/wDwYa5z4BksC54O2yDBI" TargetMode="External"/><Relationship Id="rId1185" Type="http://schemas.openxmlformats.org/officeDocument/2006/relationships/hyperlink" Target="https://talan.bank.gov.ua/get-user-certificate/wDwYatYQqYf49wZbmSyM" TargetMode="External"/><Relationship Id="rId1392" Type="http://schemas.openxmlformats.org/officeDocument/2006/relationships/hyperlink" Target="https://talan.bank.gov.ua/get-user-certificate/wDwYa8O6Xqf4DhrOkqZq" TargetMode="External"/><Relationship Id="rId1406" Type="http://schemas.openxmlformats.org/officeDocument/2006/relationships/hyperlink" Target="https://talan.bank.gov.ua/get-user-certificate/wDwYaZegbmZS9hONO66g" TargetMode="External"/><Relationship Id="rId194" Type="http://schemas.openxmlformats.org/officeDocument/2006/relationships/hyperlink" Target="https://talan.bank.gov.ua/get-user-certificate/wDwYaxDdhuOqN71Olnue" TargetMode="External"/><Relationship Id="rId208" Type="http://schemas.openxmlformats.org/officeDocument/2006/relationships/hyperlink" Target="https://talan.bank.gov.ua/get-user-certificate/wDwYakH8cBAzLUerDfe-" TargetMode="External"/><Relationship Id="rId415" Type="http://schemas.openxmlformats.org/officeDocument/2006/relationships/hyperlink" Target="https://talan.bank.gov.ua/get-user-certificate/wDwYaLVt70n1HB8lxhmg" TargetMode="External"/><Relationship Id="rId622" Type="http://schemas.openxmlformats.org/officeDocument/2006/relationships/hyperlink" Target="https://talan.bank.gov.ua/get-user-certificate/wDwYags4znecHvJ7ZpXl" TargetMode="External"/><Relationship Id="rId1045" Type="http://schemas.openxmlformats.org/officeDocument/2006/relationships/hyperlink" Target="https://talan.bank.gov.ua/get-user-certificate/wDwYawQ7vxnSd_nVPcLP" TargetMode="External"/><Relationship Id="rId1252" Type="http://schemas.openxmlformats.org/officeDocument/2006/relationships/hyperlink" Target="https://talan.bank.gov.ua/get-user-certificate/wDwYaYgKxpm-uWxOZ3bv" TargetMode="External"/><Relationship Id="rId261" Type="http://schemas.openxmlformats.org/officeDocument/2006/relationships/hyperlink" Target="https://talan.bank.gov.ua/get-user-certificate/wDwYaoBSbUx8wDjW3jjm" TargetMode="External"/><Relationship Id="rId499" Type="http://schemas.openxmlformats.org/officeDocument/2006/relationships/hyperlink" Target="https://talan.bank.gov.ua/get-user-certificate/wDwYanYQsFIs17mzr4zz" TargetMode="External"/><Relationship Id="rId927" Type="http://schemas.openxmlformats.org/officeDocument/2006/relationships/hyperlink" Target="https://talan.bank.gov.ua/get-user-certificate/wDwYa3M5UAiuyJFAMbeE" TargetMode="External"/><Relationship Id="rId1112" Type="http://schemas.openxmlformats.org/officeDocument/2006/relationships/hyperlink" Target="https://talan.bank.gov.ua/get-user-certificate/wDwYa18OUdWsF0AJVcX8" TargetMode="External"/><Relationship Id="rId1557" Type="http://schemas.openxmlformats.org/officeDocument/2006/relationships/hyperlink" Target="https://talan.bank.gov.ua/get-user-certificate/wDwYaX39ifesuHBvDRU9" TargetMode="External"/><Relationship Id="rId56" Type="http://schemas.openxmlformats.org/officeDocument/2006/relationships/hyperlink" Target="https://talan.bank.gov.ua/get-user-certificate/wDwYaHHidSxczAf4i88-" TargetMode="External"/><Relationship Id="rId359" Type="http://schemas.openxmlformats.org/officeDocument/2006/relationships/hyperlink" Target="https://talan.bank.gov.ua/get-user-certificate/wDwYaqCHqugMKkB5ZV3W" TargetMode="External"/><Relationship Id="rId566" Type="http://schemas.openxmlformats.org/officeDocument/2006/relationships/hyperlink" Target="https://talan.bank.gov.ua/get-user-certificate/wDwYa-qk-va1hxBqLvPf" TargetMode="External"/><Relationship Id="rId773" Type="http://schemas.openxmlformats.org/officeDocument/2006/relationships/hyperlink" Target="https://talan.bank.gov.ua/get-user-certificate/wDwYasvj5W1SXNdDXK40" TargetMode="External"/><Relationship Id="rId1196" Type="http://schemas.openxmlformats.org/officeDocument/2006/relationships/hyperlink" Target="https://talan.bank.gov.ua/get-user-certificate/wDwYaJCICooksVw0v9W_" TargetMode="External"/><Relationship Id="rId1417" Type="http://schemas.openxmlformats.org/officeDocument/2006/relationships/hyperlink" Target="https://talan.bank.gov.ua/get-user-certificate/wDwYamxmaH3Ag2ysq5kk" TargetMode="External"/><Relationship Id="rId121" Type="http://schemas.openxmlformats.org/officeDocument/2006/relationships/hyperlink" Target="https://talan.bank.gov.ua/get-user-certificate/wDwYaEjrobiTK-v_3UnZ" TargetMode="External"/><Relationship Id="rId219" Type="http://schemas.openxmlformats.org/officeDocument/2006/relationships/hyperlink" Target="https://talan.bank.gov.ua/get-user-certificate/wDwYasbU3cZ1ktPQ6hOR" TargetMode="External"/><Relationship Id="rId426" Type="http://schemas.openxmlformats.org/officeDocument/2006/relationships/hyperlink" Target="https://talan.bank.gov.ua/get-user-certificate/wDwYarEjQPciKmOvPtmd" TargetMode="External"/><Relationship Id="rId633" Type="http://schemas.openxmlformats.org/officeDocument/2006/relationships/hyperlink" Target="https://talan.bank.gov.ua/get-user-certificate/wDwYatJvvK3_HOV7FO9D" TargetMode="External"/><Relationship Id="rId980" Type="http://schemas.openxmlformats.org/officeDocument/2006/relationships/hyperlink" Target="https://talan.bank.gov.ua/get-user-certificate/wDwYaSEGyugWglapVxHL" TargetMode="External"/><Relationship Id="rId1056" Type="http://schemas.openxmlformats.org/officeDocument/2006/relationships/hyperlink" Target="https://talan.bank.gov.ua/get-user-certificate/wDwYaP4eS7aViJfelAIa" TargetMode="External"/><Relationship Id="rId1263" Type="http://schemas.openxmlformats.org/officeDocument/2006/relationships/hyperlink" Target="https://talan.bank.gov.ua/get-user-certificate/wDwYawW8464TF8_-H8hv" TargetMode="External"/><Relationship Id="rId840" Type="http://schemas.openxmlformats.org/officeDocument/2006/relationships/hyperlink" Target="https://talan.bank.gov.ua/get-user-certificate/wDwYaw-eTYqUl4bfBJCD" TargetMode="External"/><Relationship Id="rId938" Type="http://schemas.openxmlformats.org/officeDocument/2006/relationships/hyperlink" Target="https://talan.bank.gov.ua/get-user-certificate/wDwYaPjn3Bq8Wm1yb5-S" TargetMode="External"/><Relationship Id="rId1470" Type="http://schemas.openxmlformats.org/officeDocument/2006/relationships/hyperlink" Target="https://talan.bank.gov.ua/get-user-certificate/wDwYaKjotRajN4YipfjC" TargetMode="External"/><Relationship Id="rId1568" Type="http://schemas.openxmlformats.org/officeDocument/2006/relationships/hyperlink" Target="https://talan.bank.gov.ua/get-user-certificate/wDwYahmd2LBRlKUQ69fv" TargetMode="External"/><Relationship Id="rId67" Type="http://schemas.openxmlformats.org/officeDocument/2006/relationships/hyperlink" Target="https://talan.bank.gov.ua/get-user-certificate/wDwYa_WN9AjGMaAnQj5_" TargetMode="External"/><Relationship Id="rId272" Type="http://schemas.openxmlformats.org/officeDocument/2006/relationships/hyperlink" Target="https://talan.bank.gov.ua/get-user-certificate/wDwYaRBhSpr-UbZBWAoE" TargetMode="External"/><Relationship Id="rId577" Type="http://schemas.openxmlformats.org/officeDocument/2006/relationships/hyperlink" Target="https://talan.bank.gov.ua/get-user-certificate/wDwYaJmf7tAuTyQBjhhD" TargetMode="External"/><Relationship Id="rId700" Type="http://schemas.openxmlformats.org/officeDocument/2006/relationships/hyperlink" Target="https://talan.bank.gov.ua/get-user-certificate/wDwYawNzLZyL_D_CZLx_" TargetMode="External"/><Relationship Id="rId1123" Type="http://schemas.openxmlformats.org/officeDocument/2006/relationships/hyperlink" Target="https://talan.bank.gov.ua/get-user-certificate/wDwYa3kB00-38ngenh8n" TargetMode="External"/><Relationship Id="rId1330" Type="http://schemas.openxmlformats.org/officeDocument/2006/relationships/hyperlink" Target="https://talan.bank.gov.ua/get-user-certificate/wDwYaW6ildVXnsWPQajc" TargetMode="External"/><Relationship Id="rId1428" Type="http://schemas.openxmlformats.org/officeDocument/2006/relationships/hyperlink" Target="https://talan.bank.gov.ua/get-user-certificate/wDwYaOQiRXBYdbfjekqU" TargetMode="External"/><Relationship Id="rId132" Type="http://schemas.openxmlformats.org/officeDocument/2006/relationships/hyperlink" Target="https://talan.bank.gov.ua/get-user-certificate/wDwYadS79Xy82qe6yCyw" TargetMode="External"/><Relationship Id="rId784" Type="http://schemas.openxmlformats.org/officeDocument/2006/relationships/hyperlink" Target="https://talan.bank.gov.ua/get-user-certificate/wDwYaXPdVagzE7URTW-2" TargetMode="External"/><Relationship Id="rId991" Type="http://schemas.openxmlformats.org/officeDocument/2006/relationships/hyperlink" Target="https://talan.bank.gov.ua/get-user-certificate/wDwYae4nFik8XVwgRISc" TargetMode="External"/><Relationship Id="rId1067" Type="http://schemas.openxmlformats.org/officeDocument/2006/relationships/hyperlink" Target="https://talan.bank.gov.ua/get-user-certificate/wDwYaaRkM7tQtOnjgfsa" TargetMode="External"/><Relationship Id="rId437" Type="http://schemas.openxmlformats.org/officeDocument/2006/relationships/hyperlink" Target="https://talan.bank.gov.ua/get-user-certificate/wDwYaiUy_Dc5DU3TvEl0" TargetMode="External"/><Relationship Id="rId644" Type="http://schemas.openxmlformats.org/officeDocument/2006/relationships/hyperlink" Target="https://talan.bank.gov.ua/get-user-certificate/wDwYax-UT_VKHstWrl1m" TargetMode="External"/><Relationship Id="rId851" Type="http://schemas.openxmlformats.org/officeDocument/2006/relationships/hyperlink" Target="https://talan.bank.gov.ua/get-user-certificate/wDwYaTS30YJTf9IOMuHp" TargetMode="External"/><Relationship Id="rId1274" Type="http://schemas.openxmlformats.org/officeDocument/2006/relationships/hyperlink" Target="https://talan.bank.gov.ua/get-user-certificate/wDwYaZ24eYk2pIra-8II" TargetMode="External"/><Relationship Id="rId1481" Type="http://schemas.openxmlformats.org/officeDocument/2006/relationships/hyperlink" Target="https://talan.bank.gov.ua/get-user-certificate/wDwYaGjTnCVMn6bUOgGt" TargetMode="External"/><Relationship Id="rId1579" Type="http://schemas.openxmlformats.org/officeDocument/2006/relationships/hyperlink" Target="https://talan.bank.gov.ua/get-user-certificate/wDwYav58EeERamb51EX7" TargetMode="External"/><Relationship Id="rId283" Type="http://schemas.openxmlformats.org/officeDocument/2006/relationships/hyperlink" Target="https://talan.bank.gov.ua/get-user-certificate/wDwYaQbawCqqJVMa2Q4H" TargetMode="External"/><Relationship Id="rId490" Type="http://schemas.openxmlformats.org/officeDocument/2006/relationships/hyperlink" Target="https://talan.bank.gov.ua/get-user-certificate/wDwYaNuovu4k-MueV2SB" TargetMode="External"/><Relationship Id="rId504" Type="http://schemas.openxmlformats.org/officeDocument/2006/relationships/hyperlink" Target="https://talan.bank.gov.ua/get-user-certificate/wDwYaSBbLGPQp40Z0plv" TargetMode="External"/><Relationship Id="rId711" Type="http://schemas.openxmlformats.org/officeDocument/2006/relationships/hyperlink" Target="https://talan.bank.gov.ua/get-user-certificate/wDwYaKouEy2F8Z8kM5kD" TargetMode="External"/><Relationship Id="rId949" Type="http://schemas.openxmlformats.org/officeDocument/2006/relationships/hyperlink" Target="https://talan.bank.gov.ua/get-user-certificate/wDwYavy2ZY_zARSmmG96" TargetMode="External"/><Relationship Id="rId1134" Type="http://schemas.openxmlformats.org/officeDocument/2006/relationships/hyperlink" Target="https://talan.bank.gov.ua/get-user-certificate/wDwYacU5dR-Of6KT7035" TargetMode="External"/><Relationship Id="rId1341" Type="http://schemas.openxmlformats.org/officeDocument/2006/relationships/hyperlink" Target="https://talan.bank.gov.ua/get-user-certificate/wDwYa0qENhJw1Keyqkdv" TargetMode="External"/><Relationship Id="rId78" Type="http://schemas.openxmlformats.org/officeDocument/2006/relationships/hyperlink" Target="https://talan.bank.gov.ua/get-user-certificate/wDwYaOCvFVWlkZ0mm1MO" TargetMode="External"/><Relationship Id="rId143" Type="http://schemas.openxmlformats.org/officeDocument/2006/relationships/hyperlink" Target="https://talan.bank.gov.ua/get-user-certificate/wDwYajw7pJ9WIOV-RqTq" TargetMode="External"/><Relationship Id="rId350" Type="http://schemas.openxmlformats.org/officeDocument/2006/relationships/hyperlink" Target="https://talan.bank.gov.ua/get-user-certificate/wDwYamRmLyMlN09RYV1n" TargetMode="External"/><Relationship Id="rId588" Type="http://schemas.openxmlformats.org/officeDocument/2006/relationships/hyperlink" Target="https://talan.bank.gov.ua/get-user-certificate/wDwYa2bTpS5pspOPjQ-y" TargetMode="External"/><Relationship Id="rId795" Type="http://schemas.openxmlformats.org/officeDocument/2006/relationships/hyperlink" Target="https://talan.bank.gov.ua/get-user-certificate/wDwYaNbT6nyhcvvTIKIf" TargetMode="External"/><Relationship Id="rId809" Type="http://schemas.openxmlformats.org/officeDocument/2006/relationships/hyperlink" Target="https://talan.bank.gov.ua/get-user-certificate/wDwYayFPHB2JifDKWyiX" TargetMode="External"/><Relationship Id="rId1201" Type="http://schemas.openxmlformats.org/officeDocument/2006/relationships/hyperlink" Target="https://talan.bank.gov.ua/get-user-certificate/wDwYaemdCTDmE15wp7mb" TargetMode="External"/><Relationship Id="rId1439" Type="http://schemas.openxmlformats.org/officeDocument/2006/relationships/hyperlink" Target="https://talan.bank.gov.ua/get-user-certificate/wDwYarAHRNpi0FYhlXmw" TargetMode="External"/><Relationship Id="rId9" Type="http://schemas.openxmlformats.org/officeDocument/2006/relationships/hyperlink" Target="https://talan.bank.gov.ua/get-user-certificate/wDwYashAjsowMCS47Pas" TargetMode="External"/><Relationship Id="rId210" Type="http://schemas.openxmlformats.org/officeDocument/2006/relationships/hyperlink" Target="https://talan.bank.gov.ua/get-user-certificate/wDwYasS5DbX6NVcXpZ0w" TargetMode="External"/><Relationship Id="rId448" Type="http://schemas.openxmlformats.org/officeDocument/2006/relationships/hyperlink" Target="https://talan.bank.gov.ua/get-user-certificate/wDwYa56XkdtYujXGsFv0" TargetMode="External"/><Relationship Id="rId655" Type="http://schemas.openxmlformats.org/officeDocument/2006/relationships/hyperlink" Target="https://talan.bank.gov.ua/get-user-certificate/wDwYaQWk4TC7D2QNEuTe" TargetMode="External"/><Relationship Id="rId862" Type="http://schemas.openxmlformats.org/officeDocument/2006/relationships/hyperlink" Target="https://talan.bank.gov.ua/get-user-certificate/wDwYa5ZwohMKoiR1ow1f" TargetMode="External"/><Relationship Id="rId1078" Type="http://schemas.openxmlformats.org/officeDocument/2006/relationships/hyperlink" Target="https://talan.bank.gov.ua/get-user-certificate/wDwYaenDgBsYCHyqcpek" TargetMode="External"/><Relationship Id="rId1285" Type="http://schemas.openxmlformats.org/officeDocument/2006/relationships/hyperlink" Target="https://talan.bank.gov.ua/get-user-certificate/wDwYaOBM26xzlb1yg69G" TargetMode="External"/><Relationship Id="rId1492" Type="http://schemas.openxmlformats.org/officeDocument/2006/relationships/hyperlink" Target="https://talan.bank.gov.ua/get-user-certificate/wDwYapiN3LtJNiAlRWq8" TargetMode="External"/><Relationship Id="rId1506" Type="http://schemas.openxmlformats.org/officeDocument/2006/relationships/hyperlink" Target="https://talan.bank.gov.ua/get-user-certificate/wDwYalS3QnIGqzbhGj1E" TargetMode="External"/><Relationship Id="rId294" Type="http://schemas.openxmlformats.org/officeDocument/2006/relationships/hyperlink" Target="https://talan.bank.gov.ua/get-user-certificate/wDwYauW_DX3QSdFYb9kX" TargetMode="External"/><Relationship Id="rId308" Type="http://schemas.openxmlformats.org/officeDocument/2006/relationships/hyperlink" Target="https://talan.bank.gov.ua/get-user-certificate/wDwYaZ8zHQ3gRZKZHySp" TargetMode="External"/><Relationship Id="rId515" Type="http://schemas.openxmlformats.org/officeDocument/2006/relationships/hyperlink" Target="https://talan.bank.gov.ua/get-user-certificate/wDwYazrFoR43WkdYfiHL" TargetMode="External"/><Relationship Id="rId722" Type="http://schemas.openxmlformats.org/officeDocument/2006/relationships/hyperlink" Target="https://talan.bank.gov.ua/get-user-certificate/wDwYa56clY5gryItlclE" TargetMode="External"/><Relationship Id="rId1145" Type="http://schemas.openxmlformats.org/officeDocument/2006/relationships/hyperlink" Target="https://talan.bank.gov.ua/get-user-certificate/wDwYaixFzjicbR5mb_yb" TargetMode="External"/><Relationship Id="rId1352" Type="http://schemas.openxmlformats.org/officeDocument/2006/relationships/hyperlink" Target="https://talan.bank.gov.ua/get-user-certificate/wDwYabsC5bcy0YjsglAB" TargetMode="External"/><Relationship Id="rId89" Type="http://schemas.openxmlformats.org/officeDocument/2006/relationships/hyperlink" Target="https://talan.bank.gov.ua/get-user-certificate/wDwYaSNMvASAxMqJqCti" TargetMode="External"/><Relationship Id="rId154" Type="http://schemas.openxmlformats.org/officeDocument/2006/relationships/hyperlink" Target="https://talan.bank.gov.ua/get-user-certificate/wDwYawcHGMeOCkevQpZl" TargetMode="External"/><Relationship Id="rId361" Type="http://schemas.openxmlformats.org/officeDocument/2006/relationships/hyperlink" Target="https://talan.bank.gov.ua/get-user-certificate/wDwYaf3lb83j5W4a0NEq" TargetMode="External"/><Relationship Id="rId599" Type="http://schemas.openxmlformats.org/officeDocument/2006/relationships/hyperlink" Target="https://talan.bank.gov.ua/get-user-certificate/wDwYaAy1irVjNj6HOYH3" TargetMode="External"/><Relationship Id="rId1005" Type="http://schemas.openxmlformats.org/officeDocument/2006/relationships/hyperlink" Target="https://talan.bank.gov.ua/get-user-certificate/wDwYaT7r-9AM5hx_Ro_q" TargetMode="External"/><Relationship Id="rId1212" Type="http://schemas.openxmlformats.org/officeDocument/2006/relationships/hyperlink" Target="https://talan.bank.gov.ua/get-user-certificate/wDwYaeCtUusZck5aEerl" TargetMode="External"/><Relationship Id="rId459" Type="http://schemas.openxmlformats.org/officeDocument/2006/relationships/hyperlink" Target="https://talan.bank.gov.ua/get-user-certificate/wDwYa3mhTrQk3MDiEUlO" TargetMode="External"/><Relationship Id="rId666" Type="http://schemas.openxmlformats.org/officeDocument/2006/relationships/hyperlink" Target="https://talan.bank.gov.ua/get-user-certificate/wDwYa4HsiXZzCAD3lS3J" TargetMode="External"/><Relationship Id="rId873" Type="http://schemas.openxmlformats.org/officeDocument/2006/relationships/hyperlink" Target="https://talan.bank.gov.ua/get-user-certificate/wDwYa3GyvLEWmZYnCrWX" TargetMode="External"/><Relationship Id="rId1089" Type="http://schemas.openxmlformats.org/officeDocument/2006/relationships/hyperlink" Target="https://talan.bank.gov.ua/get-user-certificate/wDwYaORBzL4_EFeRy8iU" TargetMode="External"/><Relationship Id="rId1296" Type="http://schemas.openxmlformats.org/officeDocument/2006/relationships/hyperlink" Target="https://talan.bank.gov.ua/get-user-certificate/wDwYa1QNNfWY94Gj9-Zb" TargetMode="External"/><Relationship Id="rId1517" Type="http://schemas.openxmlformats.org/officeDocument/2006/relationships/hyperlink" Target="https://talan.bank.gov.ua/get-user-certificate/wDwYa9UFG29yBvx_1p_p" TargetMode="External"/><Relationship Id="rId16" Type="http://schemas.openxmlformats.org/officeDocument/2006/relationships/hyperlink" Target="https://talan.bank.gov.ua/get-user-certificate/wDwYagmHT-VNUEi-s0aU" TargetMode="External"/><Relationship Id="rId221" Type="http://schemas.openxmlformats.org/officeDocument/2006/relationships/hyperlink" Target="https://talan.bank.gov.ua/get-user-certificate/wDwYaTOdVtDx6Z_Zwrjs" TargetMode="External"/><Relationship Id="rId319" Type="http://schemas.openxmlformats.org/officeDocument/2006/relationships/hyperlink" Target="https://talan.bank.gov.ua/get-user-certificate/wDwYap_dpfzV-85Ko-ge" TargetMode="External"/><Relationship Id="rId526" Type="http://schemas.openxmlformats.org/officeDocument/2006/relationships/hyperlink" Target="https://talan.bank.gov.ua/get-user-certificate/wDwYaqkIqg2whGYxLpyZ" TargetMode="External"/><Relationship Id="rId1156" Type="http://schemas.openxmlformats.org/officeDocument/2006/relationships/hyperlink" Target="https://talan.bank.gov.ua/get-user-certificate/wDwYa6wwdlxlXvdWGcm-" TargetMode="External"/><Relationship Id="rId1363" Type="http://schemas.openxmlformats.org/officeDocument/2006/relationships/hyperlink" Target="https://talan.bank.gov.ua/get-user-certificate/wDwYaHLMgW6_pHIwV-AC" TargetMode="External"/><Relationship Id="rId733" Type="http://schemas.openxmlformats.org/officeDocument/2006/relationships/hyperlink" Target="https://talan.bank.gov.ua/get-user-certificate/wDwYaSNZLkvUuF0ZscAr" TargetMode="External"/><Relationship Id="rId940" Type="http://schemas.openxmlformats.org/officeDocument/2006/relationships/hyperlink" Target="https://talan.bank.gov.ua/get-user-certificate/wDwYa-fvcJWCnBbfVD6H" TargetMode="External"/><Relationship Id="rId1016" Type="http://schemas.openxmlformats.org/officeDocument/2006/relationships/hyperlink" Target="https://talan.bank.gov.ua/get-user-certificate/wDwYahgiFAa14qmLQyvu" TargetMode="External"/><Relationship Id="rId1570" Type="http://schemas.openxmlformats.org/officeDocument/2006/relationships/hyperlink" Target="https://talan.bank.gov.ua/get-user-certificate/wDwYadeNNkiHKbKRkdlh" TargetMode="External"/><Relationship Id="rId165" Type="http://schemas.openxmlformats.org/officeDocument/2006/relationships/hyperlink" Target="https://talan.bank.gov.ua/get-user-certificate/wDwYa663_abokhKrKT5m" TargetMode="External"/><Relationship Id="rId372" Type="http://schemas.openxmlformats.org/officeDocument/2006/relationships/hyperlink" Target="https://talan.bank.gov.ua/get-user-certificate/wDwYalPMMI9ymiSmC_nV" TargetMode="External"/><Relationship Id="rId677" Type="http://schemas.openxmlformats.org/officeDocument/2006/relationships/hyperlink" Target="https://talan.bank.gov.ua/get-user-certificate/wDwYavoULSfJX3OxnHN6" TargetMode="External"/><Relationship Id="rId800" Type="http://schemas.openxmlformats.org/officeDocument/2006/relationships/hyperlink" Target="https://talan.bank.gov.ua/get-user-certificate/wDwYaLhIyHgLrEQrlyc1" TargetMode="External"/><Relationship Id="rId1223" Type="http://schemas.openxmlformats.org/officeDocument/2006/relationships/hyperlink" Target="https://talan.bank.gov.ua/get-user-certificate/wDwYaH8H6_ebKJRK9E_4" TargetMode="External"/><Relationship Id="rId1430" Type="http://schemas.openxmlformats.org/officeDocument/2006/relationships/hyperlink" Target="https://talan.bank.gov.ua/get-user-certificate/wDwYaIlKTfpFE9a_Dtgr" TargetMode="External"/><Relationship Id="rId1528" Type="http://schemas.openxmlformats.org/officeDocument/2006/relationships/hyperlink" Target="https://talan.bank.gov.ua/get-user-certificate/wDwYaRODfAbK5H_dF-84" TargetMode="External"/><Relationship Id="rId232" Type="http://schemas.openxmlformats.org/officeDocument/2006/relationships/hyperlink" Target="https://talan.bank.gov.ua/get-user-certificate/wDwYaa2L6JD38Hy2EK_f" TargetMode="External"/><Relationship Id="rId884" Type="http://schemas.openxmlformats.org/officeDocument/2006/relationships/hyperlink" Target="https://talan.bank.gov.ua/get-user-certificate/wDwYaCR1DwQIUP-sIGDw" TargetMode="External"/><Relationship Id="rId27" Type="http://schemas.openxmlformats.org/officeDocument/2006/relationships/hyperlink" Target="https://talan.bank.gov.ua/get-user-certificate/wDwYax-9uakYdE5Dvmzb" TargetMode="External"/><Relationship Id="rId537" Type="http://schemas.openxmlformats.org/officeDocument/2006/relationships/hyperlink" Target="https://talan.bank.gov.ua/get-user-certificate/wDwYaVZImR6_P4phH8u-" TargetMode="External"/><Relationship Id="rId744" Type="http://schemas.openxmlformats.org/officeDocument/2006/relationships/hyperlink" Target="https://talan.bank.gov.ua/get-user-certificate/wDwYaIEhLJDczen7iWhx" TargetMode="External"/><Relationship Id="rId951" Type="http://schemas.openxmlformats.org/officeDocument/2006/relationships/hyperlink" Target="https://talan.bank.gov.ua/get-user-certificate/wDwYaw5jlLTK9mWLMgHa" TargetMode="External"/><Relationship Id="rId1167" Type="http://schemas.openxmlformats.org/officeDocument/2006/relationships/hyperlink" Target="https://talan.bank.gov.ua/get-user-certificate/wDwYasEzxM4ruLeoppP1" TargetMode="External"/><Relationship Id="rId1374" Type="http://schemas.openxmlformats.org/officeDocument/2006/relationships/hyperlink" Target="https://talan.bank.gov.ua/get-user-certificate/wDwYa90qYlIn5ijgptoM" TargetMode="External"/><Relationship Id="rId1581" Type="http://schemas.openxmlformats.org/officeDocument/2006/relationships/hyperlink" Target="https://talan.bank.gov.ua/get-user-certificate/wDwYanuWUi7h1_2mBkoG" TargetMode="External"/><Relationship Id="rId80" Type="http://schemas.openxmlformats.org/officeDocument/2006/relationships/hyperlink" Target="https://talan.bank.gov.ua/get-user-certificate/wDwYaC-ZIw3lYamqEXvh" TargetMode="External"/><Relationship Id="rId176" Type="http://schemas.openxmlformats.org/officeDocument/2006/relationships/hyperlink" Target="https://talan.bank.gov.ua/get-user-certificate/wDwYaKShDvxhwIGQQXyK" TargetMode="External"/><Relationship Id="rId383" Type="http://schemas.openxmlformats.org/officeDocument/2006/relationships/hyperlink" Target="https://talan.bank.gov.ua/get-user-certificate/wDwYa2-jAmPlSF-pEm9T" TargetMode="External"/><Relationship Id="rId590" Type="http://schemas.openxmlformats.org/officeDocument/2006/relationships/hyperlink" Target="https://talan.bank.gov.ua/get-user-certificate/wDwYaPQZBKUVVCmm_bCG" TargetMode="External"/><Relationship Id="rId604" Type="http://schemas.openxmlformats.org/officeDocument/2006/relationships/hyperlink" Target="https://talan.bank.gov.ua/get-user-certificate/wDwYaVW8jGwkwmbsv1P3" TargetMode="External"/><Relationship Id="rId811" Type="http://schemas.openxmlformats.org/officeDocument/2006/relationships/hyperlink" Target="https://talan.bank.gov.ua/get-user-certificate/wDwYaLT4Ndj2K0NONtIG" TargetMode="External"/><Relationship Id="rId1027" Type="http://schemas.openxmlformats.org/officeDocument/2006/relationships/hyperlink" Target="https://talan.bank.gov.ua/get-user-certificate/wDwYaVIdABBVk9Ai3bzM" TargetMode="External"/><Relationship Id="rId1234" Type="http://schemas.openxmlformats.org/officeDocument/2006/relationships/hyperlink" Target="https://talan.bank.gov.ua/get-user-certificate/wDwYa1r_rCZBc6DUaxU4" TargetMode="External"/><Relationship Id="rId1441" Type="http://schemas.openxmlformats.org/officeDocument/2006/relationships/hyperlink" Target="https://talan.bank.gov.ua/get-user-certificate/wDwYahlnYEVVJ9z64bzJ" TargetMode="External"/><Relationship Id="rId243" Type="http://schemas.openxmlformats.org/officeDocument/2006/relationships/hyperlink" Target="https://talan.bank.gov.ua/get-user-certificate/wDwYalJogqCWi8I_GFvK" TargetMode="External"/><Relationship Id="rId450" Type="http://schemas.openxmlformats.org/officeDocument/2006/relationships/hyperlink" Target="https://talan.bank.gov.ua/get-user-certificate/wDwYa8vPdq3nBSf6SMe2" TargetMode="External"/><Relationship Id="rId688" Type="http://schemas.openxmlformats.org/officeDocument/2006/relationships/hyperlink" Target="https://talan.bank.gov.ua/get-user-certificate/wDwYaGQ8CBxW-iU9PqQn" TargetMode="External"/><Relationship Id="rId895" Type="http://schemas.openxmlformats.org/officeDocument/2006/relationships/hyperlink" Target="https://talan.bank.gov.ua/get-user-certificate/wDwYaPQxOFVDLlsLMpMk" TargetMode="External"/><Relationship Id="rId909" Type="http://schemas.openxmlformats.org/officeDocument/2006/relationships/hyperlink" Target="https://talan.bank.gov.ua/get-user-certificate/wDwYaJF0bzBsOG7rzcV1" TargetMode="External"/><Relationship Id="rId1080" Type="http://schemas.openxmlformats.org/officeDocument/2006/relationships/hyperlink" Target="https://talan.bank.gov.ua/get-user-certificate/wDwYawLwGcwFVP6rDJrG" TargetMode="External"/><Relationship Id="rId1301" Type="http://schemas.openxmlformats.org/officeDocument/2006/relationships/hyperlink" Target="https://talan.bank.gov.ua/get-user-certificate/wDwYa_obSseqrAXdFLd8" TargetMode="External"/><Relationship Id="rId1539" Type="http://schemas.openxmlformats.org/officeDocument/2006/relationships/hyperlink" Target="https://talan.bank.gov.ua/get-user-certificate/wDwYatvS5uxRTHrmt3KI" TargetMode="External"/><Relationship Id="rId38" Type="http://schemas.openxmlformats.org/officeDocument/2006/relationships/hyperlink" Target="https://talan.bank.gov.ua/get-user-certificate/wDwYa8cwyUBawdyIhi1L" TargetMode="External"/><Relationship Id="rId103" Type="http://schemas.openxmlformats.org/officeDocument/2006/relationships/hyperlink" Target="https://talan.bank.gov.ua/get-user-certificate/wDwYa1bEevMzA1s8eFU1" TargetMode="External"/><Relationship Id="rId310" Type="http://schemas.openxmlformats.org/officeDocument/2006/relationships/hyperlink" Target="https://talan.bank.gov.ua/get-user-certificate/wDwYa-00bQ28kgdzmKZB" TargetMode="External"/><Relationship Id="rId548" Type="http://schemas.openxmlformats.org/officeDocument/2006/relationships/hyperlink" Target="https://talan.bank.gov.ua/get-user-certificate/wDwYaivAmCcvrsIySxvV" TargetMode="External"/><Relationship Id="rId755" Type="http://schemas.openxmlformats.org/officeDocument/2006/relationships/hyperlink" Target="https://talan.bank.gov.ua/get-user-certificate/wDwYastXrR7vsZ_OYWdD" TargetMode="External"/><Relationship Id="rId962" Type="http://schemas.openxmlformats.org/officeDocument/2006/relationships/hyperlink" Target="https://talan.bank.gov.ua/get-user-certificate/wDwYaI-f4thAD9YBlptn" TargetMode="External"/><Relationship Id="rId1178" Type="http://schemas.openxmlformats.org/officeDocument/2006/relationships/hyperlink" Target="https://talan.bank.gov.ua/get-user-certificate/wDwYaiIMuW_Qth930PeO" TargetMode="External"/><Relationship Id="rId1385" Type="http://schemas.openxmlformats.org/officeDocument/2006/relationships/hyperlink" Target="https://talan.bank.gov.ua/get-user-certificate/wDwYahtY6emOUUQCmgaq" TargetMode="External"/><Relationship Id="rId1592" Type="http://schemas.openxmlformats.org/officeDocument/2006/relationships/hyperlink" Target="https://talan.bank.gov.ua/get-user-certificate/wDwYacmQ8ywRa0iCCNYw" TargetMode="External"/><Relationship Id="rId1606" Type="http://schemas.openxmlformats.org/officeDocument/2006/relationships/hyperlink" Target="https://talan.bank.gov.ua/get-user-certificate/wDwYaN0V0DtKFfALPd23" TargetMode="External"/><Relationship Id="rId91" Type="http://schemas.openxmlformats.org/officeDocument/2006/relationships/hyperlink" Target="https://talan.bank.gov.ua/get-user-certificate/wDwYarDeF42HwdoQf5qs" TargetMode="External"/><Relationship Id="rId187" Type="http://schemas.openxmlformats.org/officeDocument/2006/relationships/hyperlink" Target="https://talan.bank.gov.ua/get-user-certificate/wDwYad15wAm_zq2lmvBM" TargetMode="External"/><Relationship Id="rId394" Type="http://schemas.openxmlformats.org/officeDocument/2006/relationships/hyperlink" Target="https://talan.bank.gov.ua/get-user-certificate/wDwYafKqTPKVeK4jG756" TargetMode="External"/><Relationship Id="rId408" Type="http://schemas.openxmlformats.org/officeDocument/2006/relationships/hyperlink" Target="https://talan.bank.gov.ua/get-user-certificate/wDwYapPrWm4LuMMrBvNR" TargetMode="External"/><Relationship Id="rId615" Type="http://schemas.openxmlformats.org/officeDocument/2006/relationships/hyperlink" Target="https://talan.bank.gov.ua/get-user-certificate/wDwYaU4DMN38vQrqWkGj" TargetMode="External"/><Relationship Id="rId822" Type="http://schemas.openxmlformats.org/officeDocument/2006/relationships/hyperlink" Target="https://talan.bank.gov.ua/get-user-certificate/wDwYawpNDeJFz6_28yYL" TargetMode="External"/><Relationship Id="rId1038" Type="http://schemas.openxmlformats.org/officeDocument/2006/relationships/hyperlink" Target="https://talan.bank.gov.ua/get-user-certificate/wDwYaozG_OheQ58Yvavc" TargetMode="External"/><Relationship Id="rId1245" Type="http://schemas.openxmlformats.org/officeDocument/2006/relationships/hyperlink" Target="https://talan.bank.gov.ua/get-user-certificate/wDwYaW0GdlJeupstL_NT" TargetMode="External"/><Relationship Id="rId1452" Type="http://schemas.openxmlformats.org/officeDocument/2006/relationships/hyperlink" Target="https://talan.bank.gov.ua/get-user-certificate/wDwYaFT2qQcqaROg3YYw" TargetMode="External"/><Relationship Id="rId254" Type="http://schemas.openxmlformats.org/officeDocument/2006/relationships/hyperlink" Target="https://talan.bank.gov.ua/get-user-certificate/wDwYa-J1sisU3XcZZmzb" TargetMode="External"/><Relationship Id="rId699" Type="http://schemas.openxmlformats.org/officeDocument/2006/relationships/hyperlink" Target="https://talan.bank.gov.ua/get-user-certificate/wDwYa9_0s_WcZZVou1Q2" TargetMode="External"/><Relationship Id="rId1091" Type="http://schemas.openxmlformats.org/officeDocument/2006/relationships/hyperlink" Target="https://talan.bank.gov.ua/get-user-certificate/wDwYarJ0Q8GRsxE2Q2F4" TargetMode="External"/><Relationship Id="rId1105" Type="http://schemas.openxmlformats.org/officeDocument/2006/relationships/hyperlink" Target="https://talan.bank.gov.ua/get-user-certificate/wDwYanLXcC_vb9XPsErk" TargetMode="External"/><Relationship Id="rId1312" Type="http://schemas.openxmlformats.org/officeDocument/2006/relationships/hyperlink" Target="https://talan.bank.gov.ua/get-user-certificate/wDwYatc0zxME0SuK4nAu" TargetMode="External"/><Relationship Id="rId49" Type="http://schemas.openxmlformats.org/officeDocument/2006/relationships/hyperlink" Target="https://talan.bank.gov.ua/get-user-certificate/wDwYa9Kc4ukrIZeqgUN7" TargetMode="External"/><Relationship Id="rId114" Type="http://schemas.openxmlformats.org/officeDocument/2006/relationships/hyperlink" Target="https://talan.bank.gov.ua/get-user-certificate/wDwYaaSy8Xv78HxhX0RJ" TargetMode="External"/><Relationship Id="rId461" Type="http://schemas.openxmlformats.org/officeDocument/2006/relationships/hyperlink" Target="https://talan.bank.gov.ua/get-user-certificate/wDwYa2QUqUYE1BNgbUIM" TargetMode="External"/><Relationship Id="rId559" Type="http://schemas.openxmlformats.org/officeDocument/2006/relationships/hyperlink" Target="https://talan.bank.gov.ua/get-user-certificate/wDwYa1kxKZSK5IfHTQPO" TargetMode="External"/><Relationship Id="rId766" Type="http://schemas.openxmlformats.org/officeDocument/2006/relationships/hyperlink" Target="https://talan.bank.gov.ua/get-user-certificate/wDwYawYSVjmbAi2xOwRN" TargetMode="External"/><Relationship Id="rId1189" Type="http://schemas.openxmlformats.org/officeDocument/2006/relationships/hyperlink" Target="https://talan.bank.gov.ua/get-user-certificate/wDwYa7JOBbzouv4lbBHw" TargetMode="External"/><Relationship Id="rId1396" Type="http://schemas.openxmlformats.org/officeDocument/2006/relationships/hyperlink" Target="https://talan.bank.gov.ua/get-user-certificate/wDwYaYhZ_0smFfhJusoR" TargetMode="External"/><Relationship Id="rId198" Type="http://schemas.openxmlformats.org/officeDocument/2006/relationships/hyperlink" Target="https://talan.bank.gov.ua/get-user-certificate/wDwYagqiUPJjyIpHp6pA" TargetMode="External"/><Relationship Id="rId321" Type="http://schemas.openxmlformats.org/officeDocument/2006/relationships/hyperlink" Target="https://talan.bank.gov.ua/get-user-certificate/wDwYamT5_bz7WbxvMa99" TargetMode="External"/><Relationship Id="rId419" Type="http://schemas.openxmlformats.org/officeDocument/2006/relationships/hyperlink" Target="https://talan.bank.gov.ua/get-user-certificate/wDwYasdwYRCHE3koSFmK" TargetMode="External"/><Relationship Id="rId626" Type="http://schemas.openxmlformats.org/officeDocument/2006/relationships/hyperlink" Target="https://talan.bank.gov.ua/get-user-certificate/wDwYafWCm62dqSZlgoQy" TargetMode="External"/><Relationship Id="rId973" Type="http://schemas.openxmlformats.org/officeDocument/2006/relationships/hyperlink" Target="https://talan.bank.gov.ua/get-user-certificate/wDwYaAxpRJYpX3t7Mmat" TargetMode="External"/><Relationship Id="rId1049" Type="http://schemas.openxmlformats.org/officeDocument/2006/relationships/hyperlink" Target="https://talan.bank.gov.ua/get-user-certificate/wDwYaL_KNJ2CnRWPo_8C" TargetMode="External"/><Relationship Id="rId1256" Type="http://schemas.openxmlformats.org/officeDocument/2006/relationships/hyperlink" Target="https://talan.bank.gov.ua/get-user-certificate/wDwYa_eG4UojRWWMrHTb" TargetMode="External"/><Relationship Id="rId833" Type="http://schemas.openxmlformats.org/officeDocument/2006/relationships/hyperlink" Target="https://talan.bank.gov.ua/get-user-certificate/wDwYaNBWW2yKZUIlm9uQ" TargetMode="External"/><Relationship Id="rId1116" Type="http://schemas.openxmlformats.org/officeDocument/2006/relationships/hyperlink" Target="https://talan.bank.gov.ua/get-user-certificate/wDwYarA7-GhNMIBc83D9" TargetMode="External"/><Relationship Id="rId1463" Type="http://schemas.openxmlformats.org/officeDocument/2006/relationships/hyperlink" Target="https://talan.bank.gov.ua/get-user-certificate/wDwYa-U5LUyEstcidAX7" TargetMode="External"/><Relationship Id="rId265" Type="http://schemas.openxmlformats.org/officeDocument/2006/relationships/hyperlink" Target="https://talan.bank.gov.ua/get-user-certificate/wDwYaKz8hJyD7ooqJcFK" TargetMode="External"/><Relationship Id="rId472" Type="http://schemas.openxmlformats.org/officeDocument/2006/relationships/hyperlink" Target="https://talan.bank.gov.ua/get-user-certificate/wDwYa3zPXUr-3YMD8aqT" TargetMode="External"/><Relationship Id="rId900" Type="http://schemas.openxmlformats.org/officeDocument/2006/relationships/hyperlink" Target="https://talan.bank.gov.ua/get-user-certificate/wDwYazH4tlDQASk2JYFi" TargetMode="External"/><Relationship Id="rId1323" Type="http://schemas.openxmlformats.org/officeDocument/2006/relationships/hyperlink" Target="https://talan.bank.gov.ua/get-user-certificate/wDwYaMsYDiFVGP4fr7QJ" TargetMode="External"/><Relationship Id="rId1530" Type="http://schemas.openxmlformats.org/officeDocument/2006/relationships/hyperlink" Target="https://talan.bank.gov.ua/get-user-certificate/wDwYaya5m18OQAxvEOFU" TargetMode="External"/><Relationship Id="rId125" Type="http://schemas.openxmlformats.org/officeDocument/2006/relationships/hyperlink" Target="https://talan.bank.gov.ua/get-user-certificate/wDwYaXDoZDb9uuJd9WH7" TargetMode="External"/><Relationship Id="rId332" Type="http://schemas.openxmlformats.org/officeDocument/2006/relationships/hyperlink" Target="https://talan.bank.gov.ua/get-user-certificate/wDwYaut4lxx2QTcgIR7h" TargetMode="External"/><Relationship Id="rId777" Type="http://schemas.openxmlformats.org/officeDocument/2006/relationships/hyperlink" Target="https://talan.bank.gov.ua/get-user-certificate/wDwYaHCYVGTI9WAGM_im" TargetMode="External"/><Relationship Id="rId984" Type="http://schemas.openxmlformats.org/officeDocument/2006/relationships/hyperlink" Target="https://talan.bank.gov.ua/get-user-certificate/wDwYaNt3Y8aN_gfMz63F" TargetMode="External"/><Relationship Id="rId637" Type="http://schemas.openxmlformats.org/officeDocument/2006/relationships/hyperlink" Target="https://talan.bank.gov.ua/get-user-certificate/wDwYaXL2SQ_dRRHZG3-o" TargetMode="External"/><Relationship Id="rId844" Type="http://schemas.openxmlformats.org/officeDocument/2006/relationships/hyperlink" Target="https://talan.bank.gov.ua/get-user-certificate/wDwYayIajXThmj7-MoVj" TargetMode="External"/><Relationship Id="rId1267" Type="http://schemas.openxmlformats.org/officeDocument/2006/relationships/hyperlink" Target="https://talan.bank.gov.ua/get-user-certificate/wDwYaBTmcZkeS5sCs_1t" TargetMode="External"/><Relationship Id="rId1474" Type="http://schemas.openxmlformats.org/officeDocument/2006/relationships/hyperlink" Target="https://talan.bank.gov.ua/get-user-certificate/wDwYaibZEsNqDdOnd_1g" TargetMode="External"/><Relationship Id="rId276" Type="http://schemas.openxmlformats.org/officeDocument/2006/relationships/hyperlink" Target="https://talan.bank.gov.ua/get-user-certificate/wDwYal-Cssqj-bQU5Zd5" TargetMode="External"/><Relationship Id="rId483" Type="http://schemas.openxmlformats.org/officeDocument/2006/relationships/hyperlink" Target="https://talan.bank.gov.ua/get-user-certificate/wDwYa9Ur1JPTKatoQ5vC" TargetMode="External"/><Relationship Id="rId690" Type="http://schemas.openxmlformats.org/officeDocument/2006/relationships/hyperlink" Target="https://talan.bank.gov.ua/get-user-certificate/wDwYaAPa3ZQ5IDD5MHTk" TargetMode="External"/><Relationship Id="rId704" Type="http://schemas.openxmlformats.org/officeDocument/2006/relationships/hyperlink" Target="https://talan.bank.gov.ua/get-user-certificate/wDwYa-Xn91Qa1fiW3oz7" TargetMode="External"/><Relationship Id="rId911" Type="http://schemas.openxmlformats.org/officeDocument/2006/relationships/hyperlink" Target="https://talan.bank.gov.ua/get-user-certificate/wDwYaRwsFvVfK5dUQShG" TargetMode="External"/><Relationship Id="rId1127" Type="http://schemas.openxmlformats.org/officeDocument/2006/relationships/hyperlink" Target="https://talan.bank.gov.ua/get-user-certificate/wDwYaTleQGBV0EhOuScm" TargetMode="External"/><Relationship Id="rId1334" Type="http://schemas.openxmlformats.org/officeDocument/2006/relationships/hyperlink" Target="https://talan.bank.gov.ua/get-user-certificate/wDwYaCri5v-eREvVvr-Z" TargetMode="External"/><Relationship Id="rId1541" Type="http://schemas.openxmlformats.org/officeDocument/2006/relationships/hyperlink" Target="https://talan.bank.gov.ua/get-user-certificate/wDwYadY--LRLW4daBNuA" TargetMode="External"/><Relationship Id="rId40" Type="http://schemas.openxmlformats.org/officeDocument/2006/relationships/hyperlink" Target="https://talan.bank.gov.ua/get-user-certificate/wDwYacY60W2gDpJBNNf7" TargetMode="External"/><Relationship Id="rId136" Type="http://schemas.openxmlformats.org/officeDocument/2006/relationships/hyperlink" Target="https://talan.bank.gov.ua/get-user-certificate/wDwYa4VWiHh6e1qsN8S-" TargetMode="External"/><Relationship Id="rId343" Type="http://schemas.openxmlformats.org/officeDocument/2006/relationships/hyperlink" Target="https://talan.bank.gov.ua/get-user-certificate/wDwYafo5INt0X_9GnJ3q" TargetMode="External"/><Relationship Id="rId550" Type="http://schemas.openxmlformats.org/officeDocument/2006/relationships/hyperlink" Target="https://talan.bank.gov.ua/get-user-certificate/wDwYaoqDC2B9tIO10IMH" TargetMode="External"/><Relationship Id="rId788" Type="http://schemas.openxmlformats.org/officeDocument/2006/relationships/hyperlink" Target="https://talan.bank.gov.ua/get-user-certificate/wDwYa7SN8eQ0GFHie3Jf" TargetMode="External"/><Relationship Id="rId995" Type="http://schemas.openxmlformats.org/officeDocument/2006/relationships/hyperlink" Target="https://talan.bank.gov.ua/get-user-certificate/wDwYarx8siva04q6ApH3" TargetMode="External"/><Relationship Id="rId1180" Type="http://schemas.openxmlformats.org/officeDocument/2006/relationships/hyperlink" Target="https://talan.bank.gov.ua/get-user-certificate/wDwYaAwd2t8Gh49IoIsr" TargetMode="External"/><Relationship Id="rId1401" Type="http://schemas.openxmlformats.org/officeDocument/2006/relationships/hyperlink" Target="https://talan.bank.gov.ua/get-user-certificate/wDwYac7Rl4oC2JpOTGvs" TargetMode="External"/><Relationship Id="rId203" Type="http://schemas.openxmlformats.org/officeDocument/2006/relationships/hyperlink" Target="https://talan.bank.gov.ua/get-user-certificate/wDwYaoIFJRBEJo_0bULD" TargetMode="External"/><Relationship Id="rId648" Type="http://schemas.openxmlformats.org/officeDocument/2006/relationships/hyperlink" Target="https://talan.bank.gov.ua/get-user-certificate/wDwYappl3Jz9vhnXNFRV" TargetMode="External"/><Relationship Id="rId855" Type="http://schemas.openxmlformats.org/officeDocument/2006/relationships/hyperlink" Target="https://talan.bank.gov.ua/get-user-certificate/wDwYaQZucdJgo2MTgCNm" TargetMode="External"/><Relationship Id="rId1040" Type="http://schemas.openxmlformats.org/officeDocument/2006/relationships/hyperlink" Target="https://talan.bank.gov.ua/get-user-certificate/wDwYai7fmlH4pk-ojc5X" TargetMode="External"/><Relationship Id="rId1278" Type="http://schemas.openxmlformats.org/officeDocument/2006/relationships/hyperlink" Target="https://talan.bank.gov.ua/get-user-certificate/wDwYa4aKTb-i-NGTFxHy" TargetMode="External"/><Relationship Id="rId1485" Type="http://schemas.openxmlformats.org/officeDocument/2006/relationships/hyperlink" Target="https://talan.bank.gov.ua/get-user-certificate/wDwYagXxNQPcBtDvw-lz" TargetMode="External"/><Relationship Id="rId287" Type="http://schemas.openxmlformats.org/officeDocument/2006/relationships/hyperlink" Target="https://talan.bank.gov.ua/get-user-certificate/wDwYax9ngQvOGMZQoySB" TargetMode="External"/><Relationship Id="rId410" Type="http://schemas.openxmlformats.org/officeDocument/2006/relationships/hyperlink" Target="https://talan.bank.gov.ua/get-user-certificate/wDwYaSbIaUweKmLWqN-L" TargetMode="External"/><Relationship Id="rId494" Type="http://schemas.openxmlformats.org/officeDocument/2006/relationships/hyperlink" Target="https://talan.bank.gov.ua/get-user-certificate/wDwYaZFwP1v0NtyTagtE" TargetMode="External"/><Relationship Id="rId508" Type="http://schemas.openxmlformats.org/officeDocument/2006/relationships/hyperlink" Target="https://talan.bank.gov.ua/get-user-certificate/wDwYazOuxW3fZJHs5gvt" TargetMode="External"/><Relationship Id="rId715" Type="http://schemas.openxmlformats.org/officeDocument/2006/relationships/hyperlink" Target="https://talan.bank.gov.ua/get-user-certificate/wDwYaXAgcF1yajWTYfXv" TargetMode="External"/><Relationship Id="rId922" Type="http://schemas.openxmlformats.org/officeDocument/2006/relationships/hyperlink" Target="https://talan.bank.gov.ua/get-user-certificate/wDwYaJzdDHNRT7Q_uVJF" TargetMode="External"/><Relationship Id="rId1138" Type="http://schemas.openxmlformats.org/officeDocument/2006/relationships/hyperlink" Target="https://talan.bank.gov.ua/get-user-certificate/wDwYav6nC9IJHjApC_fz" TargetMode="External"/><Relationship Id="rId1345" Type="http://schemas.openxmlformats.org/officeDocument/2006/relationships/hyperlink" Target="https://talan.bank.gov.ua/get-user-certificate/wDwYadmWRHOswj4JaABb" TargetMode="External"/><Relationship Id="rId1552" Type="http://schemas.openxmlformats.org/officeDocument/2006/relationships/hyperlink" Target="https://talan.bank.gov.ua/get-user-certificate/wDwYaRSrmOch2EeKI3H8" TargetMode="External"/><Relationship Id="rId147" Type="http://schemas.openxmlformats.org/officeDocument/2006/relationships/hyperlink" Target="https://talan.bank.gov.ua/get-user-certificate/wDwYaNITDXD5NC6FfWDJ" TargetMode="External"/><Relationship Id="rId354" Type="http://schemas.openxmlformats.org/officeDocument/2006/relationships/hyperlink" Target="https://talan.bank.gov.ua/get-user-certificate/wDwYawsm4SsyfVprm-NY" TargetMode="External"/><Relationship Id="rId799" Type="http://schemas.openxmlformats.org/officeDocument/2006/relationships/hyperlink" Target="https://talan.bank.gov.ua/get-user-certificate/wDwYacjtjh8vVzY5BiBS" TargetMode="External"/><Relationship Id="rId1191" Type="http://schemas.openxmlformats.org/officeDocument/2006/relationships/hyperlink" Target="https://talan.bank.gov.ua/get-user-certificate/wDwYa1jh1VpWYngrBjg-" TargetMode="External"/><Relationship Id="rId1205" Type="http://schemas.openxmlformats.org/officeDocument/2006/relationships/hyperlink" Target="https://talan.bank.gov.ua/get-user-certificate/wDwYa8APkQhu43cTeHPR" TargetMode="External"/><Relationship Id="rId51" Type="http://schemas.openxmlformats.org/officeDocument/2006/relationships/hyperlink" Target="https://talan.bank.gov.ua/get-user-certificate/wDwYasAtpLd_80VLmpTP" TargetMode="External"/><Relationship Id="rId561" Type="http://schemas.openxmlformats.org/officeDocument/2006/relationships/hyperlink" Target="https://talan.bank.gov.ua/get-user-certificate/wDwYaYkK6U_UJuIxwgcP" TargetMode="External"/><Relationship Id="rId659" Type="http://schemas.openxmlformats.org/officeDocument/2006/relationships/hyperlink" Target="https://talan.bank.gov.ua/get-user-certificate/wDwYad-S247BhiUFPUXt" TargetMode="External"/><Relationship Id="rId866" Type="http://schemas.openxmlformats.org/officeDocument/2006/relationships/hyperlink" Target="https://talan.bank.gov.ua/get-user-certificate/wDwYa_auPsK-vGSkgene" TargetMode="External"/><Relationship Id="rId1289" Type="http://schemas.openxmlformats.org/officeDocument/2006/relationships/hyperlink" Target="https://talan.bank.gov.ua/get-user-certificate/wDwYaR2m6G2ALA2kfgVn" TargetMode="External"/><Relationship Id="rId1412" Type="http://schemas.openxmlformats.org/officeDocument/2006/relationships/hyperlink" Target="https://talan.bank.gov.ua/get-user-certificate/wDwYax4iScK0d1G0HpYZ" TargetMode="External"/><Relationship Id="rId1496" Type="http://schemas.openxmlformats.org/officeDocument/2006/relationships/hyperlink" Target="https://talan.bank.gov.ua/get-user-certificate/wDwYaW3rZHIejKV49x95" TargetMode="External"/><Relationship Id="rId214" Type="http://schemas.openxmlformats.org/officeDocument/2006/relationships/hyperlink" Target="https://talan.bank.gov.ua/get-user-certificate/wDwYa-VPA1F2YRiZJebb" TargetMode="External"/><Relationship Id="rId298" Type="http://schemas.openxmlformats.org/officeDocument/2006/relationships/hyperlink" Target="https://talan.bank.gov.ua/get-user-certificate/wDwYabG_V3-5Dp8Qn0RY" TargetMode="External"/><Relationship Id="rId421" Type="http://schemas.openxmlformats.org/officeDocument/2006/relationships/hyperlink" Target="https://talan.bank.gov.ua/get-user-certificate/wDwYajaGz3q2Gk-E_glF" TargetMode="External"/><Relationship Id="rId519" Type="http://schemas.openxmlformats.org/officeDocument/2006/relationships/hyperlink" Target="https://talan.bank.gov.ua/get-user-certificate/wDwYaS1I01wSpL-FYGhJ" TargetMode="External"/><Relationship Id="rId1051" Type="http://schemas.openxmlformats.org/officeDocument/2006/relationships/hyperlink" Target="https://talan.bank.gov.ua/get-user-certificate/wDwYaIz4mDTWM-Tm2Rhq" TargetMode="External"/><Relationship Id="rId1149" Type="http://schemas.openxmlformats.org/officeDocument/2006/relationships/hyperlink" Target="https://talan.bank.gov.ua/get-user-certificate/wDwYaBmlhQnb9sTF80hj" TargetMode="External"/><Relationship Id="rId1356" Type="http://schemas.openxmlformats.org/officeDocument/2006/relationships/hyperlink" Target="https://talan.bank.gov.ua/get-user-certificate/wDwYahoJJQGCcbJuEnCh" TargetMode="External"/><Relationship Id="rId158" Type="http://schemas.openxmlformats.org/officeDocument/2006/relationships/hyperlink" Target="https://talan.bank.gov.ua/get-user-certificate/wDwYalvhO0yiqKpD7dNU" TargetMode="External"/><Relationship Id="rId726" Type="http://schemas.openxmlformats.org/officeDocument/2006/relationships/hyperlink" Target="https://talan.bank.gov.ua/get-user-certificate/wDwYaxdrUaW4r4N38Pch" TargetMode="External"/><Relationship Id="rId933" Type="http://schemas.openxmlformats.org/officeDocument/2006/relationships/hyperlink" Target="https://talan.bank.gov.ua/get-user-certificate/wDwYa8j8ayR-OcQRA67m" TargetMode="External"/><Relationship Id="rId1009" Type="http://schemas.openxmlformats.org/officeDocument/2006/relationships/hyperlink" Target="https://talan.bank.gov.ua/get-user-certificate/wDwYaCEnxsQWOR7FhqtJ" TargetMode="External"/><Relationship Id="rId1563" Type="http://schemas.openxmlformats.org/officeDocument/2006/relationships/hyperlink" Target="https://talan.bank.gov.ua/get-user-certificate/wDwYaLJ0MX8yIow334ls" TargetMode="External"/><Relationship Id="rId62" Type="http://schemas.openxmlformats.org/officeDocument/2006/relationships/hyperlink" Target="https://talan.bank.gov.ua/get-user-certificate/wDwYaXUDDDAkPgsnnu7Z" TargetMode="External"/><Relationship Id="rId365" Type="http://schemas.openxmlformats.org/officeDocument/2006/relationships/hyperlink" Target="https://talan.bank.gov.ua/get-user-certificate/wDwYaEHblH6tvlbFn7rK" TargetMode="External"/><Relationship Id="rId572" Type="http://schemas.openxmlformats.org/officeDocument/2006/relationships/hyperlink" Target="https://talan.bank.gov.ua/get-user-certificate/wDwYaz2L9WqbYGiHrnB3" TargetMode="External"/><Relationship Id="rId1216" Type="http://schemas.openxmlformats.org/officeDocument/2006/relationships/hyperlink" Target="https://talan.bank.gov.ua/get-user-certificate/wDwYakNAVrxs8Zdxd7yt" TargetMode="External"/><Relationship Id="rId1423" Type="http://schemas.openxmlformats.org/officeDocument/2006/relationships/hyperlink" Target="https://talan.bank.gov.ua/get-user-certificate/wDwYaDutW_DmoOYJ6dVk" TargetMode="External"/><Relationship Id="rId225" Type="http://schemas.openxmlformats.org/officeDocument/2006/relationships/hyperlink" Target="https://talan.bank.gov.ua/get-user-certificate/wDwYaCVoYQZRqQ4PIFHO" TargetMode="External"/><Relationship Id="rId432" Type="http://schemas.openxmlformats.org/officeDocument/2006/relationships/hyperlink" Target="https://talan.bank.gov.ua/get-user-certificate/wDwYa9TCSr4FUmtLt9bT" TargetMode="External"/><Relationship Id="rId877" Type="http://schemas.openxmlformats.org/officeDocument/2006/relationships/hyperlink" Target="https://talan.bank.gov.ua/get-user-certificate/wDwYafDuxPU55qNCfeOW" TargetMode="External"/><Relationship Id="rId1062" Type="http://schemas.openxmlformats.org/officeDocument/2006/relationships/hyperlink" Target="https://talan.bank.gov.ua/get-user-certificate/wDwYadQXybqw8AZLCP5A" TargetMode="External"/><Relationship Id="rId737" Type="http://schemas.openxmlformats.org/officeDocument/2006/relationships/hyperlink" Target="https://talan.bank.gov.ua/get-user-certificate/wDwYanVzC9h9LYoPN3Rb" TargetMode="External"/><Relationship Id="rId944" Type="http://schemas.openxmlformats.org/officeDocument/2006/relationships/hyperlink" Target="https://talan.bank.gov.ua/get-user-certificate/wDwYalva83Dc9gFxGZN7" TargetMode="External"/><Relationship Id="rId1367" Type="http://schemas.openxmlformats.org/officeDocument/2006/relationships/hyperlink" Target="https://talan.bank.gov.ua/get-user-certificate/wDwYaVYNJiHW5U09VA4p" TargetMode="External"/><Relationship Id="rId1574" Type="http://schemas.openxmlformats.org/officeDocument/2006/relationships/hyperlink" Target="https://talan.bank.gov.ua/get-user-certificate/wDwYaYYdnQFX3ypyjKGr" TargetMode="External"/><Relationship Id="rId73" Type="http://schemas.openxmlformats.org/officeDocument/2006/relationships/hyperlink" Target="https://talan.bank.gov.ua/get-user-certificate/wDwYaIvmDJow3d55qdRQ" TargetMode="External"/><Relationship Id="rId169" Type="http://schemas.openxmlformats.org/officeDocument/2006/relationships/hyperlink" Target="https://talan.bank.gov.ua/get-user-certificate/wDwYaor61e1uv24vWwUS" TargetMode="External"/><Relationship Id="rId376" Type="http://schemas.openxmlformats.org/officeDocument/2006/relationships/hyperlink" Target="https://talan.bank.gov.ua/get-user-certificate/wDwYaVk2M39byaZBNrQm" TargetMode="External"/><Relationship Id="rId583" Type="http://schemas.openxmlformats.org/officeDocument/2006/relationships/hyperlink" Target="https://talan.bank.gov.ua/get-user-certificate/wDwYabUHA6D52h6bErWC" TargetMode="External"/><Relationship Id="rId790" Type="http://schemas.openxmlformats.org/officeDocument/2006/relationships/hyperlink" Target="https://talan.bank.gov.ua/get-user-certificate/wDwYayHX9X5ZnMpFnZUH" TargetMode="External"/><Relationship Id="rId804" Type="http://schemas.openxmlformats.org/officeDocument/2006/relationships/hyperlink" Target="https://talan.bank.gov.ua/get-user-certificate/wDwYaxDPa4gzzl0Una2V" TargetMode="External"/><Relationship Id="rId1227" Type="http://schemas.openxmlformats.org/officeDocument/2006/relationships/hyperlink" Target="https://talan.bank.gov.ua/get-user-certificate/wDwYaFW6kUy1VVXDxcV7" TargetMode="External"/><Relationship Id="rId1434" Type="http://schemas.openxmlformats.org/officeDocument/2006/relationships/hyperlink" Target="https://talan.bank.gov.ua/get-user-certificate/wDwYaLkAczhk0WnAPb8b" TargetMode="External"/><Relationship Id="rId4" Type="http://schemas.openxmlformats.org/officeDocument/2006/relationships/hyperlink" Target="https://talan.bank.gov.ua/get-user-certificate/wDwYaDLNLrI3NmDrDEdo" TargetMode="External"/><Relationship Id="rId236" Type="http://schemas.openxmlformats.org/officeDocument/2006/relationships/hyperlink" Target="https://talan.bank.gov.ua/get-user-certificate/wDwYazCM7HUg1N77zcgJ" TargetMode="External"/><Relationship Id="rId443" Type="http://schemas.openxmlformats.org/officeDocument/2006/relationships/hyperlink" Target="https://talan.bank.gov.ua/get-user-certificate/wDwYaFzFBh9zljrsxW18" TargetMode="External"/><Relationship Id="rId650" Type="http://schemas.openxmlformats.org/officeDocument/2006/relationships/hyperlink" Target="https://talan.bank.gov.ua/get-user-certificate/wDwYa-jjSK0dn5YecnMo" TargetMode="External"/><Relationship Id="rId888" Type="http://schemas.openxmlformats.org/officeDocument/2006/relationships/hyperlink" Target="https://talan.bank.gov.ua/get-user-certificate/wDwYal3sYKzZQIzRDczx" TargetMode="External"/><Relationship Id="rId1073" Type="http://schemas.openxmlformats.org/officeDocument/2006/relationships/hyperlink" Target="https://talan.bank.gov.ua/get-user-certificate/wDwYaWbROqxm0-PP52QP" TargetMode="External"/><Relationship Id="rId1280" Type="http://schemas.openxmlformats.org/officeDocument/2006/relationships/hyperlink" Target="https://talan.bank.gov.ua/get-user-certificate/wDwYaTETNBQx8VpYc-8c" TargetMode="External"/><Relationship Id="rId1501" Type="http://schemas.openxmlformats.org/officeDocument/2006/relationships/hyperlink" Target="https://talan.bank.gov.ua/get-user-certificate/wDwYaz7JzAfZWc_humzA" TargetMode="External"/><Relationship Id="rId303" Type="http://schemas.openxmlformats.org/officeDocument/2006/relationships/hyperlink" Target="https://talan.bank.gov.ua/get-user-certificate/wDwYa1lyjWWbZexOFzR7" TargetMode="External"/><Relationship Id="rId748" Type="http://schemas.openxmlformats.org/officeDocument/2006/relationships/hyperlink" Target="https://talan.bank.gov.ua/get-user-certificate/wDwYawHAaos9UDxXqIfF" TargetMode="External"/><Relationship Id="rId955" Type="http://schemas.openxmlformats.org/officeDocument/2006/relationships/hyperlink" Target="https://talan.bank.gov.ua/get-user-certificate/wDwYaGQZm-Cb8-crIq0b" TargetMode="External"/><Relationship Id="rId1140" Type="http://schemas.openxmlformats.org/officeDocument/2006/relationships/hyperlink" Target="https://talan.bank.gov.ua/get-user-certificate/wDwYaRQBc2aFZ2I1i1cJ" TargetMode="External"/><Relationship Id="rId1378" Type="http://schemas.openxmlformats.org/officeDocument/2006/relationships/hyperlink" Target="https://talan.bank.gov.ua/get-user-certificate/wDwYavhug58CD7MhpEud" TargetMode="External"/><Relationship Id="rId1585" Type="http://schemas.openxmlformats.org/officeDocument/2006/relationships/hyperlink" Target="https://talan.bank.gov.ua/get-user-certificate/wDwYauStkvVCyOjJMTL2" TargetMode="External"/><Relationship Id="rId84" Type="http://schemas.openxmlformats.org/officeDocument/2006/relationships/hyperlink" Target="https://talan.bank.gov.ua/get-user-certificate/wDwYaX9DwlO_qAq4Xv8s" TargetMode="External"/><Relationship Id="rId387" Type="http://schemas.openxmlformats.org/officeDocument/2006/relationships/hyperlink" Target="https://talan.bank.gov.ua/get-user-certificate/wDwYa9GNK3uCPd6L7zFh" TargetMode="External"/><Relationship Id="rId510" Type="http://schemas.openxmlformats.org/officeDocument/2006/relationships/hyperlink" Target="https://talan.bank.gov.ua/get-user-certificate/wDwYaRXjr50Vh7KEYcX7" TargetMode="External"/><Relationship Id="rId594" Type="http://schemas.openxmlformats.org/officeDocument/2006/relationships/hyperlink" Target="https://talan.bank.gov.ua/get-user-certificate/wDwYa85Km2w8n5fZfec5" TargetMode="External"/><Relationship Id="rId608" Type="http://schemas.openxmlformats.org/officeDocument/2006/relationships/hyperlink" Target="https://talan.bank.gov.ua/get-user-certificate/wDwYamm_ArZuf5y3w6Le" TargetMode="External"/><Relationship Id="rId815" Type="http://schemas.openxmlformats.org/officeDocument/2006/relationships/hyperlink" Target="https://talan.bank.gov.ua/get-user-certificate/wDwYaiCZsWP3gJcPBybj" TargetMode="External"/><Relationship Id="rId1238" Type="http://schemas.openxmlformats.org/officeDocument/2006/relationships/hyperlink" Target="https://talan.bank.gov.ua/get-user-certificate/wDwYaGouEx7a54hamgdi" TargetMode="External"/><Relationship Id="rId1445" Type="http://schemas.openxmlformats.org/officeDocument/2006/relationships/hyperlink" Target="https://talan.bank.gov.ua/get-user-certificate/wDwYanr3tSAcX05sNgzv" TargetMode="External"/><Relationship Id="rId247" Type="http://schemas.openxmlformats.org/officeDocument/2006/relationships/hyperlink" Target="https://talan.bank.gov.ua/get-user-certificate/wDwYa1UyZfhtUDD8J1O3" TargetMode="External"/><Relationship Id="rId899" Type="http://schemas.openxmlformats.org/officeDocument/2006/relationships/hyperlink" Target="https://talan.bank.gov.ua/get-user-certificate/wDwYaAzjgT_mUrWoaZNj" TargetMode="External"/><Relationship Id="rId1000" Type="http://schemas.openxmlformats.org/officeDocument/2006/relationships/hyperlink" Target="https://talan.bank.gov.ua/get-user-certificate/wDwYaWfqlcLNvJlEIglI" TargetMode="External"/><Relationship Id="rId1084" Type="http://schemas.openxmlformats.org/officeDocument/2006/relationships/hyperlink" Target="https://talan.bank.gov.ua/get-user-certificate/wDwYaWoIegAthGtyqhS1" TargetMode="External"/><Relationship Id="rId1305" Type="http://schemas.openxmlformats.org/officeDocument/2006/relationships/hyperlink" Target="https://talan.bank.gov.ua/get-user-certificate/wDwYatofRPCvOMHBavF-" TargetMode="External"/><Relationship Id="rId107" Type="http://schemas.openxmlformats.org/officeDocument/2006/relationships/hyperlink" Target="https://talan.bank.gov.ua/get-user-certificate/wDwYa4RDWSK38gUL-2Fv" TargetMode="External"/><Relationship Id="rId454" Type="http://schemas.openxmlformats.org/officeDocument/2006/relationships/hyperlink" Target="https://talan.bank.gov.ua/get-user-certificate/wDwYarrX9csrrSKE7Q3a" TargetMode="External"/><Relationship Id="rId661" Type="http://schemas.openxmlformats.org/officeDocument/2006/relationships/hyperlink" Target="https://talan.bank.gov.ua/get-user-certificate/wDwYaDY_aPeYLPK27d9J" TargetMode="External"/><Relationship Id="rId759" Type="http://schemas.openxmlformats.org/officeDocument/2006/relationships/hyperlink" Target="https://talan.bank.gov.ua/get-user-certificate/wDwYa7bikUtImJ6I0JRq" TargetMode="External"/><Relationship Id="rId966" Type="http://schemas.openxmlformats.org/officeDocument/2006/relationships/hyperlink" Target="https://talan.bank.gov.ua/get-user-certificate/wDwYaJKVur0OHRlY9HgQ" TargetMode="External"/><Relationship Id="rId1291" Type="http://schemas.openxmlformats.org/officeDocument/2006/relationships/hyperlink" Target="https://talan.bank.gov.ua/get-user-certificate/wDwYa7-2oSv8Us8cCvZk" TargetMode="External"/><Relationship Id="rId1389" Type="http://schemas.openxmlformats.org/officeDocument/2006/relationships/hyperlink" Target="https://talan.bank.gov.ua/get-user-certificate/wDwYaUINDmWsXqyeS_tI" TargetMode="External"/><Relationship Id="rId1512" Type="http://schemas.openxmlformats.org/officeDocument/2006/relationships/hyperlink" Target="https://talan.bank.gov.ua/get-user-certificate/wDwYaezPgnUGc0jauOWF" TargetMode="External"/><Relationship Id="rId1596" Type="http://schemas.openxmlformats.org/officeDocument/2006/relationships/hyperlink" Target="https://talan.bank.gov.ua/get-user-certificate/wDwYarq2MkV0nvFasyIj" TargetMode="External"/><Relationship Id="rId11" Type="http://schemas.openxmlformats.org/officeDocument/2006/relationships/hyperlink" Target="https://talan.bank.gov.ua/get-user-certificate/wDwYadvB4f7qpEWYptz5" TargetMode="External"/><Relationship Id="rId314" Type="http://schemas.openxmlformats.org/officeDocument/2006/relationships/hyperlink" Target="https://talan.bank.gov.ua/get-user-certificate/wDwYaeeEjjh7rcNkas_Q" TargetMode="External"/><Relationship Id="rId398" Type="http://schemas.openxmlformats.org/officeDocument/2006/relationships/hyperlink" Target="https://talan.bank.gov.ua/get-user-certificate/wDwYa6p1xxGscaJPnuHT" TargetMode="External"/><Relationship Id="rId521" Type="http://schemas.openxmlformats.org/officeDocument/2006/relationships/hyperlink" Target="https://talan.bank.gov.ua/get-user-certificate/wDwYaSF_akHwhI6PZviU" TargetMode="External"/><Relationship Id="rId619" Type="http://schemas.openxmlformats.org/officeDocument/2006/relationships/hyperlink" Target="https://talan.bank.gov.ua/get-user-certificate/wDwYarFmm1Qm11Czb4G2" TargetMode="External"/><Relationship Id="rId1151" Type="http://schemas.openxmlformats.org/officeDocument/2006/relationships/hyperlink" Target="https://talan.bank.gov.ua/get-user-certificate/wDwYapL4x_jpuc1utV-H" TargetMode="External"/><Relationship Id="rId1249" Type="http://schemas.openxmlformats.org/officeDocument/2006/relationships/hyperlink" Target="https://talan.bank.gov.ua/get-user-certificate/wDwYa1A7d8N7Mgrm4nlU" TargetMode="External"/><Relationship Id="rId95" Type="http://schemas.openxmlformats.org/officeDocument/2006/relationships/hyperlink" Target="https://talan.bank.gov.ua/get-user-certificate/wDwYaYvi1nIxwbkj_Unu" TargetMode="External"/><Relationship Id="rId160" Type="http://schemas.openxmlformats.org/officeDocument/2006/relationships/hyperlink" Target="https://talan.bank.gov.ua/get-user-certificate/wDwYamyImWT1BijQ-oxh" TargetMode="External"/><Relationship Id="rId826" Type="http://schemas.openxmlformats.org/officeDocument/2006/relationships/hyperlink" Target="https://talan.bank.gov.ua/get-user-certificate/wDwYa8sgOYvdAonqwYsJ" TargetMode="External"/><Relationship Id="rId1011" Type="http://schemas.openxmlformats.org/officeDocument/2006/relationships/hyperlink" Target="https://talan.bank.gov.ua/get-user-certificate/wDwYaWv2e8-xChk6mJMN" TargetMode="External"/><Relationship Id="rId1109" Type="http://schemas.openxmlformats.org/officeDocument/2006/relationships/hyperlink" Target="https://talan.bank.gov.ua/get-user-certificate/wDwYadEBuv71jK3J7jvn" TargetMode="External"/><Relationship Id="rId1456" Type="http://schemas.openxmlformats.org/officeDocument/2006/relationships/hyperlink" Target="https://talan.bank.gov.ua/get-user-certificate/wDwYagLxL3CdzzzMhaw5" TargetMode="External"/><Relationship Id="rId258" Type="http://schemas.openxmlformats.org/officeDocument/2006/relationships/hyperlink" Target="https://talan.bank.gov.ua/get-user-certificate/wDwYapCfAiX2Ez7w80no" TargetMode="External"/><Relationship Id="rId465" Type="http://schemas.openxmlformats.org/officeDocument/2006/relationships/hyperlink" Target="https://talan.bank.gov.ua/get-user-certificate/wDwYazmlY_xpm6isHufp" TargetMode="External"/><Relationship Id="rId672" Type="http://schemas.openxmlformats.org/officeDocument/2006/relationships/hyperlink" Target="https://talan.bank.gov.ua/get-user-certificate/wDwYaZSyNAaqGzrOkr09" TargetMode="External"/><Relationship Id="rId1095" Type="http://schemas.openxmlformats.org/officeDocument/2006/relationships/hyperlink" Target="https://talan.bank.gov.ua/get-user-certificate/wDwYaHqv0WjG-YtssC6R" TargetMode="External"/><Relationship Id="rId1316" Type="http://schemas.openxmlformats.org/officeDocument/2006/relationships/hyperlink" Target="https://talan.bank.gov.ua/get-user-certificate/wDwYawyZG3DFkRRxsOsH" TargetMode="External"/><Relationship Id="rId1523" Type="http://schemas.openxmlformats.org/officeDocument/2006/relationships/hyperlink" Target="https://talan.bank.gov.ua/get-user-certificate/wDwYaP-o34otmTV46IDW" TargetMode="External"/><Relationship Id="rId22" Type="http://schemas.openxmlformats.org/officeDocument/2006/relationships/hyperlink" Target="https://talan.bank.gov.ua/get-user-certificate/wDwYazmoLVB6C7Eg7iY-" TargetMode="External"/><Relationship Id="rId118" Type="http://schemas.openxmlformats.org/officeDocument/2006/relationships/hyperlink" Target="https://talan.bank.gov.ua/get-user-certificate/wDwYakvEnDMZEXi_1Vva" TargetMode="External"/><Relationship Id="rId325" Type="http://schemas.openxmlformats.org/officeDocument/2006/relationships/hyperlink" Target="https://talan.bank.gov.ua/get-user-certificate/wDwYadhyGtGTSIv_pwi4" TargetMode="External"/><Relationship Id="rId532" Type="http://schemas.openxmlformats.org/officeDocument/2006/relationships/hyperlink" Target="https://talan.bank.gov.ua/get-user-certificate/wDwYa8gQF0mlMQ5M4NXp" TargetMode="External"/><Relationship Id="rId977" Type="http://schemas.openxmlformats.org/officeDocument/2006/relationships/hyperlink" Target="https://talan.bank.gov.ua/get-user-certificate/wDwYaUP3wLxl4-aPHYU_" TargetMode="External"/><Relationship Id="rId1162" Type="http://schemas.openxmlformats.org/officeDocument/2006/relationships/hyperlink" Target="https://talan.bank.gov.ua/get-user-certificate/wDwYaTpuN4vcVi7VhJHO" TargetMode="External"/><Relationship Id="rId171" Type="http://schemas.openxmlformats.org/officeDocument/2006/relationships/hyperlink" Target="https://talan.bank.gov.ua/get-user-certificate/wDwYaqG8n53ciKlAe5_-" TargetMode="External"/><Relationship Id="rId837" Type="http://schemas.openxmlformats.org/officeDocument/2006/relationships/hyperlink" Target="https://talan.bank.gov.ua/get-user-certificate/wDwYa8KyvEnexJ2Vpjko" TargetMode="External"/><Relationship Id="rId1022" Type="http://schemas.openxmlformats.org/officeDocument/2006/relationships/hyperlink" Target="https://talan.bank.gov.ua/get-user-certificate/wDwYawnC0YIx_ksoSXgZ" TargetMode="External"/><Relationship Id="rId1467" Type="http://schemas.openxmlformats.org/officeDocument/2006/relationships/hyperlink" Target="https://talan.bank.gov.ua/get-user-certificate/wDwYacCpZzuvQgCT7e_M" TargetMode="External"/><Relationship Id="rId269" Type="http://schemas.openxmlformats.org/officeDocument/2006/relationships/hyperlink" Target="https://talan.bank.gov.ua/get-user-certificate/wDwYaITjm1f-EJ0peDwV" TargetMode="External"/><Relationship Id="rId476" Type="http://schemas.openxmlformats.org/officeDocument/2006/relationships/hyperlink" Target="https://talan.bank.gov.ua/get-user-certificate/wDwYaSf7UqOkqp_1CStg" TargetMode="External"/><Relationship Id="rId683" Type="http://schemas.openxmlformats.org/officeDocument/2006/relationships/hyperlink" Target="https://talan.bank.gov.ua/get-user-certificate/wDwYanIMSI_ItyXvXzXD" TargetMode="External"/><Relationship Id="rId890" Type="http://schemas.openxmlformats.org/officeDocument/2006/relationships/hyperlink" Target="https://talan.bank.gov.ua/get-user-certificate/wDwYakANeZ5OC89PUvmr" TargetMode="External"/><Relationship Id="rId904" Type="http://schemas.openxmlformats.org/officeDocument/2006/relationships/hyperlink" Target="https://talan.bank.gov.ua/get-user-certificate/wDwYasAuX82XsKfxTbgU" TargetMode="External"/><Relationship Id="rId1327" Type="http://schemas.openxmlformats.org/officeDocument/2006/relationships/hyperlink" Target="https://talan.bank.gov.ua/get-user-certificate/wDwYaGPn8BIVdjuNBqxk" TargetMode="External"/><Relationship Id="rId1534" Type="http://schemas.openxmlformats.org/officeDocument/2006/relationships/hyperlink" Target="https://talan.bank.gov.ua/get-user-certificate/wDwYa3oTNXDVtgULf5e_" TargetMode="External"/><Relationship Id="rId33" Type="http://schemas.openxmlformats.org/officeDocument/2006/relationships/hyperlink" Target="https://talan.bank.gov.ua/get-user-certificate/wDwYadZhrzRz0TctiI0r" TargetMode="External"/><Relationship Id="rId129" Type="http://schemas.openxmlformats.org/officeDocument/2006/relationships/hyperlink" Target="https://talan.bank.gov.ua/get-user-certificate/wDwYa5b0ureMUCCPXd1l" TargetMode="External"/><Relationship Id="rId336" Type="http://schemas.openxmlformats.org/officeDocument/2006/relationships/hyperlink" Target="https://talan.bank.gov.ua/get-user-certificate/wDwYauz-G_OwRBgWfsFb" TargetMode="External"/><Relationship Id="rId543" Type="http://schemas.openxmlformats.org/officeDocument/2006/relationships/hyperlink" Target="https://talan.bank.gov.ua/get-user-certificate/wDwYaZxfEWlvApIUHe8u" TargetMode="External"/><Relationship Id="rId988" Type="http://schemas.openxmlformats.org/officeDocument/2006/relationships/hyperlink" Target="https://talan.bank.gov.ua/get-user-certificate/wDwYaLfdt5tvKLE05Li2" TargetMode="External"/><Relationship Id="rId1173" Type="http://schemas.openxmlformats.org/officeDocument/2006/relationships/hyperlink" Target="https://talan.bank.gov.ua/get-user-certificate/wDwYaVNXzttg2HdZC8vI" TargetMode="External"/><Relationship Id="rId1380" Type="http://schemas.openxmlformats.org/officeDocument/2006/relationships/hyperlink" Target="https://talan.bank.gov.ua/get-user-certificate/wDwYaMt2DaTMvgSp-uCc" TargetMode="External"/><Relationship Id="rId1601" Type="http://schemas.openxmlformats.org/officeDocument/2006/relationships/hyperlink" Target="https://talan.bank.gov.ua/get-user-certificate/wDwYaNK-8bUzeUZDjIbU" TargetMode="External"/><Relationship Id="rId182" Type="http://schemas.openxmlformats.org/officeDocument/2006/relationships/hyperlink" Target="https://talan.bank.gov.ua/get-user-certificate/wDwYaxs8v_6Lo0c-25EV" TargetMode="External"/><Relationship Id="rId403" Type="http://schemas.openxmlformats.org/officeDocument/2006/relationships/hyperlink" Target="https://talan.bank.gov.ua/get-user-certificate/wDwYaC03ADyahdCqMacW" TargetMode="External"/><Relationship Id="rId750" Type="http://schemas.openxmlformats.org/officeDocument/2006/relationships/hyperlink" Target="https://talan.bank.gov.ua/get-user-certificate/wDwYapktmlm59cu3tOJG" TargetMode="External"/><Relationship Id="rId848" Type="http://schemas.openxmlformats.org/officeDocument/2006/relationships/hyperlink" Target="https://talan.bank.gov.ua/get-user-certificate/wDwYai9AIjodUbnezEKx" TargetMode="External"/><Relationship Id="rId1033" Type="http://schemas.openxmlformats.org/officeDocument/2006/relationships/hyperlink" Target="https://talan.bank.gov.ua/get-user-certificate/wDwYaILoDXQQxsm7UaWd" TargetMode="External"/><Relationship Id="rId1478" Type="http://schemas.openxmlformats.org/officeDocument/2006/relationships/hyperlink" Target="https://talan.bank.gov.ua/get-user-certificate/wDwYamPZFqwdOsoOTr31" TargetMode="External"/><Relationship Id="rId487" Type="http://schemas.openxmlformats.org/officeDocument/2006/relationships/hyperlink" Target="https://talan.bank.gov.ua/get-user-certificate/wDwYann3cGEOXDqP-v1R" TargetMode="External"/><Relationship Id="rId610" Type="http://schemas.openxmlformats.org/officeDocument/2006/relationships/hyperlink" Target="https://talan.bank.gov.ua/get-user-certificate/wDwYaaeFrfyLGZ-b1rBQ" TargetMode="External"/><Relationship Id="rId694" Type="http://schemas.openxmlformats.org/officeDocument/2006/relationships/hyperlink" Target="https://talan.bank.gov.ua/get-user-certificate/wDwYamei1zpPevyb4j4U" TargetMode="External"/><Relationship Id="rId708" Type="http://schemas.openxmlformats.org/officeDocument/2006/relationships/hyperlink" Target="https://talan.bank.gov.ua/get-user-certificate/wDwYazuAbA4ED25oR54I" TargetMode="External"/><Relationship Id="rId915" Type="http://schemas.openxmlformats.org/officeDocument/2006/relationships/hyperlink" Target="https://talan.bank.gov.ua/get-user-certificate/wDwYaugQDUkWaVn7lPo9" TargetMode="External"/><Relationship Id="rId1240" Type="http://schemas.openxmlformats.org/officeDocument/2006/relationships/hyperlink" Target="https://talan.bank.gov.ua/get-user-certificate/wDwYabzxf-Dc6x4JmXv7" TargetMode="External"/><Relationship Id="rId1338" Type="http://schemas.openxmlformats.org/officeDocument/2006/relationships/hyperlink" Target="https://talan.bank.gov.ua/get-user-certificate/wDwYakStz9vZmS-XiLgZ" TargetMode="External"/><Relationship Id="rId1545" Type="http://schemas.openxmlformats.org/officeDocument/2006/relationships/hyperlink" Target="https://talan.bank.gov.ua/get-user-certificate/wDwYaQtXpZFPZh2GsINs" TargetMode="External"/><Relationship Id="rId347" Type="http://schemas.openxmlformats.org/officeDocument/2006/relationships/hyperlink" Target="https://talan.bank.gov.ua/get-user-certificate/wDwYaVq6xDRKkHKZSze2" TargetMode="External"/><Relationship Id="rId999" Type="http://schemas.openxmlformats.org/officeDocument/2006/relationships/hyperlink" Target="https://talan.bank.gov.ua/get-user-certificate/wDwYaV_1PQEtmNZa_fRX" TargetMode="External"/><Relationship Id="rId1100" Type="http://schemas.openxmlformats.org/officeDocument/2006/relationships/hyperlink" Target="https://talan.bank.gov.ua/get-user-certificate/wDwYa2Ake4AQaSU2jupa" TargetMode="External"/><Relationship Id="rId1184" Type="http://schemas.openxmlformats.org/officeDocument/2006/relationships/hyperlink" Target="https://talan.bank.gov.ua/get-user-certificate/wDwYaJGJ9isHOr0HpKa8" TargetMode="External"/><Relationship Id="rId1405" Type="http://schemas.openxmlformats.org/officeDocument/2006/relationships/hyperlink" Target="https://talan.bank.gov.ua/get-user-certificate/wDwYalqJt28AyuijgSJm" TargetMode="External"/><Relationship Id="rId44" Type="http://schemas.openxmlformats.org/officeDocument/2006/relationships/hyperlink" Target="https://talan.bank.gov.ua/get-user-certificate/wDwYa-hCgWuWz13dJ-uE" TargetMode="External"/><Relationship Id="rId554" Type="http://schemas.openxmlformats.org/officeDocument/2006/relationships/hyperlink" Target="https://talan.bank.gov.ua/get-user-certificate/wDwYalbSa04ET8BWPuvK" TargetMode="External"/><Relationship Id="rId761" Type="http://schemas.openxmlformats.org/officeDocument/2006/relationships/hyperlink" Target="https://talan.bank.gov.ua/get-user-certificate/wDwYaZFx6Ae8r4asgZs6" TargetMode="External"/><Relationship Id="rId859" Type="http://schemas.openxmlformats.org/officeDocument/2006/relationships/hyperlink" Target="https://talan.bank.gov.ua/get-user-certificate/wDwYav9ECUEo1eQaixz8" TargetMode="External"/><Relationship Id="rId1391" Type="http://schemas.openxmlformats.org/officeDocument/2006/relationships/hyperlink" Target="https://talan.bank.gov.ua/get-user-certificate/wDwYaV46aeTditUzJ9My" TargetMode="External"/><Relationship Id="rId1489" Type="http://schemas.openxmlformats.org/officeDocument/2006/relationships/hyperlink" Target="https://talan.bank.gov.ua/get-user-certificate/wDwYaffRS1WAMElrBpu2" TargetMode="External"/><Relationship Id="rId193" Type="http://schemas.openxmlformats.org/officeDocument/2006/relationships/hyperlink" Target="https://talan.bank.gov.ua/get-user-certificate/wDwYaBG2jZtrxm7Su253" TargetMode="External"/><Relationship Id="rId207" Type="http://schemas.openxmlformats.org/officeDocument/2006/relationships/hyperlink" Target="https://talan.bank.gov.ua/get-user-certificate/wDwYarNpS2vjgQEVRNBP" TargetMode="External"/><Relationship Id="rId414" Type="http://schemas.openxmlformats.org/officeDocument/2006/relationships/hyperlink" Target="https://talan.bank.gov.ua/get-user-certificate/wDwYa_PF_ev9HoEK-fif" TargetMode="External"/><Relationship Id="rId498" Type="http://schemas.openxmlformats.org/officeDocument/2006/relationships/hyperlink" Target="https://talan.bank.gov.ua/get-user-certificate/wDwYaHHN_a73LHrIFzCU" TargetMode="External"/><Relationship Id="rId621" Type="http://schemas.openxmlformats.org/officeDocument/2006/relationships/hyperlink" Target="https://talan.bank.gov.ua/get-user-certificate/wDwYaQyaY27r41P9wLwf" TargetMode="External"/><Relationship Id="rId1044" Type="http://schemas.openxmlformats.org/officeDocument/2006/relationships/hyperlink" Target="https://talan.bank.gov.ua/get-user-certificate/wDwYa1H_LV-eEob7UT_d" TargetMode="External"/><Relationship Id="rId1251" Type="http://schemas.openxmlformats.org/officeDocument/2006/relationships/hyperlink" Target="https://talan.bank.gov.ua/get-user-certificate/wDwYas7j7X0eOrrL3MGs" TargetMode="External"/><Relationship Id="rId1349" Type="http://schemas.openxmlformats.org/officeDocument/2006/relationships/hyperlink" Target="https://talan.bank.gov.ua/get-user-certificate/wDwYaMm4MXberOaoIrji" TargetMode="External"/><Relationship Id="rId260" Type="http://schemas.openxmlformats.org/officeDocument/2006/relationships/hyperlink" Target="https://talan.bank.gov.ua/get-user-certificate/wDwYa-axQ34jHFCZ1DtC" TargetMode="External"/><Relationship Id="rId719" Type="http://schemas.openxmlformats.org/officeDocument/2006/relationships/hyperlink" Target="https://talan.bank.gov.ua/get-user-certificate/wDwYa0kMy2SXSCaaGebj" TargetMode="External"/><Relationship Id="rId926" Type="http://schemas.openxmlformats.org/officeDocument/2006/relationships/hyperlink" Target="https://talan.bank.gov.ua/get-user-certificate/wDwYaNCGRf2JiZSZNkl6" TargetMode="External"/><Relationship Id="rId1111" Type="http://schemas.openxmlformats.org/officeDocument/2006/relationships/hyperlink" Target="https://talan.bank.gov.ua/get-user-certificate/wDwYaKzkLS0_AkAkr5cq" TargetMode="External"/><Relationship Id="rId1556" Type="http://schemas.openxmlformats.org/officeDocument/2006/relationships/hyperlink" Target="https://talan.bank.gov.ua/get-user-certificate/wDwYamp9ekQ0e2zT8BdY" TargetMode="External"/><Relationship Id="rId55" Type="http://schemas.openxmlformats.org/officeDocument/2006/relationships/hyperlink" Target="https://talan.bank.gov.ua/get-user-certificate/wDwYav2rGs7Hoa5wak4_" TargetMode="External"/><Relationship Id="rId120" Type="http://schemas.openxmlformats.org/officeDocument/2006/relationships/hyperlink" Target="https://talan.bank.gov.ua/get-user-certificate/wDwYalf0Xe2yR-0mtIOt" TargetMode="External"/><Relationship Id="rId358" Type="http://schemas.openxmlformats.org/officeDocument/2006/relationships/hyperlink" Target="https://talan.bank.gov.ua/get-user-certificate/wDwYa5FNefwv0a6bOy7F" TargetMode="External"/><Relationship Id="rId565" Type="http://schemas.openxmlformats.org/officeDocument/2006/relationships/hyperlink" Target="https://talan.bank.gov.ua/get-user-certificate/wDwYaVQRbLfn_m2cOnV7" TargetMode="External"/><Relationship Id="rId772" Type="http://schemas.openxmlformats.org/officeDocument/2006/relationships/hyperlink" Target="https://talan.bank.gov.ua/get-user-certificate/wDwYaa5poY4RbibJ9H5u" TargetMode="External"/><Relationship Id="rId1195" Type="http://schemas.openxmlformats.org/officeDocument/2006/relationships/hyperlink" Target="https://talan.bank.gov.ua/get-user-certificate/wDwYa5MBf8cjsfihebf2" TargetMode="External"/><Relationship Id="rId1209" Type="http://schemas.openxmlformats.org/officeDocument/2006/relationships/hyperlink" Target="https://talan.bank.gov.ua/get-user-certificate/wDwYaiHG6iK_auBQN9v4" TargetMode="External"/><Relationship Id="rId1416" Type="http://schemas.openxmlformats.org/officeDocument/2006/relationships/hyperlink" Target="https://talan.bank.gov.ua/get-user-certificate/wDwYa5Ix69SyFdCdTi3y" TargetMode="External"/><Relationship Id="rId218" Type="http://schemas.openxmlformats.org/officeDocument/2006/relationships/hyperlink" Target="https://talan.bank.gov.ua/get-user-certificate/wDwYa2HeHsti1kKtreow" TargetMode="External"/><Relationship Id="rId425" Type="http://schemas.openxmlformats.org/officeDocument/2006/relationships/hyperlink" Target="https://talan.bank.gov.ua/get-user-certificate/wDwYaJ6C3VlNsMhtrcyG" TargetMode="External"/><Relationship Id="rId632" Type="http://schemas.openxmlformats.org/officeDocument/2006/relationships/hyperlink" Target="https://talan.bank.gov.ua/get-user-certificate/wDwYaTcCADbis4Kx4w91" TargetMode="External"/><Relationship Id="rId1055" Type="http://schemas.openxmlformats.org/officeDocument/2006/relationships/hyperlink" Target="https://talan.bank.gov.ua/get-user-certificate/wDwYayybQADkdz1Z8WCV" TargetMode="External"/><Relationship Id="rId1262" Type="http://schemas.openxmlformats.org/officeDocument/2006/relationships/hyperlink" Target="https://talan.bank.gov.ua/get-user-certificate/wDwYabCyFls7xJ2cvzYy" TargetMode="External"/><Relationship Id="rId271" Type="http://schemas.openxmlformats.org/officeDocument/2006/relationships/hyperlink" Target="https://talan.bank.gov.ua/get-user-certificate/wDwYasqER3rL8W7E9E1p" TargetMode="External"/><Relationship Id="rId937" Type="http://schemas.openxmlformats.org/officeDocument/2006/relationships/hyperlink" Target="https://talan.bank.gov.ua/get-user-certificate/wDwYavkVvKx26K9FC7Xp" TargetMode="External"/><Relationship Id="rId1122" Type="http://schemas.openxmlformats.org/officeDocument/2006/relationships/hyperlink" Target="https://talan.bank.gov.ua/get-user-certificate/wDwYa5xzLXbSSYd60YZ7" TargetMode="External"/><Relationship Id="rId1567" Type="http://schemas.openxmlformats.org/officeDocument/2006/relationships/hyperlink" Target="https://talan.bank.gov.ua/get-user-certificate/wDwYajqSX-0Eicrakga4" TargetMode="External"/><Relationship Id="rId66" Type="http://schemas.openxmlformats.org/officeDocument/2006/relationships/hyperlink" Target="https://talan.bank.gov.ua/get-user-certificate/wDwYaaTy1rtv-wMO0MDy" TargetMode="External"/><Relationship Id="rId131" Type="http://schemas.openxmlformats.org/officeDocument/2006/relationships/hyperlink" Target="https://talan.bank.gov.ua/get-user-certificate/wDwYaIzZafW6WFQWwYmn" TargetMode="External"/><Relationship Id="rId369" Type="http://schemas.openxmlformats.org/officeDocument/2006/relationships/hyperlink" Target="https://talan.bank.gov.ua/get-user-certificate/wDwYazKLxRmUq1keYFSI" TargetMode="External"/><Relationship Id="rId576" Type="http://schemas.openxmlformats.org/officeDocument/2006/relationships/hyperlink" Target="https://talan.bank.gov.ua/get-user-certificate/wDwYadlb08WN0qoSWxbX" TargetMode="External"/><Relationship Id="rId783" Type="http://schemas.openxmlformats.org/officeDocument/2006/relationships/hyperlink" Target="https://talan.bank.gov.ua/get-user-certificate/wDwYacWwcHManWRcDfdj" TargetMode="External"/><Relationship Id="rId990" Type="http://schemas.openxmlformats.org/officeDocument/2006/relationships/hyperlink" Target="https://talan.bank.gov.ua/get-user-certificate/wDwYa_KIytglEPKTaEqB" TargetMode="External"/><Relationship Id="rId1427" Type="http://schemas.openxmlformats.org/officeDocument/2006/relationships/hyperlink" Target="https://talan.bank.gov.ua/get-user-certificate/wDwYasKczbv-M_FHtEq4" TargetMode="External"/><Relationship Id="rId229" Type="http://schemas.openxmlformats.org/officeDocument/2006/relationships/hyperlink" Target="https://talan.bank.gov.ua/get-user-certificate/wDwYaRLXeoXk5I152q2G" TargetMode="External"/><Relationship Id="rId436" Type="http://schemas.openxmlformats.org/officeDocument/2006/relationships/hyperlink" Target="https://talan.bank.gov.ua/get-user-certificate/wDwYaEL47o4TBmRzUYc0" TargetMode="External"/><Relationship Id="rId643" Type="http://schemas.openxmlformats.org/officeDocument/2006/relationships/hyperlink" Target="https://talan.bank.gov.ua/get-user-certificate/wDwYaBuAVLkJxcE7uVFf" TargetMode="External"/><Relationship Id="rId1066" Type="http://schemas.openxmlformats.org/officeDocument/2006/relationships/hyperlink" Target="https://talan.bank.gov.ua/get-user-certificate/wDwYamJYnpuxH4xw-oOQ" TargetMode="External"/><Relationship Id="rId1273" Type="http://schemas.openxmlformats.org/officeDocument/2006/relationships/hyperlink" Target="https://talan.bank.gov.ua/get-user-certificate/wDwYaqJnd3YDOCmnzdmL" TargetMode="External"/><Relationship Id="rId1480" Type="http://schemas.openxmlformats.org/officeDocument/2006/relationships/hyperlink" Target="https://talan.bank.gov.ua/get-user-certificate/wDwYa1WScOmhnBhG_7qQ" TargetMode="External"/><Relationship Id="rId850" Type="http://schemas.openxmlformats.org/officeDocument/2006/relationships/hyperlink" Target="https://talan.bank.gov.ua/get-user-certificate/wDwYaKFQg5aRbkaxsmtI" TargetMode="External"/><Relationship Id="rId948" Type="http://schemas.openxmlformats.org/officeDocument/2006/relationships/hyperlink" Target="https://talan.bank.gov.ua/get-user-certificate/wDwYa7zeul7MrtDYQvSK" TargetMode="External"/><Relationship Id="rId1133" Type="http://schemas.openxmlformats.org/officeDocument/2006/relationships/hyperlink" Target="https://talan.bank.gov.ua/get-user-certificate/wDwYa1DmTFmUq5nUwudz" TargetMode="External"/><Relationship Id="rId1578" Type="http://schemas.openxmlformats.org/officeDocument/2006/relationships/hyperlink" Target="https://talan.bank.gov.ua/get-user-certificate/wDwYauiBapb0TAPfFAmH" TargetMode="External"/><Relationship Id="rId77" Type="http://schemas.openxmlformats.org/officeDocument/2006/relationships/hyperlink" Target="https://talan.bank.gov.ua/get-user-certificate/wDwYaTWEtRE9JV-64rU_" TargetMode="External"/><Relationship Id="rId282" Type="http://schemas.openxmlformats.org/officeDocument/2006/relationships/hyperlink" Target="https://talan.bank.gov.ua/get-user-certificate/wDwYa1ca2Ce9Ptc_KQtL" TargetMode="External"/><Relationship Id="rId503" Type="http://schemas.openxmlformats.org/officeDocument/2006/relationships/hyperlink" Target="https://talan.bank.gov.ua/get-user-certificate/wDwYa8-nypWkvHQIllpM" TargetMode="External"/><Relationship Id="rId587" Type="http://schemas.openxmlformats.org/officeDocument/2006/relationships/hyperlink" Target="https://talan.bank.gov.ua/get-user-certificate/wDwYaMYyDSLrU2vPx-m-" TargetMode="External"/><Relationship Id="rId710" Type="http://schemas.openxmlformats.org/officeDocument/2006/relationships/hyperlink" Target="https://talan.bank.gov.ua/get-user-certificate/wDwYazfNh7vT5zNudWQy" TargetMode="External"/><Relationship Id="rId808" Type="http://schemas.openxmlformats.org/officeDocument/2006/relationships/hyperlink" Target="https://talan.bank.gov.ua/get-user-certificate/wDwYaB-alhBwEfLWkrx-" TargetMode="External"/><Relationship Id="rId1340" Type="http://schemas.openxmlformats.org/officeDocument/2006/relationships/hyperlink" Target="https://talan.bank.gov.ua/get-user-certificate/wDwYaEUjLy5sJDwn4k0o" TargetMode="External"/><Relationship Id="rId1438" Type="http://schemas.openxmlformats.org/officeDocument/2006/relationships/hyperlink" Target="https://talan.bank.gov.ua/get-user-certificate/wDwYadxs9BKP-_dOatGY" TargetMode="External"/><Relationship Id="rId8" Type="http://schemas.openxmlformats.org/officeDocument/2006/relationships/hyperlink" Target="https://talan.bank.gov.ua/get-user-certificate/wDwYa2LMkLLTIwR4Q6ib" TargetMode="External"/><Relationship Id="rId142" Type="http://schemas.openxmlformats.org/officeDocument/2006/relationships/hyperlink" Target="https://talan.bank.gov.ua/get-user-certificate/wDwYaIOuzV4RNtaExLNT" TargetMode="External"/><Relationship Id="rId447" Type="http://schemas.openxmlformats.org/officeDocument/2006/relationships/hyperlink" Target="https://talan.bank.gov.ua/get-user-certificate/wDwYa4hpbhoCH5c15iBw" TargetMode="External"/><Relationship Id="rId794" Type="http://schemas.openxmlformats.org/officeDocument/2006/relationships/hyperlink" Target="https://talan.bank.gov.ua/get-user-certificate/wDwYazYFjZAxdpRunf8u" TargetMode="External"/><Relationship Id="rId1077" Type="http://schemas.openxmlformats.org/officeDocument/2006/relationships/hyperlink" Target="https://talan.bank.gov.ua/get-user-certificate/wDwYa3H231fLteaKLMIu" TargetMode="External"/><Relationship Id="rId1200" Type="http://schemas.openxmlformats.org/officeDocument/2006/relationships/hyperlink" Target="https://talan.bank.gov.ua/get-user-certificate/wDwYa1Qf_ii0ATD75fYD" TargetMode="External"/><Relationship Id="rId654" Type="http://schemas.openxmlformats.org/officeDocument/2006/relationships/hyperlink" Target="https://talan.bank.gov.ua/get-user-certificate/wDwYaea6uPTBLW0zEnjL" TargetMode="External"/><Relationship Id="rId861" Type="http://schemas.openxmlformats.org/officeDocument/2006/relationships/hyperlink" Target="https://talan.bank.gov.ua/get-user-certificate/wDwYag1yAuZJeuz5MqIk" TargetMode="External"/><Relationship Id="rId959" Type="http://schemas.openxmlformats.org/officeDocument/2006/relationships/hyperlink" Target="https://talan.bank.gov.ua/get-user-certificate/wDwYajLJq3pCCDbMiku4" TargetMode="External"/><Relationship Id="rId1284" Type="http://schemas.openxmlformats.org/officeDocument/2006/relationships/hyperlink" Target="https://talan.bank.gov.ua/get-user-certificate/wDwYajHk55y1Dz3xsxvz" TargetMode="External"/><Relationship Id="rId1491" Type="http://schemas.openxmlformats.org/officeDocument/2006/relationships/hyperlink" Target="https://talan.bank.gov.ua/get-user-certificate/wDwYa0_gscqt6p33W1DI" TargetMode="External"/><Relationship Id="rId1505" Type="http://schemas.openxmlformats.org/officeDocument/2006/relationships/hyperlink" Target="https://talan.bank.gov.ua/get-user-certificate/wDwYadibwmFkpbi7LPsh" TargetMode="External"/><Relationship Id="rId1589" Type="http://schemas.openxmlformats.org/officeDocument/2006/relationships/hyperlink" Target="https://talan.bank.gov.ua/get-user-certificate/wDwYaA1cK8djJw7AQmKP" TargetMode="External"/><Relationship Id="rId293" Type="http://schemas.openxmlformats.org/officeDocument/2006/relationships/hyperlink" Target="https://talan.bank.gov.ua/get-user-certificate/wDwYabesOQfjY0w453Vz" TargetMode="External"/><Relationship Id="rId307" Type="http://schemas.openxmlformats.org/officeDocument/2006/relationships/hyperlink" Target="https://talan.bank.gov.ua/get-user-certificate/wDwYaJkpt2MUQRsR_VnR" TargetMode="External"/><Relationship Id="rId514" Type="http://schemas.openxmlformats.org/officeDocument/2006/relationships/hyperlink" Target="https://talan.bank.gov.ua/get-user-certificate/wDwYa4476BJjuemf9LB3" TargetMode="External"/><Relationship Id="rId721" Type="http://schemas.openxmlformats.org/officeDocument/2006/relationships/hyperlink" Target="https://talan.bank.gov.ua/get-user-certificate/wDwYafEJo_6dy3z6vAx0" TargetMode="External"/><Relationship Id="rId1144" Type="http://schemas.openxmlformats.org/officeDocument/2006/relationships/hyperlink" Target="https://talan.bank.gov.ua/get-user-certificate/wDwYa2-rkU8kAzP8ZfC7" TargetMode="External"/><Relationship Id="rId1351" Type="http://schemas.openxmlformats.org/officeDocument/2006/relationships/hyperlink" Target="https://talan.bank.gov.ua/get-user-certificate/wDwYaFDxK5ju_xyg757g" TargetMode="External"/><Relationship Id="rId1449" Type="http://schemas.openxmlformats.org/officeDocument/2006/relationships/hyperlink" Target="https://talan.bank.gov.ua/get-user-certificate/wDwYaE53lzin1pPV8fWZ" TargetMode="External"/><Relationship Id="rId88" Type="http://schemas.openxmlformats.org/officeDocument/2006/relationships/hyperlink" Target="https://talan.bank.gov.ua/get-user-certificate/wDwYai7K97hr5303Deyl" TargetMode="External"/><Relationship Id="rId153" Type="http://schemas.openxmlformats.org/officeDocument/2006/relationships/hyperlink" Target="https://talan.bank.gov.ua/get-user-certificate/wDwYaaIMUuagrne_ljCO" TargetMode="External"/><Relationship Id="rId360" Type="http://schemas.openxmlformats.org/officeDocument/2006/relationships/hyperlink" Target="https://talan.bank.gov.ua/get-user-certificate/wDwYaQWlPpjZ0VS4JtSi" TargetMode="External"/><Relationship Id="rId598" Type="http://schemas.openxmlformats.org/officeDocument/2006/relationships/hyperlink" Target="https://talan.bank.gov.ua/get-user-certificate/wDwYa0m930VQ8f9-zZiJ" TargetMode="External"/><Relationship Id="rId819" Type="http://schemas.openxmlformats.org/officeDocument/2006/relationships/hyperlink" Target="https://talan.bank.gov.ua/get-user-certificate/wDwYaC_rxN8wPqXDKQOg" TargetMode="External"/><Relationship Id="rId1004" Type="http://schemas.openxmlformats.org/officeDocument/2006/relationships/hyperlink" Target="https://talan.bank.gov.ua/get-user-certificate/wDwYa3aR4UE4ZBKsnMe_" TargetMode="External"/><Relationship Id="rId1211" Type="http://schemas.openxmlformats.org/officeDocument/2006/relationships/hyperlink" Target="https://talan.bank.gov.ua/get-user-certificate/wDwYaWRccDBghXDsvI5c" TargetMode="External"/><Relationship Id="rId220" Type="http://schemas.openxmlformats.org/officeDocument/2006/relationships/hyperlink" Target="https://talan.bank.gov.ua/get-user-certificate/wDwYaO54H7flCfKrKo1W" TargetMode="External"/><Relationship Id="rId458" Type="http://schemas.openxmlformats.org/officeDocument/2006/relationships/hyperlink" Target="https://talan.bank.gov.ua/get-user-certificate/wDwYaouJHbaGMQJyGRHF" TargetMode="External"/><Relationship Id="rId665" Type="http://schemas.openxmlformats.org/officeDocument/2006/relationships/hyperlink" Target="https://talan.bank.gov.ua/get-user-certificate/wDwYaNriEEbQwqz_OsTe" TargetMode="External"/><Relationship Id="rId872" Type="http://schemas.openxmlformats.org/officeDocument/2006/relationships/hyperlink" Target="https://talan.bank.gov.ua/get-user-certificate/wDwYahqtskIyrks6BLnq" TargetMode="External"/><Relationship Id="rId1088" Type="http://schemas.openxmlformats.org/officeDocument/2006/relationships/hyperlink" Target="https://talan.bank.gov.ua/get-user-certificate/wDwYamYUZU3gycIXD6f4" TargetMode="External"/><Relationship Id="rId1295" Type="http://schemas.openxmlformats.org/officeDocument/2006/relationships/hyperlink" Target="https://talan.bank.gov.ua/get-user-certificate/wDwYaHubWt7hYy_1k7N_" TargetMode="External"/><Relationship Id="rId1309" Type="http://schemas.openxmlformats.org/officeDocument/2006/relationships/hyperlink" Target="https://talan.bank.gov.ua/get-user-certificate/wDwYaz1ymQkJ4Z3ZiEzE" TargetMode="External"/><Relationship Id="rId1516" Type="http://schemas.openxmlformats.org/officeDocument/2006/relationships/hyperlink" Target="https://talan.bank.gov.ua/get-user-certificate/wDwYa9Mnwwnf3CJxbqsr" TargetMode="External"/><Relationship Id="rId15" Type="http://schemas.openxmlformats.org/officeDocument/2006/relationships/hyperlink" Target="https://talan.bank.gov.ua/get-user-certificate/wDwYav8aJqO7oIxdaIbo" TargetMode="External"/><Relationship Id="rId318" Type="http://schemas.openxmlformats.org/officeDocument/2006/relationships/hyperlink" Target="https://talan.bank.gov.ua/get-user-certificate/wDwYa_kaRCiEtlwWHWKg" TargetMode="External"/><Relationship Id="rId525" Type="http://schemas.openxmlformats.org/officeDocument/2006/relationships/hyperlink" Target="https://talan.bank.gov.ua/get-user-certificate/wDwYaI91Li5zUJj0LkhU" TargetMode="External"/><Relationship Id="rId732" Type="http://schemas.openxmlformats.org/officeDocument/2006/relationships/hyperlink" Target="https://talan.bank.gov.ua/get-user-certificate/wDwYa6Jt2LPQepg2vSLJ" TargetMode="External"/><Relationship Id="rId1155" Type="http://schemas.openxmlformats.org/officeDocument/2006/relationships/hyperlink" Target="https://talan.bank.gov.ua/get-user-certificate/wDwYaz6voOH5EMgiHUG7" TargetMode="External"/><Relationship Id="rId1362" Type="http://schemas.openxmlformats.org/officeDocument/2006/relationships/hyperlink" Target="https://talan.bank.gov.ua/get-user-certificate/wDwYaXIDJ7oxz7WUU4LV" TargetMode="External"/><Relationship Id="rId99" Type="http://schemas.openxmlformats.org/officeDocument/2006/relationships/hyperlink" Target="https://talan.bank.gov.ua/get-user-certificate/wDwYalwVe61VLp4TLlB_" TargetMode="External"/><Relationship Id="rId164" Type="http://schemas.openxmlformats.org/officeDocument/2006/relationships/hyperlink" Target="https://talan.bank.gov.ua/get-user-certificate/wDwYaRFW68OJdkQ6h9UT" TargetMode="External"/><Relationship Id="rId371" Type="http://schemas.openxmlformats.org/officeDocument/2006/relationships/hyperlink" Target="https://talan.bank.gov.ua/get-user-certificate/wDwYaEjtky73XvtRwt4V" TargetMode="External"/><Relationship Id="rId1015" Type="http://schemas.openxmlformats.org/officeDocument/2006/relationships/hyperlink" Target="https://talan.bank.gov.ua/get-user-certificate/wDwYat4LfitMiw_aYBI0" TargetMode="External"/><Relationship Id="rId1222" Type="http://schemas.openxmlformats.org/officeDocument/2006/relationships/hyperlink" Target="https://talan.bank.gov.ua/get-user-certificate/wDwYaMxy7Bhsq14_6NDn" TargetMode="External"/><Relationship Id="rId469" Type="http://schemas.openxmlformats.org/officeDocument/2006/relationships/hyperlink" Target="https://talan.bank.gov.ua/get-user-certificate/wDwYaaj8Vl6mrMFxpsem" TargetMode="External"/><Relationship Id="rId676" Type="http://schemas.openxmlformats.org/officeDocument/2006/relationships/hyperlink" Target="https://talan.bank.gov.ua/get-user-certificate/wDwYankhLBcsjfUT8D3s" TargetMode="External"/><Relationship Id="rId883" Type="http://schemas.openxmlformats.org/officeDocument/2006/relationships/hyperlink" Target="https://talan.bank.gov.ua/get-user-certificate/wDwYaCv5mY3MOWuFVKZv" TargetMode="External"/><Relationship Id="rId1099" Type="http://schemas.openxmlformats.org/officeDocument/2006/relationships/hyperlink" Target="https://talan.bank.gov.ua/get-user-certificate/wDwYa4yjtAw0ECqZTTtN" TargetMode="External"/><Relationship Id="rId1527" Type="http://schemas.openxmlformats.org/officeDocument/2006/relationships/hyperlink" Target="https://talan.bank.gov.ua/get-user-certificate/wDwYaXlWfdQLYbRvIZg5" TargetMode="External"/><Relationship Id="rId26" Type="http://schemas.openxmlformats.org/officeDocument/2006/relationships/hyperlink" Target="https://talan.bank.gov.ua/get-user-certificate/wDwYaemH2awvlR8o2LKC" TargetMode="External"/><Relationship Id="rId231" Type="http://schemas.openxmlformats.org/officeDocument/2006/relationships/hyperlink" Target="https://talan.bank.gov.ua/get-user-certificate/wDwYa79RavS6PoDs5_uN" TargetMode="External"/><Relationship Id="rId329" Type="http://schemas.openxmlformats.org/officeDocument/2006/relationships/hyperlink" Target="https://talan.bank.gov.ua/get-user-certificate/wDwYafd1HGY36ZHVh21y" TargetMode="External"/><Relationship Id="rId536" Type="http://schemas.openxmlformats.org/officeDocument/2006/relationships/hyperlink" Target="https://talan.bank.gov.ua/get-user-certificate/wDwYadwQJiOoQD84oN8K" TargetMode="External"/><Relationship Id="rId1166" Type="http://schemas.openxmlformats.org/officeDocument/2006/relationships/hyperlink" Target="https://talan.bank.gov.ua/get-user-certificate/wDwYatD3E7pMQXfijWAJ" TargetMode="External"/><Relationship Id="rId1373" Type="http://schemas.openxmlformats.org/officeDocument/2006/relationships/hyperlink" Target="https://talan.bank.gov.ua/get-user-certificate/wDwYacU-ayPA_BAr8Yt0" TargetMode="External"/><Relationship Id="rId175" Type="http://schemas.openxmlformats.org/officeDocument/2006/relationships/hyperlink" Target="https://talan.bank.gov.ua/get-user-certificate/wDwYal5yleSfuLf59vz5" TargetMode="External"/><Relationship Id="rId743" Type="http://schemas.openxmlformats.org/officeDocument/2006/relationships/hyperlink" Target="https://talan.bank.gov.ua/get-user-certificate/wDwYa52XmbxWHOIo_Vxw" TargetMode="External"/><Relationship Id="rId950" Type="http://schemas.openxmlformats.org/officeDocument/2006/relationships/hyperlink" Target="https://talan.bank.gov.ua/get-user-certificate/wDwYa3KW2_KZCfLN_Hl8" TargetMode="External"/><Relationship Id="rId1026" Type="http://schemas.openxmlformats.org/officeDocument/2006/relationships/hyperlink" Target="https://talan.bank.gov.ua/get-user-certificate/wDwYaqbbAlNTFG8aYoyy" TargetMode="External"/><Relationship Id="rId1580" Type="http://schemas.openxmlformats.org/officeDocument/2006/relationships/hyperlink" Target="https://talan.bank.gov.ua/get-user-certificate/wDwYaCgNybYXA7qzW87O" TargetMode="External"/><Relationship Id="rId382" Type="http://schemas.openxmlformats.org/officeDocument/2006/relationships/hyperlink" Target="https://talan.bank.gov.ua/get-user-certificate/wDwYa4Xjir5VDGqDp2ql" TargetMode="External"/><Relationship Id="rId603" Type="http://schemas.openxmlformats.org/officeDocument/2006/relationships/hyperlink" Target="https://talan.bank.gov.ua/get-user-certificate/wDwYaJDW9xDXjDVMUAue" TargetMode="External"/><Relationship Id="rId687" Type="http://schemas.openxmlformats.org/officeDocument/2006/relationships/hyperlink" Target="https://talan.bank.gov.ua/get-user-certificate/wDwYahBLrWiG4GxnDxbO" TargetMode="External"/><Relationship Id="rId810" Type="http://schemas.openxmlformats.org/officeDocument/2006/relationships/hyperlink" Target="https://talan.bank.gov.ua/get-user-certificate/wDwYaUxu21MPIve8mzrQ" TargetMode="External"/><Relationship Id="rId908" Type="http://schemas.openxmlformats.org/officeDocument/2006/relationships/hyperlink" Target="https://talan.bank.gov.ua/get-user-certificate/wDwYaBkKbKPg8MSsmeuN" TargetMode="External"/><Relationship Id="rId1233" Type="http://schemas.openxmlformats.org/officeDocument/2006/relationships/hyperlink" Target="https://talan.bank.gov.ua/get-user-certificate/wDwYaPcBXzILZULwsoei" TargetMode="External"/><Relationship Id="rId1440" Type="http://schemas.openxmlformats.org/officeDocument/2006/relationships/hyperlink" Target="https://talan.bank.gov.ua/get-user-certificate/wDwYasGta0TRPe8ik_sA" TargetMode="External"/><Relationship Id="rId1538" Type="http://schemas.openxmlformats.org/officeDocument/2006/relationships/hyperlink" Target="https://talan.bank.gov.ua/get-user-certificate/wDwYa5ACD6gE3zft8pUN" TargetMode="External"/><Relationship Id="rId242" Type="http://schemas.openxmlformats.org/officeDocument/2006/relationships/hyperlink" Target="https://talan.bank.gov.ua/get-user-certificate/wDwYa2CgguZSLHMm847a" TargetMode="External"/><Relationship Id="rId894" Type="http://schemas.openxmlformats.org/officeDocument/2006/relationships/hyperlink" Target="https://talan.bank.gov.ua/get-user-certificate/wDwYawK7jrN4SxVS2qMF" TargetMode="External"/><Relationship Id="rId1177" Type="http://schemas.openxmlformats.org/officeDocument/2006/relationships/hyperlink" Target="https://talan.bank.gov.ua/get-user-certificate/wDwYaDYlKcV2OJ0_e41S" TargetMode="External"/><Relationship Id="rId1300" Type="http://schemas.openxmlformats.org/officeDocument/2006/relationships/hyperlink" Target="https://talan.bank.gov.ua/get-user-certificate/wDwYa9fvd8sAHm1GvF7Z" TargetMode="External"/><Relationship Id="rId37" Type="http://schemas.openxmlformats.org/officeDocument/2006/relationships/hyperlink" Target="https://talan.bank.gov.ua/get-user-certificate/wDwYaISusGBbE8dwBe9b" TargetMode="External"/><Relationship Id="rId102" Type="http://schemas.openxmlformats.org/officeDocument/2006/relationships/hyperlink" Target="https://talan.bank.gov.ua/get-user-certificate/wDwYawStzTJrJmq-LwhJ" TargetMode="External"/><Relationship Id="rId547" Type="http://schemas.openxmlformats.org/officeDocument/2006/relationships/hyperlink" Target="https://talan.bank.gov.ua/get-user-certificate/wDwYa_Ao_-z1qc7isHIV" TargetMode="External"/><Relationship Id="rId754" Type="http://schemas.openxmlformats.org/officeDocument/2006/relationships/hyperlink" Target="https://talan.bank.gov.ua/get-user-certificate/wDwYaHN2rpV2xkpsPPut" TargetMode="External"/><Relationship Id="rId961" Type="http://schemas.openxmlformats.org/officeDocument/2006/relationships/hyperlink" Target="https://talan.bank.gov.ua/get-user-certificate/wDwYajHJLnVghQr-Vhwg" TargetMode="External"/><Relationship Id="rId1384" Type="http://schemas.openxmlformats.org/officeDocument/2006/relationships/hyperlink" Target="https://talan.bank.gov.ua/get-user-certificate/wDwYaWSNi7k5CYPFrbtu" TargetMode="External"/><Relationship Id="rId1591" Type="http://schemas.openxmlformats.org/officeDocument/2006/relationships/hyperlink" Target="https://talan.bank.gov.ua/get-user-certificate/wDwYavyEDRHxvgO2sysG" TargetMode="External"/><Relationship Id="rId1605" Type="http://schemas.openxmlformats.org/officeDocument/2006/relationships/hyperlink" Target="https://talan.bank.gov.ua/get-user-certificate/wDwYaZA3bsd1eQDA3Np6" TargetMode="External"/><Relationship Id="rId90" Type="http://schemas.openxmlformats.org/officeDocument/2006/relationships/hyperlink" Target="https://talan.bank.gov.ua/get-user-certificate/wDwYalEOWoJmolOe4EOK" TargetMode="External"/><Relationship Id="rId186" Type="http://schemas.openxmlformats.org/officeDocument/2006/relationships/hyperlink" Target="https://talan.bank.gov.ua/get-user-certificate/wDwYafqovAM3DcfvwQ-G" TargetMode="External"/><Relationship Id="rId393" Type="http://schemas.openxmlformats.org/officeDocument/2006/relationships/hyperlink" Target="https://talan.bank.gov.ua/get-user-certificate/wDwYa5uMYqnPR-9EqSAx" TargetMode="External"/><Relationship Id="rId407" Type="http://schemas.openxmlformats.org/officeDocument/2006/relationships/hyperlink" Target="https://talan.bank.gov.ua/get-user-certificate/wDwYaaUofdXCli7MLEWI" TargetMode="External"/><Relationship Id="rId614" Type="http://schemas.openxmlformats.org/officeDocument/2006/relationships/hyperlink" Target="https://talan.bank.gov.ua/get-user-certificate/wDwYavaa0BinTdQeEeod" TargetMode="External"/><Relationship Id="rId821" Type="http://schemas.openxmlformats.org/officeDocument/2006/relationships/hyperlink" Target="https://talan.bank.gov.ua/get-user-certificate/wDwYaKMcKOS7xKlE3S4L" TargetMode="External"/><Relationship Id="rId1037" Type="http://schemas.openxmlformats.org/officeDocument/2006/relationships/hyperlink" Target="https://talan.bank.gov.ua/get-user-certificate/wDwYaZ8ThJt8I-gkkVvN" TargetMode="External"/><Relationship Id="rId1244" Type="http://schemas.openxmlformats.org/officeDocument/2006/relationships/hyperlink" Target="https://talan.bank.gov.ua/get-user-certificate/wDwYao_p5drWj1pUtFXg" TargetMode="External"/><Relationship Id="rId1451" Type="http://schemas.openxmlformats.org/officeDocument/2006/relationships/hyperlink" Target="https://talan.bank.gov.ua/get-user-certificate/wDwYagVQhw688kDHfNXY" TargetMode="External"/><Relationship Id="rId253" Type="http://schemas.openxmlformats.org/officeDocument/2006/relationships/hyperlink" Target="https://talan.bank.gov.ua/get-user-certificate/wDwYaB5ZA5-5Ee0XPnOK" TargetMode="External"/><Relationship Id="rId460" Type="http://schemas.openxmlformats.org/officeDocument/2006/relationships/hyperlink" Target="https://talan.bank.gov.ua/get-user-certificate/wDwYanPH0Y6F1GGqa2oP" TargetMode="External"/><Relationship Id="rId698" Type="http://schemas.openxmlformats.org/officeDocument/2006/relationships/hyperlink" Target="https://talan.bank.gov.ua/get-user-certificate/wDwYayG4Kf1daDH2e6fa" TargetMode="External"/><Relationship Id="rId919" Type="http://schemas.openxmlformats.org/officeDocument/2006/relationships/hyperlink" Target="https://talan.bank.gov.ua/get-user-certificate/wDwYanRMb7sRLZ8Egzlv" TargetMode="External"/><Relationship Id="rId1090" Type="http://schemas.openxmlformats.org/officeDocument/2006/relationships/hyperlink" Target="https://talan.bank.gov.ua/get-user-certificate/wDwYa550oSShacsaZSt_" TargetMode="External"/><Relationship Id="rId1104" Type="http://schemas.openxmlformats.org/officeDocument/2006/relationships/hyperlink" Target="https://talan.bank.gov.ua/get-user-certificate/wDwYaszq6JIUSjxtkFuR" TargetMode="External"/><Relationship Id="rId1311" Type="http://schemas.openxmlformats.org/officeDocument/2006/relationships/hyperlink" Target="https://talan.bank.gov.ua/get-user-certificate/wDwYa-L-Z_-y16hcss-w" TargetMode="External"/><Relationship Id="rId1549" Type="http://schemas.openxmlformats.org/officeDocument/2006/relationships/hyperlink" Target="https://talan.bank.gov.ua/get-user-certificate/wDwYaw8Iwfvn2u0y02uH" TargetMode="External"/><Relationship Id="rId48" Type="http://schemas.openxmlformats.org/officeDocument/2006/relationships/hyperlink" Target="https://talan.bank.gov.ua/get-user-certificate/wDwYaV9J2pd5tOfgFGGC" TargetMode="External"/><Relationship Id="rId113" Type="http://schemas.openxmlformats.org/officeDocument/2006/relationships/hyperlink" Target="https://talan.bank.gov.ua/get-user-certificate/wDwYamQRcAj29GBaEYTg" TargetMode="External"/><Relationship Id="rId320" Type="http://schemas.openxmlformats.org/officeDocument/2006/relationships/hyperlink" Target="https://talan.bank.gov.ua/get-user-certificate/wDwYab4piLCY0PPBqJt5" TargetMode="External"/><Relationship Id="rId558" Type="http://schemas.openxmlformats.org/officeDocument/2006/relationships/hyperlink" Target="https://talan.bank.gov.ua/get-user-certificate/wDwYa_LnTo0D9NrEsXdh" TargetMode="External"/><Relationship Id="rId765" Type="http://schemas.openxmlformats.org/officeDocument/2006/relationships/hyperlink" Target="https://talan.bank.gov.ua/get-user-certificate/wDwYaEQal-Knucj0fKMy" TargetMode="External"/><Relationship Id="rId972" Type="http://schemas.openxmlformats.org/officeDocument/2006/relationships/hyperlink" Target="https://talan.bank.gov.ua/get-user-certificate/wDwYaEP0S8CBroC5oOjz" TargetMode="External"/><Relationship Id="rId1188" Type="http://schemas.openxmlformats.org/officeDocument/2006/relationships/hyperlink" Target="https://talan.bank.gov.ua/get-user-certificate/wDwYa7HT_uFlxo7YVk5J" TargetMode="External"/><Relationship Id="rId1395" Type="http://schemas.openxmlformats.org/officeDocument/2006/relationships/hyperlink" Target="https://talan.bank.gov.ua/get-user-certificate/wDwYaZsidEDPa81i_ZFE" TargetMode="External"/><Relationship Id="rId1409" Type="http://schemas.openxmlformats.org/officeDocument/2006/relationships/hyperlink" Target="https://talan.bank.gov.ua/get-user-certificate/wDwYaXkz-vxQiPAegn-2" TargetMode="External"/><Relationship Id="rId197" Type="http://schemas.openxmlformats.org/officeDocument/2006/relationships/hyperlink" Target="https://talan.bank.gov.ua/get-user-certificate/wDwYakcaGkua_RdP5z7W" TargetMode="External"/><Relationship Id="rId418" Type="http://schemas.openxmlformats.org/officeDocument/2006/relationships/hyperlink" Target="https://talan.bank.gov.ua/get-user-certificate/wDwYa7DZJhaJtIZutpa8" TargetMode="External"/><Relationship Id="rId625" Type="http://schemas.openxmlformats.org/officeDocument/2006/relationships/hyperlink" Target="https://talan.bank.gov.ua/get-user-certificate/wDwYaY9kWzkZoDoxa1S9" TargetMode="External"/><Relationship Id="rId832" Type="http://schemas.openxmlformats.org/officeDocument/2006/relationships/hyperlink" Target="https://talan.bank.gov.ua/get-user-certificate/wDwYaLUdz33TqM-whr_2" TargetMode="External"/><Relationship Id="rId1048" Type="http://schemas.openxmlformats.org/officeDocument/2006/relationships/hyperlink" Target="https://talan.bank.gov.ua/get-user-certificate/wDwYaJgp8tRbHHRActbi" TargetMode="External"/><Relationship Id="rId1255" Type="http://schemas.openxmlformats.org/officeDocument/2006/relationships/hyperlink" Target="https://talan.bank.gov.ua/get-user-certificate/wDwYakpyc8n9XkKz4Ik7" TargetMode="External"/><Relationship Id="rId1462" Type="http://schemas.openxmlformats.org/officeDocument/2006/relationships/hyperlink" Target="https://talan.bank.gov.ua/get-user-certificate/wDwYaQ_Jpad_loa-ssI0" TargetMode="External"/><Relationship Id="rId264" Type="http://schemas.openxmlformats.org/officeDocument/2006/relationships/hyperlink" Target="https://talan.bank.gov.ua/get-user-certificate/wDwYaEr2soBV0D_X1ZEc" TargetMode="External"/><Relationship Id="rId471" Type="http://schemas.openxmlformats.org/officeDocument/2006/relationships/hyperlink" Target="https://talan.bank.gov.ua/get-user-certificate/wDwYa9Jr8xMSzaPfsO48" TargetMode="External"/><Relationship Id="rId1115" Type="http://schemas.openxmlformats.org/officeDocument/2006/relationships/hyperlink" Target="https://talan.bank.gov.ua/get-user-certificate/wDwYam6a80_kSh1yR9Nm" TargetMode="External"/><Relationship Id="rId1322" Type="http://schemas.openxmlformats.org/officeDocument/2006/relationships/hyperlink" Target="https://talan.bank.gov.ua/get-user-certificate/wDwYa_0HNiDvLsFH9Fb-" TargetMode="External"/><Relationship Id="rId59" Type="http://schemas.openxmlformats.org/officeDocument/2006/relationships/hyperlink" Target="https://talan.bank.gov.ua/get-user-certificate/wDwYaTgVLgBf01C2X0qh" TargetMode="External"/><Relationship Id="rId124" Type="http://schemas.openxmlformats.org/officeDocument/2006/relationships/hyperlink" Target="https://talan.bank.gov.ua/get-user-certificate/wDwYa9jBPu94hHY05Mlo" TargetMode="External"/><Relationship Id="rId569" Type="http://schemas.openxmlformats.org/officeDocument/2006/relationships/hyperlink" Target="https://talan.bank.gov.ua/get-user-certificate/wDwYaZgxMZPiitftJRSs" TargetMode="External"/><Relationship Id="rId776" Type="http://schemas.openxmlformats.org/officeDocument/2006/relationships/hyperlink" Target="https://talan.bank.gov.ua/get-user-certificate/wDwYa7cTTbN5MN6pZ8eX" TargetMode="External"/><Relationship Id="rId983" Type="http://schemas.openxmlformats.org/officeDocument/2006/relationships/hyperlink" Target="https://talan.bank.gov.ua/get-user-certificate/wDwYabuhOtstt7n-ewR9" TargetMode="External"/><Relationship Id="rId1199" Type="http://schemas.openxmlformats.org/officeDocument/2006/relationships/hyperlink" Target="https://talan.bank.gov.ua/get-user-certificate/wDwYasxg2GixhW4aBHbH" TargetMode="External"/><Relationship Id="rId331" Type="http://schemas.openxmlformats.org/officeDocument/2006/relationships/hyperlink" Target="https://talan.bank.gov.ua/get-user-certificate/wDwYaDKJ7LFixg4jB5Z2" TargetMode="External"/><Relationship Id="rId429" Type="http://schemas.openxmlformats.org/officeDocument/2006/relationships/hyperlink" Target="https://talan.bank.gov.ua/get-user-certificate/wDwYa7JXCpP9eFJed635" TargetMode="External"/><Relationship Id="rId636" Type="http://schemas.openxmlformats.org/officeDocument/2006/relationships/hyperlink" Target="https://talan.bank.gov.ua/get-user-certificate/wDwYa92VMCUWd_CuR4w3" TargetMode="External"/><Relationship Id="rId1059" Type="http://schemas.openxmlformats.org/officeDocument/2006/relationships/hyperlink" Target="https://talan.bank.gov.ua/get-user-certificate/wDwYaaIMKcsTdmBizUfu" TargetMode="External"/><Relationship Id="rId1266" Type="http://schemas.openxmlformats.org/officeDocument/2006/relationships/hyperlink" Target="https://talan.bank.gov.ua/get-user-certificate/wDwYa0zyDqIT72cp00Eg" TargetMode="External"/><Relationship Id="rId1473" Type="http://schemas.openxmlformats.org/officeDocument/2006/relationships/hyperlink" Target="https://talan.bank.gov.ua/get-user-certificate/wDwYaxDn0rCggkPO8FhP" TargetMode="External"/><Relationship Id="rId843" Type="http://schemas.openxmlformats.org/officeDocument/2006/relationships/hyperlink" Target="https://talan.bank.gov.ua/get-user-certificate/wDwYaRASoiORuZaH0bFH" TargetMode="External"/><Relationship Id="rId1126" Type="http://schemas.openxmlformats.org/officeDocument/2006/relationships/hyperlink" Target="https://talan.bank.gov.ua/get-user-certificate/wDwYaPCqO0tYJ7NInEww" TargetMode="External"/><Relationship Id="rId275" Type="http://schemas.openxmlformats.org/officeDocument/2006/relationships/hyperlink" Target="https://talan.bank.gov.ua/get-user-certificate/wDwYaKIUH45ndUlWrkM4" TargetMode="External"/><Relationship Id="rId482" Type="http://schemas.openxmlformats.org/officeDocument/2006/relationships/hyperlink" Target="https://talan.bank.gov.ua/get-user-certificate/wDwYaVebPtkUwkr7xDLM" TargetMode="External"/><Relationship Id="rId703" Type="http://schemas.openxmlformats.org/officeDocument/2006/relationships/hyperlink" Target="https://talan.bank.gov.ua/get-user-certificate/wDwYaCFt-gzedNtjDIGq" TargetMode="External"/><Relationship Id="rId910" Type="http://schemas.openxmlformats.org/officeDocument/2006/relationships/hyperlink" Target="https://talan.bank.gov.ua/get-user-certificate/wDwYaOZWAyNPepuP2mCw" TargetMode="External"/><Relationship Id="rId1333" Type="http://schemas.openxmlformats.org/officeDocument/2006/relationships/hyperlink" Target="https://talan.bank.gov.ua/get-user-certificate/wDwYaKWsDWUAndTLBkUT" TargetMode="External"/><Relationship Id="rId1540" Type="http://schemas.openxmlformats.org/officeDocument/2006/relationships/hyperlink" Target="https://talan.bank.gov.ua/get-user-certificate/wDwYaFnce1wqH96HhCFH" TargetMode="External"/><Relationship Id="rId135" Type="http://schemas.openxmlformats.org/officeDocument/2006/relationships/hyperlink" Target="https://talan.bank.gov.ua/get-user-certificate/wDwYaBLLmKi1c0g__ngz" TargetMode="External"/><Relationship Id="rId342" Type="http://schemas.openxmlformats.org/officeDocument/2006/relationships/hyperlink" Target="https://talan.bank.gov.ua/get-user-certificate/wDwYayFy6U_XTQO-OpiL" TargetMode="External"/><Relationship Id="rId787" Type="http://schemas.openxmlformats.org/officeDocument/2006/relationships/hyperlink" Target="https://talan.bank.gov.ua/get-user-certificate/wDwYa0t6OC3GIcULzIYS" TargetMode="External"/><Relationship Id="rId994" Type="http://schemas.openxmlformats.org/officeDocument/2006/relationships/hyperlink" Target="https://talan.bank.gov.ua/get-user-certificate/wDwYae5x0UwfgpmOQfYg" TargetMode="External"/><Relationship Id="rId1400" Type="http://schemas.openxmlformats.org/officeDocument/2006/relationships/hyperlink" Target="https://talan.bank.gov.ua/get-user-certificate/wDwYaZ9_OTFafN4RSrWY" TargetMode="External"/><Relationship Id="rId202" Type="http://schemas.openxmlformats.org/officeDocument/2006/relationships/hyperlink" Target="https://talan.bank.gov.ua/get-user-certificate/wDwYa0UWcbKovmtOqz2k" TargetMode="External"/><Relationship Id="rId647" Type="http://schemas.openxmlformats.org/officeDocument/2006/relationships/hyperlink" Target="https://talan.bank.gov.ua/get-user-certificate/wDwYarCkau2xdFF00d7T" TargetMode="External"/><Relationship Id="rId854" Type="http://schemas.openxmlformats.org/officeDocument/2006/relationships/hyperlink" Target="https://talan.bank.gov.ua/get-user-certificate/wDwYaBreqk-hOEZv64T7" TargetMode="External"/><Relationship Id="rId1277" Type="http://schemas.openxmlformats.org/officeDocument/2006/relationships/hyperlink" Target="https://talan.bank.gov.ua/get-user-certificate/wDwYasA7milYy3dZUptk" TargetMode="External"/><Relationship Id="rId1484" Type="http://schemas.openxmlformats.org/officeDocument/2006/relationships/hyperlink" Target="https://talan.bank.gov.ua/get-user-certificate/wDwYaQ6vMdEwBhLodfpp" TargetMode="External"/><Relationship Id="rId286" Type="http://schemas.openxmlformats.org/officeDocument/2006/relationships/hyperlink" Target="https://talan.bank.gov.ua/get-user-certificate/wDwYaPF1N5i2aaD_mQ7m" TargetMode="External"/><Relationship Id="rId493" Type="http://schemas.openxmlformats.org/officeDocument/2006/relationships/hyperlink" Target="https://talan.bank.gov.ua/get-user-certificate/wDwYaDBYF0OeQRi-C6eM" TargetMode="External"/><Relationship Id="rId507" Type="http://schemas.openxmlformats.org/officeDocument/2006/relationships/hyperlink" Target="https://talan.bank.gov.ua/get-user-certificate/wDwYa7n6rFQn46AI_xuX" TargetMode="External"/><Relationship Id="rId714" Type="http://schemas.openxmlformats.org/officeDocument/2006/relationships/hyperlink" Target="https://talan.bank.gov.ua/get-user-certificate/wDwYaA89PeAmNMJYKu5U" TargetMode="External"/><Relationship Id="rId921" Type="http://schemas.openxmlformats.org/officeDocument/2006/relationships/hyperlink" Target="https://talan.bank.gov.ua/get-user-certificate/wDwYarPOdtNM1YzGIk13" TargetMode="External"/><Relationship Id="rId1137" Type="http://schemas.openxmlformats.org/officeDocument/2006/relationships/hyperlink" Target="https://talan.bank.gov.ua/get-user-certificate/wDwYa0-7W6hJkiZAoZLl" TargetMode="External"/><Relationship Id="rId1344" Type="http://schemas.openxmlformats.org/officeDocument/2006/relationships/hyperlink" Target="https://talan.bank.gov.ua/get-user-certificate/wDwYaOwdiNSUFy_cbvf2" TargetMode="External"/><Relationship Id="rId1551" Type="http://schemas.openxmlformats.org/officeDocument/2006/relationships/hyperlink" Target="https://talan.bank.gov.ua/get-user-certificate/wDwYaaLfZMv1SLjfNUMY" TargetMode="External"/><Relationship Id="rId50" Type="http://schemas.openxmlformats.org/officeDocument/2006/relationships/hyperlink" Target="https://talan.bank.gov.ua/get-user-certificate/wDwYapNJ_TP6FGOe_-co" TargetMode="External"/><Relationship Id="rId146" Type="http://schemas.openxmlformats.org/officeDocument/2006/relationships/hyperlink" Target="https://talan.bank.gov.ua/get-user-certificate/wDwYaxVIuCDAnKiqSm-0" TargetMode="External"/><Relationship Id="rId353" Type="http://schemas.openxmlformats.org/officeDocument/2006/relationships/hyperlink" Target="https://talan.bank.gov.ua/get-user-certificate/wDwYaewLlPTcY2AfVFW6" TargetMode="External"/><Relationship Id="rId560" Type="http://schemas.openxmlformats.org/officeDocument/2006/relationships/hyperlink" Target="https://talan.bank.gov.ua/get-user-certificate/wDwYa-tTTAIHjOWA05Ut" TargetMode="External"/><Relationship Id="rId798" Type="http://schemas.openxmlformats.org/officeDocument/2006/relationships/hyperlink" Target="https://talan.bank.gov.ua/get-user-certificate/wDwYaKTtX7Xh7_egkaEM" TargetMode="External"/><Relationship Id="rId1190" Type="http://schemas.openxmlformats.org/officeDocument/2006/relationships/hyperlink" Target="https://talan.bank.gov.ua/get-user-certificate/wDwYatN3-lLJwCKfc915" TargetMode="External"/><Relationship Id="rId1204" Type="http://schemas.openxmlformats.org/officeDocument/2006/relationships/hyperlink" Target="https://talan.bank.gov.ua/get-user-certificate/wDwYaEGgqlM7AKUzvehN" TargetMode="External"/><Relationship Id="rId1411" Type="http://schemas.openxmlformats.org/officeDocument/2006/relationships/hyperlink" Target="https://talan.bank.gov.ua/get-user-certificate/wDwYakVdyJgZbCpf4G-8" TargetMode="External"/><Relationship Id="rId213" Type="http://schemas.openxmlformats.org/officeDocument/2006/relationships/hyperlink" Target="https://talan.bank.gov.ua/get-user-certificate/wDwYa3bvCm1YJFiF-YXd" TargetMode="External"/><Relationship Id="rId420" Type="http://schemas.openxmlformats.org/officeDocument/2006/relationships/hyperlink" Target="https://talan.bank.gov.ua/get-user-certificate/wDwYa5b5yx3xz9rEBYql" TargetMode="External"/><Relationship Id="rId658" Type="http://schemas.openxmlformats.org/officeDocument/2006/relationships/hyperlink" Target="https://talan.bank.gov.ua/get-user-certificate/wDwYauPEE5tOVnKmH8Xi" TargetMode="External"/><Relationship Id="rId865" Type="http://schemas.openxmlformats.org/officeDocument/2006/relationships/hyperlink" Target="https://talan.bank.gov.ua/get-user-certificate/wDwYa9NOyP-W9iysVZvW" TargetMode="External"/><Relationship Id="rId1050" Type="http://schemas.openxmlformats.org/officeDocument/2006/relationships/hyperlink" Target="https://talan.bank.gov.ua/get-user-certificate/wDwYaBDdJUueKBGPcXQh" TargetMode="External"/><Relationship Id="rId1288" Type="http://schemas.openxmlformats.org/officeDocument/2006/relationships/hyperlink" Target="https://talan.bank.gov.ua/get-user-certificate/wDwYaTZz-1fwHV15vZaK" TargetMode="External"/><Relationship Id="rId1495" Type="http://schemas.openxmlformats.org/officeDocument/2006/relationships/hyperlink" Target="https://talan.bank.gov.ua/get-user-certificate/wDwYaCDQ0mPMjf2TnRcu" TargetMode="External"/><Relationship Id="rId1509" Type="http://schemas.openxmlformats.org/officeDocument/2006/relationships/hyperlink" Target="https://talan.bank.gov.ua/get-user-certificate/wDwYa1MO6A2Drb-vTiMW" TargetMode="External"/><Relationship Id="rId297" Type="http://schemas.openxmlformats.org/officeDocument/2006/relationships/hyperlink" Target="https://talan.bank.gov.ua/get-user-certificate/wDwYaAiHOUncghwvMngS" TargetMode="External"/><Relationship Id="rId518" Type="http://schemas.openxmlformats.org/officeDocument/2006/relationships/hyperlink" Target="https://talan.bank.gov.ua/get-user-certificate/wDwYaTZoPkgbJLr9cQ9v" TargetMode="External"/><Relationship Id="rId725" Type="http://schemas.openxmlformats.org/officeDocument/2006/relationships/hyperlink" Target="https://talan.bank.gov.ua/get-user-certificate/wDwYaemN483KDyuXfA9I" TargetMode="External"/><Relationship Id="rId932" Type="http://schemas.openxmlformats.org/officeDocument/2006/relationships/hyperlink" Target="https://talan.bank.gov.ua/get-user-certificate/wDwYab4etOwK8YREWrfn" TargetMode="External"/><Relationship Id="rId1148" Type="http://schemas.openxmlformats.org/officeDocument/2006/relationships/hyperlink" Target="https://talan.bank.gov.ua/get-user-certificate/wDwYawZEB65guk8Qw2xL" TargetMode="External"/><Relationship Id="rId1355" Type="http://schemas.openxmlformats.org/officeDocument/2006/relationships/hyperlink" Target="https://talan.bank.gov.ua/get-user-certificate/wDwYaZCzDbct4WMLD6Fg" TargetMode="External"/><Relationship Id="rId1562" Type="http://schemas.openxmlformats.org/officeDocument/2006/relationships/hyperlink" Target="https://talan.bank.gov.ua/get-user-certificate/wDwYaxJyvtF3DKXrEY_Q" TargetMode="External"/><Relationship Id="rId157" Type="http://schemas.openxmlformats.org/officeDocument/2006/relationships/hyperlink" Target="https://talan.bank.gov.ua/get-user-certificate/wDwYaubl3wgImSnmI9iS" TargetMode="External"/><Relationship Id="rId364" Type="http://schemas.openxmlformats.org/officeDocument/2006/relationships/hyperlink" Target="https://talan.bank.gov.ua/get-user-certificate/wDwYayTQbx1h27VH3W7Y" TargetMode="External"/><Relationship Id="rId1008" Type="http://schemas.openxmlformats.org/officeDocument/2006/relationships/hyperlink" Target="https://talan.bank.gov.ua/get-user-certificate/wDwYaELiP3HoIFWd1GIt" TargetMode="External"/><Relationship Id="rId1215" Type="http://schemas.openxmlformats.org/officeDocument/2006/relationships/hyperlink" Target="https://talan.bank.gov.ua/get-user-certificate/wDwYagilElHKq0ILNvZZ" TargetMode="External"/><Relationship Id="rId1422" Type="http://schemas.openxmlformats.org/officeDocument/2006/relationships/hyperlink" Target="https://talan.bank.gov.ua/get-user-certificate/wDwYaIn7sdPzC7XFS59a" TargetMode="External"/><Relationship Id="rId61" Type="http://schemas.openxmlformats.org/officeDocument/2006/relationships/hyperlink" Target="https://talan.bank.gov.ua/get-user-certificate/wDwYaPtBctggDmv8osMQ" TargetMode="External"/><Relationship Id="rId571" Type="http://schemas.openxmlformats.org/officeDocument/2006/relationships/hyperlink" Target="https://talan.bank.gov.ua/get-user-certificate/wDwYaQ1dJ2y1Q-7pC9up" TargetMode="External"/><Relationship Id="rId669" Type="http://schemas.openxmlformats.org/officeDocument/2006/relationships/hyperlink" Target="https://talan.bank.gov.ua/get-user-certificate/wDwYathTtcEe4ziXVHrN" TargetMode="External"/><Relationship Id="rId876" Type="http://schemas.openxmlformats.org/officeDocument/2006/relationships/hyperlink" Target="https://talan.bank.gov.ua/get-user-certificate/wDwYamQe9Sd35mH1QZC8" TargetMode="External"/><Relationship Id="rId1299" Type="http://schemas.openxmlformats.org/officeDocument/2006/relationships/hyperlink" Target="https://talan.bank.gov.ua/get-user-certificate/wDwYaeHSeb10NXfmSMIO" TargetMode="External"/><Relationship Id="rId19" Type="http://schemas.openxmlformats.org/officeDocument/2006/relationships/hyperlink" Target="https://talan.bank.gov.ua/get-user-certificate/wDwYa0XSq_LABSdQv2CG" TargetMode="External"/><Relationship Id="rId224" Type="http://schemas.openxmlformats.org/officeDocument/2006/relationships/hyperlink" Target="https://talan.bank.gov.ua/get-user-certificate/wDwYauXsmI9XC3mcvuFm" TargetMode="External"/><Relationship Id="rId431" Type="http://schemas.openxmlformats.org/officeDocument/2006/relationships/hyperlink" Target="https://talan.bank.gov.ua/get-user-certificate/wDwYaSXWD67oXtSTXkGK" TargetMode="External"/><Relationship Id="rId529" Type="http://schemas.openxmlformats.org/officeDocument/2006/relationships/hyperlink" Target="https://talan.bank.gov.ua/get-user-certificate/wDwYaWigovSGz9Z8Tk24" TargetMode="External"/><Relationship Id="rId736" Type="http://schemas.openxmlformats.org/officeDocument/2006/relationships/hyperlink" Target="https://talan.bank.gov.ua/get-user-certificate/wDwYaUvawQRm6EH4y3Jg" TargetMode="External"/><Relationship Id="rId1061" Type="http://schemas.openxmlformats.org/officeDocument/2006/relationships/hyperlink" Target="https://talan.bank.gov.ua/get-user-certificate/wDwYaKnTV9mBieWW_kVs" TargetMode="External"/><Relationship Id="rId1159" Type="http://schemas.openxmlformats.org/officeDocument/2006/relationships/hyperlink" Target="https://talan.bank.gov.ua/get-user-certificate/wDwYaR7nGsU8eHlmUxob" TargetMode="External"/><Relationship Id="rId1366" Type="http://schemas.openxmlformats.org/officeDocument/2006/relationships/hyperlink" Target="https://talan.bank.gov.ua/get-user-certificate/wDwYatI7VKj5mEJvpYF2" TargetMode="External"/><Relationship Id="rId168" Type="http://schemas.openxmlformats.org/officeDocument/2006/relationships/hyperlink" Target="https://talan.bank.gov.ua/get-user-certificate/wDwYaesOr09mGR1OHMqf" TargetMode="External"/><Relationship Id="rId943" Type="http://schemas.openxmlformats.org/officeDocument/2006/relationships/hyperlink" Target="https://talan.bank.gov.ua/get-user-certificate/wDwYanr0X-8knOpC1BNw" TargetMode="External"/><Relationship Id="rId1019" Type="http://schemas.openxmlformats.org/officeDocument/2006/relationships/hyperlink" Target="https://talan.bank.gov.ua/get-user-certificate/wDwYawqzyUOvG-Ih7oSO" TargetMode="External"/><Relationship Id="rId1573" Type="http://schemas.openxmlformats.org/officeDocument/2006/relationships/hyperlink" Target="https://talan.bank.gov.ua/get-user-certificate/wDwYavetKb-89G_vdhLs" TargetMode="External"/><Relationship Id="rId72" Type="http://schemas.openxmlformats.org/officeDocument/2006/relationships/hyperlink" Target="https://talan.bank.gov.ua/get-user-certificate/wDwYaGMTqdIEGwOeVxvN" TargetMode="External"/><Relationship Id="rId375" Type="http://schemas.openxmlformats.org/officeDocument/2006/relationships/hyperlink" Target="https://talan.bank.gov.ua/get-user-certificate/wDwYaTeStzk3DzKCBAD8" TargetMode="External"/><Relationship Id="rId582" Type="http://schemas.openxmlformats.org/officeDocument/2006/relationships/hyperlink" Target="https://talan.bank.gov.ua/get-user-certificate/wDwYaYZgFQuOEaeAj2NJ" TargetMode="External"/><Relationship Id="rId803" Type="http://schemas.openxmlformats.org/officeDocument/2006/relationships/hyperlink" Target="https://talan.bank.gov.ua/get-user-certificate/wDwYaOK1DjduTKtd2RRw" TargetMode="External"/><Relationship Id="rId1226" Type="http://schemas.openxmlformats.org/officeDocument/2006/relationships/hyperlink" Target="https://talan.bank.gov.ua/get-user-certificate/wDwYaNtDo-8c4OH81O_4" TargetMode="External"/><Relationship Id="rId1433" Type="http://schemas.openxmlformats.org/officeDocument/2006/relationships/hyperlink" Target="https://talan.bank.gov.ua/get-user-certificate/wDwYa9uF4EuXyeuoRkJ8" TargetMode="External"/><Relationship Id="rId3" Type="http://schemas.openxmlformats.org/officeDocument/2006/relationships/hyperlink" Target="https://talan.bank.gov.ua/get-user-certificate/wDwYaLx2O7pKBNsUHFCG" TargetMode="External"/><Relationship Id="rId235" Type="http://schemas.openxmlformats.org/officeDocument/2006/relationships/hyperlink" Target="https://talan.bank.gov.ua/get-user-certificate/wDwYaW2yAnEPWKHt6cCz" TargetMode="External"/><Relationship Id="rId442" Type="http://schemas.openxmlformats.org/officeDocument/2006/relationships/hyperlink" Target="https://talan.bank.gov.ua/get-user-certificate/wDwYa-vUUnLbWYzXlC61" TargetMode="External"/><Relationship Id="rId887" Type="http://schemas.openxmlformats.org/officeDocument/2006/relationships/hyperlink" Target="https://talan.bank.gov.ua/get-user-certificate/wDwYardB3MULpIv-V9ho" TargetMode="External"/><Relationship Id="rId1072" Type="http://schemas.openxmlformats.org/officeDocument/2006/relationships/hyperlink" Target="https://talan.bank.gov.ua/get-user-certificate/wDwYabYb3wsG-ZbqPlzq" TargetMode="External"/><Relationship Id="rId1500" Type="http://schemas.openxmlformats.org/officeDocument/2006/relationships/hyperlink" Target="https://talan.bank.gov.ua/get-user-certificate/wDwYaJJ1LYQ1fFgqrdOR" TargetMode="External"/><Relationship Id="rId302" Type="http://schemas.openxmlformats.org/officeDocument/2006/relationships/hyperlink" Target="https://talan.bank.gov.ua/get-user-certificate/wDwYapjfK-wnDHrJdXN3" TargetMode="External"/><Relationship Id="rId747" Type="http://schemas.openxmlformats.org/officeDocument/2006/relationships/hyperlink" Target="https://talan.bank.gov.ua/get-user-certificate/wDwYa3-_nFyr8xK8Hitd" TargetMode="External"/><Relationship Id="rId954" Type="http://schemas.openxmlformats.org/officeDocument/2006/relationships/hyperlink" Target="https://talan.bank.gov.ua/get-user-certificate/wDwYa-Tbjb7UiZld7g6v" TargetMode="External"/><Relationship Id="rId1377" Type="http://schemas.openxmlformats.org/officeDocument/2006/relationships/hyperlink" Target="https://talan.bank.gov.ua/get-user-certificate/wDwYaH2r3DH9mKPkfaxq" TargetMode="External"/><Relationship Id="rId1584" Type="http://schemas.openxmlformats.org/officeDocument/2006/relationships/hyperlink" Target="https://talan.bank.gov.ua/get-user-certificate/wDwYaD08Pc7Cn0-d9bRs" TargetMode="External"/><Relationship Id="rId83" Type="http://schemas.openxmlformats.org/officeDocument/2006/relationships/hyperlink" Target="https://talan.bank.gov.ua/get-user-certificate/wDwYaNt6vEFoPsUXuUBd" TargetMode="External"/><Relationship Id="rId179" Type="http://schemas.openxmlformats.org/officeDocument/2006/relationships/hyperlink" Target="https://talan.bank.gov.ua/get-user-certificate/wDwYalnZDSHun9uT9THM" TargetMode="External"/><Relationship Id="rId386" Type="http://schemas.openxmlformats.org/officeDocument/2006/relationships/hyperlink" Target="https://talan.bank.gov.ua/get-user-certificate/wDwYas_SSaC1-QM6awl7" TargetMode="External"/><Relationship Id="rId593" Type="http://schemas.openxmlformats.org/officeDocument/2006/relationships/hyperlink" Target="https://talan.bank.gov.ua/get-user-certificate/wDwYakv0GsN6rle1p7aT" TargetMode="External"/><Relationship Id="rId607" Type="http://schemas.openxmlformats.org/officeDocument/2006/relationships/hyperlink" Target="https://talan.bank.gov.ua/get-user-certificate/wDwYaqd1GLC1teZmpiG9" TargetMode="External"/><Relationship Id="rId814" Type="http://schemas.openxmlformats.org/officeDocument/2006/relationships/hyperlink" Target="https://talan.bank.gov.ua/get-user-certificate/wDwYaid_Dx2uX6AsK1Uy" TargetMode="External"/><Relationship Id="rId1237" Type="http://schemas.openxmlformats.org/officeDocument/2006/relationships/hyperlink" Target="https://talan.bank.gov.ua/get-user-certificate/wDwYax3UnM7grTP4PrXB" TargetMode="External"/><Relationship Id="rId1444" Type="http://schemas.openxmlformats.org/officeDocument/2006/relationships/hyperlink" Target="https://talan.bank.gov.ua/get-user-certificate/wDwYaRHJym3m6OiF3Ckx" TargetMode="External"/><Relationship Id="rId246" Type="http://schemas.openxmlformats.org/officeDocument/2006/relationships/hyperlink" Target="https://talan.bank.gov.ua/get-user-certificate/wDwYa57CU_brgk_7mnfo" TargetMode="External"/><Relationship Id="rId453" Type="http://schemas.openxmlformats.org/officeDocument/2006/relationships/hyperlink" Target="https://talan.bank.gov.ua/get-user-certificate/wDwYaJrTsi88snWXOt6S" TargetMode="External"/><Relationship Id="rId660" Type="http://schemas.openxmlformats.org/officeDocument/2006/relationships/hyperlink" Target="https://talan.bank.gov.ua/get-user-certificate/wDwYa6kYioy84csPwDy2" TargetMode="External"/><Relationship Id="rId898" Type="http://schemas.openxmlformats.org/officeDocument/2006/relationships/hyperlink" Target="https://talan.bank.gov.ua/get-user-certificate/wDwYa8adhqcxl2zESjC1" TargetMode="External"/><Relationship Id="rId1083" Type="http://schemas.openxmlformats.org/officeDocument/2006/relationships/hyperlink" Target="https://talan.bank.gov.ua/get-user-certificate/wDwYaSZO8KO9CYy4wdO2" TargetMode="External"/><Relationship Id="rId1290" Type="http://schemas.openxmlformats.org/officeDocument/2006/relationships/hyperlink" Target="https://talan.bank.gov.ua/get-user-certificate/wDwYajw6uUJF8jHp55eo" TargetMode="External"/><Relationship Id="rId1304" Type="http://schemas.openxmlformats.org/officeDocument/2006/relationships/hyperlink" Target="https://talan.bank.gov.ua/get-user-certificate/wDwYaZ6a7nPYQYS-peSq" TargetMode="External"/><Relationship Id="rId1511" Type="http://schemas.openxmlformats.org/officeDocument/2006/relationships/hyperlink" Target="https://talan.bank.gov.ua/get-user-certificate/wDwYaRP1XfRnXK1lbdpp" TargetMode="External"/><Relationship Id="rId106" Type="http://schemas.openxmlformats.org/officeDocument/2006/relationships/hyperlink" Target="https://talan.bank.gov.ua/get-user-certificate/wDwYaxcCRVTE4SfmZR8w" TargetMode="External"/><Relationship Id="rId313" Type="http://schemas.openxmlformats.org/officeDocument/2006/relationships/hyperlink" Target="https://talan.bank.gov.ua/get-user-certificate/wDwYarAuQTWSOcnyasq_" TargetMode="External"/><Relationship Id="rId758" Type="http://schemas.openxmlformats.org/officeDocument/2006/relationships/hyperlink" Target="https://talan.bank.gov.ua/get-user-certificate/wDwYaUUVkFmSkWR0Bl8n" TargetMode="External"/><Relationship Id="rId965" Type="http://schemas.openxmlformats.org/officeDocument/2006/relationships/hyperlink" Target="https://talan.bank.gov.ua/get-user-certificate/wDwYaU-TuD4OP-ZcsyA4" TargetMode="External"/><Relationship Id="rId1150" Type="http://schemas.openxmlformats.org/officeDocument/2006/relationships/hyperlink" Target="https://talan.bank.gov.ua/get-user-certificate/wDwYa7uE7t9OFJuqfUko" TargetMode="External"/><Relationship Id="rId1388" Type="http://schemas.openxmlformats.org/officeDocument/2006/relationships/hyperlink" Target="https://talan.bank.gov.ua/get-user-certificate/wDwYaMWYheekUcDQY9tT" TargetMode="External"/><Relationship Id="rId1595" Type="http://schemas.openxmlformats.org/officeDocument/2006/relationships/hyperlink" Target="https://talan.bank.gov.ua/get-user-certificate/wDwYaa4pz631kpMnYsnI" TargetMode="External"/><Relationship Id="rId1609" Type="http://schemas.openxmlformats.org/officeDocument/2006/relationships/hyperlink" Target="https://talan.bank.gov.ua/get-user-certificate/wDwYaYUYoXoNe_6lZxS-" TargetMode="External"/><Relationship Id="rId10" Type="http://schemas.openxmlformats.org/officeDocument/2006/relationships/hyperlink" Target="https://talan.bank.gov.ua/get-user-certificate/wDwYaCj7-ilTSRnZ3FiE" TargetMode="External"/><Relationship Id="rId94" Type="http://schemas.openxmlformats.org/officeDocument/2006/relationships/hyperlink" Target="https://talan.bank.gov.ua/get-user-certificate/wDwYa_Jopj9kKCZYNckz" TargetMode="External"/><Relationship Id="rId397" Type="http://schemas.openxmlformats.org/officeDocument/2006/relationships/hyperlink" Target="https://talan.bank.gov.ua/get-user-certificate/wDwYa_sU2S8pqDf5zVTF" TargetMode="External"/><Relationship Id="rId520" Type="http://schemas.openxmlformats.org/officeDocument/2006/relationships/hyperlink" Target="https://talan.bank.gov.ua/get-user-certificate/wDwYaY9uES_R-MvVmvb7" TargetMode="External"/><Relationship Id="rId618" Type="http://schemas.openxmlformats.org/officeDocument/2006/relationships/hyperlink" Target="https://talan.bank.gov.ua/get-user-certificate/wDwYafO-5P29T6YZLCI9" TargetMode="External"/><Relationship Id="rId825" Type="http://schemas.openxmlformats.org/officeDocument/2006/relationships/hyperlink" Target="https://talan.bank.gov.ua/get-user-certificate/wDwYaluCfgvMSrlKhIuf" TargetMode="External"/><Relationship Id="rId1248" Type="http://schemas.openxmlformats.org/officeDocument/2006/relationships/hyperlink" Target="https://talan.bank.gov.ua/get-user-certificate/wDwYawoS2BhByed6HL_r" TargetMode="External"/><Relationship Id="rId1455" Type="http://schemas.openxmlformats.org/officeDocument/2006/relationships/hyperlink" Target="https://talan.bank.gov.ua/get-user-certificate/wDwYaTp4tc6xFtWboOG9" TargetMode="External"/><Relationship Id="rId257" Type="http://schemas.openxmlformats.org/officeDocument/2006/relationships/hyperlink" Target="https://talan.bank.gov.ua/get-user-certificate/wDwYaYRFvsNgrYzYHiHF" TargetMode="External"/><Relationship Id="rId464" Type="http://schemas.openxmlformats.org/officeDocument/2006/relationships/hyperlink" Target="https://talan.bank.gov.ua/get-user-certificate/wDwYaGoASutqupZeQJZj" TargetMode="External"/><Relationship Id="rId1010" Type="http://schemas.openxmlformats.org/officeDocument/2006/relationships/hyperlink" Target="https://talan.bank.gov.ua/get-user-certificate/wDwYa7N7TWZhjkcGg1oK" TargetMode="External"/><Relationship Id="rId1094" Type="http://schemas.openxmlformats.org/officeDocument/2006/relationships/hyperlink" Target="https://talan.bank.gov.ua/get-user-certificate/wDwYaZaeyp-GDXSDmRio" TargetMode="External"/><Relationship Id="rId1108" Type="http://schemas.openxmlformats.org/officeDocument/2006/relationships/hyperlink" Target="https://talan.bank.gov.ua/get-user-certificate/wDwYavEk_POzu7glBqGR" TargetMode="External"/><Relationship Id="rId1315" Type="http://schemas.openxmlformats.org/officeDocument/2006/relationships/hyperlink" Target="https://talan.bank.gov.ua/get-user-certificate/wDwYa0kSs64ymIfzbHCL" TargetMode="External"/><Relationship Id="rId117" Type="http://schemas.openxmlformats.org/officeDocument/2006/relationships/hyperlink" Target="https://talan.bank.gov.ua/get-user-certificate/wDwYalrtfkBhJLceO2MD" TargetMode="External"/><Relationship Id="rId671" Type="http://schemas.openxmlformats.org/officeDocument/2006/relationships/hyperlink" Target="https://talan.bank.gov.ua/get-user-certificate/wDwYaNwYoSbZiWySektD" TargetMode="External"/><Relationship Id="rId769" Type="http://schemas.openxmlformats.org/officeDocument/2006/relationships/hyperlink" Target="https://talan.bank.gov.ua/get-user-certificate/wDwYaAlTXb1xzhEiKM17" TargetMode="External"/><Relationship Id="rId976" Type="http://schemas.openxmlformats.org/officeDocument/2006/relationships/hyperlink" Target="https://talan.bank.gov.ua/get-user-certificate/wDwYa_8sMTgV3GhhIBZG" TargetMode="External"/><Relationship Id="rId1399" Type="http://schemas.openxmlformats.org/officeDocument/2006/relationships/hyperlink" Target="https://talan.bank.gov.ua/get-user-certificate/wDwYaxZ4eKWhmKwZGyI4" TargetMode="External"/><Relationship Id="rId324" Type="http://schemas.openxmlformats.org/officeDocument/2006/relationships/hyperlink" Target="https://talan.bank.gov.ua/get-user-certificate/wDwYahoSG0uTV6_A_vHU" TargetMode="External"/><Relationship Id="rId531" Type="http://schemas.openxmlformats.org/officeDocument/2006/relationships/hyperlink" Target="https://talan.bank.gov.ua/get-user-certificate/wDwYaMmUcIr7-lfHtoze" TargetMode="External"/><Relationship Id="rId629" Type="http://schemas.openxmlformats.org/officeDocument/2006/relationships/hyperlink" Target="https://talan.bank.gov.ua/get-user-certificate/wDwYaRPzCd-EY1H6JHrq" TargetMode="External"/><Relationship Id="rId1161" Type="http://schemas.openxmlformats.org/officeDocument/2006/relationships/hyperlink" Target="https://talan.bank.gov.ua/get-user-certificate/wDwYaYlXMVR09HiCL5C0" TargetMode="External"/><Relationship Id="rId1259" Type="http://schemas.openxmlformats.org/officeDocument/2006/relationships/hyperlink" Target="https://talan.bank.gov.ua/get-user-certificate/wDwYaBq_SwRUrKOUHqGE" TargetMode="External"/><Relationship Id="rId1466" Type="http://schemas.openxmlformats.org/officeDocument/2006/relationships/hyperlink" Target="https://talan.bank.gov.ua/get-user-certificate/wDwYa5t4_OuVvDa7xAGJ" TargetMode="External"/><Relationship Id="rId836" Type="http://schemas.openxmlformats.org/officeDocument/2006/relationships/hyperlink" Target="https://talan.bank.gov.ua/get-user-certificate/wDwYaJqPFhEbxrXZ2GFs" TargetMode="External"/><Relationship Id="rId1021" Type="http://schemas.openxmlformats.org/officeDocument/2006/relationships/hyperlink" Target="https://talan.bank.gov.ua/get-user-certificate/wDwYaJyIAndfsXIgCozK" TargetMode="External"/><Relationship Id="rId1119" Type="http://schemas.openxmlformats.org/officeDocument/2006/relationships/hyperlink" Target="https://talan.bank.gov.ua/get-user-certificate/wDwYa_rq03VurVzhqJGm" TargetMode="External"/><Relationship Id="rId903" Type="http://schemas.openxmlformats.org/officeDocument/2006/relationships/hyperlink" Target="https://talan.bank.gov.ua/get-user-certificate/wDwYaOFvsPsRgPf2m2nG" TargetMode="External"/><Relationship Id="rId1326" Type="http://schemas.openxmlformats.org/officeDocument/2006/relationships/hyperlink" Target="https://talan.bank.gov.ua/get-user-certificate/wDwYa-SMrMh8YexBJmLg" TargetMode="External"/><Relationship Id="rId1533" Type="http://schemas.openxmlformats.org/officeDocument/2006/relationships/hyperlink" Target="https://talan.bank.gov.ua/get-user-certificate/wDwYauzdXLVNfoAqPIoC" TargetMode="External"/><Relationship Id="rId32" Type="http://schemas.openxmlformats.org/officeDocument/2006/relationships/hyperlink" Target="https://talan.bank.gov.ua/get-user-certificate/wDwYakQEPG-1FzXJSMLY" TargetMode="External"/><Relationship Id="rId1600" Type="http://schemas.openxmlformats.org/officeDocument/2006/relationships/hyperlink" Target="https://talan.bank.gov.ua/get-user-certificate/wDwYaYa4Ni2YRDlzUBo6" TargetMode="External"/><Relationship Id="rId181" Type="http://schemas.openxmlformats.org/officeDocument/2006/relationships/hyperlink" Target="https://talan.bank.gov.ua/get-user-certificate/wDwYa8_IFQx_tgybQaZ9" TargetMode="External"/><Relationship Id="rId279" Type="http://schemas.openxmlformats.org/officeDocument/2006/relationships/hyperlink" Target="https://talan.bank.gov.ua/get-user-certificate/wDwYaqEq5corSXdvFR-Y" TargetMode="External"/><Relationship Id="rId486" Type="http://schemas.openxmlformats.org/officeDocument/2006/relationships/hyperlink" Target="https://talan.bank.gov.ua/get-user-certificate/wDwYaWmMGJlUUEnG7KTU" TargetMode="External"/><Relationship Id="rId693" Type="http://schemas.openxmlformats.org/officeDocument/2006/relationships/hyperlink" Target="https://talan.bank.gov.ua/get-user-certificate/wDwYaDBnbHuSWvek2PNn" TargetMode="External"/><Relationship Id="rId139" Type="http://schemas.openxmlformats.org/officeDocument/2006/relationships/hyperlink" Target="https://talan.bank.gov.ua/get-user-certificate/wDwYaGv4uOjiLGVHZoPa" TargetMode="External"/><Relationship Id="rId346" Type="http://schemas.openxmlformats.org/officeDocument/2006/relationships/hyperlink" Target="https://talan.bank.gov.ua/get-user-certificate/wDwYaBq5zZTKTmb9z4B_" TargetMode="External"/><Relationship Id="rId553" Type="http://schemas.openxmlformats.org/officeDocument/2006/relationships/hyperlink" Target="https://talan.bank.gov.ua/get-user-certificate/wDwYarfdxVAg8g186FIa" TargetMode="External"/><Relationship Id="rId760" Type="http://schemas.openxmlformats.org/officeDocument/2006/relationships/hyperlink" Target="https://talan.bank.gov.ua/get-user-certificate/wDwYav6fF4YMTmJmSJay" TargetMode="External"/><Relationship Id="rId998" Type="http://schemas.openxmlformats.org/officeDocument/2006/relationships/hyperlink" Target="https://talan.bank.gov.ua/get-user-certificate/wDwYacUfG244_4v8uLHN" TargetMode="External"/><Relationship Id="rId1183" Type="http://schemas.openxmlformats.org/officeDocument/2006/relationships/hyperlink" Target="https://talan.bank.gov.ua/get-user-certificate/wDwYaj8TmAMSTeUaZ34J" TargetMode="External"/><Relationship Id="rId1390" Type="http://schemas.openxmlformats.org/officeDocument/2006/relationships/hyperlink" Target="https://talan.bank.gov.ua/get-user-certificate/wDwYaeXb33sJvJ9p0-eQ" TargetMode="External"/><Relationship Id="rId206" Type="http://schemas.openxmlformats.org/officeDocument/2006/relationships/hyperlink" Target="https://talan.bank.gov.ua/get-user-certificate/wDwYaIDxeDT6t_s7jWdt" TargetMode="External"/><Relationship Id="rId413" Type="http://schemas.openxmlformats.org/officeDocument/2006/relationships/hyperlink" Target="https://talan.bank.gov.ua/get-user-certificate/wDwYa4QrPnEgSctYMOGb" TargetMode="External"/><Relationship Id="rId858" Type="http://schemas.openxmlformats.org/officeDocument/2006/relationships/hyperlink" Target="https://talan.bank.gov.ua/get-user-certificate/wDwYa3mivVeU8JiI_nXC" TargetMode="External"/><Relationship Id="rId1043" Type="http://schemas.openxmlformats.org/officeDocument/2006/relationships/hyperlink" Target="https://talan.bank.gov.ua/get-user-certificate/wDwYaeNrxsW6IPsi44p0" TargetMode="External"/><Relationship Id="rId1488" Type="http://schemas.openxmlformats.org/officeDocument/2006/relationships/hyperlink" Target="https://talan.bank.gov.ua/get-user-certificate/wDwYalwD1G_dJjP_pITy" TargetMode="External"/><Relationship Id="rId620" Type="http://schemas.openxmlformats.org/officeDocument/2006/relationships/hyperlink" Target="https://talan.bank.gov.ua/get-user-certificate/wDwYa4qcVg9dCGZ6D5UT" TargetMode="External"/><Relationship Id="rId718" Type="http://schemas.openxmlformats.org/officeDocument/2006/relationships/hyperlink" Target="https://talan.bank.gov.ua/get-user-certificate/wDwYaVJSjEjobLVfki_f" TargetMode="External"/><Relationship Id="rId925" Type="http://schemas.openxmlformats.org/officeDocument/2006/relationships/hyperlink" Target="https://talan.bank.gov.ua/get-user-certificate/wDwYajglfbGtKDIPAtCd" TargetMode="External"/><Relationship Id="rId1250" Type="http://schemas.openxmlformats.org/officeDocument/2006/relationships/hyperlink" Target="https://talan.bank.gov.ua/get-user-certificate/wDwYaBivgWsiwaejtg0t" TargetMode="External"/><Relationship Id="rId1348" Type="http://schemas.openxmlformats.org/officeDocument/2006/relationships/hyperlink" Target="https://talan.bank.gov.ua/get-user-certificate/wDwYaqMkITvHcr7GAyM5" TargetMode="External"/><Relationship Id="rId1555" Type="http://schemas.openxmlformats.org/officeDocument/2006/relationships/hyperlink" Target="https://talan.bank.gov.ua/get-user-certificate/wDwYaVinwXoq5DS9lZYe" TargetMode="External"/><Relationship Id="rId1110" Type="http://schemas.openxmlformats.org/officeDocument/2006/relationships/hyperlink" Target="https://talan.bank.gov.ua/get-user-certificate/wDwYaUSkqObqJDB0Tknl" TargetMode="External"/><Relationship Id="rId1208" Type="http://schemas.openxmlformats.org/officeDocument/2006/relationships/hyperlink" Target="https://talan.bank.gov.ua/get-user-certificate/wDwYaF6iWmCM-x0kKOm1" TargetMode="External"/><Relationship Id="rId1415" Type="http://schemas.openxmlformats.org/officeDocument/2006/relationships/hyperlink" Target="https://talan.bank.gov.ua/get-user-certificate/wDwYauOt6MntfSKyGj11" TargetMode="External"/><Relationship Id="rId54" Type="http://schemas.openxmlformats.org/officeDocument/2006/relationships/hyperlink" Target="https://talan.bank.gov.ua/get-user-certificate/wDwYaXGZ4jvHOtuZQCGA" TargetMode="External"/><Relationship Id="rId270" Type="http://schemas.openxmlformats.org/officeDocument/2006/relationships/hyperlink" Target="https://talan.bank.gov.ua/get-user-certificate/wDwYaVNVfN8XGb0BBH3i" TargetMode="External"/><Relationship Id="rId130" Type="http://schemas.openxmlformats.org/officeDocument/2006/relationships/hyperlink" Target="https://talan.bank.gov.ua/get-user-certificate/wDwYaWwlDFxCskjfuNvX" TargetMode="External"/><Relationship Id="rId368" Type="http://schemas.openxmlformats.org/officeDocument/2006/relationships/hyperlink" Target="https://talan.bank.gov.ua/get-user-certificate/wDwYayeMUfHFOo4sZODL" TargetMode="External"/><Relationship Id="rId575" Type="http://schemas.openxmlformats.org/officeDocument/2006/relationships/hyperlink" Target="https://talan.bank.gov.ua/get-user-certificate/wDwYaiySb4x6Ap22-6yZ" TargetMode="External"/><Relationship Id="rId782" Type="http://schemas.openxmlformats.org/officeDocument/2006/relationships/hyperlink" Target="https://talan.bank.gov.ua/get-user-certificate/wDwYa_1r9fMlpL4ieJmJ" TargetMode="External"/><Relationship Id="rId228" Type="http://schemas.openxmlformats.org/officeDocument/2006/relationships/hyperlink" Target="https://talan.bank.gov.ua/get-user-certificate/wDwYaakAw7Ior08TzRUw" TargetMode="External"/><Relationship Id="rId435" Type="http://schemas.openxmlformats.org/officeDocument/2006/relationships/hyperlink" Target="https://talan.bank.gov.ua/get-user-certificate/wDwYaWK1R-wxArNtyxjD" TargetMode="External"/><Relationship Id="rId642" Type="http://schemas.openxmlformats.org/officeDocument/2006/relationships/hyperlink" Target="https://talan.bank.gov.ua/get-user-certificate/wDwYaajydCflVfvZP8dr" TargetMode="External"/><Relationship Id="rId1065" Type="http://schemas.openxmlformats.org/officeDocument/2006/relationships/hyperlink" Target="https://talan.bank.gov.ua/get-user-certificate/wDwYarNSmqBy4TBEh8DZ" TargetMode="External"/><Relationship Id="rId1272" Type="http://schemas.openxmlformats.org/officeDocument/2006/relationships/hyperlink" Target="https://talan.bank.gov.ua/get-user-certificate/wDwYa4qty9TrhJYOegFw" TargetMode="External"/><Relationship Id="rId502" Type="http://schemas.openxmlformats.org/officeDocument/2006/relationships/hyperlink" Target="https://talan.bank.gov.ua/get-user-certificate/wDwYa1zd3NVvgzcuR8XR" TargetMode="External"/><Relationship Id="rId947" Type="http://schemas.openxmlformats.org/officeDocument/2006/relationships/hyperlink" Target="https://talan.bank.gov.ua/get-user-certificate/wDwYaDvLtjX9nPpT_lQu" TargetMode="External"/><Relationship Id="rId1132" Type="http://schemas.openxmlformats.org/officeDocument/2006/relationships/hyperlink" Target="https://talan.bank.gov.ua/get-user-certificate/wDwYa3TAm9yLpGx2vym1" TargetMode="External"/><Relationship Id="rId1577" Type="http://schemas.openxmlformats.org/officeDocument/2006/relationships/hyperlink" Target="https://talan.bank.gov.ua/get-user-certificate/wDwYaqB38gwc_emQwnFj" TargetMode="External"/><Relationship Id="rId76" Type="http://schemas.openxmlformats.org/officeDocument/2006/relationships/hyperlink" Target="https://talan.bank.gov.ua/get-user-certificate/wDwYanXCpHAOdnRjhc1s" TargetMode="External"/><Relationship Id="rId807" Type="http://schemas.openxmlformats.org/officeDocument/2006/relationships/hyperlink" Target="https://talan.bank.gov.ua/get-user-certificate/wDwYahWTCTDNmS0EmVUQ" TargetMode="External"/><Relationship Id="rId1437" Type="http://schemas.openxmlformats.org/officeDocument/2006/relationships/hyperlink" Target="https://talan.bank.gov.ua/get-user-certificate/wDwYa0sieF1juaeiHzpd" TargetMode="External"/><Relationship Id="rId1504" Type="http://schemas.openxmlformats.org/officeDocument/2006/relationships/hyperlink" Target="https://talan.bank.gov.ua/get-user-certificate/wDwYans0j85gnKQw3ucR" TargetMode="External"/><Relationship Id="rId292" Type="http://schemas.openxmlformats.org/officeDocument/2006/relationships/hyperlink" Target="https://talan.bank.gov.ua/get-user-certificate/wDwYaQm2tqez0ZgA23Ds" TargetMode="External"/><Relationship Id="rId597" Type="http://schemas.openxmlformats.org/officeDocument/2006/relationships/hyperlink" Target="https://talan.bank.gov.ua/get-user-certificate/wDwYa3R-eBfH5VCbgkjz" TargetMode="External"/><Relationship Id="rId152" Type="http://schemas.openxmlformats.org/officeDocument/2006/relationships/hyperlink" Target="https://talan.bank.gov.ua/get-user-certificate/wDwYadYmnmEkIXJoip_g" TargetMode="External"/><Relationship Id="rId457" Type="http://schemas.openxmlformats.org/officeDocument/2006/relationships/hyperlink" Target="https://talan.bank.gov.ua/get-user-certificate/wDwYaySYY9NTVKQ_GSm4" TargetMode="External"/><Relationship Id="rId1087" Type="http://schemas.openxmlformats.org/officeDocument/2006/relationships/hyperlink" Target="https://talan.bank.gov.ua/get-user-certificate/wDwYa0V6wLpteVF6CjYT" TargetMode="External"/><Relationship Id="rId1294" Type="http://schemas.openxmlformats.org/officeDocument/2006/relationships/hyperlink" Target="https://talan.bank.gov.ua/get-user-certificate/wDwYa-Zv7VI8e0quTmea" TargetMode="External"/><Relationship Id="rId664" Type="http://schemas.openxmlformats.org/officeDocument/2006/relationships/hyperlink" Target="https://talan.bank.gov.ua/get-user-certificate/wDwYa1I3NV36maW_yFGv" TargetMode="External"/><Relationship Id="rId871" Type="http://schemas.openxmlformats.org/officeDocument/2006/relationships/hyperlink" Target="https://talan.bank.gov.ua/get-user-certificate/wDwYaB18zR4jf3ugHssD" TargetMode="External"/><Relationship Id="rId969" Type="http://schemas.openxmlformats.org/officeDocument/2006/relationships/hyperlink" Target="https://talan.bank.gov.ua/get-user-certificate/wDwYaRqGjcPwCQkEulgR" TargetMode="External"/><Relationship Id="rId1599" Type="http://schemas.openxmlformats.org/officeDocument/2006/relationships/hyperlink" Target="https://talan.bank.gov.ua/get-user-certificate/wDwYahKlOG01js_WXCiF" TargetMode="External"/><Relationship Id="rId317" Type="http://schemas.openxmlformats.org/officeDocument/2006/relationships/hyperlink" Target="https://talan.bank.gov.ua/get-user-certificate/wDwYaWlD02v2TEDU2C60" TargetMode="External"/><Relationship Id="rId524" Type="http://schemas.openxmlformats.org/officeDocument/2006/relationships/hyperlink" Target="https://talan.bank.gov.ua/get-user-certificate/wDwYaxbgZJt8x5XKDgaZ" TargetMode="External"/><Relationship Id="rId731" Type="http://schemas.openxmlformats.org/officeDocument/2006/relationships/hyperlink" Target="https://talan.bank.gov.ua/get-user-certificate/wDwYaTjxJwgLnfq5KRwd" TargetMode="External"/><Relationship Id="rId1154" Type="http://schemas.openxmlformats.org/officeDocument/2006/relationships/hyperlink" Target="https://talan.bank.gov.ua/get-user-certificate/wDwYaos6ZI0ihFTtUDfA" TargetMode="External"/><Relationship Id="rId1361" Type="http://schemas.openxmlformats.org/officeDocument/2006/relationships/hyperlink" Target="https://talan.bank.gov.ua/get-user-certificate/wDwYaZ--bf8IV0eo6a40" TargetMode="External"/><Relationship Id="rId1459" Type="http://schemas.openxmlformats.org/officeDocument/2006/relationships/hyperlink" Target="https://talan.bank.gov.ua/get-user-certificate/wDwYaZbKjBc4-2oeH-If" TargetMode="External"/><Relationship Id="rId98" Type="http://schemas.openxmlformats.org/officeDocument/2006/relationships/hyperlink" Target="https://talan.bank.gov.ua/get-user-certificate/wDwYavBqcC6y_KmNPCEU" TargetMode="External"/><Relationship Id="rId829" Type="http://schemas.openxmlformats.org/officeDocument/2006/relationships/hyperlink" Target="https://talan.bank.gov.ua/get-user-certificate/wDwYanesXqMhBVStgGvo" TargetMode="External"/><Relationship Id="rId1014" Type="http://schemas.openxmlformats.org/officeDocument/2006/relationships/hyperlink" Target="https://talan.bank.gov.ua/get-user-certificate/wDwYabij0MM5xUDiq_oe" TargetMode="External"/><Relationship Id="rId1221" Type="http://schemas.openxmlformats.org/officeDocument/2006/relationships/hyperlink" Target="https://talan.bank.gov.ua/get-user-certificate/wDwYaoYiJpU7rfdWE59h" TargetMode="External"/><Relationship Id="rId1319" Type="http://schemas.openxmlformats.org/officeDocument/2006/relationships/hyperlink" Target="https://talan.bank.gov.ua/get-user-certificate/wDwYa7qWqb5Y6MZdMBrY" TargetMode="External"/><Relationship Id="rId1526" Type="http://schemas.openxmlformats.org/officeDocument/2006/relationships/hyperlink" Target="https://talan.bank.gov.ua/get-user-certificate/wDwYawXFd5d2CzxTUAkQ" TargetMode="External"/><Relationship Id="rId25" Type="http://schemas.openxmlformats.org/officeDocument/2006/relationships/hyperlink" Target="https://talan.bank.gov.ua/get-user-certificate/wDwYawS2-n2RO3spX8XZ" TargetMode="External"/><Relationship Id="rId174" Type="http://schemas.openxmlformats.org/officeDocument/2006/relationships/hyperlink" Target="https://talan.bank.gov.ua/get-user-certificate/wDwYaThmzYoXBiG4JR9w" TargetMode="External"/><Relationship Id="rId381" Type="http://schemas.openxmlformats.org/officeDocument/2006/relationships/hyperlink" Target="https://talan.bank.gov.ua/get-user-certificate/wDwYalHt2NS05yeznPhG" TargetMode="External"/><Relationship Id="rId241" Type="http://schemas.openxmlformats.org/officeDocument/2006/relationships/hyperlink" Target="https://talan.bank.gov.ua/get-user-certificate/wDwYaWGvc9KCYWrHD5P9" TargetMode="External"/><Relationship Id="rId479" Type="http://schemas.openxmlformats.org/officeDocument/2006/relationships/hyperlink" Target="https://talan.bank.gov.ua/get-user-certificate/wDwYaDkWMFPnl3IY7oA8" TargetMode="External"/><Relationship Id="rId686" Type="http://schemas.openxmlformats.org/officeDocument/2006/relationships/hyperlink" Target="https://talan.bank.gov.ua/get-user-certificate/wDwYaiOXq-y_0p_KWe6o" TargetMode="External"/><Relationship Id="rId893" Type="http://schemas.openxmlformats.org/officeDocument/2006/relationships/hyperlink" Target="https://talan.bank.gov.ua/get-user-certificate/wDwYaRVxC0LLQcG6KYtj" TargetMode="External"/><Relationship Id="rId339" Type="http://schemas.openxmlformats.org/officeDocument/2006/relationships/hyperlink" Target="https://talan.bank.gov.ua/get-user-certificate/wDwYajSfovPP711N6RZE" TargetMode="External"/><Relationship Id="rId546" Type="http://schemas.openxmlformats.org/officeDocument/2006/relationships/hyperlink" Target="https://talan.bank.gov.ua/get-user-certificate/wDwYaGfzPhxgOkY5QM46" TargetMode="External"/><Relationship Id="rId753" Type="http://schemas.openxmlformats.org/officeDocument/2006/relationships/hyperlink" Target="https://talan.bank.gov.ua/get-user-certificate/wDwYavFKQB03EW2nmoKB" TargetMode="External"/><Relationship Id="rId1176" Type="http://schemas.openxmlformats.org/officeDocument/2006/relationships/hyperlink" Target="https://talan.bank.gov.ua/get-user-certificate/wDwYaop4kiOydulXvZZP" TargetMode="External"/><Relationship Id="rId1383" Type="http://schemas.openxmlformats.org/officeDocument/2006/relationships/hyperlink" Target="https://talan.bank.gov.ua/get-user-certificate/wDwYa-YTqtApqLPv2uIY" TargetMode="External"/><Relationship Id="rId101" Type="http://schemas.openxmlformats.org/officeDocument/2006/relationships/hyperlink" Target="https://talan.bank.gov.ua/get-user-certificate/wDwYaQWVSvZIIIUbCe5W" TargetMode="External"/><Relationship Id="rId406" Type="http://schemas.openxmlformats.org/officeDocument/2006/relationships/hyperlink" Target="https://talan.bank.gov.ua/get-user-certificate/wDwYaPpxcNkyUWvnytj5" TargetMode="External"/><Relationship Id="rId960" Type="http://schemas.openxmlformats.org/officeDocument/2006/relationships/hyperlink" Target="https://talan.bank.gov.ua/get-user-certificate/wDwYa7n_BCuj-A15oozo" TargetMode="External"/><Relationship Id="rId1036" Type="http://schemas.openxmlformats.org/officeDocument/2006/relationships/hyperlink" Target="https://talan.bank.gov.ua/get-user-certificate/wDwYaCE4U8nVpgoCsg1T" TargetMode="External"/><Relationship Id="rId1243" Type="http://schemas.openxmlformats.org/officeDocument/2006/relationships/hyperlink" Target="https://talan.bank.gov.ua/get-user-certificate/wDwYaC2ch1ISTXA9ghKz" TargetMode="External"/><Relationship Id="rId1590" Type="http://schemas.openxmlformats.org/officeDocument/2006/relationships/hyperlink" Target="https://talan.bank.gov.ua/get-user-certificate/wDwYaUP_9mlZnRI8y6f5" TargetMode="External"/><Relationship Id="rId613" Type="http://schemas.openxmlformats.org/officeDocument/2006/relationships/hyperlink" Target="https://talan.bank.gov.ua/get-user-certificate/wDwYa0DJ3D38pR2IrYyA" TargetMode="External"/><Relationship Id="rId820" Type="http://schemas.openxmlformats.org/officeDocument/2006/relationships/hyperlink" Target="https://talan.bank.gov.ua/get-user-certificate/wDwYaVrJLmAa2W4hIbLk" TargetMode="External"/><Relationship Id="rId918" Type="http://schemas.openxmlformats.org/officeDocument/2006/relationships/hyperlink" Target="https://talan.bank.gov.ua/get-user-certificate/wDwYa9vWIhHd01XWUBdq" TargetMode="External"/><Relationship Id="rId1450" Type="http://schemas.openxmlformats.org/officeDocument/2006/relationships/hyperlink" Target="https://talan.bank.gov.ua/get-user-certificate/wDwYaDpCwgQtaBJ2tR6J" TargetMode="External"/><Relationship Id="rId1548" Type="http://schemas.openxmlformats.org/officeDocument/2006/relationships/hyperlink" Target="https://talan.bank.gov.ua/get-user-certificate/wDwYaRNZJAMHydxaa57O" TargetMode="External"/><Relationship Id="rId1103" Type="http://schemas.openxmlformats.org/officeDocument/2006/relationships/hyperlink" Target="https://talan.bank.gov.ua/get-user-certificate/wDwYaood_AEy5FunDYlt" TargetMode="External"/><Relationship Id="rId1310" Type="http://schemas.openxmlformats.org/officeDocument/2006/relationships/hyperlink" Target="https://talan.bank.gov.ua/get-user-certificate/wDwYaegST9UNLp9CnUfv" TargetMode="External"/><Relationship Id="rId1408" Type="http://schemas.openxmlformats.org/officeDocument/2006/relationships/hyperlink" Target="https://talan.bank.gov.ua/get-user-certificate/wDwYaOvF2_EgDyg9llAO" TargetMode="External"/><Relationship Id="rId47" Type="http://schemas.openxmlformats.org/officeDocument/2006/relationships/hyperlink" Target="https://talan.bank.gov.ua/get-user-certificate/wDwYalyy7fZ5r7TPuXYO" TargetMode="External"/><Relationship Id="rId196" Type="http://schemas.openxmlformats.org/officeDocument/2006/relationships/hyperlink" Target="https://talan.bank.gov.ua/get-user-certificate/wDwYaB1sLVzjzGQiCxsp" TargetMode="External"/><Relationship Id="rId263" Type="http://schemas.openxmlformats.org/officeDocument/2006/relationships/hyperlink" Target="https://talan.bank.gov.ua/get-user-certificate/wDwYaoFruc4d0C49J6jN" TargetMode="External"/><Relationship Id="rId470" Type="http://schemas.openxmlformats.org/officeDocument/2006/relationships/hyperlink" Target="https://talan.bank.gov.ua/get-user-certificate/wDwYai6PqBrRM9wUgynr" TargetMode="External"/><Relationship Id="rId123" Type="http://schemas.openxmlformats.org/officeDocument/2006/relationships/hyperlink" Target="https://talan.bank.gov.ua/get-user-certificate/wDwYajZtxbQXmBJ1yMOd" TargetMode="External"/><Relationship Id="rId330" Type="http://schemas.openxmlformats.org/officeDocument/2006/relationships/hyperlink" Target="https://talan.bank.gov.ua/get-user-certificate/wDwYaEVYxKUJZwvxbys5" TargetMode="External"/><Relationship Id="rId568" Type="http://schemas.openxmlformats.org/officeDocument/2006/relationships/hyperlink" Target="https://talan.bank.gov.ua/get-user-certificate/wDwYa9kMXeAZKnzs-l0X" TargetMode="External"/><Relationship Id="rId775" Type="http://schemas.openxmlformats.org/officeDocument/2006/relationships/hyperlink" Target="https://talan.bank.gov.ua/get-user-certificate/wDwYaFWXfvs59tk4wDBw" TargetMode="External"/><Relationship Id="rId982" Type="http://schemas.openxmlformats.org/officeDocument/2006/relationships/hyperlink" Target="https://talan.bank.gov.ua/get-user-certificate/wDwYa0x0FpNspo15hJ5G" TargetMode="External"/><Relationship Id="rId1198" Type="http://schemas.openxmlformats.org/officeDocument/2006/relationships/hyperlink" Target="https://talan.bank.gov.ua/get-user-certificate/wDwYaYx4ovnKV1XqbIrF" TargetMode="External"/><Relationship Id="rId428" Type="http://schemas.openxmlformats.org/officeDocument/2006/relationships/hyperlink" Target="https://talan.bank.gov.ua/get-user-certificate/wDwYawdNj1mHdwMg7w6a" TargetMode="External"/><Relationship Id="rId635" Type="http://schemas.openxmlformats.org/officeDocument/2006/relationships/hyperlink" Target="https://talan.bank.gov.ua/get-user-certificate/wDwYamrwGlI4XFp2CDgb" TargetMode="External"/><Relationship Id="rId842" Type="http://schemas.openxmlformats.org/officeDocument/2006/relationships/hyperlink" Target="https://talan.bank.gov.ua/get-user-certificate/wDwYabfqxCEOvcNuN9ON" TargetMode="External"/><Relationship Id="rId1058" Type="http://schemas.openxmlformats.org/officeDocument/2006/relationships/hyperlink" Target="https://talan.bank.gov.ua/get-user-certificate/wDwYavJ01Xls1q5LWMmc" TargetMode="External"/><Relationship Id="rId1265" Type="http://schemas.openxmlformats.org/officeDocument/2006/relationships/hyperlink" Target="https://talan.bank.gov.ua/get-user-certificate/wDwYa5SvCUKjwqUKcOXc" TargetMode="External"/><Relationship Id="rId1472" Type="http://schemas.openxmlformats.org/officeDocument/2006/relationships/hyperlink" Target="https://talan.bank.gov.ua/get-user-certificate/wDwYaYyMisQ3J7uFnqAr" TargetMode="External"/><Relationship Id="rId702" Type="http://schemas.openxmlformats.org/officeDocument/2006/relationships/hyperlink" Target="https://talan.bank.gov.ua/get-user-certificate/wDwYabZy_ovoGFw1Iupz" TargetMode="External"/><Relationship Id="rId1125" Type="http://schemas.openxmlformats.org/officeDocument/2006/relationships/hyperlink" Target="https://talan.bank.gov.ua/get-user-certificate/wDwYa6VngctL2EIH1Cbf" TargetMode="External"/><Relationship Id="rId1332" Type="http://schemas.openxmlformats.org/officeDocument/2006/relationships/hyperlink" Target="https://talan.bank.gov.ua/get-user-certificate/wDwYaj9HqKCMrfI2hQ__" TargetMode="External"/><Relationship Id="rId69" Type="http://schemas.openxmlformats.org/officeDocument/2006/relationships/hyperlink" Target="https://talan.bank.gov.ua/get-user-certificate/wDwYaNSm6tcLLkF27BvP" TargetMode="External"/><Relationship Id="rId285" Type="http://schemas.openxmlformats.org/officeDocument/2006/relationships/hyperlink" Target="https://talan.bank.gov.ua/get-user-certificate/wDwYaYl7Y8Xm4lWjR7Ws" TargetMode="External"/><Relationship Id="rId492" Type="http://schemas.openxmlformats.org/officeDocument/2006/relationships/hyperlink" Target="https://talan.bank.gov.ua/get-user-certificate/wDwYaVkXNTvFmqOzNsEZ" TargetMode="External"/><Relationship Id="rId797" Type="http://schemas.openxmlformats.org/officeDocument/2006/relationships/hyperlink" Target="https://talan.bank.gov.ua/get-user-certificate/wDwYayKsPskU5BAMwxlU" TargetMode="External"/><Relationship Id="rId145" Type="http://schemas.openxmlformats.org/officeDocument/2006/relationships/hyperlink" Target="https://talan.bank.gov.ua/get-user-certificate/wDwYaTmjWqV4-6B-TRQ1" TargetMode="External"/><Relationship Id="rId352" Type="http://schemas.openxmlformats.org/officeDocument/2006/relationships/hyperlink" Target="https://talan.bank.gov.ua/get-user-certificate/wDwYa7pORNEMmJgvmn8m" TargetMode="External"/><Relationship Id="rId1287" Type="http://schemas.openxmlformats.org/officeDocument/2006/relationships/hyperlink" Target="https://talan.bank.gov.ua/get-user-certificate/wDwYaJ_tejSyKPx2xfKb" TargetMode="External"/><Relationship Id="rId212" Type="http://schemas.openxmlformats.org/officeDocument/2006/relationships/hyperlink" Target="https://talan.bank.gov.ua/get-user-certificate/wDwYalqjyTp48QaI_3Lp" TargetMode="External"/><Relationship Id="rId657" Type="http://schemas.openxmlformats.org/officeDocument/2006/relationships/hyperlink" Target="https://talan.bank.gov.ua/get-user-certificate/wDwYayh21l74Gc8qHZx3" TargetMode="External"/><Relationship Id="rId864" Type="http://schemas.openxmlformats.org/officeDocument/2006/relationships/hyperlink" Target="https://talan.bank.gov.ua/get-user-certificate/wDwYaaDpd0AxSUejNTbG" TargetMode="External"/><Relationship Id="rId1494" Type="http://schemas.openxmlformats.org/officeDocument/2006/relationships/hyperlink" Target="https://talan.bank.gov.ua/get-user-certificate/wDwYalfkDZu5zuIGUeL1" TargetMode="External"/><Relationship Id="rId517" Type="http://schemas.openxmlformats.org/officeDocument/2006/relationships/hyperlink" Target="https://talan.bank.gov.ua/get-user-certificate/wDwYaJF5Z0ErRMH8MahT" TargetMode="External"/><Relationship Id="rId724" Type="http://schemas.openxmlformats.org/officeDocument/2006/relationships/hyperlink" Target="https://talan.bank.gov.ua/get-user-certificate/wDwYacxiUUBGQRole9aY" TargetMode="External"/><Relationship Id="rId931" Type="http://schemas.openxmlformats.org/officeDocument/2006/relationships/hyperlink" Target="https://talan.bank.gov.ua/get-user-certificate/wDwYa2x9uaL43jeRmkjE" TargetMode="External"/><Relationship Id="rId1147" Type="http://schemas.openxmlformats.org/officeDocument/2006/relationships/hyperlink" Target="https://talan.bank.gov.ua/get-user-certificate/wDwYa5dBIVKvhyyp7jPE" TargetMode="External"/><Relationship Id="rId1354" Type="http://schemas.openxmlformats.org/officeDocument/2006/relationships/hyperlink" Target="https://talan.bank.gov.ua/get-user-certificate/wDwYaRuZveO0AzNvFLES" TargetMode="External"/><Relationship Id="rId1561" Type="http://schemas.openxmlformats.org/officeDocument/2006/relationships/hyperlink" Target="https://talan.bank.gov.ua/get-user-certificate/wDwYafOj9rrtNpBM3xkh" TargetMode="External"/><Relationship Id="rId60" Type="http://schemas.openxmlformats.org/officeDocument/2006/relationships/hyperlink" Target="https://talan.bank.gov.ua/get-user-certificate/wDwYaTMjKr1JkdFI6D52" TargetMode="External"/><Relationship Id="rId1007" Type="http://schemas.openxmlformats.org/officeDocument/2006/relationships/hyperlink" Target="https://talan.bank.gov.ua/get-user-certificate/wDwYajWMmJH_8NMqoMmb" TargetMode="External"/><Relationship Id="rId1214" Type="http://schemas.openxmlformats.org/officeDocument/2006/relationships/hyperlink" Target="https://talan.bank.gov.ua/get-user-certificate/wDwYaW-crHvPB-kZfJAC" TargetMode="External"/><Relationship Id="rId1421" Type="http://schemas.openxmlformats.org/officeDocument/2006/relationships/hyperlink" Target="https://talan.bank.gov.ua/get-user-certificate/wDwYap9Ku5Ny76tb3Z9Y" TargetMode="External"/><Relationship Id="rId1519" Type="http://schemas.openxmlformats.org/officeDocument/2006/relationships/hyperlink" Target="https://talan.bank.gov.ua/get-user-certificate/wDwYaZRA_UvMUueeWXyF" TargetMode="External"/><Relationship Id="rId18" Type="http://schemas.openxmlformats.org/officeDocument/2006/relationships/hyperlink" Target="https://talan.bank.gov.ua/get-user-certificate/wDwYat7CTsbCLQpAtcBH" TargetMode="External"/><Relationship Id="rId167" Type="http://schemas.openxmlformats.org/officeDocument/2006/relationships/hyperlink" Target="https://talan.bank.gov.ua/get-user-certificate/wDwYazoW8QZEpEJGSb63" TargetMode="External"/><Relationship Id="rId374" Type="http://schemas.openxmlformats.org/officeDocument/2006/relationships/hyperlink" Target="https://talan.bank.gov.ua/get-user-certificate/wDwYak3H7Zny70rswEuO" TargetMode="External"/><Relationship Id="rId581" Type="http://schemas.openxmlformats.org/officeDocument/2006/relationships/hyperlink" Target="https://talan.bank.gov.ua/get-user-certificate/wDwYapG0v58xk8EQL_qH" TargetMode="External"/><Relationship Id="rId234" Type="http://schemas.openxmlformats.org/officeDocument/2006/relationships/hyperlink" Target="https://talan.bank.gov.ua/get-user-certificate/wDwYaIEwnLQRUA8syUfl" TargetMode="External"/><Relationship Id="rId679" Type="http://schemas.openxmlformats.org/officeDocument/2006/relationships/hyperlink" Target="https://talan.bank.gov.ua/get-user-certificate/wDwYaxLJftX-fSXd4upB" TargetMode="External"/><Relationship Id="rId886" Type="http://schemas.openxmlformats.org/officeDocument/2006/relationships/hyperlink" Target="https://talan.bank.gov.ua/get-user-certificate/wDwYa0MtnDjZpPlUXtM3" TargetMode="External"/><Relationship Id="rId2" Type="http://schemas.openxmlformats.org/officeDocument/2006/relationships/hyperlink" Target="https://talan.bank.gov.ua/get-user-certificate/wDwYaXuESmwtTy4Ok2re" TargetMode="External"/><Relationship Id="rId441" Type="http://schemas.openxmlformats.org/officeDocument/2006/relationships/hyperlink" Target="https://talan.bank.gov.ua/get-user-certificate/wDwYa5qe9ru-_88MGLJ2" TargetMode="External"/><Relationship Id="rId539" Type="http://schemas.openxmlformats.org/officeDocument/2006/relationships/hyperlink" Target="https://talan.bank.gov.ua/get-user-certificate/wDwYaQpvBrdurMvlzxCh" TargetMode="External"/><Relationship Id="rId746" Type="http://schemas.openxmlformats.org/officeDocument/2006/relationships/hyperlink" Target="https://talan.bank.gov.ua/get-user-certificate/wDwYaworH3fBTbTiXTzT" TargetMode="External"/><Relationship Id="rId1071" Type="http://schemas.openxmlformats.org/officeDocument/2006/relationships/hyperlink" Target="https://talan.bank.gov.ua/get-user-certificate/wDwYaRuYIG3C084rNPzl" TargetMode="External"/><Relationship Id="rId1169" Type="http://schemas.openxmlformats.org/officeDocument/2006/relationships/hyperlink" Target="https://talan.bank.gov.ua/get-user-certificate/wDwYafWjpaEy4eLHYCW3" TargetMode="External"/><Relationship Id="rId1376" Type="http://schemas.openxmlformats.org/officeDocument/2006/relationships/hyperlink" Target="https://talan.bank.gov.ua/get-user-certificate/wDwYakBW2XFPL3vvriO6" TargetMode="External"/><Relationship Id="rId1583" Type="http://schemas.openxmlformats.org/officeDocument/2006/relationships/hyperlink" Target="https://talan.bank.gov.ua/get-user-certificate/wDwYadj8c8HYFImGyjQW" TargetMode="External"/><Relationship Id="rId301" Type="http://schemas.openxmlformats.org/officeDocument/2006/relationships/hyperlink" Target="https://talan.bank.gov.ua/get-user-certificate/wDwYa3QKmKu9rYwdt86w" TargetMode="External"/><Relationship Id="rId953" Type="http://schemas.openxmlformats.org/officeDocument/2006/relationships/hyperlink" Target="https://talan.bank.gov.ua/get-user-certificate/wDwYaW0oXUNY_3E6XcJ7" TargetMode="External"/><Relationship Id="rId1029" Type="http://schemas.openxmlformats.org/officeDocument/2006/relationships/hyperlink" Target="https://talan.bank.gov.ua/get-user-certificate/wDwYaHFLrbbSLzYIoLOw" TargetMode="External"/><Relationship Id="rId1236" Type="http://schemas.openxmlformats.org/officeDocument/2006/relationships/hyperlink" Target="https://talan.bank.gov.ua/get-user-certificate/wDwYa_5AcqxCrX-PR8GZ" TargetMode="External"/><Relationship Id="rId82" Type="http://schemas.openxmlformats.org/officeDocument/2006/relationships/hyperlink" Target="https://talan.bank.gov.ua/get-user-certificate/wDwYa6piVQHVnGc6okbq" TargetMode="External"/><Relationship Id="rId606" Type="http://schemas.openxmlformats.org/officeDocument/2006/relationships/hyperlink" Target="https://talan.bank.gov.ua/get-user-certificate/wDwYaERTUhHZn6NR5pzN" TargetMode="External"/><Relationship Id="rId813" Type="http://schemas.openxmlformats.org/officeDocument/2006/relationships/hyperlink" Target="https://talan.bank.gov.ua/get-user-certificate/wDwYaia5Ehh6lseMySls" TargetMode="External"/><Relationship Id="rId1443" Type="http://schemas.openxmlformats.org/officeDocument/2006/relationships/hyperlink" Target="https://talan.bank.gov.ua/get-user-certificate/wDwYaJ3sVLggOhp9JL2S" TargetMode="External"/><Relationship Id="rId1303" Type="http://schemas.openxmlformats.org/officeDocument/2006/relationships/hyperlink" Target="https://talan.bank.gov.ua/get-user-certificate/wDwYaSAb7pqZ0EeQ2vkP" TargetMode="External"/><Relationship Id="rId1510" Type="http://schemas.openxmlformats.org/officeDocument/2006/relationships/hyperlink" Target="https://talan.bank.gov.ua/get-user-certificate/wDwYaBt8GU9BYI8gU3OI" TargetMode="External"/><Relationship Id="rId1608" Type="http://schemas.openxmlformats.org/officeDocument/2006/relationships/hyperlink" Target="https://talan.bank.gov.ua/get-user-certificate/wDwYaJyjuZy_DCxX4ZWS" TargetMode="External"/><Relationship Id="rId189" Type="http://schemas.openxmlformats.org/officeDocument/2006/relationships/hyperlink" Target="https://talan.bank.gov.ua/get-user-certificate/wDwYaYw3KqOH-ab68m9-" TargetMode="External"/><Relationship Id="rId396" Type="http://schemas.openxmlformats.org/officeDocument/2006/relationships/hyperlink" Target="https://talan.bank.gov.ua/get-user-certificate/wDwYaSDddCxFO_taBZPz" TargetMode="External"/><Relationship Id="rId256" Type="http://schemas.openxmlformats.org/officeDocument/2006/relationships/hyperlink" Target="https://talan.bank.gov.ua/get-user-certificate/wDwYan1pBcNrkKp2Dxdl" TargetMode="External"/><Relationship Id="rId463" Type="http://schemas.openxmlformats.org/officeDocument/2006/relationships/hyperlink" Target="https://talan.bank.gov.ua/get-user-certificate/wDwYatD4Ld5j8PwbYbHT" TargetMode="External"/><Relationship Id="rId670" Type="http://schemas.openxmlformats.org/officeDocument/2006/relationships/hyperlink" Target="https://talan.bank.gov.ua/get-user-certificate/wDwYaVVhyclKHQAO0a1a" TargetMode="External"/><Relationship Id="rId1093" Type="http://schemas.openxmlformats.org/officeDocument/2006/relationships/hyperlink" Target="https://talan.bank.gov.ua/get-user-certificate/wDwYamJnDB8G_itwfZbI" TargetMode="External"/><Relationship Id="rId116" Type="http://schemas.openxmlformats.org/officeDocument/2006/relationships/hyperlink" Target="https://talan.bank.gov.ua/get-user-certificate/wDwYaBHPKgJFqfZgBs7b" TargetMode="External"/><Relationship Id="rId323" Type="http://schemas.openxmlformats.org/officeDocument/2006/relationships/hyperlink" Target="https://talan.bank.gov.ua/get-user-certificate/wDwYaVGjgXVAR1t1jWvC" TargetMode="External"/><Relationship Id="rId530" Type="http://schemas.openxmlformats.org/officeDocument/2006/relationships/hyperlink" Target="https://talan.bank.gov.ua/get-user-certificate/wDwYaXv2Rle3CR2VSOOx" TargetMode="External"/><Relationship Id="rId768" Type="http://schemas.openxmlformats.org/officeDocument/2006/relationships/hyperlink" Target="https://talan.bank.gov.ua/get-user-certificate/wDwYaNfyoyY-rQJkdEtL" TargetMode="External"/><Relationship Id="rId975" Type="http://schemas.openxmlformats.org/officeDocument/2006/relationships/hyperlink" Target="https://talan.bank.gov.ua/get-user-certificate/wDwYaNLzKW3Rr2t4WnvW" TargetMode="External"/><Relationship Id="rId1160" Type="http://schemas.openxmlformats.org/officeDocument/2006/relationships/hyperlink" Target="https://talan.bank.gov.ua/get-user-certificate/wDwYaFz-3DzRuLBoV1Vg" TargetMode="External"/><Relationship Id="rId1398" Type="http://schemas.openxmlformats.org/officeDocument/2006/relationships/hyperlink" Target="https://talan.bank.gov.ua/get-user-certificate/wDwYaaLUaGc_M_VQPQ9T" TargetMode="External"/><Relationship Id="rId628" Type="http://schemas.openxmlformats.org/officeDocument/2006/relationships/hyperlink" Target="https://talan.bank.gov.ua/get-user-certificate/wDwYaRd2ODlGieG9q92n" TargetMode="External"/><Relationship Id="rId835" Type="http://schemas.openxmlformats.org/officeDocument/2006/relationships/hyperlink" Target="https://talan.bank.gov.ua/get-user-certificate/wDwYaefFOCBaIieeO0jZ" TargetMode="External"/><Relationship Id="rId1258" Type="http://schemas.openxmlformats.org/officeDocument/2006/relationships/hyperlink" Target="https://talan.bank.gov.ua/get-user-certificate/wDwYaXC-29tqOqnmhg5X" TargetMode="External"/><Relationship Id="rId1465" Type="http://schemas.openxmlformats.org/officeDocument/2006/relationships/hyperlink" Target="https://talan.bank.gov.ua/get-user-certificate/wDwYaA4ZiTj6Z9QzExF6" TargetMode="External"/><Relationship Id="rId1020" Type="http://schemas.openxmlformats.org/officeDocument/2006/relationships/hyperlink" Target="https://talan.bank.gov.ua/get-user-certificate/wDwYaxRqOwiocUOLkcNB" TargetMode="External"/><Relationship Id="rId1118" Type="http://schemas.openxmlformats.org/officeDocument/2006/relationships/hyperlink" Target="https://talan.bank.gov.ua/get-user-certificate/wDwYanvW-C1hce_5EzNp" TargetMode="External"/><Relationship Id="rId1325" Type="http://schemas.openxmlformats.org/officeDocument/2006/relationships/hyperlink" Target="https://talan.bank.gov.ua/get-user-certificate/wDwYaaOjse0P7NQf064R" TargetMode="External"/><Relationship Id="rId1532" Type="http://schemas.openxmlformats.org/officeDocument/2006/relationships/hyperlink" Target="https://talan.bank.gov.ua/get-user-certificate/wDwYaXQb0vIado2ZwZV3" TargetMode="External"/><Relationship Id="rId902" Type="http://schemas.openxmlformats.org/officeDocument/2006/relationships/hyperlink" Target="https://talan.bank.gov.ua/get-user-certificate/wDwYaARfAnX-pdhaWM0w" TargetMode="External"/><Relationship Id="rId31" Type="http://schemas.openxmlformats.org/officeDocument/2006/relationships/hyperlink" Target="https://talan.bank.gov.ua/get-user-certificate/wDwYazQCkZpfy0QQKDIy" TargetMode="External"/><Relationship Id="rId180" Type="http://schemas.openxmlformats.org/officeDocument/2006/relationships/hyperlink" Target="https://talan.bank.gov.ua/get-user-certificate/wDwYaLPTzV1NidgF4j23" TargetMode="External"/><Relationship Id="rId278" Type="http://schemas.openxmlformats.org/officeDocument/2006/relationships/hyperlink" Target="https://talan.bank.gov.ua/get-user-certificate/wDwYazhmPOjnCVsk2f9-" TargetMode="External"/><Relationship Id="rId485" Type="http://schemas.openxmlformats.org/officeDocument/2006/relationships/hyperlink" Target="https://talan.bank.gov.ua/get-user-certificate/wDwYav53oA5s5WzkTRYG" TargetMode="External"/><Relationship Id="rId692" Type="http://schemas.openxmlformats.org/officeDocument/2006/relationships/hyperlink" Target="https://talan.bank.gov.ua/get-user-certificate/wDwYapgJndqZC7KGiDu9" TargetMode="External"/><Relationship Id="rId138" Type="http://schemas.openxmlformats.org/officeDocument/2006/relationships/hyperlink" Target="https://talan.bank.gov.ua/get-user-certificate/wDwYa3Qz-MlNFrsk3Mpg" TargetMode="External"/><Relationship Id="rId345" Type="http://schemas.openxmlformats.org/officeDocument/2006/relationships/hyperlink" Target="https://talan.bank.gov.ua/get-user-certificate/wDwYaj4DhPt-e9cKl9oG" TargetMode="External"/><Relationship Id="rId552" Type="http://schemas.openxmlformats.org/officeDocument/2006/relationships/hyperlink" Target="https://talan.bank.gov.ua/get-user-certificate/wDwYaUAtzkyk6-vuffRL" TargetMode="External"/><Relationship Id="rId997" Type="http://schemas.openxmlformats.org/officeDocument/2006/relationships/hyperlink" Target="https://talan.bank.gov.ua/get-user-certificate/wDwYaFYS8nZAcBiV3-8t" TargetMode="External"/><Relationship Id="rId1182" Type="http://schemas.openxmlformats.org/officeDocument/2006/relationships/hyperlink" Target="https://talan.bank.gov.ua/get-user-certificate/wDwYanG7qErAtTtYKCEr" TargetMode="External"/><Relationship Id="rId205" Type="http://schemas.openxmlformats.org/officeDocument/2006/relationships/hyperlink" Target="https://talan.bank.gov.ua/get-user-certificate/wDwYapuWTGKohnHk6NZZ" TargetMode="External"/><Relationship Id="rId412" Type="http://schemas.openxmlformats.org/officeDocument/2006/relationships/hyperlink" Target="https://talan.bank.gov.ua/get-user-certificate/wDwYaCpVhPe-zunIPK6_" TargetMode="External"/><Relationship Id="rId857" Type="http://schemas.openxmlformats.org/officeDocument/2006/relationships/hyperlink" Target="https://talan.bank.gov.ua/get-user-certificate/wDwYa3PnwcigtJtT-yny" TargetMode="External"/><Relationship Id="rId1042" Type="http://schemas.openxmlformats.org/officeDocument/2006/relationships/hyperlink" Target="https://talan.bank.gov.ua/get-user-certificate/wDwYaIzaWALfYhrC3DS8" TargetMode="External"/><Relationship Id="rId1487" Type="http://schemas.openxmlformats.org/officeDocument/2006/relationships/hyperlink" Target="https://talan.bank.gov.ua/get-user-certificate/wDwYayqw4v4fapj_5GdQ" TargetMode="External"/><Relationship Id="rId717" Type="http://schemas.openxmlformats.org/officeDocument/2006/relationships/hyperlink" Target="https://talan.bank.gov.ua/get-user-certificate/wDwYadXki0QI_T2OJCJ_" TargetMode="External"/><Relationship Id="rId924" Type="http://schemas.openxmlformats.org/officeDocument/2006/relationships/hyperlink" Target="https://talan.bank.gov.ua/get-user-certificate/wDwYaJh3NRvw8j5T54YA" TargetMode="External"/><Relationship Id="rId1347" Type="http://schemas.openxmlformats.org/officeDocument/2006/relationships/hyperlink" Target="https://talan.bank.gov.ua/get-user-certificate/wDwYajcnQgrMO9Q0QAYK" TargetMode="External"/><Relationship Id="rId1554" Type="http://schemas.openxmlformats.org/officeDocument/2006/relationships/hyperlink" Target="https://talan.bank.gov.ua/get-user-certificate/wDwYaSTexuJN0h0VxE9H" TargetMode="External"/><Relationship Id="rId53" Type="http://schemas.openxmlformats.org/officeDocument/2006/relationships/hyperlink" Target="https://talan.bank.gov.ua/get-user-certificate/wDwYaNYpxm0uoms5MZeF" TargetMode="External"/><Relationship Id="rId1207" Type="http://schemas.openxmlformats.org/officeDocument/2006/relationships/hyperlink" Target="https://talan.bank.gov.ua/get-user-certificate/wDwYahoBNCbYDfd2qEhF" TargetMode="External"/><Relationship Id="rId1414" Type="http://schemas.openxmlformats.org/officeDocument/2006/relationships/hyperlink" Target="https://talan.bank.gov.ua/get-user-certificate/wDwYaUR0IH2kfOiRA927" TargetMode="External"/><Relationship Id="rId367" Type="http://schemas.openxmlformats.org/officeDocument/2006/relationships/hyperlink" Target="https://talan.bank.gov.ua/get-user-certificate/wDwYatdLTPOZzfY8Wseo" TargetMode="External"/><Relationship Id="rId574" Type="http://schemas.openxmlformats.org/officeDocument/2006/relationships/hyperlink" Target="https://talan.bank.gov.ua/get-user-certificate/wDwYagdM9Wk_QgODoJvY" TargetMode="External"/><Relationship Id="rId227" Type="http://schemas.openxmlformats.org/officeDocument/2006/relationships/hyperlink" Target="https://talan.bank.gov.ua/get-user-certificate/wDwYa0Ei8DQ31y4mYSgD" TargetMode="External"/><Relationship Id="rId781" Type="http://schemas.openxmlformats.org/officeDocument/2006/relationships/hyperlink" Target="https://talan.bank.gov.ua/get-user-certificate/wDwYaRsj-buTDF4EAJba" TargetMode="External"/><Relationship Id="rId879" Type="http://schemas.openxmlformats.org/officeDocument/2006/relationships/hyperlink" Target="https://talan.bank.gov.ua/get-user-certificate/wDwYac4KLoGDJpE8bOP2" TargetMode="External"/><Relationship Id="rId434" Type="http://schemas.openxmlformats.org/officeDocument/2006/relationships/hyperlink" Target="https://talan.bank.gov.ua/get-user-certificate/wDwYai6QxUhQ5lQqAW6J" TargetMode="External"/><Relationship Id="rId641" Type="http://schemas.openxmlformats.org/officeDocument/2006/relationships/hyperlink" Target="https://talan.bank.gov.ua/get-user-certificate/wDwYaufqnMNx2mzYo5k1" TargetMode="External"/><Relationship Id="rId739" Type="http://schemas.openxmlformats.org/officeDocument/2006/relationships/hyperlink" Target="https://talan.bank.gov.ua/get-user-certificate/wDwYaMwxEy28uHh-7Wrl" TargetMode="External"/><Relationship Id="rId1064" Type="http://schemas.openxmlformats.org/officeDocument/2006/relationships/hyperlink" Target="https://talan.bank.gov.ua/get-user-certificate/wDwYaiZ1_J7D-s1arKIM" TargetMode="External"/><Relationship Id="rId1271" Type="http://schemas.openxmlformats.org/officeDocument/2006/relationships/hyperlink" Target="https://talan.bank.gov.ua/get-user-certificate/wDwYaMtCLeREF2hAVexm" TargetMode="External"/><Relationship Id="rId1369" Type="http://schemas.openxmlformats.org/officeDocument/2006/relationships/hyperlink" Target="https://talan.bank.gov.ua/get-user-certificate/wDwYaNwLl8vMzmkplum6" TargetMode="External"/><Relationship Id="rId1576" Type="http://schemas.openxmlformats.org/officeDocument/2006/relationships/hyperlink" Target="https://talan.bank.gov.ua/get-user-certificate/wDwYacLedWgLx2rCmuHO" TargetMode="External"/><Relationship Id="rId501" Type="http://schemas.openxmlformats.org/officeDocument/2006/relationships/hyperlink" Target="https://talan.bank.gov.ua/get-user-certificate/wDwYa8ojWvXRCrNVGUXs" TargetMode="External"/><Relationship Id="rId946" Type="http://schemas.openxmlformats.org/officeDocument/2006/relationships/hyperlink" Target="https://talan.bank.gov.ua/get-user-certificate/wDwYaTLsxirfF_QNC0M6" TargetMode="External"/><Relationship Id="rId1131" Type="http://schemas.openxmlformats.org/officeDocument/2006/relationships/hyperlink" Target="https://talan.bank.gov.ua/get-user-certificate/wDwYa0PWwdsVF8JvRgbM" TargetMode="External"/><Relationship Id="rId1229" Type="http://schemas.openxmlformats.org/officeDocument/2006/relationships/hyperlink" Target="https://talan.bank.gov.ua/get-user-certificate/wDwYajwm8V00RZdbmaoB" TargetMode="External"/><Relationship Id="rId75" Type="http://schemas.openxmlformats.org/officeDocument/2006/relationships/hyperlink" Target="https://talan.bank.gov.ua/get-user-certificate/wDwYa1WUKb8EWZ52QqnS" TargetMode="External"/><Relationship Id="rId806" Type="http://schemas.openxmlformats.org/officeDocument/2006/relationships/hyperlink" Target="https://talan.bank.gov.ua/get-user-certificate/wDwYajizDRFxn6F4C_D2" TargetMode="External"/><Relationship Id="rId1436" Type="http://schemas.openxmlformats.org/officeDocument/2006/relationships/hyperlink" Target="https://talan.bank.gov.ua/get-user-certificate/wDwYaYqsy34Igudn1u7r" TargetMode="External"/><Relationship Id="rId1503" Type="http://schemas.openxmlformats.org/officeDocument/2006/relationships/hyperlink" Target="https://talan.bank.gov.ua/get-user-certificate/wDwYaIA9Z1bes9aw07Cj" TargetMode="External"/><Relationship Id="rId291" Type="http://schemas.openxmlformats.org/officeDocument/2006/relationships/hyperlink" Target="https://talan.bank.gov.ua/get-user-certificate/wDwYa6KW2IY-78SVxXOv" TargetMode="External"/><Relationship Id="rId151" Type="http://schemas.openxmlformats.org/officeDocument/2006/relationships/hyperlink" Target="https://talan.bank.gov.ua/get-user-certificate/wDwYa38MkH3sq64fJBk9" TargetMode="External"/><Relationship Id="rId389" Type="http://schemas.openxmlformats.org/officeDocument/2006/relationships/hyperlink" Target="https://talan.bank.gov.ua/get-user-certificate/wDwYaU5qW8aMp4VkCKs-" TargetMode="External"/><Relationship Id="rId596" Type="http://schemas.openxmlformats.org/officeDocument/2006/relationships/hyperlink" Target="https://talan.bank.gov.ua/get-user-certificate/wDwYa64L_z0LfvAjaLmN" TargetMode="External"/><Relationship Id="rId249" Type="http://schemas.openxmlformats.org/officeDocument/2006/relationships/hyperlink" Target="https://talan.bank.gov.ua/get-user-certificate/wDwYaMyX5FGNI1Ex29G5" TargetMode="External"/><Relationship Id="rId456" Type="http://schemas.openxmlformats.org/officeDocument/2006/relationships/hyperlink" Target="https://talan.bank.gov.ua/get-user-certificate/wDwYaz8tr4UJaQQkaOeq" TargetMode="External"/><Relationship Id="rId663" Type="http://schemas.openxmlformats.org/officeDocument/2006/relationships/hyperlink" Target="https://talan.bank.gov.ua/get-user-certificate/wDwYaCZSKrzaMhvQ0rlx" TargetMode="External"/><Relationship Id="rId870" Type="http://schemas.openxmlformats.org/officeDocument/2006/relationships/hyperlink" Target="https://talan.bank.gov.ua/get-user-certificate/wDwYa5qJHCmSUCsVGLdV" TargetMode="External"/><Relationship Id="rId1086" Type="http://schemas.openxmlformats.org/officeDocument/2006/relationships/hyperlink" Target="https://talan.bank.gov.ua/get-user-certificate/wDwYatneJmM7luoa78rX" TargetMode="External"/><Relationship Id="rId1293" Type="http://schemas.openxmlformats.org/officeDocument/2006/relationships/hyperlink" Target="https://talan.bank.gov.ua/get-user-certificate/wDwYaUFcngMNuplmDi7y" TargetMode="External"/><Relationship Id="rId109" Type="http://schemas.openxmlformats.org/officeDocument/2006/relationships/hyperlink" Target="https://talan.bank.gov.ua/get-user-certificate/wDwYaNv0KTR5D8YVk3UX" TargetMode="External"/><Relationship Id="rId316" Type="http://schemas.openxmlformats.org/officeDocument/2006/relationships/hyperlink" Target="https://talan.bank.gov.ua/get-user-certificate/wDwYaf-h1a_uvfXjX4Hc" TargetMode="External"/><Relationship Id="rId523" Type="http://schemas.openxmlformats.org/officeDocument/2006/relationships/hyperlink" Target="https://talan.bank.gov.ua/get-user-certificate/wDwYaxoMF4QYy98FAwv9" TargetMode="External"/><Relationship Id="rId968" Type="http://schemas.openxmlformats.org/officeDocument/2006/relationships/hyperlink" Target="https://talan.bank.gov.ua/get-user-certificate/wDwYaphBBKQ9I0Da2zyW" TargetMode="External"/><Relationship Id="rId1153" Type="http://schemas.openxmlformats.org/officeDocument/2006/relationships/hyperlink" Target="https://talan.bank.gov.ua/get-user-certificate/wDwYaQ1Obd6i34BlGQHx" TargetMode="External"/><Relationship Id="rId1598" Type="http://schemas.openxmlformats.org/officeDocument/2006/relationships/hyperlink" Target="https://talan.bank.gov.ua/get-user-certificate/wDwYaBNZXynw3wMyNkEK" TargetMode="External"/><Relationship Id="rId97" Type="http://schemas.openxmlformats.org/officeDocument/2006/relationships/hyperlink" Target="https://talan.bank.gov.ua/get-user-certificate/wDwYaqZQWJ38QQid2zTa" TargetMode="External"/><Relationship Id="rId730" Type="http://schemas.openxmlformats.org/officeDocument/2006/relationships/hyperlink" Target="https://talan.bank.gov.ua/get-user-certificate/wDwYaUGKjkVNCEs5i7w_" TargetMode="External"/><Relationship Id="rId828" Type="http://schemas.openxmlformats.org/officeDocument/2006/relationships/hyperlink" Target="https://talan.bank.gov.ua/get-user-certificate/wDwYaIs4XJUU5zvWCfDR" TargetMode="External"/><Relationship Id="rId1013" Type="http://schemas.openxmlformats.org/officeDocument/2006/relationships/hyperlink" Target="https://talan.bank.gov.ua/get-user-certificate/wDwYagy69utMpw86B2rw" TargetMode="External"/><Relationship Id="rId1360" Type="http://schemas.openxmlformats.org/officeDocument/2006/relationships/hyperlink" Target="https://talan.bank.gov.ua/get-user-certificate/wDwYak1Vo9DcslKAhvZL" TargetMode="External"/><Relationship Id="rId1458" Type="http://schemas.openxmlformats.org/officeDocument/2006/relationships/hyperlink" Target="https://talan.bank.gov.ua/get-user-certificate/wDwYaK_Q40CYu-Ic8VEM" TargetMode="External"/><Relationship Id="rId1220" Type="http://schemas.openxmlformats.org/officeDocument/2006/relationships/hyperlink" Target="https://talan.bank.gov.ua/get-user-certificate/wDwYaTdeRL8FDP11YbW3" TargetMode="External"/><Relationship Id="rId1318" Type="http://schemas.openxmlformats.org/officeDocument/2006/relationships/hyperlink" Target="https://talan.bank.gov.ua/get-user-certificate/wDwYauVVJP0zn0TNkKz9" TargetMode="External"/><Relationship Id="rId1525" Type="http://schemas.openxmlformats.org/officeDocument/2006/relationships/hyperlink" Target="https://talan.bank.gov.ua/get-user-certificate/wDwYa6KKznzdFd4CVwdB" TargetMode="External"/><Relationship Id="rId24" Type="http://schemas.openxmlformats.org/officeDocument/2006/relationships/hyperlink" Target="https://talan.bank.gov.ua/get-user-certificate/wDwYa9CrK3JD4bYi4LrG" TargetMode="External"/><Relationship Id="rId173" Type="http://schemas.openxmlformats.org/officeDocument/2006/relationships/hyperlink" Target="https://talan.bank.gov.ua/get-user-certificate/wDwYarYeQWxpmG5qo7NH" TargetMode="External"/><Relationship Id="rId380" Type="http://schemas.openxmlformats.org/officeDocument/2006/relationships/hyperlink" Target="https://talan.bank.gov.ua/get-user-certificate/wDwYaWopDNECiqq_34K0" TargetMode="External"/><Relationship Id="rId240" Type="http://schemas.openxmlformats.org/officeDocument/2006/relationships/hyperlink" Target="https://talan.bank.gov.ua/get-user-certificate/wDwYaqabpJ5U8QBOh56T" TargetMode="External"/><Relationship Id="rId478" Type="http://schemas.openxmlformats.org/officeDocument/2006/relationships/hyperlink" Target="https://talan.bank.gov.ua/get-user-certificate/wDwYaeoC5wU2nNjku149" TargetMode="External"/><Relationship Id="rId685" Type="http://schemas.openxmlformats.org/officeDocument/2006/relationships/hyperlink" Target="https://talan.bank.gov.ua/get-user-certificate/wDwYaB3LyO04fGDbhCx6" TargetMode="External"/><Relationship Id="rId892" Type="http://schemas.openxmlformats.org/officeDocument/2006/relationships/hyperlink" Target="https://talan.bank.gov.ua/get-user-certificate/wDwYa74lmTulTB6Dft3T" TargetMode="External"/><Relationship Id="rId100" Type="http://schemas.openxmlformats.org/officeDocument/2006/relationships/hyperlink" Target="https://talan.bank.gov.ua/get-user-certificate/wDwYatYp6ptWxQu6waQg" TargetMode="External"/><Relationship Id="rId338" Type="http://schemas.openxmlformats.org/officeDocument/2006/relationships/hyperlink" Target="https://talan.bank.gov.ua/get-user-certificate/wDwYa711f2MftGPGW6oH" TargetMode="External"/><Relationship Id="rId545" Type="http://schemas.openxmlformats.org/officeDocument/2006/relationships/hyperlink" Target="https://talan.bank.gov.ua/get-user-certificate/wDwYaQEpt53cVd2Lp20L" TargetMode="External"/><Relationship Id="rId752" Type="http://schemas.openxmlformats.org/officeDocument/2006/relationships/hyperlink" Target="https://talan.bank.gov.ua/get-user-certificate/wDwYanlRsh34dKXPlhlG" TargetMode="External"/><Relationship Id="rId1175" Type="http://schemas.openxmlformats.org/officeDocument/2006/relationships/hyperlink" Target="https://talan.bank.gov.ua/get-user-certificate/wDwYaClXwsMH7rCwhc0V" TargetMode="External"/><Relationship Id="rId1382" Type="http://schemas.openxmlformats.org/officeDocument/2006/relationships/hyperlink" Target="https://talan.bank.gov.ua/get-user-certificate/wDwYagV3TcO3SGXs98_w" TargetMode="External"/><Relationship Id="rId405" Type="http://schemas.openxmlformats.org/officeDocument/2006/relationships/hyperlink" Target="https://talan.bank.gov.ua/get-user-certificate/wDwYahrx8UKNA4LmNc1d" TargetMode="External"/><Relationship Id="rId612" Type="http://schemas.openxmlformats.org/officeDocument/2006/relationships/hyperlink" Target="https://talan.bank.gov.ua/get-user-certificate/wDwYaXoSXnR0DeTqmRfM" TargetMode="External"/><Relationship Id="rId1035" Type="http://schemas.openxmlformats.org/officeDocument/2006/relationships/hyperlink" Target="https://talan.bank.gov.ua/get-user-certificate/wDwYa384uAYKeSFKR40m" TargetMode="External"/><Relationship Id="rId1242" Type="http://schemas.openxmlformats.org/officeDocument/2006/relationships/hyperlink" Target="https://talan.bank.gov.ua/get-user-certificate/wDwYaYgZXJFYIfr6NOJL" TargetMode="External"/><Relationship Id="rId917" Type="http://schemas.openxmlformats.org/officeDocument/2006/relationships/hyperlink" Target="https://talan.bank.gov.ua/get-user-certificate/wDwYaADzSw8ctFEbE3Xw" TargetMode="External"/><Relationship Id="rId1102" Type="http://schemas.openxmlformats.org/officeDocument/2006/relationships/hyperlink" Target="https://talan.bank.gov.ua/get-user-certificate/wDwYaBrJVArdhEQ7TJiP" TargetMode="External"/><Relationship Id="rId1547" Type="http://schemas.openxmlformats.org/officeDocument/2006/relationships/hyperlink" Target="https://talan.bank.gov.ua/get-user-certificate/wDwYaRslB1gk_Uhe7k3O" TargetMode="External"/><Relationship Id="rId46" Type="http://schemas.openxmlformats.org/officeDocument/2006/relationships/hyperlink" Target="https://talan.bank.gov.ua/get-user-certificate/wDwYa2Dsh4C4RXmoSL_0" TargetMode="External"/><Relationship Id="rId1407" Type="http://schemas.openxmlformats.org/officeDocument/2006/relationships/hyperlink" Target="https://talan.bank.gov.ua/get-user-certificate/wDwYaBZO4mgIlaH8EaRX" TargetMode="External"/><Relationship Id="rId195" Type="http://schemas.openxmlformats.org/officeDocument/2006/relationships/hyperlink" Target="https://talan.bank.gov.ua/get-user-certificate/wDwYaX6lUDH0MNGQ6_2G" TargetMode="External"/><Relationship Id="rId262" Type="http://schemas.openxmlformats.org/officeDocument/2006/relationships/hyperlink" Target="https://talan.bank.gov.ua/get-user-certificate/wDwYaWMNNgElIAvJK2DF" TargetMode="External"/><Relationship Id="rId567" Type="http://schemas.openxmlformats.org/officeDocument/2006/relationships/hyperlink" Target="https://talan.bank.gov.ua/get-user-certificate/wDwYab6dMYsJpu2-p0UE" TargetMode="External"/><Relationship Id="rId1197" Type="http://schemas.openxmlformats.org/officeDocument/2006/relationships/hyperlink" Target="https://talan.bank.gov.ua/get-user-certificate/wDwYajUaoXE4lMFdushb" TargetMode="External"/><Relationship Id="rId122" Type="http://schemas.openxmlformats.org/officeDocument/2006/relationships/hyperlink" Target="https://talan.bank.gov.ua/get-user-certificate/wDwYa45E5wU5wJT1BaHq" TargetMode="External"/><Relationship Id="rId774" Type="http://schemas.openxmlformats.org/officeDocument/2006/relationships/hyperlink" Target="https://talan.bank.gov.ua/get-user-certificate/wDwYasRArj1oXJ3lHEgz" TargetMode="External"/><Relationship Id="rId981" Type="http://schemas.openxmlformats.org/officeDocument/2006/relationships/hyperlink" Target="https://talan.bank.gov.ua/get-user-certificate/wDwYaMX9TR_Wn2tDjSTq" TargetMode="External"/><Relationship Id="rId1057" Type="http://schemas.openxmlformats.org/officeDocument/2006/relationships/hyperlink" Target="https://talan.bank.gov.ua/get-user-certificate/wDwYa9Z7d44jXwfVE6io" TargetMode="External"/><Relationship Id="rId427" Type="http://schemas.openxmlformats.org/officeDocument/2006/relationships/hyperlink" Target="https://talan.bank.gov.ua/get-user-certificate/wDwYaQlO01gr_xwQshgY" TargetMode="External"/><Relationship Id="rId634" Type="http://schemas.openxmlformats.org/officeDocument/2006/relationships/hyperlink" Target="https://talan.bank.gov.ua/get-user-certificate/wDwYaGRw_B8oFUcADOOs" TargetMode="External"/><Relationship Id="rId841" Type="http://schemas.openxmlformats.org/officeDocument/2006/relationships/hyperlink" Target="https://talan.bank.gov.ua/get-user-certificate/wDwYaUFGtOu-iOG1srTB" TargetMode="External"/><Relationship Id="rId1264" Type="http://schemas.openxmlformats.org/officeDocument/2006/relationships/hyperlink" Target="https://talan.bank.gov.ua/get-user-certificate/wDwYamAsXR3BMqNQ_ohA" TargetMode="External"/><Relationship Id="rId1471" Type="http://schemas.openxmlformats.org/officeDocument/2006/relationships/hyperlink" Target="https://talan.bank.gov.ua/get-user-certificate/wDwYa1ag8m_80Dscu1WX" TargetMode="External"/><Relationship Id="rId1569" Type="http://schemas.openxmlformats.org/officeDocument/2006/relationships/hyperlink" Target="https://talan.bank.gov.ua/get-user-certificate/wDwYa4wUTmOIk0kWYBWy" TargetMode="External"/><Relationship Id="rId701" Type="http://schemas.openxmlformats.org/officeDocument/2006/relationships/hyperlink" Target="https://talan.bank.gov.ua/get-user-certificate/wDwYa5oWcz56q1qDzKxL" TargetMode="External"/><Relationship Id="rId939" Type="http://schemas.openxmlformats.org/officeDocument/2006/relationships/hyperlink" Target="https://talan.bank.gov.ua/get-user-certificate/wDwYaaQLPa8Ju_so7Eki" TargetMode="External"/><Relationship Id="rId1124" Type="http://schemas.openxmlformats.org/officeDocument/2006/relationships/hyperlink" Target="https://talan.bank.gov.ua/get-user-certificate/wDwYaOwDw1g3d21PpDU3" TargetMode="External"/><Relationship Id="rId1331" Type="http://schemas.openxmlformats.org/officeDocument/2006/relationships/hyperlink" Target="https://talan.bank.gov.ua/get-user-certificate/wDwYaOoRqEzz74kUtLxm" TargetMode="External"/><Relationship Id="rId68" Type="http://schemas.openxmlformats.org/officeDocument/2006/relationships/hyperlink" Target="https://talan.bank.gov.ua/get-user-certificate/wDwYaHELtq4zdk-8YQ8c" TargetMode="External"/><Relationship Id="rId1429" Type="http://schemas.openxmlformats.org/officeDocument/2006/relationships/hyperlink" Target="https://talan.bank.gov.ua/get-user-certificate/wDwYaW9s4Ui0pBGTcXyW" TargetMode="External"/><Relationship Id="rId284" Type="http://schemas.openxmlformats.org/officeDocument/2006/relationships/hyperlink" Target="https://talan.bank.gov.ua/get-user-certificate/wDwYa74lwtR4j2LLLyZA" TargetMode="External"/><Relationship Id="rId491" Type="http://schemas.openxmlformats.org/officeDocument/2006/relationships/hyperlink" Target="https://talan.bank.gov.ua/get-user-certificate/wDwYaK6PN2Q42xTYuzeX" TargetMode="External"/><Relationship Id="rId144" Type="http://schemas.openxmlformats.org/officeDocument/2006/relationships/hyperlink" Target="https://talan.bank.gov.ua/get-user-certificate/wDwYaiztkXiuySnhCVIj" TargetMode="External"/><Relationship Id="rId589" Type="http://schemas.openxmlformats.org/officeDocument/2006/relationships/hyperlink" Target="https://talan.bank.gov.ua/get-user-certificate/wDwYabfazSBXskoumjrp" TargetMode="External"/><Relationship Id="rId796" Type="http://schemas.openxmlformats.org/officeDocument/2006/relationships/hyperlink" Target="https://talan.bank.gov.ua/get-user-certificate/wDwYaaZ-RTSwjWVcMc50" TargetMode="External"/><Relationship Id="rId351" Type="http://schemas.openxmlformats.org/officeDocument/2006/relationships/hyperlink" Target="https://talan.bank.gov.ua/get-user-certificate/wDwYa2i4KXMICSjKyULT" TargetMode="External"/><Relationship Id="rId449" Type="http://schemas.openxmlformats.org/officeDocument/2006/relationships/hyperlink" Target="https://talan.bank.gov.ua/get-user-certificate/wDwYatP6JCzI_HmUqGfF" TargetMode="External"/><Relationship Id="rId656" Type="http://schemas.openxmlformats.org/officeDocument/2006/relationships/hyperlink" Target="https://talan.bank.gov.ua/get-user-certificate/wDwYa-D0_W4wfuq2Y22C" TargetMode="External"/><Relationship Id="rId863" Type="http://schemas.openxmlformats.org/officeDocument/2006/relationships/hyperlink" Target="https://talan.bank.gov.ua/get-user-certificate/wDwYa5RWvKlZvOM5qkOZ" TargetMode="External"/><Relationship Id="rId1079" Type="http://schemas.openxmlformats.org/officeDocument/2006/relationships/hyperlink" Target="https://talan.bank.gov.ua/get-user-certificate/wDwYaaHPRUzVlbeaGAZh" TargetMode="External"/><Relationship Id="rId1286" Type="http://schemas.openxmlformats.org/officeDocument/2006/relationships/hyperlink" Target="https://talan.bank.gov.ua/get-user-certificate/wDwYamJPIoNqeMyIm-tD" TargetMode="External"/><Relationship Id="rId1493" Type="http://schemas.openxmlformats.org/officeDocument/2006/relationships/hyperlink" Target="https://talan.bank.gov.ua/get-user-certificate/wDwYaxNXD_G-swHAW29q" TargetMode="External"/><Relationship Id="rId211" Type="http://schemas.openxmlformats.org/officeDocument/2006/relationships/hyperlink" Target="https://talan.bank.gov.ua/get-user-certificate/wDwYav0Kkkc7DYeB1sIb" TargetMode="External"/><Relationship Id="rId309" Type="http://schemas.openxmlformats.org/officeDocument/2006/relationships/hyperlink" Target="https://talan.bank.gov.ua/get-user-certificate/wDwYac6eJ5zJG4t69xw3" TargetMode="External"/><Relationship Id="rId516" Type="http://schemas.openxmlformats.org/officeDocument/2006/relationships/hyperlink" Target="https://talan.bank.gov.ua/get-user-certificate/wDwYaVv3TrvLrEwuLmB5" TargetMode="External"/><Relationship Id="rId1146" Type="http://schemas.openxmlformats.org/officeDocument/2006/relationships/hyperlink" Target="https://talan.bank.gov.ua/get-user-certificate/wDwYa-DvubbQZwPC16Ex" TargetMode="External"/><Relationship Id="rId723" Type="http://schemas.openxmlformats.org/officeDocument/2006/relationships/hyperlink" Target="https://talan.bank.gov.ua/get-user-certificate/wDwYatInDFPx2MUwHi6B" TargetMode="External"/><Relationship Id="rId930" Type="http://schemas.openxmlformats.org/officeDocument/2006/relationships/hyperlink" Target="https://talan.bank.gov.ua/get-user-certificate/wDwYaD5yMwruix_2aP_n" TargetMode="External"/><Relationship Id="rId1006" Type="http://schemas.openxmlformats.org/officeDocument/2006/relationships/hyperlink" Target="https://talan.bank.gov.ua/get-user-certificate/wDwYa-kqRoj4cg3FEAJx" TargetMode="External"/><Relationship Id="rId1353" Type="http://schemas.openxmlformats.org/officeDocument/2006/relationships/hyperlink" Target="https://talan.bank.gov.ua/get-user-certificate/wDwYaWqRKdYz042FeQIp" TargetMode="External"/><Relationship Id="rId1560" Type="http://schemas.openxmlformats.org/officeDocument/2006/relationships/hyperlink" Target="https://talan.bank.gov.ua/get-user-certificate/wDwYa3TapAubfSW3kNZo" TargetMode="External"/><Relationship Id="rId1213" Type="http://schemas.openxmlformats.org/officeDocument/2006/relationships/hyperlink" Target="https://talan.bank.gov.ua/get-user-certificate/wDwYaCG1DFuPriCnWPM1" TargetMode="External"/><Relationship Id="rId1420" Type="http://schemas.openxmlformats.org/officeDocument/2006/relationships/hyperlink" Target="https://talan.bank.gov.ua/get-user-certificate/wDwYacyADAI8uYidl54D" TargetMode="External"/><Relationship Id="rId1518" Type="http://schemas.openxmlformats.org/officeDocument/2006/relationships/hyperlink" Target="https://talan.bank.gov.ua/get-user-certificate/wDwYa35S6nfRWTVLVIr8" TargetMode="External"/><Relationship Id="rId17" Type="http://schemas.openxmlformats.org/officeDocument/2006/relationships/hyperlink" Target="https://talan.bank.gov.ua/get-user-certificate/wDwYaJ0S4EjfwEUNRZAy" TargetMode="External"/><Relationship Id="rId166" Type="http://schemas.openxmlformats.org/officeDocument/2006/relationships/hyperlink" Target="https://talan.bank.gov.ua/get-user-certificate/wDwYajNLi8ImdGMmmCLT" TargetMode="External"/><Relationship Id="rId373" Type="http://schemas.openxmlformats.org/officeDocument/2006/relationships/hyperlink" Target="https://talan.bank.gov.ua/get-user-certificate/wDwYa6wR_0SK8E4rSqAB" TargetMode="External"/><Relationship Id="rId580" Type="http://schemas.openxmlformats.org/officeDocument/2006/relationships/hyperlink" Target="https://talan.bank.gov.ua/get-user-certificate/wDwYa_dVGoDild1DE6Zw" TargetMode="External"/><Relationship Id="rId1" Type="http://schemas.openxmlformats.org/officeDocument/2006/relationships/hyperlink" Target="https://talan.bank.gov.ua/get-user-certificate/wDwYa8Irx2fNhUZTBclB" TargetMode="External"/><Relationship Id="rId233" Type="http://schemas.openxmlformats.org/officeDocument/2006/relationships/hyperlink" Target="https://talan.bank.gov.ua/get-user-certificate/wDwYauY8CNsTOqxuB0LS" TargetMode="External"/><Relationship Id="rId440" Type="http://schemas.openxmlformats.org/officeDocument/2006/relationships/hyperlink" Target="https://talan.bank.gov.ua/get-user-certificate/wDwYa61ezY4BlmfOP4eJ" TargetMode="External"/><Relationship Id="rId678" Type="http://schemas.openxmlformats.org/officeDocument/2006/relationships/hyperlink" Target="https://talan.bank.gov.ua/get-user-certificate/wDwYaFo_7ukweZk-Awi5" TargetMode="External"/><Relationship Id="rId885" Type="http://schemas.openxmlformats.org/officeDocument/2006/relationships/hyperlink" Target="https://talan.bank.gov.ua/get-user-certificate/wDwYaH6OW7DrJjd-06Qu" TargetMode="External"/><Relationship Id="rId1070" Type="http://schemas.openxmlformats.org/officeDocument/2006/relationships/hyperlink" Target="https://talan.bank.gov.ua/get-user-certificate/wDwYaBuUUL7LG8SkQbWI" TargetMode="External"/><Relationship Id="rId300" Type="http://schemas.openxmlformats.org/officeDocument/2006/relationships/hyperlink" Target="https://talan.bank.gov.ua/get-user-certificate/wDwYaEWm323uw7fvgxUu" TargetMode="External"/><Relationship Id="rId538" Type="http://schemas.openxmlformats.org/officeDocument/2006/relationships/hyperlink" Target="https://talan.bank.gov.ua/get-user-certificate/wDwYajMjJbxxogrGBcn_" TargetMode="External"/><Relationship Id="rId745" Type="http://schemas.openxmlformats.org/officeDocument/2006/relationships/hyperlink" Target="https://talan.bank.gov.ua/get-user-certificate/wDwYaJFCCK_TMtb6vln2" TargetMode="External"/><Relationship Id="rId952" Type="http://schemas.openxmlformats.org/officeDocument/2006/relationships/hyperlink" Target="https://talan.bank.gov.ua/get-user-certificate/wDwYaLqHibRYJJQi1UYM" TargetMode="External"/><Relationship Id="rId1168" Type="http://schemas.openxmlformats.org/officeDocument/2006/relationships/hyperlink" Target="https://talan.bank.gov.ua/get-user-certificate/wDwYaXHh-N0jgfb60fJ5" TargetMode="External"/><Relationship Id="rId1375" Type="http://schemas.openxmlformats.org/officeDocument/2006/relationships/hyperlink" Target="https://talan.bank.gov.ua/get-user-certificate/wDwYadLOYc2nkAS1NuG_" TargetMode="External"/><Relationship Id="rId1582" Type="http://schemas.openxmlformats.org/officeDocument/2006/relationships/hyperlink" Target="https://talan.bank.gov.ua/get-user-certificate/wDwYarxhpYYzG7liLdW-" TargetMode="External"/><Relationship Id="rId81" Type="http://schemas.openxmlformats.org/officeDocument/2006/relationships/hyperlink" Target="https://talan.bank.gov.ua/get-user-certificate/wDwYaDMrU5XcOLCBCEx2" TargetMode="External"/><Relationship Id="rId605" Type="http://schemas.openxmlformats.org/officeDocument/2006/relationships/hyperlink" Target="https://talan.bank.gov.ua/get-user-certificate/wDwYaGT5pRPeizfJDZuj" TargetMode="External"/><Relationship Id="rId812" Type="http://schemas.openxmlformats.org/officeDocument/2006/relationships/hyperlink" Target="https://talan.bank.gov.ua/get-user-certificate/wDwYapw0rVPlllVLxI-I" TargetMode="External"/><Relationship Id="rId1028" Type="http://schemas.openxmlformats.org/officeDocument/2006/relationships/hyperlink" Target="https://talan.bank.gov.ua/get-user-certificate/wDwYaGfEEXIW2altZTET" TargetMode="External"/><Relationship Id="rId1235" Type="http://schemas.openxmlformats.org/officeDocument/2006/relationships/hyperlink" Target="https://talan.bank.gov.ua/get-user-certificate/wDwYaJE-gEsJ2dAapAMs" TargetMode="External"/><Relationship Id="rId1442" Type="http://schemas.openxmlformats.org/officeDocument/2006/relationships/hyperlink" Target="https://talan.bank.gov.ua/get-user-certificate/wDwYaV-aInhOD2GOK_YY" TargetMode="External"/><Relationship Id="rId1302" Type="http://schemas.openxmlformats.org/officeDocument/2006/relationships/hyperlink" Target="https://talan.bank.gov.ua/get-user-certificate/wDwYahd7tIujL6w2G4qc" TargetMode="External"/><Relationship Id="rId39" Type="http://schemas.openxmlformats.org/officeDocument/2006/relationships/hyperlink" Target="https://talan.bank.gov.ua/get-user-certificate/wDwYaedJfSU0P_hMfbOF" TargetMode="External"/><Relationship Id="rId1607" Type="http://schemas.openxmlformats.org/officeDocument/2006/relationships/hyperlink" Target="https://talan.bank.gov.ua/get-user-certificate/wDwYac_6rGKQMxd8jSuO" TargetMode="External"/><Relationship Id="rId188" Type="http://schemas.openxmlformats.org/officeDocument/2006/relationships/hyperlink" Target="https://talan.bank.gov.ua/get-user-certificate/wDwYaCJHNyFWCVBGxq0I" TargetMode="External"/><Relationship Id="rId395" Type="http://schemas.openxmlformats.org/officeDocument/2006/relationships/hyperlink" Target="https://talan.bank.gov.ua/get-user-certificate/wDwYaJsPNsD4uULeNgKm" TargetMode="External"/><Relationship Id="rId255" Type="http://schemas.openxmlformats.org/officeDocument/2006/relationships/hyperlink" Target="https://talan.bank.gov.ua/get-user-certificate/wDwYaq7xPakKIqN1r39L" TargetMode="External"/><Relationship Id="rId462" Type="http://schemas.openxmlformats.org/officeDocument/2006/relationships/hyperlink" Target="https://talan.bank.gov.ua/get-user-certificate/wDwYaIVMjb9PE37xOYdW" TargetMode="External"/><Relationship Id="rId1092" Type="http://schemas.openxmlformats.org/officeDocument/2006/relationships/hyperlink" Target="https://talan.bank.gov.ua/get-user-certificate/wDwYaECGADdmJSYyxSYV" TargetMode="External"/><Relationship Id="rId1397" Type="http://schemas.openxmlformats.org/officeDocument/2006/relationships/hyperlink" Target="https://talan.bank.gov.ua/get-user-certificate/wDwYaD8AYteadFJhnEFW" TargetMode="External"/><Relationship Id="rId115" Type="http://schemas.openxmlformats.org/officeDocument/2006/relationships/hyperlink" Target="https://talan.bank.gov.ua/get-user-certificate/wDwYa9ErSzIRI2ZS-MKy" TargetMode="External"/><Relationship Id="rId322" Type="http://schemas.openxmlformats.org/officeDocument/2006/relationships/hyperlink" Target="https://talan.bank.gov.ua/get-user-certificate/wDwYa4y0iNesclG_g8w2" TargetMode="External"/><Relationship Id="rId767" Type="http://schemas.openxmlformats.org/officeDocument/2006/relationships/hyperlink" Target="https://talan.bank.gov.ua/get-user-certificate/wDwYaCGByFyTMMQ7hY8o" TargetMode="External"/><Relationship Id="rId974" Type="http://schemas.openxmlformats.org/officeDocument/2006/relationships/hyperlink" Target="https://talan.bank.gov.ua/get-user-certificate/wDwYawvZLRJJnoAOLPJ3" TargetMode="External"/><Relationship Id="rId627" Type="http://schemas.openxmlformats.org/officeDocument/2006/relationships/hyperlink" Target="https://talan.bank.gov.ua/get-user-certificate/wDwYayIEBRCkvGR_mKcS" TargetMode="External"/><Relationship Id="rId834" Type="http://schemas.openxmlformats.org/officeDocument/2006/relationships/hyperlink" Target="https://talan.bank.gov.ua/get-user-certificate/wDwYa49J1ICfAYdb_66g" TargetMode="External"/><Relationship Id="rId1257" Type="http://schemas.openxmlformats.org/officeDocument/2006/relationships/hyperlink" Target="https://talan.bank.gov.ua/get-user-certificate/wDwYaCPU8LB5uz69ZSCW" TargetMode="External"/><Relationship Id="rId1464" Type="http://schemas.openxmlformats.org/officeDocument/2006/relationships/hyperlink" Target="https://talan.bank.gov.ua/get-user-certificate/wDwYaFbJObCBsFINJrl0" TargetMode="External"/><Relationship Id="rId901" Type="http://schemas.openxmlformats.org/officeDocument/2006/relationships/hyperlink" Target="https://talan.bank.gov.ua/get-user-certificate/wDwYaykUizYW42VQEkVE" TargetMode="External"/><Relationship Id="rId1117" Type="http://schemas.openxmlformats.org/officeDocument/2006/relationships/hyperlink" Target="https://talan.bank.gov.ua/get-user-certificate/wDwYa7mbme3El2HjY_iZ" TargetMode="External"/><Relationship Id="rId1324" Type="http://schemas.openxmlformats.org/officeDocument/2006/relationships/hyperlink" Target="https://talan.bank.gov.ua/get-user-certificate/wDwYaZlSVnvA-j4NSLpK" TargetMode="External"/><Relationship Id="rId1531" Type="http://schemas.openxmlformats.org/officeDocument/2006/relationships/hyperlink" Target="https://talan.bank.gov.ua/get-user-certificate/wDwYa8ePk9iElD37Iun6" TargetMode="External"/><Relationship Id="rId30" Type="http://schemas.openxmlformats.org/officeDocument/2006/relationships/hyperlink" Target="https://talan.bank.gov.ua/get-user-certificate/wDwYaYNomo5NHKst3Gg5" TargetMode="External"/><Relationship Id="rId277" Type="http://schemas.openxmlformats.org/officeDocument/2006/relationships/hyperlink" Target="https://talan.bank.gov.ua/get-user-certificate/wDwYaHbQ_KPFPEr7RbjY" TargetMode="External"/><Relationship Id="rId484" Type="http://schemas.openxmlformats.org/officeDocument/2006/relationships/hyperlink" Target="https://talan.bank.gov.ua/get-user-certificate/wDwYakIdZBVYZu29v1bG" TargetMode="External"/><Relationship Id="rId137" Type="http://schemas.openxmlformats.org/officeDocument/2006/relationships/hyperlink" Target="https://talan.bank.gov.ua/get-user-certificate/wDwYazXRRI0hRWGNC-gY" TargetMode="External"/><Relationship Id="rId344" Type="http://schemas.openxmlformats.org/officeDocument/2006/relationships/hyperlink" Target="https://talan.bank.gov.ua/get-user-certificate/wDwYar3HsHU0lKomZnv7" TargetMode="External"/><Relationship Id="rId691" Type="http://schemas.openxmlformats.org/officeDocument/2006/relationships/hyperlink" Target="https://talan.bank.gov.ua/get-user-certificate/wDwYaYTkLt4vm1pjpq3N" TargetMode="External"/><Relationship Id="rId789" Type="http://schemas.openxmlformats.org/officeDocument/2006/relationships/hyperlink" Target="https://talan.bank.gov.ua/get-user-certificate/wDwYarAKMCSovX2cJMBn" TargetMode="External"/><Relationship Id="rId996" Type="http://schemas.openxmlformats.org/officeDocument/2006/relationships/hyperlink" Target="https://talan.bank.gov.ua/get-user-certificate/wDwYaDSVddxa7-n8dUAo" TargetMode="External"/><Relationship Id="rId551" Type="http://schemas.openxmlformats.org/officeDocument/2006/relationships/hyperlink" Target="https://talan.bank.gov.ua/get-user-certificate/wDwYaS06wqxOJVy16Syx" TargetMode="External"/><Relationship Id="rId649" Type="http://schemas.openxmlformats.org/officeDocument/2006/relationships/hyperlink" Target="https://talan.bank.gov.ua/get-user-certificate/wDwYa8ZrtMoyepizdqBy" TargetMode="External"/><Relationship Id="rId856" Type="http://schemas.openxmlformats.org/officeDocument/2006/relationships/hyperlink" Target="https://talan.bank.gov.ua/get-user-certificate/wDwYatRGRZkHLWV41kuH" TargetMode="External"/><Relationship Id="rId1181" Type="http://schemas.openxmlformats.org/officeDocument/2006/relationships/hyperlink" Target="https://talan.bank.gov.ua/get-user-certificate/wDwYateWK4gpBKmZP7Yn" TargetMode="External"/><Relationship Id="rId1279" Type="http://schemas.openxmlformats.org/officeDocument/2006/relationships/hyperlink" Target="https://talan.bank.gov.ua/get-user-certificate/wDwYaxNmWZ0iN33znPtL" TargetMode="External"/><Relationship Id="rId1486" Type="http://schemas.openxmlformats.org/officeDocument/2006/relationships/hyperlink" Target="https://talan.bank.gov.ua/get-user-certificate/wDwYam7hR0icTmpq8vqX" TargetMode="External"/><Relationship Id="rId204" Type="http://schemas.openxmlformats.org/officeDocument/2006/relationships/hyperlink" Target="https://talan.bank.gov.ua/get-user-certificate/wDwYa_o3dbFMuVGA0b_B" TargetMode="External"/><Relationship Id="rId411" Type="http://schemas.openxmlformats.org/officeDocument/2006/relationships/hyperlink" Target="https://talan.bank.gov.ua/get-user-certificate/wDwYaAfDmZ8jlqdTzNXh" TargetMode="External"/><Relationship Id="rId509" Type="http://schemas.openxmlformats.org/officeDocument/2006/relationships/hyperlink" Target="https://talan.bank.gov.ua/get-user-certificate/wDwYaPFoUYKNN_eW3fcM" TargetMode="External"/><Relationship Id="rId1041" Type="http://schemas.openxmlformats.org/officeDocument/2006/relationships/hyperlink" Target="https://talan.bank.gov.ua/get-user-certificate/wDwYayIFnKr-675Ng4Dn" TargetMode="External"/><Relationship Id="rId1139" Type="http://schemas.openxmlformats.org/officeDocument/2006/relationships/hyperlink" Target="https://talan.bank.gov.ua/get-user-certificate/wDwYatdzBtPHNlPdsGTG" TargetMode="External"/><Relationship Id="rId1346" Type="http://schemas.openxmlformats.org/officeDocument/2006/relationships/hyperlink" Target="https://talan.bank.gov.ua/get-user-certificate/wDwYa5HFOp1Jdb8vH_hD" TargetMode="External"/><Relationship Id="rId716" Type="http://schemas.openxmlformats.org/officeDocument/2006/relationships/hyperlink" Target="https://talan.bank.gov.ua/get-user-certificate/wDwYarc9MQNrwZRG8jbC" TargetMode="External"/><Relationship Id="rId923" Type="http://schemas.openxmlformats.org/officeDocument/2006/relationships/hyperlink" Target="https://talan.bank.gov.ua/get-user-certificate/wDwYaivAOPj9SCQaSrwo" TargetMode="External"/><Relationship Id="rId1553" Type="http://schemas.openxmlformats.org/officeDocument/2006/relationships/hyperlink" Target="https://talan.bank.gov.ua/get-user-certificate/wDwYabuHBZido6Ak4f0o" TargetMode="External"/><Relationship Id="rId52" Type="http://schemas.openxmlformats.org/officeDocument/2006/relationships/hyperlink" Target="https://talan.bank.gov.ua/get-user-certificate/wDwYaOq-9Lzp6UIa-CxX" TargetMode="External"/><Relationship Id="rId1206" Type="http://schemas.openxmlformats.org/officeDocument/2006/relationships/hyperlink" Target="https://talan.bank.gov.ua/get-user-certificate/wDwYaEf-o41_53Eezkjk" TargetMode="External"/><Relationship Id="rId1413" Type="http://schemas.openxmlformats.org/officeDocument/2006/relationships/hyperlink" Target="https://talan.bank.gov.ua/get-user-certificate/wDwYaM1QHjlfHatGLRYx" TargetMode="External"/><Relationship Id="rId299" Type="http://schemas.openxmlformats.org/officeDocument/2006/relationships/hyperlink" Target="https://talan.bank.gov.ua/get-user-certificate/wDwYa-6DZfRBNr7WBk-J" TargetMode="External"/><Relationship Id="rId159" Type="http://schemas.openxmlformats.org/officeDocument/2006/relationships/hyperlink" Target="https://talan.bank.gov.ua/get-user-certificate/wDwYag8HNpU7ciMq0Q3V" TargetMode="External"/><Relationship Id="rId366" Type="http://schemas.openxmlformats.org/officeDocument/2006/relationships/hyperlink" Target="https://talan.bank.gov.ua/get-user-certificate/wDwYa3vLreZTVg_5XgCV" TargetMode="External"/><Relationship Id="rId573" Type="http://schemas.openxmlformats.org/officeDocument/2006/relationships/hyperlink" Target="https://talan.bank.gov.ua/get-user-certificate/wDwYaaZ-_Lo_PWZHWuAB" TargetMode="External"/><Relationship Id="rId780" Type="http://schemas.openxmlformats.org/officeDocument/2006/relationships/hyperlink" Target="https://talan.bank.gov.ua/get-user-certificate/wDwYaGRestRrc61s_c1K" TargetMode="External"/><Relationship Id="rId226" Type="http://schemas.openxmlformats.org/officeDocument/2006/relationships/hyperlink" Target="https://talan.bank.gov.ua/get-user-certificate/wDwYaSHH3mXeVXwjmWyQ" TargetMode="External"/><Relationship Id="rId433" Type="http://schemas.openxmlformats.org/officeDocument/2006/relationships/hyperlink" Target="https://talan.bank.gov.ua/get-user-certificate/wDwYaeZZVg6pnf-PpFnd" TargetMode="External"/><Relationship Id="rId878" Type="http://schemas.openxmlformats.org/officeDocument/2006/relationships/hyperlink" Target="https://talan.bank.gov.ua/get-user-certificate/wDwYaPpJOjGC4Ri1S0KE" TargetMode="External"/><Relationship Id="rId1063" Type="http://schemas.openxmlformats.org/officeDocument/2006/relationships/hyperlink" Target="https://talan.bank.gov.ua/get-user-certificate/wDwYamalgNqFi-z-eVqX" TargetMode="External"/><Relationship Id="rId1270" Type="http://schemas.openxmlformats.org/officeDocument/2006/relationships/hyperlink" Target="https://talan.bank.gov.ua/get-user-certificate/wDwYaIGG8pRgcJHkLzyv" TargetMode="External"/><Relationship Id="rId640" Type="http://schemas.openxmlformats.org/officeDocument/2006/relationships/hyperlink" Target="https://talan.bank.gov.ua/get-user-certificate/wDwYa6GdKtP-HHn3welG" TargetMode="External"/><Relationship Id="rId738" Type="http://schemas.openxmlformats.org/officeDocument/2006/relationships/hyperlink" Target="https://talan.bank.gov.ua/get-user-certificate/wDwYan-IB8CEnEZh10fw" TargetMode="External"/><Relationship Id="rId945" Type="http://schemas.openxmlformats.org/officeDocument/2006/relationships/hyperlink" Target="https://talan.bank.gov.ua/get-user-certificate/wDwYah19a6M-OZAj5kOk" TargetMode="External"/><Relationship Id="rId1368" Type="http://schemas.openxmlformats.org/officeDocument/2006/relationships/hyperlink" Target="https://talan.bank.gov.ua/get-user-certificate/wDwYaS6EvfqNejjQpjX4" TargetMode="External"/><Relationship Id="rId1575" Type="http://schemas.openxmlformats.org/officeDocument/2006/relationships/hyperlink" Target="https://talan.bank.gov.ua/get-user-certificate/wDwYasmcujxW8QvoK34R" TargetMode="External"/><Relationship Id="rId74" Type="http://schemas.openxmlformats.org/officeDocument/2006/relationships/hyperlink" Target="https://talan.bank.gov.ua/get-user-certificate/wDwYaUVYUC_9KF2L_pAb" TargetMode="External"/><Relationship Id="rId500" Type="http://schemas.openxmlformats.org/officeDocument/2006/relationships/hyperlink" Target="https://talan.bank.gov.ua/get-user-certificate/wDwYazu3PLtEJIGr2rfG" TargetMode="External"/><Relationship Id="rId805" Type="http://schemas.openxmlformats.org/officeDocument/2006/relationships/hyperlink" Target="https://talan.bank.gov.ua/get-user-certificate/wDwYacCXY2tjjCkL3Lgh" TargetMode="External"/><Relationship Id="rId1130" Type="http://schemas.openxmlformats.org/officeDocument/2006/relationships/hyperlink" Target="https://talan.bank.gov.ua/get-user-certificate/wDwYaNF5FG8okAdeCCML" TargetMode="External"/><Relationship Id="rId1228" Type="http://schemas.openxmlformats.org/officeDocument/2006/relationships/hyperlink" Target="https://talan.bank.gov.ua/get-user-certificate/wDwYa1r0J9TvZq9JRCFT" TargetMode="External"/><Relationship Id="rId1435" Type="http://schemas.openxmlformats.org/officeDocument/2006/relationships/hyperlink" Target="https://talan.bank.gov.ua/get-user-certificate/wDwYasycZuBnYqgD1xv2" TargetMode="External"/><Relationship Id="rId1502" Type="http://schemas.openxmlformats.org/officeDocument/2006/relationships/hyperlink" Target="https://talan.bank.gov.ua/get-user-certificate/wDwYaC4L3giXKnos5DmU" TargetMode="External"/><Relationship Id="rId290" Type="http://schemas.openxmlformats.org/officeDocument/2006/relationships/hyperlink" Target="https://talan.bank.gov.ua/get-user-certificate/wDwYajeOoi0jhQSweDBS" TargetMode="External"/><Relationship Id="rId388" Type="http://schemas.openxmlformats.org/officeDocument/2006/relationships/hyperlink" Target="https://talan.bank.gov.ua/get-user-certificate/wDwYa6hlprQ2fp_JCBXv" TargetMode="External"/><Relationship Id="rId150" Type="http://schemas.openxmlformats.org/officeDocument/2006/relationships/hyperlink" Target="https://talan.bank.gov.ua/get-user-certificate/wDwYaauS78pXoRucc-Nf" TargetMode="External"/><Relationship Id="rId595" Type="http://schemas.openxmlformats.org/officeDocument/2006/relationships/hyperlink" Target="https://talan.bank.gov.ua/get-user-certificate/wDwYaJpfXEv_L2nCTk0-" TargetMode="External"/><Relationship Id="rId248" Type="http://schemas.openxmlformats.org/officeDocument/2006/relationships/hyperlink" Target="https://talan.bank.gov.ua/get-user-certificate/wDwYaSBYDE7pCcpx5DJO" TargetMode="External"/><Relationship Id="rId455" Type="http://schemas.openxmlformats.org/officeDocument/2006/relationships/hyperlink" Target="https://talan.bank.gov.ua/get-user-certificate/wDwYaTVluu78V2Xs7yLa" TargetMode="External"/><Relationship Id="rId662" Type="http://schemas.openxmlformats.org/officeDocument/2006/relationships/hyperlink" Target="https://talan.bank.gov.ua/get-user-certificate/wDwYaOs4wny9Gz9D5LPM" TargetMode="External"/><Relationship Id="rId1085" Type="http://schemas.openxmlformats.org/officeDocument/2006/relationships/hyperlink" Target="https://talan.bank.gov.ua/get-user-certificate/wDwYatV1aTGZZHBZnIBr" TargetMode="External"/><Relationship Id="rId1292" Type="http://schemas.openxmlformats.org/officeDocument/2006/relationships/hyperlink" Target="https://talan.bank.gov.ua/get-user-certificate/wDwYaw_Izy8ujYceLLZt" TargetMode="External"/><Relationship Id="rId108" Type="http://schemas.openxmlformats.org/officeDocument/2006/relationships/hyperlink" Target="https://talan.bank.gov.ua/get-user-certificate/wDwYaZFPB3VEwvwbyOsn" TargetMode="External"/><Relationship Id="rId315" Type="http://schemas.openxmlformats.org/officeDocument/2006/relationships/hyperlink" Target="https://talan.bank.gov.ua/get-user-certificate/wDwYauwwobcUxDKbma--" TargetMode="External"/><Relationship Id="rId522" Type="http://schemas.openxmlformats.org/officeDocument/2006/relationships/hyperlink" Target="https://talan.bank.gov.ua/get-user-certificate/wDwYamKeVwmxN4kBWWYl" TargetMode="External"/><Relationship Id="rId967" Type="http://schemas.openxmlformats.org/officeDocument/2006/relationships/hyperlink" Target="https://talan.bank.gov.ua/get-user-certificate/wDwYadtPhoBXZQUhEsbZ" TargetMode="External"/><Relationship Id="rId1152" Type="http://schemas.openxmlformats.org/officeDocument/2006/relationships/hyperlink" Target="https://talan.bank.gov.ua/get-user-certificate/wDwYaVaUynAP6p-qTVnR" TargetMode="External"/><Relationship Id="rId1597" Type="http://schemas.openxmlformats.org/officeDocument/2006/relationships/hyperlink" Target="https://talan.bank.gov.ua/get-user-certificate/wDwYahGVyHEUS9dtYtKK" TargetMode="External"/><Relationship Id="rId96" Type="http://schemas.openxmlformats.org/officeDocument/2006/relationships/hyperlink" Target="https://talan.bank.gov.ua/get-user-certificate/wDwYaKfDeqpH-s2wWLUi" TargetMode="External"/><Relationship Id="rId827" Type="http://schemas.openxmlformats.org/officeDocument/2006/relationships/hyperlink" Target="https://talan.bank.gov.ua/get-user-certificate/wDwYaUdm192zG4lqYlS4" TargetMode="External"/><Relationship Id="rId1012" Type="http://schemas.openxmlformats.org/officeDocument/2006/relationships/hyperlink" Target="https://talan.bank.gov.ua/get-user-certificate/wDwYasUS31F5VkVQ3mMO" TargetMode="External"/><Relationship Id="rId1457" Type="http://schemas.openxmlformats.org/officeDocument/2006/relationships/hyperlink" Target="https://talan.bank.gov.ua/get-user-certificate/wDwYaDAzlg6gHoai6qa3" TargetMode="External"/><Relationship Id="rId1317" Type="http://schemas.openxmlformats.org/officeDocument/2006/relationships/hyperlink" Target="https://talan.bank.gov.ua/get-user-certificate/wDwYaj-NEwm8QcxcFAOK" TargetMode="External"/><Relationship Id="rId1524" Type="http://schemas.openxmlformats.org/officeDocument/2006/relationships/hyperlink" Target="https://talan.bank.gov.ua/get-user-certificate/wDwYaI_F0hU5juJnREVj" TargetMode="External"/><Relationship Id="rId23" Type="http://schemas.openxmlformats.org/officeDocument/2006/relationships/hyperlink" Target="https://talan.bank.gov.ua/get-user-certificate/wDwYa4ZifIQuri5DX-uh" TargetMode="External"/><Relationship Id="rId172" Type="http://schemas.openxmlformats.org/officeDocument/2006/relationships/hyperlink" Target="https://talan.bank.gov.ua/get-user-certificate/wDwYaxjw03xFYZ5Z2t_v" TargetMode="External"/><Relationship Id="rId477" Type="http://schemas.openxmlformats.org/officeDocument/2006/relationships/hyperlink" Target="https://talan.bank.gov.ua/get-user-certificate/wDwYaFxZl5vLHyNmBSuG" TargetMode="External"/><Relationship Id="rId684" Type="http://schemas.openxmlformats.org/officeDocument/2006/relationships/hyperlink" Target="https://talan.bank.gov.ua/get-user-certificate/wDwYav561L2IfhbWdlJS" TargetMode="External"/><Relationship Id="rId337" Type="http://schemas.openxmlformats.org/officeDocument/2006/relationships/hyperlink" Target="https://talan.bank.gov.ua/get-user-certificate/wDwYaN-3D7XfheBwBl68" TargetMode="External"/><Relationship Id="rId891" Type="http://schemas.openxmlformats.org/officeDocument/2006/relationships/hyperlink" Target="https://talan.bank.gov.ua/get-user-certificate/wDwYaDH9KsYCZ43xXuWp" TargetMode="External"/><Relationship Id="rId989" Type="http://schemas.openxmlformats.org/officeDocument/2006/relationships/hyperlink" Target="https://talan.bank.gov.ua/get-user-certificate/wDwYa1c0usADg3pFrN_x" TargetMode="External"/><Relationship Id="rId544" Type="http://schemas.openxmlformats.org/officeDocument/2006/relationships/hyperlink" Target="https://talan.bank.gov.ua/get-user-certificate/wDwYaYEljUu9SGefb88Q" TargetMode="External"/><Relationship Id="rId751" Type="http://schemas.openxmlformats.org/officeDocument/2006/relationships/hyperlink" Target="https://talan.bank.gov.ua/get-user-certificate/wDwYaVW1U7bWfGGhHCsL" TargetMode="External"/><Relationship Id="rId849" Type="http://schemas.openxmlformats.org/officeDocument/2006/relationships/hyperlink" Target="https://talan.bank.gov.ua/get-user-certificate/wDwYapCOEbvnfuWLTXl1" TargetMode="External"/><Relationship Id="rId1174" Type="http://schemas.openxmlformats.org/officeDocument/2006/relationships/hyperlink" Target="https://talan.bank.gov.ua/get-user-certificate/wDwYap_W7Afcfswgu8ah" TargetMode="External"/><Relationship Id="rId1381" Type="http://schemas.openxmlformats.org/officeDocument/2006/relationships/hyperlink" Target="https://talan.bank.gov.ua/get-user-certificate/wDwYa1HE69MijUrVIPtB" TargetMode="External"/><Relationship Id="rId1479" Type="http://schemas.openxmlformats.org/officeDocument/2006/relationships/hyperlink" Target="https://talan.bank.gov.ua/get-user-certificate/wDwYa0SmM6G3y1cwMfCi" TargetMode="External"/><Relationship Id="rId404" Type="http://schemas.openxmlformats.org/officeDocument/2006/relationships/hyperlink" Target="https://talan.bank.gov.ua/get-user-certificate/wDwYaIumfQQyaFJvb1p0" TargetMode="External"/><Relationship Id="rId611" Type="http://schemas.openxmlformats.org/officeDocument/2006/relationships/hyperlink" Target="https://talan.bank.gov.ua/get-user-certificate/wDwYaQ83EplM7HcBfir_" TargetMode="External"/><Relationship Id="rId1034" Type="http://schemas.openxmlformats.org/officeDocument/2006/relationships/hyperlink" Target="https://talan.bank.gov.ua/get-user-certificate/wDwYalP45Sr2EOI8rBiX" TargetMode="External"/><Relationship Id="rId1241" Type="http://schemas.openxmlformats.org/officeDocument/2006/relationships/hyperlink" Target="https://talan.bank.gov.ua/get-user-certificate/wDwYaKn0DoLpbj3VRQeI" TargetMode="External"/><Relationship Id="rId1339" Type="http://schemas.openxmlformats.org/officeDocument/2006/relationships/hyperlink" Target="https://talan.bank.gov.ua/get-user-certificate/wDwYav2d0POKLtfwLhD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11"/>
  <sheetViews>
    <sheetView tabSelected="1" workbookViewId="0">
      <selection activeCell="C3" sqref="C3"/>
    </sheetView>
  </sheetViews>
  <sheetFormatPr defaultRowHeight="14.4" x14ac:dyDescent="0.3"/>
  <cols>
    <col min="2" max="2" width="13.88671875" style="2" customWidth="1"/>
    <col min="3" max="3" width="34" customWidth="1"/>
    <col min="4" max="4" width="22.21875" customWidth="1"/>
  </cols>
  <sheetData>
    <row r="1" spans="1:4" ht="28.8" x14ac:dyDescent="0.3">
      <c r="A1" s="1" t="s">
        <v>1849</v>
      </c>
      <c r="B1" s="1" t="s">
        <v>1848</v>
      </c>
      <c r="C1" s="1" t="s">
        <v>0</v>
      </c>
      <c r="D1" s="1" t="s">
        <v>1</v>
      </c>
    </row>
    <row r="2" spans="1:4" x14ac:dyDescent="0.3">
      <c r="A2">
        <v>1</v>
      </c>
      <c r="B2" s="2" t="s">
        <v>2</v>
      </c>
      <c r="C2" t="s">
        <v>3</v>
      </c>
      <c r="D2" t="str">
        <f>HYPERLINK("https://talan.bank.gov.ua/get-user-certificate/wDwYa8Irx2fNhUZTBclB","Завантажити сертифікат")</f>
        <v>Завантажити сертифікат</v>
      </c>
    </row>
    <row r="3" spans="1:4" x14ac:dyDescent="0.3">
      <c r="A3">
        <v>2</v>
      </c>
      <c r="B3" s="2" t="s">
        <v>4</v>
      </c>
      <c r="C3" t="s">
        <v>5</v>
      </c>
      <c r="D3" t="str">
        <f>HYPERLINK("https://talan.bank.gov.ua/get-user-certificate/wDwYaXuESmwtTy4Ok2re","Завантажити сертифікат")</f>
        <v>Завантажити сертифікат</v>
      </c>
    </row>
    <row r="4" spans="1:4" x14ac:dyDescent="0.3">
      <c r="A4">
        <v>3</v>
      </c>
      <c r="B4" s="2" t="s">
        <v>6</v>
      </c>
      <c r="C4" t="s">
        <v>7</v>
      </c>
      <c r="D4" t="str">
        <f>HYPERLINK("https://talan.bank.gov.ua/get-user-certificate/wDwYaLx2O7pKBNsUHFCG","Завантажити сертифікат")</f>
        <v>Завантажити сертифікат</v>
      </c>
    </row>
    <row r="5" spans="1:4" x14ac:dyDescent="0.3">
      <c r="A5">
        <v>4</v>
      </c>
      <c r="B5" s="2" t="s">
        <v>8</v>
      </c>
      <c r="C5" t="s">
        <v>9</v>
      </c>
      <c r="D5" t="str">
        <f>HYPERLINK("https://talan.bank.gov.ua/get-user-certificate/wDwYaDLNLrI3NmDrDEdo","Завантажити сертифікат")</f>
        <v>Завантажити сертифікат</v>
      </c>
    </row>
    <row r="6" spans="1:4" x14ac:dyDescent="0.3">
      <c r="A6">
        <v>5</v>
      </c>
      <c r="B6" s="2" t="s">
        <v>10</v>
      </c>
      <c r="C6" t="s">
        <v>11</v>
      </c>
      <c r="D6" t="str">
        <f>HYPERLINK("https://talan.bank.gov.ua/get-user-certificate/wDwYag3QsaTELyPJEel9","Завантажити сертифікат")</f>
        <v>Завантажити сертифікат</v>
      </c>
    </row>
    <row r="7" spans="1:4" x14ac:dyDescent="0.3">
      <c r="A7">
        <v>6</v>
      </c>
      <c r="B7" s="2" t="s">
        <v>12</v>
      </c>
      <c r="C7" t="s">
        <v>13</v>
      </c>
      <c r="D7" t="str">
        <f>HYPERLINK("https://talan.bank.gov.ua/get-user-certificate/wDwYaQLfngESzuSnrK9J","Завантажити сертифікат")</f>
        <v>Завантажити сертифікат</v>
      </c>
    </row>
    <row r="8" spans="1:4" x14ac:dyDescent="0.3">
      <c r="A8">
        <v>7</v>
      </c>
      <c r="B8" s="2" t="s">
        <v>14</v>
      </c>
      <c r="C8" t="s">
        <v>15</v>
      </c>
      <c r="D8" t="str">
        <f>HYPERLINK("https://talan.bank.gov.ua/get-user-certificate/wDwYaHlA1lkrpG907gP5","Завантажити сертифікат")</f>
        <v>Завантажити сертифікат</v>
      </c>
    </row>
    <row r="9" spans="1:4" x14ac:dyDescent="0.3">
      <c r="A9">
        <v>8</v>
      </c>
      <c r="B9" s="2" t="s">
        <v>16</v>
      </c>
      <c r="C9" t="s">
        <v>17</v>
      </c>
      <c r="D9" t="str">
        <f>HYPERLINK("https://talan.bank.gov.ua/get-user-certificate/wDwYa2LMkLLTIwR4Q6ib","Завантажити сертифікат")</f>
        <v>Завантажити сертифікат</v>
      </c>
    </row>
    <row r="10" spans="1:4" x14ac:dyDescent="0.3">
      <c r="A10">
        <v>9</v>
      </c>
      <c r="B10" s="2" t="s">
        <v>18</v>
      </c>
      <c r="C10" t="s">
        <v>19</v>
      </c>
      <c r="D10" t="str">
        <f>HYPERLINK("https://talan.bank.gov.ua/get-user-certificate/wDwYashAjsowMCS47Pas","Завантажити сертифікат")</f>
        <v>Завантажити сертифікат</v>
      </c>
    </row>
    <row r="11" spans="1:4" x14ac:dyDescent="0.3">
      <c r="A11">
        <v>10</v>
      </c>
      <c r="B11" s="2" t="s">
        <v>20</v>
      </c>
      <c r="C11" t="s">
        <v>21</v>
      </c>
      <c r="D11" t="str">
        <f>HYPERLINK("https://talan.bank.gov.ua/get-user-certificate/wDwYaCj7-ilTSRnZ3FiE","Завантажити сертифікат")</f>
        <v>Завантажити сертифікат</v>
      </c>
    </row>
    <row r="12" spans="1:4" x14ac:dyDescent="0.3">
      <c r="A12">
        <v>11</v>
      </c>
      <c r="B12" s="2" t="s">
        <v>22</v>
      </c>
      <c r="C12" t="s">
        <v>23</v>
      </c>
      <c r="D12" t="str">
        <f>HYPERLINK("https://talan.bank.gov.ua/get-user-certificate/wDwYadvB4f7qpEWYptz5","Завантажити сертифікат")</f>
        <v>Завантажити сертифікат</v>
      </c>
    </row>
    <row r="13" spans="1:4" x14ac:dyDescent="0.3">
      <c r="A13">
        <v>12</v>
      </c>
      <c r="B13" s="2" t="s">
        <v>24</v>
      </c>
      <c r="C13" t="s">
        <v>25</v>
      </c>
      <c r="D13" t="str">
        <f>HYPERLINK("https://talan.bank.gov.ua/get-user-certificate/wDwYaNNfo3T_To2MM2nb","Завантажити сертифікат")</f>
        <v>Завантажити сертифікат</v>
      </c>
    </row>
    <row r="14" spans="1:4" x14ac:dyDescent="0.3">
      <c r="A14">
        <v>13</v>
      </c>
      <c r="B14" s="2" t="s">
        <v>26</v>
      </c>
      <c r="C14" t="s">
        <v>27</v>
      </c>
      <c r="D14" t="str">
        <f>HYPERLINK("https://talan.bank.gov.ua/get-user-certificate/wDwYaJ8lgZuW8kAPjrdW","Завантажити сертифікат")</f>
        <v>Завантажити сертифікат</v>
      </c>
    </row>
    <row r="15" spans="1:4" x14ac:dyDescent="0.3">
      <c r="A15">
        <v>14</v>
      </c>
      <c r="B15" s="2" t="s">
        <v>28</v>
      </c>
      <c r="C15" t="s">
        <v>29</v>
      </c>
      <c r="D15" t="str">
        <f>HYPERLINK("https://talan.bank.gov.ua/get-user-certificate/wDwYawZN_z24zpJyNqsa","Завантажити сертифікат")</f>
        <v>Завантажити сертифікат</v>
      </c>
    </row>
    <row r="16" spans="1:4" x14ac:dyDescent="0.3">
      <c r="A16">
        <v>15</v>
      </c>
      <c r="B16" s="2" t="s">
        <v>30</v>
      </c>
      <c r="C16" t="s">
        <v>31</v>
      </c>
      <c r="D16" t="str">
        <f>HYPERLINK("https://talan.bank.gov.ua/get-user-certificate/wDwYav8aJqO7oIxdaIbo","Завантажити сертифікат")</f>
        <v>Завантажити сертифікат</v>
      </c>
    </row>
    <row r="17" spans="1:4" x14ac:dyDescent="0.3">
      <c r="A17">
        <v>16</v>
      </c>
      <c r="B17" s="2" t="s">
        <v>32</v>
      </c>
      <c r="C17" t="s">
        <v>33</v>
      </c>
      <c r="D17" t="str">
        <f>HYPERLINK("https://talan.bank.gov.ua/get-user-certificate/wDwYagmHT-VNUEi-s0aU","Завантажити сертифікат")</f>
        <v>Завантажити сертифікат</v>
      </c>
    </row>
    <row r="18" spans="1:4" x14ac:dyDescent="0.3">
      <c r="A18">
        <v>17</v>
      </c>
      <c r="B18" s="2" t="s">
        <v>34</v>
      </c>
      <c r="C18" t="s">
        <v>35</v>
      </c>
      <c r="D18" t="str">
        <f>HYPERLINK("https://talan.bank.gov.ua/get-user-certificate/wDwYaJ0S4EjfwEUNRZAy","Завантажити сертифікат")</f>
        <v>Завантажити сертифікат</v>
      </c>
    </row>
    <row r="19" spans="1:4" x14ac:dyDescent="0.3">
      <c r="A19">
        <v>18</v>
      </c>
      <c r="B19" s="2" t="s">
        <v>36</v>
      </c>
      <c r="C19" t="s">
        <v>37</v>
      </c>
      <c r="D19" t="str">
        <f>HYPERLINK("https://talan.bank.gov.ua/get-user-certificate/wDwYat7CTsbCLQpAtcBH","Завантажити сертифікат")</f>
        <v>Завантажити сертифікат</v>
      </c>
    </row>
    <row r="20" spans="1:4" x14ac:dyDescent="0.3">
      <c r="A20">
        <v>19</v>
      </c>
      <c r="B20" s="2" t="s">
        <v>38</v>
      </c>
      <c r="C20" t="s">
        <v>39</v>
      </c>
      <c r="D20" t="str">
        <f>HYPERLINK("https://talan.bank.gov.ua/get-user-certificate/wDwYa0XSq_LABSdQv2CG","Завантажити сертифікат")</f>
        <v>Завантажити сертифікат</v>
      </c>
    </row>
    <row r="21" spans="1:4" x14ac:dyDescent="0.3">
      <c r="A21">
        <v>20</v>
      </c>
      <c r="B21" s="2" t="s">
        <v>40</v>
      </c>
      <c r="C21" t="s">
        <v>41</v>
      </c>
      <c r="D21" t="str">
        <f>HYPERLINK("https://talan.bank.gov.ua/get-user-certificate/wDwYaBudAkEkGsbO0vym","Завантажити сертифікат")</f>
        <v>Завантажити сертифікат</v>
      </c>
    </row>
    <row r="22" spans="1:4" x14ac:dyDescent="0.3">
      <c r="A22">
        <v>21</v>
      </c>
      <c r="B22" s="2" t="s">
        <v>42</v>
      </c>
      <c r="C22" t="s">
        <v>43</v>
      </c>
      <c r="D22" t="str">
        <f>HYPERLINK("https://talan.bank.gov.ua/get-user-certificate/wDwYafWOLlzSQu3MwWgy","Завантажити сертифікат")</f>
        <v>Завантажити сертифікат</v>
      </c>
    </row>
    <row r="23" spans="1:4" x14ac:dyDescent="0.3">
      <c r="A23">
        <v>22</v>
      </c>
      <c r="B23" s="2" t="s">
        <v>44</v>
      </c>
      <c r="C23" t="s">
        <v>45</v>
      </c>
      <c r="D23" t="str">
        <f>HYPERLINK("https://talan.bank.gov.ua/get-user-certificate/wDwYazmoLVB6C7Eg7iY-","Завантажити сертифікат")</f>
        <v>Завантажити сертифікат</v>
      </c>
    </row>
    <row r="24" spans="1:4" x14ac:dyDescent="0.3">
      <c r="A24">
        <v>23</v>
      </c>
      <c r="B24" s="2" t="s">
        <v>46</v>
      </c>
      <c r="C24" t="s">
        <v>47</v>
      </c>
      <c r="D24" t="str">
        <f>HYPERLINK("https://talan.bank.gov.ua/get-user-certificate/wDwYa4ZifIQuri5DX-uh","Завантажити сертифікат")</f>
        <v>Завантажити сертифікат</v>
      </c>
    </row>
    <row r="25" spans="1:4" x14ac:dyDescent="0.3">
      <c r="A25">
        <v>24</v>
      </c>
      <c r="B25" s="2" t="s">
        <v>48</v>
      </c>
      <c r="C25" t="s">
        <v>49</v>
      </c>
      <c r="D25" t="str">
        <f>HYPERLINK("https://talan.bank.gov.ua/get-user-certificate/wDwYa9CrK3JD4bYi4LrG","Завантажити сертифікат")</f>
        <v>Завантажити сертифікат</v>
      </c>
    </row>
    <row r="26" spans="1:4" x14ac:dyDescent="0.3">
      <c r="A26">
        <v>25</v>
      </c>
      <c r="B26" s="2" t="s">
        <v>50</v>
      </c>
      <c r="C26" t="s">
        <v>51</v>
      </c>
      <c r="D26" t="str">
        <f>HYPERLINK("https://talan.bank.gov.ua/get-user-certificate/wDwYawS2-n2RO3spX8XZ","Завантажити сертифікат")</f>
        <v>Завантажити сертифікат</v>
      </c>
    </row>
    <row r="27" spans="1:4" x14ac:dyDescent="0.3">
      <c r="A27">
        <v>26</v>
      </c>
      <c r="B27" s="2" t="s">
        <v>52</v>
      </c>
      <c r="C27" t="s">
        <v>53</v>
      </c>
      <c r="D27" t="str">
        <f>HYPERLINK("https://talan.bank.gov.ua/get-user-certificate/wDwYaemH2awvlR8o2LKC","Завантажити сертифікат")</f>
        <v>Завантажити сертифікат</v>
      </c>
    </row>
    <row r="28" spans="1:4" x14ac:dyDescent="0.3">
      <c r="A28">
        <v>27</v>
      </c>
      <c r="B28" s="2" t="s">
        <v>54</v>
      </c>
      <c r="C28" t="s">
        <v>55</v>
      </c>
      <c r="D28" t="str">
        <f>HYPERLINK("https://talan.bank.gov.ua/get-user-certificate/wDwYax-9uakYdE5Dvmzb","Завантажити сертифікат")</f>
        <v>Завантажити сертифікат</v>
      </c>
    </row>
    <row r="29" spans="1:4" x14ac:dyDescent="0.3">
      <c r="A29">
        <v>28</v>
      </c>
      <c r="B29" s="2" t="s">
        <v>56</v>
      </c>
      <c r="C29" t="s">
        <v>57</v>
      </c>
      <c r="D29" t="str">
        <f>HYPERLINK("https://talan.bank.gov.ua/get-user-certificate/wDwYa3C6Cft4AC-a47O6","Завантажити сертифікат")</f>
        <v>Завантажити сертифікат</v>
      </c>
    </row>
    <row r="30" spans="1:4" x14ac:dyDescent="0.3">
      <c r="A30">
        <v>29</v>
      </c>
      <c r="B30" s="2" t="s">
        <v>58</v>
      </c>
      <c r="C30" t="s">
        <v>59</v>
      </c>
      <c r="D30" t="str">
        <f>HYPERLINK("https://talan.bank.gov.ua/get-user-certificate/wDwYagFdb1TmnI_BetAy","Завантажити сертифікат")</f>
        <v>Завантажити сертифікат</v>
      </c>
    </row>
    <row r="31" spans="1:4" x14ac:dyDescent="0.3">
      <c r="A31">
        <v>30</v>
      </c>
      <c r="B31" s="2" t="s">
        <v>60</v>
      </c>
      <c r="C31" t="s">
        <v>61</v>
      </c>
      <c r="D31" t="str">
        <f>HYPERLINK("https://talan.bank.gov.ua/get-user-certificate/wDwYaYNomo5NHKst3Gg5","Завантажити сертифікат")</f>
        <v>Завантажити сертифікат</v>
      </c>
    </row>
    <row r="32" spans="1:4" x14ac:dyDescent="0.3">
      <c r="A32">
        <v>31</v>
      </c>
      <c r="B32" s="2" t="s">
        <v>62</v>
      </c>
      <c r="C32" t="s">
        <v>63</v>
      </c>
      <c r="D32" t="str">
        <f>HYPERLINK("https://talan.bank.gov.ua/get-user-certificate/wDwYazQCkZpfy0QQKDIy","Завантажити сертифікат")</f>
        <v>Завантажити сертифікат</v>
      </c>
    </row>
    <row r="33" spans="1:4" x14ac:dyDescent="0.3">
      <c r="A33">
        <v>32</v>
      </c>
      <c r="B33" s="2" t="s">
        <v>64</v>
      </c>
      <c r="C33" t="s">
        <v>65</v>
      </c>
      <c r="D33" t="str">
        <f>HYPERLINK("https://talan.bank.gov.ua/get-user-certificate/wDwYakQEPG-1FzXJSMLY","Завантажити сертифікат")</f>
        <v>Завантажити сертифікат</v>
      </c>
    </row>
    <row r="34" spans="1:4" x14ac:dyDescent="0.3">
      <c r="A34">
        <v>33</v>
      </c>
      <c r="B34" s="2" t="s">
        <v>66</v>
      </c>
      <c r="C34" t="s">
        <v>67</v>
      </c>
      <c r="D34" t="str">
        <f>HYPERLINK("https://talan.bank.gov.ua/get-user-certificate/wDwYadZhrzRz0TctiI0r","Завантажити сертифікат")</f>
        <v>Завантажити сертифікат</v>
      </c>
    </row>
    <row r="35" spans="1:4" x14ac:dyDescent="0.3">
      <c r="A35">
        <v>34</v>
      </c>
      <c r="B35" s="2" t="s">
        <v>68</v>
      </c>
      <c r="C35" t="s">
        <v>69</v>
      </c>
      <c r="D35" t="str">
        <f>HYPERLINK("https://talan.bank.gov.ua/get-user-certificate/wDwYa5GHm0dybq6YiN3r","Завантажити сертифікат")</f>
        <v>Завантажити сертифікат</v>
      </c>
    </row>
    <row r="36" spans="1:4" x14ac:dyDescent="0.3">
      <c r="A36">
        <v>35</v>
      </c>
      <c r="B36" s="2" t="s">
        <v>70</v>
      </c>
      <c r="C36" t="s">
        <v>71</v>
      </c>
      <c r="D36" t="str">
        <f>HYPERLINK("https://talan.bank.gov.ua/get-user-certificate/wDwYaFp5R9lFvXOjYXSP","Завантажити сертифікат")</f>
        <v>Завантажити сертифікат</v>
      </c>
    </row>
    <row r="37" spans="1:4" x14ac:dyDescent="0.3">
      <c r="A37">
        <v>36</v>
      </c>
      <c r="B37" s="2" t="s">
        <v>72</v>
      </c>
      <c r="C37" t="s">
        <v>73</v>
      </c>
      <c r="D37" t="str">
        <f>HYPERLINK("https://talan.bank.gov.ua/get-user-certificate/wDwYajPTtTz3tZj4pl9p","Завантажити сертифікат")</f>
        <v>Завантажити сертифікат</v>
      </c>
    </row>
    <row r="38" spans="1:4" x14ac:dyDescent="0.3">
      <c r="A38">
        <v>37</v>
      </c>
      <c r="B38" s="2" t="s">
        <v>74</v>
      </c>
      <c r="C38" t="s">
        <v>75</v>
      </c>
      <c r="D38" t="str">
        <f>HYPERLINK("https://talan.bank.gov.ua/get-user-certificate/wDwYaISusGBbE8dwBe9b","Завантажити сертифікат")</f>
        <v>Завантажити сертифікат</v>
      </c>
    </row>
    <row r="39" spans="1:4" x14ac:dyDescent="0.3">
      <c r="A39">
        <v>38</v>
      </c>
      <c r="B39" s="2" t="s">
        <v>76</v>
      </c>
      <c r="C39" t="s">
        <v>77</v>
      </c>
      <c r="D39" t="str">
        <f>HYPERLINK("https://talan.bank.gov.ua/get-user-certificate/wDwYa8cwyUBawdyIhi1L","Завантажити сертифікат")</f>
        <v>Завантажити сертифікат</v>
      </c>
    </row>
    <row r="40" spans="1:4" x14ac:dyDescent="0.3">
      <c r="A40">
        <v>39</v>
      </c>
      <c r="B40" s="2" t="s">
        <v>78</v>
      </c>
      <c r="C40" t="s">
        <v>79</v>
      </c>
      <c r="D40" t="str">
        <f>HYPERLINK("https://talan.bank.gov.ua/get-user-certificate/wDwYaedJfSU0P_hMfbOF","Завантажити сертифікат")</f>
        <v>Завантажити сертифікат</v>
      </c>
    </row>
    <row r="41" spans="1:4" x14ac:dyDescent="0.3">
      <c r="A41">
        <v>40</v>
      </c>
      <c r="B41" s="2" t="s">
        <v>80</v>
      </c>
      <c r="C41" t="s">
        <v>81</v>
      </c>
      <c r="D41" t="str">
        <f>HYPERLINK("https://talan.bank.gov.ua/get-user-certificate/wDwYacY60W2gDpJBNNf7","Завантажити сертифікат")</f>
        <v>Завантажити сертифікат</v>
      </c>
    </row>
    <row r="42" spans="1:4" x14ac:dyDescent="0.3">
      <c r="A42">
        <v>41</v>
      </c>
      <c r="B42" s="2" t="s">
        <v>82</v>
      </c>
      <c r="C42" t="s">
        <v>83</v>
      </c>
      <c r="D42" t="str">
        <f>HYPERLINK("https://talan.bank.gov.ua/get-user-certificate/wDwYaaJauNE6OtxPbXBl","Завантажити сертифікат")</f>
        <v>Завантажити сертифікат</v>
      </c>
    </row>
    <row r="43" spans="1:4" x14ac:dyDescent="0.3">
      <c r="A43">
        <v>42</v>
      </c>
      <c r="B43" s="2" t="s">
        <v>84</v>
      </c>
      <c r="C43" t="s">
        <v>85</v>
      </c>
      <c r="D43" t="str">
        <f>HYPERLINK("https://talan.bank.gov.ua/get-user-certificate/wDwYaUXEVQLMYoTkqAtB","Завантажити сертифікат")</f>
        <v>Завантажити сертифікат</v>
      </c>
    </row>
    <row r="44" spans="1:4" x14ac:dyDescent="0.3">
      <c r="A44">
        <v>43</v>
      </c>
      <c r="B44" s="2" t="s">
        <v>86</v>
      </c>
      <c r="C44" t="s">
        <v>87</v>
      </c>
      <c r="D44" t="str">
        <f>HYPERLINK("https://talan.bank.gov.ua/get-user-certificate/wDwYapxbCE0aJyvF3Dvt","Завантажити сертифікат")</f>
        <v>Завантажити сертифікат</v>
      </c>
    </row>
    <row r="45" spans="1:4" x14ac:dyDescent="0.3">
      <c r="A45">
        <v>44</v>
      </c>
      <c r="B45" s="2" t="s">
        <v>88</v>
      </c>
      <c r="C45" t="s">
        <v>89</v>
      </c>
      <c r="D45" t="str">
        <f>HYPERLINK("https://talan.bank.gov.ua/get-user-certificate/wDwYa-hCgWuWz13dJ-uE","Завантажити сертифікат")</f>
        <v>Завантажити сертифікат</v>
      </c>
    </row>
    <row r="46" spans="1:4" x14ac:dyDescent="0.3">
      <c r="A46">
        <v>45</v>
      </c>
      <c r="B46" s="2" t="s">
        <v>90</v>
      </c>
      <c r="C46" t="s">
        <v>91</v>
      </c>
      <c r="D46" t="str">
        <f>HYPERLINK("https://talan.bank.gov.ua/get-user-certificate/wDwYaAyqlGQVqAZ1d2af","Завантажити сертифікат")</f>
        <v>Завантажити сертифікат</v>
      </c>
    </row>
    <row r="47" spans="1:4" x14ac:dyDescent="0.3">
      <c r="A47">
        <v>46</v>
      </c>
      <c r="B47" s="2" t="s">
        <v>92</v>
      </c>
      <c r="C47" t="s">
        <v>93</v>
      </c>
      <c r="D47" t="str">
        <f>HYPERLINK("https://talan.bank.gov.ua/get-user-certificate/wDwYa2Dsh4C4RXmoSL_0","Завантажити сертифікат")</f>
        <v>Завантажити сертифікат</v>
      </c>
    </row>
    <row r="48" spans="1:4" x14ac:dyDescent="0.3">
      <c r="A48">
        <v>47</v>
      </c>
      <c r="B48" s="2" t="s">
        <v>94</v>
      </c>
      <c r="C48" t="s">
        <v>95</v>
      </c>
      <c r="D48" t="str">
        <f>HYPERLINK("https://talan.bank.gov.ua/get-user-certificate/wDwYalyy7fZ5r7TPuXYO","Завантажити сертифікат")</f>
        <v>Завантажити сертифікат</v>
      </c>
    </row>
    <row r="49" spans="1:4" x14ac:dyDescent="0.3">
      <c r="A49">
        <v>48</v>
      </c>
      <c r="B49" s="2" t="s">
        <v>96</v>
      </c>
      <c r="C49" t="s">
        <v>97</v>
      </c>
      <c r="D49" t="str">
        <f>HYPERLINK("https://talan.bank.gov.ua/get-user-certificate/wDwYaV9J2pd5tOfgFGGC","Завантажити сертифікат")</f>
        <v>Завантажити сертифікат</v>
      </c>
    </row>
    <row r="50" spans="1:4" x14ac:dyDescent="0.3">
      <c r="A50">
        <v>49</v>
      </c>
      <c r="B50" s="2" t="s">
        <v>98</v>
      </c>
      <c r="C50" t="s">
        <v>99</v>
      </c>
      <c r="D50" t="str">
        <f>HYPERLINK("https://talan.bank.gov.ua/get-user-certificate/wDwYa9Kc4ukrIZeqgUN7","Завантажити сертифікат")</f>
        <v>Завантажити сертифікат</v>
      </c>
    </row>
    <row r="51" spans="1:4" x14ac:dyDescent="0.3">
      <c r="A51">
        <v>50</v>
      </c>
      <c r="B51" s="2" t="s">
        <v>100</v>
      </c>
      <c r="C51" t="s">
        <v>101</v>
      </c>
      <c r="D51" t="str">
        <f>HYPERLINK("https://talan.bank.gov.ua/get-user-certificate/wDwYapNJ_TP6FGOe_-co","Завантажити сертифікат")</f>
        <v>Завантажити сертифікат</v>
      </c>
    </row>
    <row r="52" spans="1:4" x14ac:dyDescent="0.3">
      <c r="A52">
        <v>51</v>
      </c>
      <c r="B52" s="2" t="s">
        <v>102</v>
      </c>
      <c r="C52" t="s">
        <v>103</v>
      </c>
      <c r="D52" t="str">
        <f>HYPERLINK("https://talan.bank.gov.ua/get-user-certificate/wDwYasAtpLd_80VLmpTP","Завантажити сертифікат")</f>
        <v>Завантажити сертифікат</v>
      </c>
    </row>
    <row r="53" spans="1:4" x14ac:dyDescent="0.3">
      <c r="A53">
        <v>52</v>
      </c>
      <c r="B53" s="2" t="s">
        <v>104</v>
      </c>
      <c r="C53" t="s">
        <v>105</v>
      </c>
      <c r="D53" t="str">
        <f>HYPERLINK("https://talan.bank.gov.ua/get-user-certificate/wDwYaOq-9Lzp6UIa-CxX","Завантажити сертифікат")</f>
        <v>Завантажити сертифікат</v>
      </c>
    </row>
    <row r="54" spans="1:4" x14ac:dyDescent="0.3">
      <c r="A54">
        <v>53</v>
      </c>
      <c r="B54" s="2" t="s">
        <v>106</v>
      </c>
      <c r="C54" t="s">
        <v>107</v>
      </c>
      <c r="D54" t="str">
        <f>HYPERLINK("https://talan.bank.gov.ua/get-user-certificate/wDwYaNYpxm0uoms5MZeF","Завантажити сертифікат")</f>
        <v>Завантажити сертифікат</v>
      </c>
    </row>
    <row r="55" spans="1:4" x14ac:dyDescent="0.3">
      <c r="A55">
        <v>54</v>
      </c>
      <c r="B55" s="2" t="s">
        <v>108</v>
      </c>
      <c r="C55" t="s">
        <v>109</v>
      </c>
      <c r="D55" t="str">
        <f>HYPERLINK("https://talan.bank.gov.ua/get-user-certificate/wDwYaXGZ4jvHOtuZQCGA","Завантажити сертифікат")</f>
        <v>Завантажити сертифікат</v>
      </c>
    </row>
    <row r="56" spans="1:4" x14ac:dyDescent="0.3">
      <c r="A56">
        <v>55</v>
      </c>
      <c r="B56" s="2" t="s">
        <v>110</v>
      </c>
      <c r="C56" t="s">
        <v>111</v>
      </c>
      <c r="D56" t="str">
        <f>HYPERLINK("https://talan.bank.gov.ua/get-user-certificate/wDwYav2rGs7Hoa5wak4_","Завантажити сертифікат")</f>
        <v>Завантажити сертифікат</v>
      </c>
    </row>
    <row r="57" spans="1:4" x14ac:dyDescent="0.3">
      <c r="A57">
        <v>56</v>
      </c>
      <c r="B57" s="2" t="s">
        <v>112</v>
      </c>
      <c r="C57" t="s">
        <v>113</v>
      </c>
      <c r="D57" t="str">
        <f>HYPERLINK("https://talan.bank.gov.ua/get-user-certificate/wDwYaHHidSxczAf4i88-","Завантажити сертифікат")</f>
        <v>Завантажити сертифікат</v>
      </c>
    </row>
    <row r="58" spans="1:4" x14ac:dyDescent="0.3">
      <c r="A58">
        <v>57</v>
      </c>
      <c r="B58" s="2" t="s">
        <v>114</v>
      </c>
      <c r="C58" t="s">
        <v>115</v>
      </c>
      <c r="D58" t="str">
        <f>HYPERLINK("https://talan.bank.gov.ua/get-user-certificate/wDwYaGHGz-i_eKz5fiIZ","Завантажити сертифікат")</f>
        <v>Завантажити сертифікат</v>
      </c>
    </row>
    <row r="59" spans="1:4" x14ac:dyDescent="0.3">
      <c r="A59">
        <v>58</v>
      </c>
      <c r="B59" s="2" t="s">
        <v>116</v>
      </c>
      <c r="C59" t="s">
        <v>117</v>
      </c>
      <c r="D59" t="str">
        <f>HYPERLINK("https://talan.bank.gov.ua/get-user-certificate/wDwYatZVvfiGpcWyj91n","Завантажити сертифікат")</f>
        <v>Завантажити сертифікат</v>
      </c>
    </row>
    <row r="60" spans="1:4" x14ac:dyDescent="0.3">
      <c r="A60">
        <v>59</v>
      </c>
      <c r="B60" s="2" t="s">
        <v>118</v>
      </c>
      <c r="C60" t="s">
        <v>119</v>
      </c>
      <c r="D60" t="str">
        <f>HYPERLINK("https://talan.bank.gov.ua/get-user-certificate/wDwYaTgVLgBf01C2X0qh","Завантажити сертифікат")</f>
        <v>Завантажити сертифікат</v>
      </c>
    </row>
    <row r="61" spans="1:4" x14ac:dyDescent="0.3">
      <c r="A61">
        <v>60</v>
      </c>
      <c r="B61" s="2" t="s">
        <v>120</v>
      </c>
      <c r="C61" t="s">
        <v>121</v>
      </c>
      <c r="D61" t="str">
        <f>HYPERLINK("https://talan.bank.gov.ua/get-user-certificate/wDwYaTMjKr1JkdFI6D52","Завантажити сертифікат")</f>
        <v>Завантажити сертифікат</v>
      </c>
    </row>
    <row r="62" spans="1:4" x14ac:dyDescent="0.3">
      <c r="A62">
        <v>61</v>
      </c>
      <c r="B62" s="2" t="s">
        <v>122</v>
      </c>
      <c r="C62" t="s">
        <v>123</v>
      </c>
      <c r="D62" t="str">
        <f>HYPERLINK("https://talan.bank.gov.ua/get-user-certificate/wDwYaPtBctggDmv8osMQ","Завантажити сертифікат")</f>
        <v>Завантажити сертифікат</v>
      </c>
    </row>
    <row r="63" spans="1:4" x14ac:dyDescent="0.3">
      <c r="A63">
        <v>62</v>
      </c>
      <c r="B63" s="2" t="s">
        <v>124</v>
      </c>
      <c r="C63" t="s">
        <v>125</v>
      </c>
      <c r="D63" t="str">
        <f>HYPERLINK("https://talan.bank.gov.ua/get-user-certificate/wDwYaXUDDDAkPgsnnu7Z","Завантажити сертифікат")</f>
        <v>Завантажити сертифікат</v>
      </c>
    </row>
    <row r="64" spans="1:4" x14ac:dyDescent="0.3">
      <c r="A64">
        <v>63</v>
      </c>
      <c r="B64" s="2" t="s">
        <v>126</v>
      </c>
      <c r="C64" t="s">
        <v>127</v>
      </c>
      <c r="D64" t="str">
        <f>HYPERLINK("https://talan.bank.gov.ua/get-user-certificate/wDwYa1gn0rxUYPiB-s8e","Завантажити сертифікат")</f>
        <v>Завантажити сертифікат</v>
      </c>
    </row>
    <row r="65" spans="1:4" x14ac:dyDescent="0.3">
      <c r="A65">
        <v>64</v>
      </c>
      <c r="B65" s="2" t="s">
        <v>128</v>
      </c>
      <c r="C65" t="s">
        <v>129</v>
      </c>
      <c r="D65" t="str">
        <f>HYPERLINK("https://talan.bank.gov.ua/get-user-certificate/wDwYa8l3J_q7ZqOTaHda","Завантажити сертифікат")</f>
        <v>Завантажити сертифікат</v>
      </c>
    </row>
    <row r="66" spans="1:4" x14ac:dyDescent="0.3">
      <c r="A66">
        <v>65</v>
      </c>
      <c r="B66" s="2" t="s">
        <v>130</v>
      </c>
      <c r="C66" t="s">
        <v>131</v>
      </c>
      <c r="D66" t="str">
        <f>HYPERLINK("https://talan.bank.gov.ua/get-user-certificate/wDwYaodtpWe98iawVObr","Завантажити сертифікат")</f>
        <v>Завантажити сертифікат</v>
      </c>
    </row>
    <row r="67" spans="1:4" x14ac:dyDescent="0.3">
      <c r="A67">
        <v>66</v>
      </c>
      <c r="B67" s="2" t="s">
        <v>132</v>
      </c>
      <c r="C67" t="s">
        <v>133</v>
      </c>
      <c r="D67" t="str">
        <f>HYPERLINK("https://talan.bank.gov.ua/get-user-certificate/wDwYaaTy1rtv-wMO0MDy","Завантажити сертифікат")</f>
        <v>Завантажити сертифікат</v>
      </c>
    </row>
    <row r="68" spans="1:4" x14ac:dyDescent="0.3">
      <c r="A68">
        <v>67</v>
      </c>
      <c r="B68" s="2" t="s">
        <v>134</v>
      </c>
      <c r="C68" t="s">
        <v>135</v>
      </c>
      <c r="D68" t="str">
        <f>HYPERLINK("https://talan.bank.gov.ua/get-user-certificate/wDwYa_WN9AjGMaAnQj5_","Завантажити сертифікат")</f>
        <v>Завантажити сертифікат</v>
      </c>
    </row>
    <row r="69" spans="1:4" x14ac:dyDescent="0.3">
      <c r="A69">
        <v>68</v>
      </c>
      <c r="B69" s="2" t="s">
        <v>136</v>
      </c>
      <c r="C69" t="s">
        <v>137</v>
      </c>
      <c r="D69" t="str">
        <f>HYPERLINK("https://talan.bank.gov.ua/get-user-certificate/wDwYaHELtq4zdk-8YQ8c","Завантажити сертифікат")</f>
        <v>Завантажити сертифікат</v>
      </c>
    </row>
    <row r="70" spans="1:4" x14ac:dyDescent="0.3">
      <c r="A70">
        <v>69</v>
      </c>
      <c r="B70" s="2" t="s">
        <v>138</v>
      </c>
      <c r="C70" t="s">
        <v>139</v>
      </c>
      <c r="D70" t="str">
        <f>HYPERLINK("https://talan.bank.gov.ua/get-user-certificate/wDwYaNSm6tcLLkF27BvP","Завантажити сертифікат")</f>
        <v>Завантажити сертифікат</v>
      </c>
    </row>
    <row r="71" spans="1:4" x14ac:dyDescent="0.3">
      <c r="A71">
        <v>70</v>
      </c>
      <c r="B71" s="2" t="s">
        <v>140</v>
      </c>
      <c r="C71" t="s">
        <v>141</v>
      </c>
      <c r="D71" t="str">
        <f>HYPERLINK("https://talan.bank.gov.ua/get-user-certificate/wDwYaUXDZlWZ_R2Hejrn","Завантажити сертифікат")</f>
        <v>Завантажити сертифікат</v>
      </c>
    </row>
    <row r="72" spans="1:4" x14ac:dyDescent="0.3">
      <c r="A72">
        <v>71</v>
      </c>
      <c r="B72" s="2" t="s">
        <v>142</v>
      </c>
      <c r="C72" t="s">
        <v>143</v>
      </c>
      <c r="D72" t="str">
        <f>HYPERLINK("https://talan.bank.gov.ua/get-user-certificate/wDwYaI1K9mCN2BF_1gNF","Завантажити сертифікат")</f>
        <v>Завантажити сертифікат</v>
      </c>
    </row>
    <row r="73" spans="1:4" x14ac:dyDescent="0.3">
      <c r="A73">
        <v>72</v>
      </c>
      <c r="B73" s="2" t="s">
        <v>144</v>
      </c>
      <c r="C73" t="s">
        <v>145</v>
      </c>
      <c r="D73" t="str">
        <f>HYPERLINK("https://talan.bank.gov.ua/get-user-certificate/wDwYaGMTqdIEGwOeVxvN","Завантажити сертифікат")</f>
        <v>Завантажити сертифікат</v>
      </c>
    </row>
    <row r="74" spans="1:4" x14ac:dyDescent="0.3">
      <c r="A74">
        <v>73</v>
      </c>
      <c r="B74" s="2" t="s">
        <v>146</v>
      </c>
      <c r="C74" t="s">
        <v>147</v>
      </c>
      <c r="D74" t="str">
        <f>HYPERLINK("https://talan.bank.gov.ua/get-user-certificate/wDwYaIvmDJow3d55qdRQ","Завантажити сертифікат")</f>
        <v>Завантажити сертифікат</v>
      </c>
    </row>
    <row r="75" spans="1:4" x14ac:dyDescent="0.3">
      <c r="A75">
        <v>74</v>
      </c>
      <c r="B75" s="2" t="s">
        <v>148</v>
      </c>
      <c r="C75" t="s">
        <v>149</v>
      </c>
      <c r="D75" t="str">
        <f>HYPERLINK("https://talan.bank.gov.ua/get-user-certificate/wDwYaUVYUC_9KF2L_pAb","Завантажити сертифікат")</f>
        <v>Завантажити сертифікат</v>
      </c>
    </row>
    <row r="76" spans="1:4" x14ac:dyDescent="0.3">
      <c r="A76">
        <v>75</v>
      </c>
      <c r="B76" s="2" t="s">
        <v>150</v>
      </c>
      <c r="C76" t="s">
        <v>151</v>
      </c>
      <c r="D76" t="str">
        <f>HYPERLINK("https://talan.bank.gov.ua/get-user-certificate/wDwYa1WUKb8EWZ52QqnS","Завантажити сертифікат")</f>
        <v>Завантажити сертифікат</v>
      </c>
    </row>
    <row r="77" spans="1:4" x14ac:dyDescent="0.3">
      <c r="A77">
        <v>76</v>
      </c>
      <c r="B77" s="2" t="s">
        <v>152</v>
      </c>
      <c r="C77" t="s">
        <v>153</v>
      </c>
      <c r="D77" t="str">
        <f>HYPERLINK("https://talan.bank.gov.ua/get-user-certificate/wDwYanXCpHAOdnRjhc1s","Завантажити сертифікат")</f>
        <v>Завантажити сертифікат</v>
      </c>
    </row>
    <row r="78" spans="1:4" x14ac:dyDescent="0.3">
      <c r="A78">
        <v>77</v>
      </c>
      <c r="B78" s="2" t="s">
        <v>154</v>
      </c>
      <c r="C78" t="s">
        <v>155</v>
      </c>
      <c r="D78" t="str">
        <f>HYPERLINK("https://talan.bank.gov.ua/get-user-certificate/wDwYaTWEtRE9JV-64rU_","Завантажити сертифікат")</f>
        <v>Завантажити сертифікат</v>
      </c>
    </row>
    <row r="79" spans="1:4" x14ac:dyDescent="0.3">
      <c r="A79">
        <v>78</v>
      </c>
      <c r="B79" s="2" t="s">
        <v>156</v>
      </c>
      <c r="C79" t="s">
        <v>157</v>
      </c>
      <c r="D79" t="str">
        <f>HYPERLINK("https://talan.bank.gov.ua/get-user-certificate/wDwYaOCvFVWlkZ0mm1MO","Завантажити сертифікат")</f>
        <v>Завантажити сертифікат</v>
      </c>
    </row>
    <row r="80" spans="1:4" x14ac:dyDescent="0.3">
      <c r="A80">
        <v>79</v>
      </c>
      <c r="B80" s="2" t="s">
        <v>158</v>
      </c>
      <c r="C80" t="s">
        <v>159</v>
      </c>
      <c r="D80" t="str">
        <f>HYPERLINK("https://talan.bank.gov.ua/get-user-certificate/wDwYaTWG5JDBWJyyS6br","Завантажити сертифікат")</f>
        <v>Завантажити сертифікат</v>
      </c>
    </row>
    <row r="81" spans="1:4" x14ac:dyDescent="0.3">
      <c r="A81">
        <v>80</v>
      </c>
      <c r="B81" s="2" t="s">
        <v>160</v>
      </c>
      <c r="C81" t="s">
        <v>161</v>
      </c>
      <c r="D81" t="str">
        <f>HYPERLINK("https://talan.bank.gov.ua/get-user-certificate/wDwYaC-ZIw3lYamqEXvh","Завантажити сертифікат")</f>
        <v>Завантажити сертифікат</v>
      </c>
    </row>
    <row r="82" spans="1:4" x14ac:dyDescent="0.3">
      <c r="A82">
        <v>81</v>
      </c>
      <c r="B82" s="2" t="s">
        <v>162</v>
      </c>
      <c r="C82" t="s">
        <v>163</v>
      </c>
      <c r="D82" t="str">
        <f>HYPERLINK("https://talan.bank.gov.ua/get-user-certificate/wDwYaDMrU5XcOLCBCEx2","Завантажити сертифікат")</f>
        <v>Завантажити сертифікат</v>
      </c>
    </row>
    <row r="83" spans="1:4" x14ac:dyDescent="0.3">
      <c r="A83">
        <v>82</v>
      </c>
      <c r="B83" s="2" t="s">
        <v>164</v>
      </c>
      <c r="C83" t="s">
        <v>165</v>
      </c>
      <c r="D83" t="str">
        <f>HYPERLINK("https://talan.bank.gov.ua/get-user-certificate/wDwYa6piVQHVnGc6okbq","Завантажити сертифікат")</f>
        <v>Завантажити сертифікат</v>
      </c>
    </row>
    <row r="84" spans="1:4" x14ac:dyDescent="0.3">
      <c r="A84">
        <v>83</v>
      </c>
      <c r="B84" s="2" t="s">
        <v>166</v>
      </c>
      <c r="C84" t="s">
        <v>167</v>
      </c>
      <c r="D84" t="str">
        <f>HYPERLINK("https://talan.bank.gov.ua/get-user-certificate/wDwYaNt6vEFoPsUXuUBd","Завантажити сертифікат")</f>
        <v>Завантажити сертифікат</v>
      </c>
    </row>
    <row r="85" spans="1:4" x14ac:dyDescent="0.3">
      <c r="A85">
        <v>84</v>
      </c>
      <c r="B85" s="2" t="s">
        <v>168</v>
      </c>
      <c r="C85" t="s">
        <v>169</v>
      </c>
      <c r="D85" t="str">
        <f>HYPERLINK("https://talan.bank.gov.ua/get-user-certificate/wDwYaX9DwlO_qAq4Xv8s","Завантажити сертифікат")</f>
        <v>Завантажити сертифікат</v>
      </c>
    </row>
    <row r="86" spans="1:4" x14ac:dyDescent="0.3">
      <c r="A86">
        <v>85</v>
      </c>
      <c r="B86" s="2" t="s">
        <v>170</v>
      </c>
      <c r="C86" t="s">
        <v>171</v>
      </c>
      <c r="D86" t="str">
        <f>HYPERLINK("https://talan.bank.gov.ua/get-user-certificate/wDwYaFHy2O64b8Mqc1Uz","Завантажити сертифікат")</f>
        <v>Завантажити сертифікат</v>
      </c>
    </row>
    <row r="87" spans="1:4" x14ac:dyDescent="0.3">
      <c r="A87">
        <v>86</v>
      </c>
      <c r="B87" s="2" t="s">
        <v>172</v>
      </c>
      <c r="C87" t="s">
        <v>173</v>
      </c>
      <c r="D87" t="str">
        <f>HYPERLINK("https://talan.bank.gov.ua/get-user-certificate/wDwYa6VpeJrW-LeGIPT7","Завантажити сертифікат")</f>
        <v>Завантажити сертифікат</v>
      </c>
    </row>
    <row r="88" spans="1:4" x14ac:dyDescent="0.3">
      <c r="A88">
        <v>87</v>
      </c>
      <c r="B88" s="2" t="s">
        <v>174</v>
      </c>
      <c r="C88" t="s">
        <v>175</v>
      </c>
      <c r="D88" t="str">
        <f>HYPERLINK("https://talan.bank.gov.ua/get-user-certificate/wDwYaAtd2ZAsGlr3iBiw","Завантажити сертифікат")</f>
        <v>Завантажити сертифікат</v>
      </c>
    </row>
    <row r="89" spans="1:4" x14ac:dyDescent="0.3">
      <c r="A89">
        <v>88</v>
      </c>
      <c r="B89" s="2" t="s">
        <v>176</v>
      </c>
      <c r="C89" t="s">
        <v>177</v>
      </c>
      <c r="D89" t="str">
        <f>HYPERLINK("https://talan.bank.gov.ua/get-user-certificate/wDwYai7K97hr5303Deyl","Завантажити сертифікат")</f>
        <v>Завантажити сертифікат</v>
      </c>
    </row>
    <row r="90" spans="1:4" x14ac:dyDescent="0.3">
      <c r="A90">
        <v>89</v>
      </c>
      <c r="B90" s="2" t="s">
        <v>178</v>
      </c>
      <c r="C90" t="s">
        <v>179</v>
      </c>
      <c r="D90" t="str">
        <f>HYPERLINK("https://talan.bank.gov.ua/get-user-certificate/wDwYaSNMvASAxMqJqCti","Завантажити сертифікат")</f>
        <v>Завантажити сертифікат</v>
      </c>
    </row>
    <row r="91" spans="1:4" x14ac:dyDescent="0.3">
      <c r="A91">
        <v>90</v>
      </c>
      <c r="B91" s="2" t="s">
        <v>180</v>
      </c>
      <c r="C91" t="s">
        <v>181</v>
      </c>
      <c r="D91" t="str">
        <f>HYPERLINK("https://talan.bank.gov.ua/get-user-certificate/wDwYalEOWoJmolOe4EOK","Завантажити сертифікат")</f>
        <v>Завантажити сертифікат</v>
      </c>
    </row>
    <row r="92" spans="1:4" x14ac:dyDescent="0.3">
      <c r="A92">
        <v>91</v>
      </c>
      <c r="B92" s="2" t="s">
        <v>182</v>
      </c>
      <c r="C92" t="s">
        <v>183</v>
      </c>
      <c r="D92" t="str">
        <f>HYPERLINK("https://talan.bank.gov.ua/get-user-certificate/wDwYarDeF42HwdoQf5qs","Завантажити сертифікат")</f>
        <v>Завантажити сертифікат</v>
      </c>
    </row>
    <row r="93" spans="1:4" x14ac:dyDescent="0.3">
      <c r="A93">
        <v>92</v>
      </c>
      <c r="B93" s="2" t="s">
        <v>184</v>
      </c>
      <c r="C93" t="s">
        <v>185</v>
      </c>
      <c r="D93" t="str">
        <f>HYPERLINK("https://talan.bank.gov.ua/get-user-certificate/wDwYahBUTqx6dZymJ7RC","Завантажити сертифікат")</f>
        <v>Завантажити сертифікат</v>
      </c>
    </row>
    <row r="94" spans="1:4" x14ac:dyDescent="0.3">
      <c r="A94">
        <v>93</v>
      </c>
      <c r="B94" s="2" t="s">
        <v>186</v>
      </c>
      <c r="C94" t="s">
        <v>187</v>
      </c>
      <c r="D94" t="str">
        <f>HYPERLINK("https://talan.bank.gov.ua/get-user-certificate/wDwYabbD4ZamVHeZuLJn","Завантажити сертифікат")</f>
        <v>Завантажити сертифікат</v>
      </c>
    </row>
    <row r="95" spans="1:4" x14ac:dyDescent="0.3">
      <c r="A95">
        <v>94</v>
      </c>
      <c r="B95" s="2" t="s">
        <v>188</v>
      </c>
      <c r="C95" t="s">
        <v>189</v>
      </c>
      <c r="D95" t="str">
        <f>HYPERLINK("https://talan.bank.gov.ua/get-user-certificate/wDwYa_Jopj9kKCZYNckz","Завантажити сертифікат")</f>
        <v>Завантажити сертифікат</v>
      </c>
    </row>
    <row r="96" spans="1:4" x14ac:dyDescent="0.3">
      <c r="A96">
        <v>95</v>
      </c>
      <c r="B96" s="2" t="s">
        <v>190</v>
      </c>
      <c r="C96" t="s">
        <v>191</v>
      </c>
      <c r="D96" t="str">
        <f>HYPERLINK("https://talan.bank.gov.ua/get-user-certificate/wDwYaYvi1nIxwbkj_Unu","Завантажити сертифікат")</f>
        <v>Завантажити сертифікат</v>
      </c>
    </row>
    <row r="97" spans="1:4" x14ac:dyDescent="0.3">
      <c r="A97">
        <v>96</v>
      </c>
      <c r="B97" s="2" t="s">
        <v>192</v>
      </c>
      <c r="C97" t="s">
        <v>193</v>
      </c>
      <c r="D97" t="str">
        <f>HYPERLINK("https://talan.bank.gov.ua/get-user-certificate/wDwYaKfDeqpH-s2wWLUi","Завантажити сертифікат")</f>
        <v>Завантажити сертифікат</v>
      </c>
    </row>
    <row r="98" spans="1:4" x14ac:dyDescent="0.3">
      <c r="A98">
        <v>97</v>
      </c>
      <c r="B98" s="2" t="s">
        <v>194</v>
      </c>
      <c r="C98" t="s">
        <v>195</v>
      </c>
      <c r="D98" t="str">
        <f>HYPERLINK("https://talan.bank.gov.ua/get-user-certificate/wDwYaqZQWJ38QQid2zTa","Завантажити сертифікат")</f>
        <v>Завантажити сертифікат</v>
      </c>
    </row>
    <row r="99" spans="1:4" x14ac:dyDescent="0.3">
      <c r="A99">
        <v>98</v>
      </c>
      <c r="B99" s="2" t="s">
        <v>196</v>
      </c>
      <c r="C99" t="s">
        <v>197</v>
      </c>
      <c r="D99" t="str">
        <f>HYPERLINK("https://talan.bank.gov.ua/get-user-certificate/wDwYavBqcC6y_KmNPCEU","Завантажити сертифікат")</f>
        <v>Завантажити сертифікат</v>
      </c>
    </row>
    <row r="100" spans="1:4" x14ac:dyDescent="0.3">
      <c r="A100">
        <v>99</v>
      </c>
      <c r="B100" s="2" t="s">
        <v>198</v>
      </c>
      <c r="C100" t="s">
        <v>199</v>
      </c>
      <c r="D100" t="str">
        <f>HYPERLINK("https://talan.bank.gov.ua/get-user-certificate/wDwYalwVe61VLp4TLlB_","Завантажити сертифікат")</f>
        <v>Завантажити сертифікат</v>
      </c>
    </row>
    <row r="101" spans="1:4" x14ac:dyDescent="0.3">
      <c r="A101">
        <v>100</v>
      </c>
      <c r="B101" s="2" t="s">
        <v>200</v>
      </c>
      <c r="C101" t="s">
        <v>201</v>
      </c>
      <c r="D101" t="str">
        <f>HYPERLINK("https://talan.bank.gov.ua/get-user-certificate/wDwYatYp6ptWxQu6waQg","Завантажити сертифікат")</f>
        <v>Завантажити сертифікат</v>
      </c>
    </row>
    <row r="102" spans="1:4" x14ac:dyDescent="0.3">
      <c r="A102">
        <v>101</v>
      </c>
      <c r="B102" s="2" t="s">
        <v>202</v>
      </c>
      <c r="C102" t="s">
        <v>203</v>
      </c>
      <c r="D102" t="str">
        <f>HYPERLINK("https://talan.bank.gov.ua/get-user-certificate/wDwYaQWVSvZIIIUbCe5W","Завантажити сертифікат")</f>
        <v>Завантажити сертифікат</v>
      </c>
    </row>
    <row r="103" spans="1:4" x14ac:dyDescent="0.3">
      <c r="A103">
        <v>102</v>
      </c>
      <c r="B103" s="2" t="s">
        <v>204</v>
      </c>
      <c r="C103" t="s">
        <v>205</v>
      </c>
      <c r="D103" t="str">
        <f>HYPERLINK("https://talan.bank.gov.ua/get-user-certificate/wDwYawStzTJrJmq-LwhJ","Завантажити сертифікат")</f>
        <v>Завантажити сертифікат</v>
      </c>
    </row>
    <row r="104" spans="1:4" x14ac:dyDescent="0.3">
      <c r="A104">
        <v>103</v>
      </c>
      <c r="B104" s="2" t="s">
        <v>206</v>
      </c>
      <c r="C104" t="s">
        <v>207</v>
      </c>
      <c r="D104" t="str">
        <f>HYPERLINK("https://talan.bank.gov.ua/get-user-certificate/wDwYa1bEevMzA1s8eFU1","Завантажити сертифікат")</f>
        <v>Завантажити сертифікат</v>
      </c>
    </row>
    <row r="105" spans="1:4" x14ac:dyDescent="0.3">
      <c r="A105">
        <v>104</v>
      </c>
      <c r="B105" s="2" t="s">
        <v>208</v>
      </c>
      <c r="C105" t="s">
        <v>209</v>
      </c>
      <c r="D105" t="str">
        <f>HYPERLINK("https://talan.bank.gov.ua/get-user-certificate/wDwYa2aT1u6Hmx8HM_kN","Завантажити сертифікат")</f>
        <v>Завантажити сертифікат</v>
      </c>
    </row>
    <row r="106" spans="1:4" x14ac:dyDescent="0.3">
      <c r="A106">
        <v>105</v>
      </c>
      <c r="B106" s="2" t="s">
        <v>210</v>
      </c>
      <c r="C106" t="s">
        <v>211</v>
      </c>
      <c r="D106" t="str">
        <f>HYPERLINK("https://talan.bank.gov.ua/get-user-certificate/wDwYa6-3u7TgAhBSaLgJ","Завантажити сертифікат")</f>
        <v>Завантажити сертифікат</v>
      </c>
    </row>
    <row r="107" spans="1:4" x14ac:dyDescent="0.3">
      <c r="A107">
        <v>106</v>
      </c>
      <c r="B107" s="2" t="s">
        <v>212</v>
      </c>
      <c r="C107" t="s">
        <v>213</v>
      </c>
      <c r="D107" t="str">
        <f>HYPERLINK("https://talan.bank.gov.ua/get-user-certificate/wDwYaxcCRVTE4SfmZR8w","Завантажити сертифікат")</f>
        <v>Завантажити сертифікат</v>
      </c>
    </row>
    <row r="108" spans="1:4" x14ac:dyDescent="0.3">
      <c r="A108">
        <v>107</v>
      </c>
      <c r="B108" s="2" t="s">
        <v>214</v>
      </c>
      <c r="C108" t="s">
        <v>215</v>
      </c>
      <c r="D108" t="str">
        <f>HYPERLINK("https://talan.bank.gov.ua/get-user-certificate/wDwYa4RDWSK38gUL-2Fv","Завантажити сертифікат")</f>
        <v>Завантажити сертифікат</v>
      </c>
    </row>
    <row r="109" spans="1:4" x14ac:dyDescent="0.3">
      <c r="A109">
        <v>108</v>
      </c>
      <c r="B109" s="2" t="s">
        <v>216</v>
      </c>
      <c r="C109" t="s">
        <v>217</v>
      </c>
      <c r="D109" t="str">
        <f>HYPERLINK("https://talan.bank.gov.ua/get-user-certificate/wDwYaZFPB3VEwvwbyOsn","Завантажити сертифікат")</f>
        <v>Завантажити сертифікат</v>
      </c>
    </row>
    <row r="110" spans="1:4" x14ac:dyDescent="0.3">
      <c r="A110">
        <v>109</v>
      </c>
      <c r="B110" s="2" t="s">
        <v>218</v>
      </c>
      <c r="C110" t="s">
        <v>219</v>
      </c>
      <c r="D110" t="str">
        <f>HYPERLINK("https://talan.bank.gov.ua/get-user-certificate/wDwYaNv0KTR5D8YVk3UX","Завантажити сертифікат")</f>
        <v>Завантажити сертифікат</v>
      </c>
    </row>
    <row r="111" spans="1:4" x14ac:dyDescent="0.3">
      <c r="A111">
        <v>110</v>
      </c>
      <c r="B111" s="2" t="s">
        <v>220</v>
      </c>
      <c r="C111" t="s">
        <v>221</v>
      </c>
      <c r="D111" t="str">
        <f>HYPERLINK("https://talan.bank.gov.ua/get-user-certificate/wDwYaztk64NdzMvCJSW3","Завантажити сертифікат")</f>
        <v>Завантажити сертифікат</v>
      </c>
    </row>
    <row r="112" spans="1:4" x14ac:dyDescent="0.3">
      <c r="A112">
        <v>111</v>
      </c>
      <c r="B112" s="2" t="s">
        <v>222</v>
      </c>
      <c r="C112" t="s">
        <v>223</v>
      </c>
      <c r="D112" t="str">
        <f>HYPERLINK("https://talan.bank.gov.ua/get-user-certificate/wDwYad3eZGcb9jkzWoQb","Завантажити сертифікат")</f>
        <v>Завантажити сертифікат</v>
      </c>
    </row>
    <row r="113" spans="1:4" x14ac:dyDescent="0.3">
      <c r="A113">
        <v>112</v>
      </c>
      <c r="B113" s="2" t="s">
        <v>224</v>
      </c>
      <c r="C113" t="s">
        <v>225</v>
      </c>
      <c r="D113" t="str">
        <f>HYPERLINK("https://talan.bank.gov.ua/get-user-certificate/wDwYa3uU7qRoKHrurl_E","Завантажити сертифікат")</f>
        <v>Завантажити сертифікат</v>
      </c>
    </row>
    <row r="114" spans="1:4" x14ac:dyDescent="0.3">
      <c r="A114">
        <v>113</v>
      </c>
      <c r="B114" s="2" t="s">
        <v>226</v>
      </c>
      <c r="C114" t="s">
        <v>227</v>
      </c>
      <c r="D114" t="str">
        <f>HYPERLINK("https://talan.bank.gov.ua/get-user-certificate/wDwYamQRcAj29GBaEYTg","Завантажити сертифікат")</f>
        <v>Завантажити сертифікат</v>
      </c>
    </row>
    <row r="115" spans="1:4" x14ac:dyDescent="0.3">
      <c r="A115">
        <v>114</v>
      </c>
      <c r="B115" s="2" t="s">
        <v>228</v>
      </c>
      <c r="C115" t="s">
        <v>229</v>
      </c>
      <c r="D115" t="str">
        <f>HYPERLINK("https://talan.bank.gov.ua/get-user-certificate/wDwYaaSy8Xv78HxhX0RJ","Завантажити сертифікат")</f>
        <v>Завантажити сертифікат</v>
      </c>
    </row>
    <row r="116" spans="1:4" x14ac:dyDescent="0.3">
      <c r="A116">
        <v>115</v>
      </c>
      <c r="B116" s="2" t="s">
        <v>230</v>
      </c>
      <c r="C116" t="s">
        <v>231</v>
      </c>
      <c r="D116" t="str">
        <f>HYPERLINK("https://talan.bank.gov.ua/get-user-certificate/wDwYa9ErSzIRI2ZS-MKy","Завантажити сертифікат")</f>
        <v>Завантажити сертифікат</v>
      </c>
    </row>
    <row r="117" spans="1:4" x14ac:dyDescent="0.3">
      <c r="A117">
        <v>116</v>
      </c>
      <c r="B117" s="2" t="s">
        <v>232</v>
      </c>
      <c r="C117" t="s">
        <v>233</v>
      </c>
      <c r="D117" t="str">
        <f>HYPERLINK("https://talan.bank.gov.ua/get-user-certificate/wDwYaBHPKgJFqfZgBs7b","Завантажити сертифікат")</f>
        <v>Завантажити сертифікат</v>
      </c>
    </row>
    <row r="118" spans="1:4" x14ac:dyDescent="0.3">
      <c r="A118">
        <v>117</v>
      </c>
      <c r="B118" s="2" t="s">
        <v>234</v>
      </c>
      <c r="C118" t="s">
        <v>235</v>
      </c>
      <c r="D118" t="str">
        <f>HYPERLINK("https://talan.bank.gov.ua/get-user-certificate/wDwYalrtfkBhJLceO2MD","Завантажити сертифікат")</f>
        <v>Завантажити сертифікат</v>
      </c>
    </row>
    <row r="119" spans="1:4" x14ac:dyDescent="0.3">
      <c r="A119">
        <v>118</v>
      </c>
      <c r="B119" s="2" t="s">
        <v>236</v>
      </c>
      <c r="C119" t="s">
        <v>237</v>
      </c>
      <c r="D119" t="str">
        <f>HYPERLINK("https://talan.bank.gov.ua/get-user-certificate/wDwYakvEnDMZEXi_1Vva","Завантажити сертифікат")</f>
        <v>Завантажити сертифікат</v>
      </c>
    </row>
    <row r="120" spans="1:4" x14ac:dyDescent="0.3">
      <c r="A120">
        <v>119</v>
      </c>
      <c r="B120" s="2" t="s">
        <v>238</v>
      </c>
      <c r="C120" t="s">
        <v>239</v>
      </c>
      <c r="D120" t="str">
        <f>HYPERLINK("https://talan.bank.gov.ua/get-user-certificate/wDwYasBFi662eS8IEy0d","Завантажити сертифікат")</f>
        <v>Завантажити сертифікат</v>
      </c>
    </row>
    <row r="121" spans="1:4" x14ac:dyDescent="0.3">
      <c r="A121">
        <v>120</v>
      </c>
      <c r="B121" s="2" t="s">
        <v>240</v>
      </c>
      <c r="C121" t="s">
        <v>241</v>
      </c>
      <c r="D121" t="str">
        <f>HYPERLINK("https://talan.bank.gov.ua/get-user-certificate/wDwYalf0Xe2yR-0mtIOt","Завантажити сертифікат")</f>
        <v>Завантажити сертифікат</v>
      </c>
    </row>
    <row r="122" spans="1:4" x14ac:dyDescent="0.3">
      <c r="A122">
        <v>121</v>
      </c>
      <c r="B122" s="2" t="s">
        <v>242</v>
      </c>
      <c r="C122" t="s">
        <v>243</v>
      </c>
      <c r="D122" t="str">
        <f>HYPERLINK("https://talan.bank.gov.ua/get-user-certificate/wDwYaEjrobiTK-v_3UnZ","Завантажити сертифікат")</f>
        <v>Завантажити сертифікат</v>
      </c>
    </row>
    <row r="123" spans="1:4" x14ac:dyDescent="0.3">
      <c r="A123">
        <v>122</v>
      </c>
      <c r="B123" s="2" t="s">
        <v>244</v>
      </c>
      <c r="C123" t="s">
        <v>245</v>
      </c>
      <c r="D123" t="str">
        <f>HYPERLINK("https://talan.bank.gov.ua/get-user-certificate/wDwYa45E5wU5wJT1BaHq","Завантажити сертифікат")</f>
        <v>Завантажити сертифікат</v>
      </c>
    </row>
    <row r="124" spans="1:4" x14ac:dyDescent="0.3">
      <c r="A124">
        <v>123</v>
      </c>
      <c r="B124" s="2" t="s">
        <v>246</v>
      </c>
      <c r="C124" t="s">
        <v>247</v>
      </c>
      <c r="D124" t="str">
        <f>HYPERLINK("https://talan.bank.gov.ua/get-user-certificate/wDwYajZtxbQXmBJ1yMOd","Завантажити сертифікат")</f>
        <v>Завантажити сертифікат</v>
      </c>
    </row>
    <row r="125" spans="1:4" x14ac:dyDescent="0.3">
      <c r="A125">
        <v>124</v>
      </c>
      <c r="B125" s="2" t="s">
        <v>248</v>
      </c>
      <c r="C125" t="s">
        <v>249</v>
      </c>
      <c r="D125" t="str">
        <f>HYPERLINK("https://talan.bank.gov.ua/get-user-certificate/wDwYa9jBPu94hHY05Mlo","Завантажити сертифікат")</f>
        <v>Завантажити сертифікат</v>
      </c>
    </row>
    <row r="126" spans="1:4" x14ac:dyDescent="0.3">
      <c r="A126">
        <v>125</v>
      </c>
      <c r="B126" s="2" t="s">
        <v>250</v>
      </c>
      <c r="C126" t="s">
        <v>251</v>
      </c>
      <c r="D126" t="str">
        <f>HYPERLINK("https://talan.bank.gov.ua/get-user-certificate/wDwYaXDoZDb9uuJd9WH7","Завантажити сертифікат")</f>
        <v>Завантажити сертифікат</v>
      </c>
    </row>
    <row r="127" spans="1:4" x14ac:dyDescent="0.3">
      <c r="A127">
        <v>126</v>
      </c>
      <c r="B127" s="2" t="s">
        <v>252</v>
      </c>
      <c r="C127" t="s">
        <v>253</v>
      </c>
      <c r="D127" t="str">
        <f>HYPERLINK("https://talan.bank.gov.ua/get-user-certificate/wDwYaPG7wsHWXPLbIsOg","Завантажити сертифікат")</f>
        <v>Завантажити сертифікат</v>
      </c>
    </row>
    <row r="128" spans="1:4" x14ac:dyDescent="0.3">
      <c r="A128">
        <v>127</v>
      </c>
      <c r="B128" s="2" t="s">
        <v>254</v>
      </c>
      <c r="C128" t="s">
        <v>255</v>
      </c>
      <c r="D128" t="str">
        <f>HYPERLINK("https://talan.bank.gov.ua/get-user-certificate/wDwYarRRA3a9yzAzYbP5","Завантажити сертифікат")</f>
        <v>Завантажити сертифікат</v>
      </c>
    </row>
    <row r="129" spans="1:4" x14ac:dyDescent="0.3">
      <c r="A129">
        <v>128</v>
      </c>
      <c r="B129" s="2" t="s">
        <v>256</v>
      </c>
      <c r="C129" t="s">
        <v>257</v>
      </c>
      <c r="D129" t="str">
        <f>HYPERLINK("https://talan.bank.gov.ua/get-user-certificate/wDwYaRDUeFAjA3qiREqf","Завантажити сертифікат")</f>
        <v>Завантажити сертифікат</v>
      </c>
    </row>
    <row r="130" spans="1:4" x14ac:dyDescent="0.3">
      <c r="A130">
        <v>129</v>
      </c>
      <c r="B130" s="2" t="s">
        <v>258</v>
      </c>
      <c r="C130" t="s">
        <v>259</v>
      </c>
      <c r="D130" t="str">
        <f>HYPERLINK("https://talan.bank.gov.ua/get-user-certificate/wDwYa5b0ureMUCCPXd1l","Завантажити сертифікат")</f>
        <v>Завантажити сертифікат</v>
      </c>
    </row>
    <row r="131" spans="1:4" x14ac:dyDescent="0.3">
      <c r="A131">
        <v>130</v>
      </c>
      <c r="B131" s="2" t="s">
        <v>260</v>
      </c>
      <c r="C131" t="s">
        <v>261</v>
      </c>
      <c r="D131" t="str">
        <f>HYPERLINK("https://talan.bank.gov.ua/get-user-certificate/wDwYaWwlDFxCskjfuNvX","Завантажити сертифікат")</f>
        <v>Завантажити сертифікат</v>
      </c>
    </row>
    <row r="132" spans="1:4" x14ac:dyDescent="0.3">
      <c r="A132">
        <v>131</v>
      </c>
      <c r="B132" s="2" t="s">
        <v>262</v>
      </c>
      <c r="C132" t="s">
        <v>263</v>
      </c>
      <c r="D132" t="str">
        <f>HYPERLINK("https://talan.bank.gov.ua/get-user-certificate/wDwYaIzZafW6WFQWwYmn","Завантажити сертифікат")</f>
        <v>Завантажити сертифікат</v>
      </c>
    </row>
    <row r="133" spans="1:4" x14ac:dyDescent="0.3">
      <c r="A133">
        <v>132</v>
      </c>
      <c r="B133" s="2" t="s">
        <v>264</v>
      </c>
      <c r="C133" t="s">
        <v>265</v>
      </c>
      <c r="D133" t="str">
        <f>HYPERLINK("https://talan.bank.gov.ua/get-user-certificate/wDwYadS79Xy82qe6yCyw","Завантажити сертифікат")</f>
        <v>Завантажити сертифікат</v>
      </c>
    </row>
    <row r="134" spans="1:4" x14ac:dyDescent="0.3">
      <c r="A134">
        <v>133</v>
      </c>
      <c r="B134" s="2" t="s">
        <v>266</v>
      </c>
      <c r="C134" t="s">
        <v>267</v>
      </c>
      <c r="D134" t="str">
        <f>HYPERLINK("https://talan.bank.gov.ua/get-user-certificate/wDwYaR0bhOnKbsLc5qd5","Завантажити сертифікат")</f>
        <v>Завантажити сертифікат</v>
      </c>
    </row>
    <row r="135" spans="1:4" x14ac:dyDescent="0.3">
      <c r="A135">
        <v>134</v>
      </c>
      <c r="B135" s="2" t="s">
        <v>268</v>
      </c>
      <c r="C135" t="s">
        <v>269</v>
      </c>
      <c r="D135" t="str">
        <f>HYPERLINK("https://talan.bank.gov.ua/get-user-certificate/wDwYaDMoTzb1EENRJrzv","Завантажити сертифікат")</f>
        <v>Завантажити сертифікат</v>
      </c>
    </row>
    <row r="136" spans="1:4" x14ac:dyDescent="0.3">
      <c r="A136">
        <v>135</v>
      </c>
      <c r="B136" s="2" t="s">
        <v>270</v>
      </c>
      <c r="C136" t="s">
        <v>271</v>
      </c>
      <c r="D136" t="str">
        <f>HYPERLINK("https://talan.bank.gov.ua/get-user-certificate/wDwYaBLLmKi1c0g__ngz","Завантажити сертифікат")</f>
        <v>Завантажити сертифікат</v>
      </c>
    </row>
    <row r="137" spans="1:4" x14ac:dyDescent="0.3">
      <c r="A137">
        <v>136</v>
      </c>
      <c r="B137" s="2" t="s">
        <v>272</v>
      </c>
      <c r="C137" t="s">
        <v>273</v>
      </c>
      <c r="D137" t="str">
        <f>HYPERLINK("https://talan.bank.gov.ua/get-user-certificate/wDwYa4VWiHh6e1qsN8S-","Завантажити сертифікат")</f>
        <v>Завантажити сертифікат</v>
      </c>
    </row>
    <row r="138" spans="1:4" x14ac:dyDescent="0.3">
      <c r="A138">
        <v>137</v>
      </c>
      <c r="B138" s="2" t="s">
        <v>274</v>
      </c>
      <c r="C138" t="s">
        <v>275</v>
      </c>
      <c r="D138" t="str">
        <f>HYPERLINK("https://talan.bank.gov.ua/get-user-certificate/wDwYazXRRI0hRWGNC-gY","Завантажити сертифікат")</f>
        <v>Завантажити сертифікат</v>
      </c>
    </row>
    <row r="139" spans="1:4" x14ac:dyDescent="0.3">
      <c r="A139">
        <v>138</v>
      </c>
      <c r="B139" s="2" t="s">
        <v>276</v>
      </c>
      <c r="C139" t="s">
        <v>277</v>
      </c>
      <c r="D139" t="str">
        <f>HYPERLINK("https://talan.bank.gov.ua/get-user-certificate/wDwYa3Qz-MlNFrsk3Mpg","Завантажити сертифікат")</f>
        <v>Завантажити сертифікат</v>
      </c>
    </row>
    <row r="140" spans="1:4" x14ac:dyDescent="0.3">
      <c r="A140">
        <v>139</v>
      </c>
      <c r="B140" s="2" t="s">
        <v>278</v>
      </c>
      <c r="C140" t="s">
        <v>279</v>
      </c>
      <c r="D140" t="str">
        <f>HYPERLINK("https://talan.bank.gov.ua/get-user-certificate/wDwYaGv4uOjiLGVHZoPa","Завантажити сертифікат")</f>
        <v>Завантажити сертифікат</v>
      </c>
    </row>
    <row r="141" spans="1:4" x14ac:dyDescent="0.3">
      <c r="A141">
        <v>140</v>
      </c>
      <c r="B141" s="2" t="s">
        <v>280</v>
      </c>
      <c r="C141" t="s">
        <v>281</v>
      </c>
      <c r="D141" t="str">
        <f>HYPERLINK("https://talan.bank.gov.ua/get-user-certificate/wDwYaxcUUpoNFqEJj8Sc","Завантажити сертифікат")</f>
        <v>Завантажити сертифікат</v>
      </c>
    </row>
    <row r="142" spans="1:4" x14ac:dyDescent="0.3">
      <c r="A142">
        <v>141</v>
      </c>
      <c r="B142" s="2" t="s">
        <v>282</v>
      </c>
      <c r="C142" t="s">
        <v>283</v>
      </c>
      <c r="D142" t="str">
        <f>HYPERLINK("https://talan.bank.gov.ua/get-user-certificate/wDwYaOeNe7SNmWvAy8lJ","Завантажити сертифікат")</f>
        <v>Завантажити сертифікат</v>
      </c>
    </row>
    <row r="143" spans="1:4" x14ac:dyDescent="0.3">
      <c r="A143">
        <v>142</v>
      </c>
      <c r="B143" s="2" t="s">
        <v>284</v>
      </c>
      <c r="C143" t="s">
        <v>285</v>
      </c>
      <c r="D143" t="str">
        <f>HYPERLINK("https://talan.bank.gov.ua/get-user-certificate/wDwYaIOuzV4RNtaExLNT","Завантажити сертифікат")</f>
        <v>Завантажити сертифікат</v>
      </c>
    </row>
    <row r="144" spans="1:4" x14ac:dyDescent="0.3">
      <c r="A144">
        <v>143</v>
      </c>
      <c r="B144" s="2" t="s">
        <v>286</v>
      </c>
      <c r="C144" t="s">
        <v>287</v>
      </c>
      <c r="D144" t="str">
        <f>HYPERLINK("https://talan.bank.gov.ua/get-user-certificate/wDwYajw7pJ9WIOV-RqTq","Завантажити сертифікат")</f>
        <v>Завантажити сертифікат</v>
      </c>
    </row>
    <row r="145" spans="1:4" x14ac:dyDescent="0.3">
      <c r="A145">
        <v>144</v>
      </c>
      <c r="B145" s="2" t="s">
        <v>288</v>
      </c>
      <c r="C145" t="s">
        <v>289</v>
      </c>
      <c r="D145" t="str">
        <f>HYPERLINK("https://talan.bank.gov.ua/get-user-certificate/wDwYaiztkXiuySnhCVIj","Завантажити сертифікат")</f>
        <v>Завантажити сертифікат</v>
      </c>
    </row>
    <row r="146" spans="1:4" x14ac:dyDescent="0.3">
      <c r="A146">
        <v>145</v>
      </c>
      <c r="B146" s="2" t="s">
        <v>290</v>
      </c>
      <c r="C146" t="s">
        <v>291</v>
      </c>
      <c r="D146" t="str">
        <f>HYPERLINK("https://talan.bank.gov.ua/get-user-certificate/wDwYaTmjWqV4-6B-TRQ1","Завантажити сертифікат")</f>
        <v>Завантажити сертифікат</v>
      </c>
    </row>
    <row r="147" spans="1:4" x14ac:dyDescent="0.3">
      <c r="A147">
        <v>146</v>
      </c>
      <c r="B147" s="2" t="s">
        <v>292</v>
      </c>
      <c r="C147" t="s">
        <v>293</v>
      </c>
      <c r="D147" t="str">
        <f>HYPERLINK("https://talan.bank.gov.ua/get-user-certificate/wDwYaxVIuCDAnKiqSm-0","Завантажити сертифікат")</f>
        <v>Завантажити сертифікат</v>
      </c>
    </row>
    <row r="148" spans="1:4" x14ac:dyDescent="0.3">
      <c r="A148">
        <v>147</v>
      </c>
      <c r="B148" s="2" t="s">
        <v>294</v>
      </c>
      <c r="C148" t="s">
        <v>295</v>
      </c>
      <c r="D148" t="str">
        <f>HYPERLINK("https://talan.bank.gov.ua/get-user-certificate/wDwYaNITDXD5NC6FfWDJ","Завантажити сертифікат")</f>
        <v>Завантажити сертифікат</v>
      </c>
    </row>
    <row r="149" spans="1:4" x14ac:dyDescent="0.3">
      <c r="A149">
        <v>148</v>
      </c>
      <c r="B149" s="2" t="s">
        <v>296</v>
      </c>
      <c r="C149" t="s">
        <v>297</v>
      </c>
      <c r="D149" t="str">
        <f>HYPERLINK("https://talan.bank.gov.ua/get-user-certificate/wDwYaYCYmQZFLr3HzFLV","Завантажити сертифікат")</f>
        <v>Завантажити сертифікат</v>
      </c>
    </row>
    <row r="150" spans="1:4" x14ac:dyDescent="0.3">
      <c r="A150">
        <v>149</v>
      </c>
      <c r="B150" s="2" t="s">
        <v>298</v>
      </c>
      <c r="C150" t="s">
        <v>299</v>
      </c>
      <c r="D150" t="str">
        <f>HYPERLINK("https://talan.bank.gov.ua/get-user-certificate/wDwYa38dAWD2IWQIMFW1","Завантажити сертифікат")</f>
        <v>Завантажити сертифікат</v>
      </c>
    </row>
    <row r="151" spans="1:4" x14ac:dyDescent="0.3">
      <c r="A151">
        <v>150</v>
      </c>
      <c r="B151" s="2" t="s">
        <v>300</v>
      </c>
      <c r="C151" t="s">
        <v>301</v>
      </c>
      <c r="D151" t="str">
        <f>HYPERLINK("https://talan.bank.gov.ua/get-user-certificate/wDwYaauS78pXoRucc-Nf","Завантажити сертифікат")</f>
        <v>Завантажити сертифікат</v>
      </c>
    </row>
    <row r="152" spans="1:4" x14ac:dyDescent="0.3">
      <c r="A152">
        <v>151</v>
      </c>
      <c r="B152" s="2" t="s">
        <v>302</v>
      </c>
      <c r="C152" t="s">
        <v>303</v>
      </c>
      <c r="D152" t="str">
        <f>HYPERLINK("https://talan.bank.gov.ua/get-user-certificate/wDwYa38MkH3sq64fJBk9","Завантажити сертифікат")</f>
        <v>Завантажити сертифікат</v>
      </c>
    </row>
    <row r="153" spans="1:4" x14ac:dyDescent="0.3">
      <c r="A153">
        <v>152</v>
      </c>
      <c r="B153" s="2" t="s">
        <v>304</v>
      </c>
      <c r="C153" t="s">
        <v>305</v>
      </c>
      <c r="D153" t="str">
        <f>HYPERLINK("https://talan.bank.gov.ua/get-user-certificate/wDwYadYmnmEkIXJoip_g","Завантажити сертифікат")</f>
        <v>Завантажити сертифікат</v>
      </c>
    </row>
    <row r="154" spans="1:4" x14ac:dyDescent="0.3">
      <c r="A154">
        <v>153</v>
      </c>
      <c r="B154" s="2" t="s">
        <v>306</v>
      </c>
      <c r="C154" t="s">
        <v>307</v>
      </c>
      <c r="D154" t="str">
        <f>HYPERLINK("https://talan.bank.gov.ua/get-user-certificate/wDwYaaIMUuagrne_ljCO","Завантажити сертифікат")</f>
        <v>Завантажити сертифікат</v>
      </c>
    </row>
    <row r="155" spans="1:4" x14ac:dyDescent="0.3">
      <c r="A155">
        <v>154</v>
      </c>
      <c r="B155" s="2" t="s">
        <v>308</v>
      </c>
      <c r="C155" t="s">
        <v>309</v>
      </c>
      <c r="D155" t="str">
        <f>HYPERLINK("https://talan.bank.gov.ua/get-user-certificate/wDwYawcHGMeOCkevQpZl","Завантажити сертифікат")</f>
        <v>Завантажити сертифікат</v>
      </c>
    </row>
    <row r="156" spans="1:4" x14ac:dyDescent="0.3">
      <c r="A156">
        <v>155</v>
      </c>
      <c r="B156" s="2" t="s">
        <v>310</v>
      </c>
      <c r="C156" t="s">
        <v>311</v>
      </c>
      <c r="D156" t="str">
        <f>HYPERLINK("https://talan.bank.gov.ua/get-user-certificate/wDwYaNxnjQbnNrWaxduz","Завантажити сертифікат")</f>
        <v>Завантажити сертифікат</v>
      </c>
    </row>
    <row r="157" spans="1:4" x14ac:dyDescent="0.3">
      <c r="A157">
        <v>156</v>
      </c>
      <c r="B157" s="2" t="s">
        <v>312</v>
      </c>
      <c r="C157" t="s">
        <v>313</v>
      </c>
      <c r="D157" t="str">
        <f>HYPERLINK("https://talan.bank.gov.ua/get-user-certificate/wDwYakj8Xzm72hb-3vWw","Завантажити сертифікат")</f>
        <v>Завантажити сертифікат</v>
      </c>
    </row>
    <row r="158" spans="1:4" x14ac:dyDescent="0.3">
      <c r="A158">
        <v>157</v>
      </c>
      <c r="B158" s="2" t="s">
        <v>314</v>
      </c>
      <c r="C158" t="s">
        <v>315</v>
      </c>
      <c r="D158" t="str">
        <f>HYPERLINK("https://talan.bank.gov.ua/get-user-certificate/wDwYaubl3wgImSnmI9iS","Завантажити сертифікат")</f>
        <v>Завантажити сертифікат</v>
      </c>
    </row>
    <row r="159" spans="1:4" x14ac:dyDescent="0.3">
      <c r="A159">
        <v>158</v>
      </c>
      <c r="B159" s="2" t="s">
        <v>316</v>
      </c>
      <c r="C159" t="s">
        <v>317</v>
      </c>
      <c r="D159" t="str">
        <f>HYPERLINK("https://talan.bank.gov.ua/get-user-certificate/wDwYalvhO0yiqKpD7dNU","Завантажити сертифікат")</f>
        <v>Завантажити сертифікат</v>
      </c>
    </row>
    <row r="160" spans="1:4" x14ac:dyDescent="0.3">
      <c r="A160">
        <v>159</v>
      </c>
      <c r="B160" s="2" t="s">
        <v>318</v>
      </c>
      <c r="C160" t="s">
        <v>319</v>
      </c>
      <c r="D160" t="str">
        <f>HYPERLINK("https://talan.bank.gov.ua/get-user-certificate/wDwYag8HNpU7ciMq0Q3V","Завантажити сертифікат")</f>
        <v>Завантажити сертифікат</v>
      </c>
    </row>
    <row r="161" spans="1:4" x14ac:dyDescent="0.3">
      <c r="A161">
        <v>160</v>
      </c>
      <c r="B161" s="2" t="s">
        <v>320</v>
      </c>
      <c r="C161" t="s">
        <v>321</v>
      </c>
      <c r="D161" t="str">
        <f>HYPERLINK("https://talan.bank.gov.ua/get-user-certificate/wDwYamyImWT1BijQ-oxh","Завантажити сертифікат")</f>
        <v>Завантажити сертифікат</v>
      </c>
    </row>
    <row r="162" spans="1:4" x14ac:dyDescent="0.3">
      <c r="A162">
        <v>161</v>
      </c>
      <c r="B162" s="2" t="s">
        <v>322</v>
      </c>
      <c r="C162" t="s">
        <v>323</v>
      </c>
      <c r="D162" t="str">
        <f>HYPERLINK("https://talan.bank.gov.ua/get-user-certificate/wDwYaARJjtAkVdmuwKCf","Завантажити сертифікат")</f>
        <v>Завантажити сертифікат</v>
      </c>
    </row>
    <row r="163" spans="1:4" x14ac:dyDescent="0.3">
      <c r="A163">
        <v>162</v>
      </c>
      <c r="B163" s="2" t="s">
        <v>324</v>
      </c>
      <c r="C163" t="s">
        <v>325</v>
      </c>
      <c r="D163" t="str">
        <f>HYPERLINK("https://talan.bank.gov.ua/get-user-certificate/wDwYaTMJ-6c5-WpQaRLp","Завантажити сертифікат")</f>
        <v>Завантажити сертифікат</v>
      </c>
    </row>
    <row r="164" spans="1:4" x14ac:dyDescent="0.3">
      <c r="A164">
        <v>163</v>
      </c>
      <c r="B164" s="2" t="s">
        <v>326</v>
      </c>
      <c r="C164" t="s">
        <v>327</v>
      </c>
      <c r="D164" t="str">
        <f>HYPERLINK("https://talan.bank.gov.ua/get-user-certificate/wDwYaAR1fPnAgW8aCr2E","Завантажити сертифікат")</f>
        <v>Завантажити сертифікат</v>
      </c>
    </row>
    <row r="165" spans="1:4" x14ac:dyDescent="0.3">
      <c r="A165">
        <v>164</v>
      </c>
      <c r="B165" s="2" t="s">
        <v>328</v>
      </c>
      <c r="C165" t="s">
        <v>329</v>
      </c>
      <c r="D165" t="str">
        <f>HYPERLINK("https://talan.bank.gov.ua/get-user-certificate/wDwYaRFW68OJdkQ6h9UT","Завантажити сертифікат")</f>
        <v>Завантажити сертифікат</v>
      </c>
    </row>
    <row r="166" spans="1:4" x14ac:dyDescent="0.3">
      <c r="A166">
        <v>165</v>
      </c>
      <c r="B166" s="2" t="s">
        <v>330</v>
      </c>
      <c r="C166" t="s">
        <v>331</v>
      </c>
      <c r="D166" t="str">
        <f>HYPERLINK("https://talan.bank.gov.ua/get-user-certificate/wDwYa663_abokhKrKT5m","Завантажити сертифікат")</f>
        <v>Завантажити сертифікат</v>
      </c>
    </row>
    <row r="167" spans="1:4" x14ac:dyDescent="0.3">
      <c r="A167">
        <v>166</v>
      </c>
      <c r="B167" s="2" t="s">
        <v>332</v>
      </c>
      <c r="C167" t="s">
        <v>333</v>
      </c>
      <c r="D167" t="str">
        <f>HYPERLINK("https://talan.bank.gov.ua/get-user-certificate/wDwYajNLi8ImdGMmmCLT","Завантажити сертифікат")</f>
        <v>Завантажити сертифікат</v>
      </c>
    </row>
    <row r="168" spans="1:4" x14ac:dyDescent="0.3">
      <c r="A168">
        <v>167</v>
      </c>
      <c r="B168" s="2" t="s">
        <v>334</v>
      </c>
      <c r="C168" t="s">
        <v>335</v>
      </c>
      <c r="D168" t="str">
        <f>HYPERLINK("https://talan.bank.gov.ua/get-user-certificate/wDwYazoW8QZEpEJGSb63","Завантажити сертифікат")</f>
        <v>Завантажити сертифікат</v>
      </c>
    </row>
    <row r="169" spans="1:4" x14ac:dyDescent="0.3">
      <c r="A169">
        <v>168</v>
      </c>
      <c r="B169" s="2" t="s">
        <v>336</v>
      </c>
      <c r="C169" t="s">
        <v>337</v>
      </c>
      <c r="D169" t="str">
        <f>HYPERLINK("https://talan.bank.gov.ua/get-user-certificate/wDwYaesOr09mGR1OHMqf","Завантажити сертифікат")</f>
        <v>Завантажити сертифікат</v>
      </c>
    </row>
    <row r="170" spans="1:4" x14ac:dyDescent="0.3">
      <c r="A170">
        <v>169</v>
      </c>
      <c r="B170" s="2" t="s">
        <v>338</v>
      </c>
      <c r="C170" t="s">
        <v>339</v>
      </c>
      <c r="D170" t="str">
        <f>HYPERLINK("https://talan.bank.gov.ua/get-user-certificate/wDwYaor61e1uv24vWwUS","Завантажити сертифікат")</f>
        <v>Завантажити сертифікат</v>
      </c>
    </row>
    <row r="171" spans="1:4" x14ac:dyDescent="0.3">
      <c r="A171">
        <v>170</v>
      </c>
      <c r="B171" s="2" t="s">
        <v>340</v>
      </c>
      <c r="C171" t="s">
        <v>341</v>
      </c>
      <c r="D171" t="str">
        <f>HYPERLINK("https://talan.bank.gov.ua/get-user-certificate/wDwYa7Ym1AQKnPYkM6NN","Завантажити сертифікат")</f>
        <v>Завантажити сертифікат</v>
      </c>
    </row>
    <row r="172" spans="1:4" x14ac:dyDescent="0.3">
      <c r="A172">
        <v>171</v>
      </c>
      <c r="B172" s="2" t="s">
        <v>342</v>
      </c>
      <c r="C172" t="s">
        <v>343</v>
      </c>
      <c r="D172" t="str">
        <f>HYPERLINK("https://talan.bank.gov.ua/get-user-certificate/wDwYaqG8n53ciKlAe5_-","Завантажити сертифікат")</f>
        <v>Завантажити сертифікат</v>
      </c>
    </row>
    <row r="173" spans="1:4" x14ac:dyDescent="0.3">
      <c r="A173">
        <v>172</v>
      </c>
      <c r="B173" s="2" t="s">
        <v>344</v>
      </c>
      <c r="C173" t="s">
        <v>345</v>
      </c>
      <c r="D173" t="str">
        <f>HYPERLINK("https://talan.bank.gov.ua/get-user-certificate/wDwYaxjw03xFYZ5Z2t_v","Завантажити сертифікат")</f>
        <v>Завантажити сертифікат</v>
      </c>
    </row>
    <row r="174" spans="1:4" x14ac:dyDescent="0.3">
      <c r="A174">
        <v>173</v>
      </c>
      <c r="B174" s="2" t="s">
        <v>346</v>
      </c>
      <c r="C174" t="s">
        <v>347</v>
      </c>
      <c r="D174" t="str">
        <f>HYPERLINK("https://talan.bank.gov.ua/get-user-certificate/wDwYarYeQWxpmG5qo7NH","Завантажити сертифікат")</f>
        <v>Завантажити сертифікат</v>
      </c>
    </row>
    <row r="175" spans="1:4" x14ac:dyDescent="0.3">
      <c r="A175">
        <v>174</v>
      </c>
      <c r="B175" s="2" t="s">
        <v>348</v>
      </c>
      <c r="C175" t="s">
        <v>349</v>
      </c>
      <c r="D175" t="str">
        <f>HYPERLINK("https://talan.bank.gov.ua/get-user-certificate/wDwYaThmzYoXBiG4JR9w","Завантажити сертифікат")</f>
        <v>Завантажити сертифікат</v>
      </c>
    </row>
    <row r="176" spans="1:4" x14ac:dyDescent="0.3">
      <c r="A176">
        <v>175</v>
      </c>
      <c r="B176" s="2" t="s">
        <v>350</v>
      </c>
      <c r="C176" t="s">
        <v>351</v>
      </c>
      <c r="D176" t="str">
        <f>HYPERLINK("https://talan.bank.gov.ua/get-user-certificate/wDwYal5yleSfuLf59vz5","Завантажити сертифікат")</f>
        <v>Завантажити сертифікат</v>
      </c>
    </row>
    <row r="177" spans="1:4" x14ac:dyDescent="0.3">
      <c r="A177">
        <v>176</v>
      </c>
      <c r="B177" s="2" t="s">
        <v>352</v>
      </c>
      <c r="C177" t="s">
        <v>353</v>
      </c>
      <c r="D177" t="str">
        <f>HYPERLINK("https://talan.bank.gov.ua/get-user-certificate/wDwYaKShDvxhwIGQQXyK","Завантажити сертифікат")</f>
        <v>Завантажити сертифікат</v>
      </c>
    </row>
    <row r="178" spans="1:4" x14ac:dyDescent="0.3">
      <c r="A178">
        <v>177</v>
      </c>
      <c r="B178" s="2" t="s">
        <v>354</v>
      </c>
      <c r="C178" t="s">
        <v>355</v>
      </c>
      <c r="D178" t="str">
        <f>HYPERLINK("https://talan.bank.gov.ua/get-user-certificate/wDwYaMFBe7BfpaEQTJWr","Завантажити сертифікат")</f>
        <v>Завантажити сертифікат</v>
      </c>
    </row>
    <row r="179" spans="1:4" x14ac:dyDescent="0.3">
      <c r="A179">
        <v>178</v>
      </c>
      <c r="B179" s="2" t="s">
        <v>356</v>
      </c>
      <c r="C179" t="s">
        <v>357</v>
      </c>
      <c r="D179" t="str">
        <f>HYPERLINK("https://talan.bank.gov.ua/get-user-certificate/wDwYaYQBIeWBOQRCYcts","Завантажити сертифікат")</f>
        <v>Завантажити сертифікат</v>
      </c>
    </row>
    <row r="180" spans="1:4" x14ac:dyDescent="0.3">
      <c r="A180">
        <v>179</v>
      </c>
      <c r="B180" s="2" t="s">
        <v>358</v>
      </c>
      <c r="C180" t="s">
        <v>359</v>
      </c>
      <c r="D180" t="str">
        <f>HYPERLINK("https://talan.bank.gov.ua/get-user-certificate/wDwYalnZDSHun9uT9THM","Завантажити сертифікат")</f>
        <v>Завантажити сертифікат</v>
      </c>
    </row>
    <row r="181" spans="1:4" x14ac:dyDescent="0.3">
      <c r="A181">
        <v>180</v>
      </c>
      <c r="B181" s="2" t="s">
        <v>360</v>
      </c>
      <c r="C181" t="s">
        <v>361</v>
      </c>
      <c r="D181" t="str">
        <f>HYPERLINK("https://talan.bank.gov.ua/get-user-certificate/wDwYaLPTzV1NidgF4j23","Завантажити сертифікат")</f>
        <v>Завантажити сертифікат</v>
      </c>
    </row>
    <row r="182" spans="1:4" x14ac:dyDescent="0.3">
      <c r="A182">
        <v>181</v>
      </c>
      <c r="B182" s="2" t="s">
        <v>362</v>
      </c>
      <c r="C182" t="s">
        <v>363</v>
      </c>
      <c r="D182" t="str">
        <f>HYPERLINK("https://talan.bank.gov.ua/get-user-certificate/wDwYa8_IFQx_tgybQaZ9","Завантажити сертифікат")</f>
        <v>Завантажити сертифікат</v>
      </c>
    </row>
    <row r="183" spans="1:4" x14ac:dyDescent="0.3">
      <c r="A183">
        <v>182</v>
      </c>
      <c r="B183" s="2" t="s">
        <v>364</v>
      </c>
      <c r="C183" t="s">
        <v>365</v>
      </c>
      <c r="D183" t="str">
        <f>HYPERLINK("https://talan.bank.gov.ua/get-user-certificate/wDwYaxs8v_6Lo0c-25EV","Завантажити сертифікат")</f>
        <v>Завантажити сертифікат</v>
      </c>
    </row>
    <row r="184" spans="1:4" x14ac:dyDescent="0.3">
      <c r="A184">
        <v>183</v>
      </c>
      <c r="B184" s="2" t="s">
        <v>366</v>
      </c>
      <c r="C184" t="s">
        <v>367</v>
      </c>
      <c r="D184" t="str">
        <f>HYPERLINK("https://talan.bank.gov.ua/get-user-certificate/wDwYawMGy6a7rOEYXp3v","Завантажити сертифікат")</f>
        <v>Завантажити сертифікат</v>
      </c>
    </row>
    <row r="185" spans="1:4" x14ac:dyDescent="0.3">
      <c r="A185">
        <v>184</v>
      </c>
      <c r="B185" s="2" t="s">
        <v>368</v>
      </c>
      <c r="C185" t="s">
        <v>369</v>
      </c>
      <c r="D185" t="str">
        <f>HYPERLINK("https://talan.bank.gov.ua/get-user-certificate/wDwYaGngQFtf2zf-mooM","Завантажити сертифікат")</f>
        <v>Завантажити сертифікат</v>
      </c>
    </row>
    <row r="186" spans="1:4" x14ac:dyDescent="0.3">
      <c r="A186">
        <v>185</v>
      </c>
      <c r="B186" s="2" t="s">
        <v>370</v>
      </c>
      <c r="C186" t="s">
        <v>371</v>
      </c>
      <c r="D186" t="str">
        <f>HYPERLINK("https://talan.bank.gov.ua/get-user-certificate/wDwYakIh2Jg8iYNhQOau","Завантажити сертифікат")</f>
        <v>Завантажити сертифікат</v>
      </c>
    </row>
    <row r="187" spans="1:4" x14ac:dyDescent="0.3">
      <c r="A187">
        <v>186</v>
      </c>
      <c r="B187" s="2" t="s">
        <v>372</v>
      </c>
      <c r="C187" t="s">
        <v>373</v>
      </c>
      <c r="D187" t="str">
        <f>HYPERLINK("https://talan.bank.gov.ua/get-user-certificate/wDwYafqovAM3DcfvwQ-G","Завантажити сертифікат")</f>
        <v>Завантажити сертифікат</v>
      </c>
    </row>
    <row r="188" spans="1:4" x14ac:dyDescent="0.3">
      <c r="A188">
        <v>187</v>
      </c>
      <c r="B188" s="2" t="s">
        <v>374</v>
      </c>
      <c r="C188" t="s">
        <v>375</v>
      </c>
      <c r="D188" t="str">
        <f>HYPERLINK("https://talan.bank.gov.ua/get-user-certificate/wDwYad15wAm_zq2lmvBM","Завантажити сертифікат")</f>
        <v>Завантажити сертифікат</v>
      </c>
    </row>
    <row r="189" spans="1:4" x14ac:dyDescent="0.3">
      <c r="A189">
        <v>188</v>
      </c>
      <c r="B189" s="2" t="s">
        <v>376</v>
      </c>
      <c r="C189" t="s">
        <v>377</v>
      </c>
      <c r="D189" t="str">
        <f>HYPERLINK("https://talan.bank.gov.ua/get-user-certificate/wDwYaCJHNyFWCVBGxq0I","Завантажити сертифікат")</f>
        <v>Завантажити сертифікат</v>
      </c>
    </row>
    <row r="190" spans="1:4" x14ac:dyDescent="0.3">
      <c r="A190">
        <v>189</v>
      </c>
      <c r="B190" s="2" t="s">
        <v>378</v>
      </c>
      <c r="C190" t="s">
        <v>379</v>
      </c>
      <c r="D190" t="str">
        <f>HYPERLINK("https://talan.bank.gov.ua/get-user-certificate/wDwYaYw3KqOH-ab68m9-","Завантажити сертифікат")</f>
        <v>Завантажити сертифікат</v>
      </c>
    </row>
    <row r="191" spans="1:4" x14ac:dyDescent="0.3">
      <c r="A191">
        <v>190</v>
      </c>
      <c r="B191" s="2" t="s">
        <v>380</v>
      </c>
      <c r="C191" t="s">
        <v>381</v>
      </c>
      <c r="D191" t="str">
        <f>HYPERLINK("https://talan.bank.gov.ua/get-user-certificate/wDwYaBx-sI9QHmTzVdKM","Завантажити сертифікат")</f>
        <v>Завантажити сертифікат</v>
      </c>
    </row>
    <row r="192" spans="1:4" x14ac:dyDescent="0.3">
      <c r="A192">
        <v>191</v>
      </c>
      <c r="B192" s="2" t="s">
        <v>382</v>
      </c>
      <c r="C192" t="s">
        <v>383</v>
      </c>
      <c r="D192" t="str">
        <f>HYPERLINK("https://talan.bank.gov.ua/get-user-certificate/wDwYawSA_isDJNxABBfk","Завантажити сертифікат")</f>
        <v>Завантажити сертифікат</v>
      </c>
    </row>
    <row r="193" spans="1:4" x14ac:dyDescent="0.3">
      <c r="A193">
        <v>192</v>
      </c>
      <c r="B193" s="2" t="s">
        <v>384</v>
      </c>
      <c r="C193" t="s">
        <v>385</v>
      </c>
      <c r="D193" t="str">
        <f>HYPERLINK("https://talan.bank.gov.ua/get-user-certificate/wDwYaQqakwimHlWD47Hv","Завантажити сертифікат")</f>
        <v>Завантажити сертифікат</v>
      </c>
    </row>
    <row r="194" spans="1:4" x14ac:dyDescent="0.3">
      <c r="A194">
        <v>193</v>
      </c>
      <c r="B194" s="2" t="s">
        <v>386</v>
      </c>
      <c r="C194" t="s">
        <v>387</v>
      </c>
      <c r="D194" t="str">
        <f>HYPERLINK("https://talan.bank.gov.ua/get-user-certificate/wDwYaBG2jZtrxm7Su253","Завантажити сертифікат")</f>
        <v>Завантажити сертифікат</v>
      </c>
    </row>
    <row r="195" spans="1:4" x14ac:dyDescent="0.3">
      <c r="A195">
        <v>194</v>
      </c>
      <c r="B195" s="2" t="s">
        <v>388</v>
      </c>
      <c r="C195" t="s">
        <v>389</v>
      </c>
      <c r="D195" t="str">
        <f>HYPERLINK("https://talan.bank.gov.ua/get-user-certificate/wDwYaxDdhuOqN71Olnue","Завантажити сертифікат")</f>
        <v>Завантажити сертифікат</v>
      </c>
    </row>
    <row r="196" spans="1:4" x14ac:dyDescent="0.3">
      <c r="A196">
        <v>195</v>
      </c>
      <c r="B196" s="2" t="s">
        <v>390</v>
      </c>
      <c r="C196" t="s">
        <v>391</v>
      </c>
      <c r="D196" t="str">
        <f>HYPERLINK("https://talan.bank.gov.ua/get-user-certificate/wDwYaX6lUDH0MNGQ6_2G","Завантажити сертифікат")</f>
        <v>Завантажити сертифікат</v>
      </c>
    </row>
    <row r="197" spans="1:4" x14ac:dyDescent="0.3">
      <c r="A197">
        <v>196</v>
      </c>
      <c r="B197" s="2" t="s">
        <v>392</v>
      </c>
      <c r="C197" t="s">
        <v>393</v>
      </c>
      <c r="D197" t="str">
        <f>HYPERLINK("https://talan.bank.gov.ua/get-user-certificate/wDwYaB1sLVzjzGQiCxsp","Завантажити сертифікат")</f>
        <v>Завантажити сертифікат</v>
      </c>
    </row>
    <row r="198" spans="1:4" x14ac:dyDescent="0.3">
      <c r="A198">
        <v>197</v>
      </c>
      <c r="B198" s="2" t="s">
        <v>394</v>
      </c>
      <c r="C198" t="s">
        <v>395</v>
      </c>
      <c r="D198" t="str">
        <f>HYPERLINK("https://talan.bank.gov.ua/get-user-certificate/wDwYakcaGkua_RdP5z7W","Завантажити сертифікат")</f>
        <v>Завантажити сертифікат</v>
      </c>
    </row>
    <row r="199" spans="1:4" x14ac:dyDescent="0.3">
      <c r="A199">
        <v>198</v>
      </c>
      <c r="B199" s="2" t="s">
        <v>396</v>
      </c>
      <c r="C199" t="s">
        <v>397</v>
      </c>
      <c r="D199" t="str">
        <f>HYPERLINK("https://talan.bank.gov.ua/get-user-certificate/wDwYagqiUPJjyIpHp6pA","Завантажити сертифікат")</f>
        <v>Завантажити сертифікат</v>
      </c>
    </row>
    <row r="200" spans="1:4" x14ac:dyDescent="0.3">
      <c r="A200">
        <v>199</v>
      </c>
      <c r="B200" s="2" t="s">
        <v>398</v>
      </c>
      <c r="C200" t="s">
        <v>399</v>
      </c>
      <c r="D200" t="str">
        <f>HYPERLINK("https://talan.bank.gov.ua/get-user-certificate/wDwYadhI3FknYPn35Wa1","Завантажити сертифікат")</f>
        <v>Завантажити сертифікат</v>
      </c>
    </row>
    <row r="201" spans="1:4" x14ac:dyDescent="0.3">
      <c r="A201">
        <v>200</v>
      </c>
      <c r="B201" s="2" t="s">
        <v>400</v>
      </c>
      <c r="C201" t="s">
        <v>401</v>
      </c>
      <c r="D201" t="str">
        <f>HYPERLINK("https://talan.bank.gov.ua/get-user-certificate/wDwYalFQFgUOZLRpD0_Q","Завантажити сертифікат")</f>
        <v>Завантажити сертифікат</v>
      </c>
    </row>
    <row r="202" spans="1:4" x14ac:dyDescent="0.3">
      <c r="A202">
        <v>201</v>
      </c>
      <c r="B202" s="2" t="s">
        <v>402</v>
      </c>
      <c r="C202" t="s">
        <v>403</v>
      </c>
      <c r="D202" t="str">
        <f>HYPERLINK("https://talan.bank.gov.ua/get-user-certificate/wDwYa_ZpxRC71xlnY9Pr","Завантажити сертифікат")</f>
        <v>Завантажити сертифікат</v>
      </c>
    </row>
    <row r="203" spans="1:4" x14ac:dyDescent="0.3">
      <c r="A203">
        <v>202</v>
      </c>
      <c r="B203" s="2" t="s">
        <v>404</v>
      </c>
      <c r="C203" t="s">
        <v>405</v>
      </c>
      <c r="D203" t="str">
        <f>HYPERLINK("https://talan.bank.gov.ua/get-user-certificate/wDwYa0UWcbKovmtOqz2k","Завантажити сертифікат")</f>
        <v>Завантажити сертифікат</v>
      </c>
    </row>
    <row r="204" spans="1:4" x14ac:dyDescent="0.3">
      <c r="A204">
        <v>203</v>
      </c>
      <c r="B204" s="2" t="s">
        <v>406</v>
      </c>
      <c r="C204" t="s">
        <v>407</v>
      </c>
      <c r="D204" t="str">
        <f>HYPERLINK("https://talan.bank.gov.ua/get-user-certificate/wDwYaoIFJRBEJo_0bULD","Завантажити сертифікат")</f>
        <v>Завантажити сертифікат</v>
      </c>
    </row>
    <row r="205" spans="1:4" x14ac:dyDescent="0.3">
      <c r="A205">
        <v>204</v>
      </c>
      <c r="B205" s="2" t="s">
        <v>408</v>
      </c>
      <c r="C205" t="s">
        <v>409</v>
      </c>
      <c r="D205" t="str">
        <f>HYPERLINK("https://talan.bank.gov.ua/get-user-certificate/wDwYa_o3dbFMuVGA0b_B","Завантажити сертифікат")</f>
        <v>Завантажити сертифікат</v>
      </c>
    </row>
    <row r="206" spans="1:4" x14ac:dyDescent="0.3">
      <c r="A206">
        <v>205</v>
      </c>
      <c r="B206" s="2" t="s">
        <v>410</v>
      </c>
      <c r="C206" t="s">
        <v>411</v>
      </c>
      <c r="D206" t="str">
        <f>HYPERLINK("https://talan.bank.gov.ua/get-user-certificate/wDwYapuWTGKohnHk6NZZ","Завантажити сертифікат")</f>
        <v>Завантажити сертифікат</v>
      </c>
    </row>
    <row r="207" spans="1:4" x14ac:dyDescent="0.3">
      <c r="A207">
        <v>206</v>
      </c>
      <c r="B207" s="2" t="s">
        <v>412</v>
      </c>
      <c r="C207" t="s">
        <v>413</v>
      </c>
      <c r="D207" t="str">
        <f>HYPERLINK("https://talan.bank.gov.ua/get-user-certificate/wDwYaIDxeDT6t_s7jWdt","Завантажити сертифікат")</f>
        <v>Завантажити сертифікат</v>
      </c>
    </row>
    <row r="208" spans="1:4" x14ac:dyDescent="0.3">
      <c r="A208">
        <v>207</v>
      </c>
      <c r="B208" s="2" t="s">
        <v>414</v>
      </c>
      <c r="C208" t="s">
        <v>415</v>
      </c>
      <c r="D208" t="str">
        <f>HYPERLINK("https://talan.bank.gov.ua/get-user-certificate/wDwYarNpS2vjgQEVRNBP","Завантажити сертифікат")</f>
        <v>Завантажити сертифікат</v>
      </c>
    </row>
    <row r="209" spans="1:4" x14ac:dyDescent="0.3">
      <c r="A209">
        <v>208</v>
      </c>
      <c r="B209" s="2" t="s">
        <v>416</v>
      </c>
      <c r="C209" t="s">
        <v>417</v>
      </c>
      <c r="D209" t="str">
        <f>HYPERLINK("https://talan.bank.gov.ua/get-user-certificate/wDwYakH8cBAzLUerDfe-","Завантажити сертифікат")</f>
        <v>Завантажити сертифікат</v>
      </c>
    </row>
    <row r="210" spans="1:4" x14ac:dyDescent="0.3">
      <c r="A210">
        <v>209</v>
      </c>
      <c r="B210" s="2" t="s">
        <v>418</v>
      </c>
      <c r="C210" t="s">
        <v>419</v>
      </c>
      <c r="D210" t="str">
        <f>HYPERLINK("https://talan.bank.gov.ua/get-user-certificate/wDwYaZqUahce6V9YSygf","Завантажити сертифікат")</f>
        <v>Завантажити сертифікат</v>
      </c>
    </row>
    <row r="211" spans="1:4" x14ac:dyDescent="0.3">
      <c r="A211">
        <v>210</v>
      </c>
      <c r="B211" s="2" t="s">
        <v>420</v>
      </c>
      <c r="C211" t="s">
        <v>421</v>
      </c>
      <c r="D211" t="str">
        <f>HYPERLINK("https://talan.bank.gov.ua/get-user-certificate/wDwYasS5DbX6NVcXpZ0w","Завантажити сертифікат")</f>
        <v>Завантажити сертифікат</v>
      </c>
    </row>
    <row r="212" spans="1:4" x14ac:dyDescent="0.3">
      <c r="A212">
        <v>211</v>
      </c>
      <c r="B212" s="2" t="s">
        <v>422</v>
      </c>
      <c r="C212" t="s">
        <v>423</v>
      </c>
      <c r="D212" t="str">
        <f>HYPERLINK("https://talan.bank.gov.ua/get-user-certificate/wDwYav0Kkkc7DYeB1sIb","Завантажити сертифікат")</f>
        <v>Завантажити сертифікат</v>
      </c>
    </row>
    <row r="213" spans="1:4" x14ac:dyDescent="0.3">
      <c r="A213">
        <v>212</v>
      </c>
      <c r="B213" s="2" t="s">
        <v>424</v>
      </c>
      <c r="C213" t="s">
        <v>425</v>
      </c>
      <c r="D213" t="str">
        <f>HYPERLINK("https://talan.bank.gov.ua/get-user-certificate/wDwYalqjyTp48QaI_3Lp","Завантажити сертифікат")</f>
        <v>Завантажити сертифікат</v>
      </c>
    </row>
    <row r="214" spans="1:4" x14ac:dyDescent="0.3">
      <c r="A214">
        <v>213</v>
      </c>
      <c r="B214" s="2" t="s">
        <v>426</v>
      </c>
      <c r="C214" t="s">
        <v>427</v>
      </c>
      <c r="D214" t="str">
        <f>HYPERLINK("https://talan.bank.gov.ua/get-user-certificate/wDwYa3bvCm1YJFiF-YXd","Завантажити сертифікат")</f>
        <v>Завантажити сертифікат</v>
      </c>
    </row>
    <row r="215" spans="1:4" x14ac:dyDescent="0.3">
      <c r="A215">
        <v>214</v>
      </c>
      <c r="B215" s="2" t="s">
        <v>428</v>
      </c>
      <c r="C215" t="s">
        <v>429</v>
      </c>
      <c r="D215" t="str">
        <f>HYPERLINK("https://talan.bank.gov.ua/get-user-certificate/wDwYa-VPA1F2YRiZJebb","Завантажити сертифікат")</f>
        <v>Завантажити сертифікат</v>
      </c>
    </row>
    <row r="216" spans="1:4" x14ac:dyDescent="0.3">
      <c r="A216">
        <v>215</v>
      </c>
      <c r="B216" s="2" t="s">
        <v>430</v>
      </c>
      <c r="C216" t="s">
        <v>431</v>
      </c>
      <c r="D216" t="str">
        <f>HYPERLINK("https://talan.bank.gov.ua/get-user-certificate/wDwYaU3u2Wue2tUDylHc","Завантажити сертифікат")</f>
        <v>Завантажити сертифікат</v>
      </c>
    </row>
    <row r="217" spans="1:4" x14ac:dyDescent="0.3">
      <c r="A217">
        <v>216</v>
      </c>
      <c r="B217" s="2" t="s">
        <v>432</v>
      </c>
      <c r="C217" t="s">
        <v>433</v>
      </c>
      <c r="D217" t="str">
        <f>HYPERLINK("https://talan.bank.gov.ua/get-user-certificate/wDwYaMZeiXzRfDKlX7OE","Завантажити сертифікат")</f>
        <v>Завантажити сертифікат</v>
      </c>
    </row>
    <row r="218" spans="1:4" x14ac:dyDescent="0.3">
      <c r="A218">
        <v>217</v>
      </c>
      <c r="B218" s="2" t="s">
        <v>434</v>
      </c>
      <c r="C218" t="s">
        <v>435</v>
      </c>
      <c r="D218" t="str">
        <f>HYPERLINK("https://talan.bank.gov.ua/get-user-certificate/wDwYasXNuaUwwupSfDJc","Завантажити сертифікат")</f>
        <v>Завантажити сертифікат</v>
      </c>
    </row>
    <row r="219" spans="1:4" x14ac:dyDescent="0.3">
      <c r="A219">
        <v>218</v>
      </c>
      <c r="B219" s="2" t="s">
        <v>436</v>
      </c>
      <c r="C219" t="s">
        <v>437</v>
      </c>
      <c r="D219" t="str">
        <f>HYPERLINK("https://talan.bank.gov.ua/get-user-certificate/wDwYa2HeHsti1kKtreow","Завантажити сертифікат")</f>
        <v>Завантажити сертифікат</v>
      </c>
    </row>
    <row r="220" spans="1:4" x14ac:dyDescent="0.3">
      <c r="A220">
        <v>219</v>
      </c>
      <c r="B220" s="2" t="s">
        <v>438</v>
      </c>
      <c r="C220" t="s">
        <v>439</v>
      </c>
      <c r="D220" t="str">
        <f>HYPERLINK("https://talan.bank.gov.ua/get-user-certificate/wDwYasbU3cZ1ktPQ6hOR","Завантажити сертифікат")</f>
        <v>Завантажити сертифікат</v>
      </c>
    </row>
    <row r="221" spans="1:4" x14ac:dyDescent="0.3">
      <c r="A221">
        <v>220</v>
      </c>
      <c r="B221" s="2" t="s">
        <v>440</v>
      </c>
      <c r="C221" t="s">
        <v>441</v>
      </c>
      <c r="D221" t="str">
        <f>HYPERLINK("https://talan.bank.gov.ua/get-user-certificate/wDwYaO54H7flCfKrKo1W","Завантажити сертифікат")</f>
        <v>Завантажити сертифікат</v>
      </c>
    </row>
    <row r="222" spans="1:4" x14ac:dyDescent="0.3">
      <c r="A222">
        <v>221</v>
      </c>
      <c r="B222" s="2" t="s">
        <v>442</v>
      </c>
      <c r="C222" t="s">
        <v>443</v>
      </c>
      <c r="D222" t="str">
        <f>HYPERLINK("https://talan.bank.gov.ua/get-user-certificate/wDwYaTOdVtDx6Z_Zwrjs","Завантажити сертифікат")</f>
        <v>Завантажити сертифікат</v>
      </c>
    </row>
    <row r="223" spans="1:4" x14ac:dyDescent="0.3">
      <c r="A223">
        <v>222</v>
      </c>
      <c r="B223" s="2" t="s">
        <v>444</v>
      </c>
      <c r="C223" t="s">
        <v>445</v>
      </c>
      <c r="D223" t="str">
        <f>HYPERLINK("https://talan.bank.gov.ua/get-user-certificate/wDwYaI0C13zX5OIkmtlo","Завантажити сертифікат")</f>
        <v>Завантажити сертифікат</v>
      </c>
    </row>
    <row r="224" spans="1:4" x14ac:dyDescent="0.3">
      <c r="A224">
        <v>223</v>
      </c>
      <c r="B224" s="2" t="s">
        <v>446</v>
      </c>
      <c r="C224" t="s">
        <v>447</v>
      </c>
      <c r="D224" t="str">
        <f>HYPERLINK("https://talan.bank.gov.ua/get-user-certificate/wDwYaTazLsQddULneekI","Завантажити сертифікат")</f>
        <v>Завантажити сертифікат</v>
      </c>
    </row>
    <row r="225" spans="1:4" x14ac:dyDescent="0.3">
      <c r="A225">
        <v>224</v>
      </c>
      <c r="B225" s="2" t="s">
        <v>448</v>
      </c>
      <c r="C225" t="s">
        <v>449</v>
      </c>
      <c r="D225" t="str">
        <f>HYPERLINK("https://talan.bank.gov.ua/get-user-certificate/wDwYauXsmI9XC3mcvuFm","Завантажити сертифікат")</f>
        <v>Завантажити сертифікат</v>
      </c>
    </row>
    <row r="226" spans="1:4" x14ac:dyDescent="0.3">
      <c r="A226">
        <v>225</v>
      </c>
      <c r="B226" s="2" t="s">
        <v>450</v>
      </c>
      <c r="C226" t="s">
        <v>451</v>
      </c>
      <c r="D226" t="str">
        <f>HYPERLINK("https://talan.bank.gov.ua/get-user-certificate/wDwYaCVoYQZRqQ4PIFHO","Завантажити сертифікат")</f>
        <v>Завантажити сертифікат</v>
      </c>
    </row>
    <row r="227" spans="1:4" x14ac:dyDescent="0.3">
      <c r="A227">
        <v>226</v>
      </c>
      <c r="B227" s="2" t="s">
        <v>452</v>
      </c>
      <c r="C227" t="s">
        <v>453</v>
      </c>
      <c r="D227" t="str">
        <f>HYPERLINK("https://talan.bank.gov.ua/get-user-certificate/wDwYaSHH3mXeVXwjmWyQ","Завантажити сертифікат")</f>
        <v>Завантажити сертифікат</v>
      </c>
    </row>
    <row r="228" spans="1:4" x14ac:dyDescent="0.3">
      <c r="A228">
        <v>227</v>
      </c>
      <c r="B228" s="2" t="s">
        <v>454</v>
      </c>
      <c r="C228" t="s">
        <v>455</v>
      </c>
      <c r="D228" t="str">
        <f>HYPERLINK("https://talan.bank.gov.ua/get-user-certificate/wDwYa0Ei8DQ31y4mYSgD","Завантажити сертифікат")</f>
        <v>Завантажити сертифікат</v>
      </c>
    </row>
    <row r="229" spans="1:4" x14ac:dyDescent="0.3">
      <c r="A229">
        <v>228</v>
      </c>
      <c r="B229" s="2" t="s">
        <v>456</v>
      </c>
      <c r="C229" t="s">
        <v>457</v>
      </c>
      <c r="D229" t="str">
        <f>HYPERLINK("https://talan.bank.gov.ua/get-user-certificate/wDwYaakAw7Ior08TzRUw","Завантажити сертифікат")</f>
        <v>Завантажити сертифікат</v>
      </c>
    </row>
    <row r="230" spans="1:4" x14ac:dyDescent="0.3">
      <c r="A230">
        <v>229</v>
      </c>
      <c r="B230" s="2" t="s">
        <v>458</v>
      </c>
      <c r="C230" t="s">
        <v>459</v>
      </c>
      <c r="D230" t="str">
        <f>HYPERLINK("https://talan.bank.gov.ua/get-user-certificate/wDwYaRLXeoXk5I152q2G","Завантажити сертифікат")</f>
        <v>Завантажити сертифікат</v>
      </c>
    </row>
    <row r="231" spans="1:4" x14ac:dyDescent="0.3">
      <c r="A231">
        <v>230</v>
      </c>
      <c r="B231" s="2" t="s">
        <v>460</v>
      </c>
      <c r="C231" t="s">
        <v>461</v>
      </c>
      <c r="D231" t="str">
        <f>HYPERLINK("https://talan.bank.gov.ua/get-user-certificate/wDwYa-Bo5nRSvALJb5Li","Завантажити сертифікат")</f>
        <v>Завантажити сертифікат</v>
      </c>
    </row>
    <row r="232" spans="1:4" x14ac:dyDescent="0.3">
      <c r="A232">
        <v>231</v>
      </c>
      <c r="B232" s="2" t="s">
        <v>462</v>
      </c>
      <c r="C232" t="s">
        <v>463</v>
      </c>
      <c r="D232" t="str">
        <f>HYPERLINK("https://talan.bank.gov.ua/get-user-certificate/wDwYa79RavS6PoDs5_uN","Завантажити сертифікат")</f>
        <v>Завантажити сертифікат</v>
      </c>
    </row>
    <row r="233" spans="1:4" x14ac:dyDescent="0.3">
      <c r="A233">
        <v>232</v>
      </c>
      <c r="B233" s="2" t="s">
        <v>464</v>
      </c>
      <c r="C233" t="s">
        <v>465</v>
      </c>
      <c r="D233" t="str">
        <f>HYPERLINK("https://talan.bank.gov.ua/get-user-certificate/wDwYaa2L6JD38Hy2EK_f","Завантажити сертифікат")</f>
        <v>Завантажити сертифікат</v>
      </c>
    </row>
    <row r="234" spans="1:4" x14ac:dyDescent="0.3">
      <c r="A234">
        <v>233</v>
      </c>
      <c r="B234" s="2" t="s">
        <v>466</v>
      </c>
      <c r="C234" t="s">
        <v>467</v>
      </c>
      <c r="D234" t="str">
        <f>HYPERLINK("https://talan.bank.gov.ua/get-user-certificate/wDwYauY8CNsTOqxuB0LS","Завантажити сертифікат")</f>
        <v>Завантажити сертифікат</v>
      </c>
    </row>
    <row r="235" spans="1:4" x14ac:dyDescent="0.3">
      <c r="A235">
        <v>234</v>
      </c>
      <c r="B235" s="2" t="s">
        <v>468</v>
      </c>
      <c r="C235" t="s">
        <v>469</v>
      </c>
      <c r="D235" t="str">
        <f>HYPERLINK("https://talan.bank.gov.ua/get-user-certificate/wDwYaIEwnLQRUA8syUfl","Завантажити сертифікат")</f>
        <v>Завантажити сертифікат</v>
      </c>
    </row>
    <row r="236" spans="1:4" x14ac:dyDescent="0.3">
      <c r="A236">
        <v>235</v>
      </c>
      <c r="B236" s="2" t="s">
        <v>470</v>
      </c>
      <c r="C236" t="s">
        <v>471</v>
      </c>
      <c r="D236" t="str">
        <f>HYPERLINK("https://talan.bank.gov.ua/get-user-certificate/wDwYaW2yAnEPWKHt6cCz","Завантажити сертифікат")</f>
        <v>Завантажити сертифікат</v>
      </c>
    </row>
    <row r="237" spans="1:4" x14ac:dyDescent="0.3">
      <c r="A237">
        <v>236</v>
      </c>
      <c r="B237" s="2" t="s">
        <v>472</v>
      </c>
      <c r="C237" t="s">
        <v>473</v>
      </c>
      <c r="D237" t="str">
        <f>HYPERLINK("https://talan.bank.gov.ua/get-user-certificate/wDwYazCM7HUg1N77zcgJ","Завантажити сертифікат")</f>
        <v>Завантажити сертифікат</v>
      </c>
    </row>
    <row r="238" spans="1:4" x14ac:dyDescent="0.3">
      <c r="A238">
        <v>237</v>
      </c>
      <c r="B238" s="2" t="s">
        <v>474</v>
      </c>
      <c r="C238" t="s">
        <v>475</v>
      </c>
      <c r="D238" t="str">
        <f>HYPERLINK("https://talan.bank.gov.ua/get-user-certificate/wDwYalTHYvZ75VbwWr8M","Завантажити сертифікат")</f>
        <v>Завантажити сертифікат</v>
      </c>
    </row>
    <row r="239" spans="1:4" x14ac:dyDescent="0.3">
      <c r="A239">
        <v>238</v>
      </c>
      <c r="B239" s="2" t="s">
        <v>476</v>
      </c>
      <c r="C239" t="s">
        <v>477</v>
      </c>
      <c r="D239" t="str">
        <f>HYPERLINK("https://talan.bank.gov.ua/get-user-certificate/wDwYaTRahIX_tMoeSUfD","Завантажити сертифікат")</f>
        <v>Завантажити сертифікат</v>
      </c>
    </row>
    <row r="240" spans="1:4" x14ac:dyDescent="0.3">
      <c r="A240">
        <v>239</v>
      </c>
      <c r="B240" s="2" t="s">
        <v>478</v>
      </c>
      <c r="C240" t="s">
        <v>479</v>
      </c>
      <c r="D240" t="str">
        <f>HYPERLINK("https://talan.bank.gov.ua/get-user-certificate/wDwYaRqFd-Pp12PZocyw","Завантажити сертифікат")</f>
        <v>Завантажити сертифікат</v>
      </c>
    </row>
    <row r="241" spans="1:4" x14ac:dyDescent="0.3">
      <c r="A241">
        <v>240</v>
      </c>
      <c r="B241" s="2" t="s">
        <v>480</v>
      </c>
      <c r="C241" t="s">
        <v>481</v>
      </c>
      <c r="D241" t="str">
        <f>HYPERLINK("https://talan.bank.gov.ua/get-user-certificate/wDwYaqabpJ5U8QBOh56T","Завантажити сертифікат")</f>
        <v>Завантажити сертифікат</v>
      </c>
    </row>
    <row r="242" spans="1:4" x14ac:dyDescent="0.3">
      <c r="A242">
        <v>241</v>
      </c>
      <c r="B242" s="2" t="s">
        <v>482</v>
      </c>
      <c r="C242" t="s">
        <v>483</v>
      </c>
      <c r="D242" t="str">
        <f>HYPERLINK("https://talan.bank.gov.ua/get-user-certificate/wDwYaWGvc9KCYWrHD5P9","Завантажити сертифікат")</f>
        <v>Завантажити сертифікат</v>
      </c>
    </row>
    <row r="243" spans="1:4" x14ac:dyDescent="0.3">
      <c r="A243">
        <v>242</v>
      </c>
      <c r="B243" s="2" t="s">
        <v>484</v>
      </c>
      <c r="C243" t="s">
        <v>485</v>
      </c>
      <c r="D243" t="str">
        <f>HYPERLINK("https://talan.bank.gov.ua/get-user-certificate/wDwYa2CgguZSLHMm847a","Завантажити сертифікат")</f>
        <v>Завантажити сертифікат</v>
      </c>
    </row>
    <row r="244" spans="1:4" x14ac:dyDescent="0.3">
      <c r="A244">
        <v>243</v>
      </c>
      <c r="B244" s="2" t="s">
        <v>486</v>
      </c>
      <c r="C244" t="s">
        <v>487</v>
      </c>
      <c r="D244" t="str">
        <f>HYPERLINK("https://talan.bank.gov.ua/get-user-certificate/wDwYalJogqCWi8I_GFvK","Завантажити сертифікат")</f>
        <v>Завантажити сертифікат</v>
      </c>
    </row>
    <row r="245" spans="1:4" x14ac:dyDescent="0.3">
      <c r="A245">
        <v>244</v>
      </c>
      <c r="B245" s="2" t="s">
        <v>488</v>
      </c>
      <c r="C245" t="s">
        <v>489</v>
      </c>
      <c r="D245" t="str">
        <f>HYPERLINK("https://talan.bank.gov.ua/get-user-certificate/wDwYaFCk1LJMcK6y7y-U","Завантажити сертифікат")</f>
        <v>Завантажити сертифікат</v>
      </c>
    </row>
    <row r="246" spans="1:4" x14ac:dyDescent="0.3">
      <c r="A246">
        <v>245</v>
      </c>
      <c r="B246" s="2" t="s">
        <v>490</v>
      </c>
      <c r="C246" t="s">
        <v>491</v>
      </c>
      <c r="D246" t="str">
        <f>HYPERLINK("https://talan.bank.gov.ua/get-user-certificate/wDwYa0hrmUED2B7ixcXU","Завантажити сертифікат")</f>
        <v>Завантажити сертифікат</v>
      </c>
    </row>
    <row r="247" spans="1:4" x14ac:dyDescent="0.3">
      <c r="A247">
        <v>246</v>
      </c>
      <c r="B247" s="2" t="s">
        <v>492</v>
      </c>
      <c r="C247" t="s">
        <v>493</v>
      </c>
      <c r="D247" t="str">
        <f>HYPERLINK("https://talan.bank.gov.ua/get-user-certificate/wDwYa57CU_brgk_7mnfo","Завантажити сертифікат")</f>
        <v>Завантажити сертифікат</v>
      </c>
    </row>
    <row r="248" spans="1:4" x14ac:dyDescent="0.3">
      <c r="A248">
        <v>247</v>
      </c>
      <c r="B248" s="2" t="s">
        <v>494</v>
      </c>
      <c r="C248" t="s">
        <v>495</v>
      </c>
      <c r="D248" t="str">
        <f>HYPERLINK("https://talan.bank.gov.ua/get-user-certificate/wDwYa1UyZfhtUDD8J1O3","Завантажити сертифікат")</f>
        <v>Завантажити сертифікат</v>
      </c>
    </row>
    <row r="249" spans="1:4" x14ac:dyDescent="0.3">
      <c r="A249">
        <v>248</v>
      </c>
      <c r="B249" s="2" t="s">
        <v>496</v>
      </c>
      <c r="C249" t="s">
        <v>497</v>
      </c>
      <c r="D249" t="str">
        <f>HYPERLINK("https://talan.bank.gov.ua/get-user-certificate/wDwYaSBYDE7pCcpx5DJO","Завантажити сертифікат")</f>
        <v>Завантажити сертифікат</v>
      </c>
    </row>
    <row r="250" spans="1:4" x14ac:dyDescent="0.3">
      <c r="A250">
        <v>249</v>
      </c>
      <c r="B250" s="2" t="s">
        <v>498</v>
      </c>
      <c r="C250" t="s">
        <v>499</v>
      </c>
      <c r="D250" t="str">
        <f>HYPERLINK("https://talan.bank.gov.ua/get-user-certificate/wDwYaMyX5FGNI1Ex29G5","Завантажити сертифікат")</f>
        <v>Завантажити сертифікат</v>
      </c>
    </row>
    <row r="251" spans="1:4" x14ac:dyDescent="0.3">
      <c r="A251">
        <v>250</v>
      </c>
      <c r="B251" s="2" t="s">
        <v>500</v>
      </c>
      <c r="C251" t="s">
        <v>501</v>
      </c>
      <c r="D251" t="str">
        <f>HYPERLINK("https://talan.bank.gov.ua/get-user-certificate/wDwYam55TZi7D7q45sit","Завантажити сертифікат")</f>
        <v>Завантажити сертифікат</v>
      </c>
    </row>
    <row r="252" spans="1:4" x14ac:dyDescent="0.3">
      <c r="A252">
        <v>251</v>
      </c>
      <c r="B252" s="2" t="s">
        <v>502</v>
      </c>
      <c r="C252" t="s">
        <v>503</v>
      </c>
      <c r="D252" t="str">
        <f>HYPERLINK("https://talan.bank.gov.ua/get-user-certificate/wDwYa6K7RYiXvS3s-l9A","Завантажити сертифікат")</f>
        <v>Завантажити сертифікат</v>
      </c>
    </row>
    <row r="253" spans="1:4" x14ac:dyDescent="0.3">
      <c r="A253">
        <v>252</v>
      </c>
      <c r="B253" s="2" t="s">
        <v>504</v>
      </c>
      <c r="C253" t="s">
        <v>505</v>
      </c>
      <c r="D253" t="str">
        <f>HYPERLINK("https://talan.bank.gov.ua/get-user-certificate/wDwYa0e-LNwa5ZEatenZ","Завантажити сертифікат")</f>
        <v>Завантажити сертифікат</v>
      </c>
    </row>
    <row r="254" spans="1:4" x14ac:dyDescent="0.3">
      <c r="A254">
        <v>253</v>
      </c>
      <c r="B254" s="2" t="s">
        <v>506</v>
      </c>
      <c r="C254" t="s">
        <v>507</v>
      </c>
      <c r="D254" t="str">
        <f>HYPERLINK("https://talan.bank.gov.ua/get-user-certificate/wDwYaB5ZA5-5Ee0XPnOK","Завантажити сертифікат")</f>
        <v>Завантажити сертифікат</v>
      </c>
    </row>
    <row r="255" spans="1:4" x14ac:dyDescent="0.3">
      <c r="A255">
        <v>254</v>
      </c>
      <c r="B255" s="2" t="s">
        <v>508</v>
      </c>
      <c r="C255" t="s">
        <v>509</v>
      </c>
      <c r="D255" t="str">
        <f>HYPERLINK("https://talan.bank.gov.ua/get-user-certificate/wDwYa-J1sisU3XcZZmzb","Завантажити сертифікат")</f>
        <v>Завантажити сертифікат</v>
      </c>
    </row>
    <row r="256" spans="1:4" x14ac:dyDescent="0.3">
      <c r="A256">
        <v>255</v>
      </c>
      <c r="B256" s="2" t="s">
        <v>510</v>
      </c>
      <c r="C256" t="s">
        <v>511</v>
      </c>
      <c r="D256" t="str">
        <f>HYPERLINK("https://talan.bank.gov.ua/get-user-certificate/wDwYaq7xPakKIqN1r39L","Завантажити сертифікат")</f>
        <v>Завантажити сертифікат</v>
      </c>
    </row>
    <row r="257" spans="1:4" x14ac:dyDescent="0.3">
      <c r="A257">
        <v>256</v>
      </c>
      <c r="B257" s="2" t="s">
        <v>512</v>
      </c>
      <c r="C257" t="s">
        <v>513</v>
      </c>
      <c r="D257" t="str">
        <f>HYPERLINK("https://talan.bank.gov.ua/get-user-certificate/wDwYan1pBcNrkKp2Dxdl","Завантажити сертифікат")</f>
        <v>Завантажити сертифікат</v>
      </c>
    </row>
    <row r="258" spans="1:4" x14ac:dyDescent="0.3">
      <c r="A258">
        <v>257</v>
      </c>
      <c r="B258" s="2" t="s">
        <v>514</v>
      </c>
      <c r="C258" t="s">
        <v>515</v>
      </c>
      <c r="D258" t="str">
        <f>HYPERLINK("https://talan.bank.gov.ua/get-user-certificate/wDwYaYRFvsNgrYzYHiHF","Завантажити сертифікат")</f>
        <v>Завантажити сертифікат</v>
      </c>
    </row>
    <row r="259" spans="1:4" x14ac:dyDescent="0.3">
      <c r="A259">
        <v>258</v>
      </c>
      <c r="B259" s="2" t="s">
        <v>516</v>
      </c>
      <c r="C259" t="s">
        <v>517</v>
      </c>
      <c r="D259" t="str">
        <f>HYPERLINK("https://talan.bank.gov.ua/get-user-certificate/wDwYapCfAiX2Ez7w80no","Завантажити сертифікат")</f>
        <v>Завантажити сертифікат</v>
      </c>
    </row>
    <row r="260" spans="1:4" x14ac:dyDescent="0.3">
      <c r="A260">
        <v>259</v>
      </c>
      <c r="B260" s="2" t="s">
        <v>518</v>
      </c>
      <c r="C260" t="s">
        <v>519</v>
      </c>
      <c r="D260" t="str">
        <f>HYPERLINK("https://talan.bank.gov.ua/get-user-certificate/wDwYaxnx6XlfzDGLKM3i","Завантажити сертифікат")</f>
        <v>Завантажити сертифікат</v>
      </c>
    </row>
    <row r="261" spans="1:4" x14ac:dyDescent="0.3">
      <c r="A261">
        <v>260</v>
      </c>
      <c r="B261" s="2" t="s">
        <v>520</v>
      </c>
      <c r="C261" t="s">
        <v>521</v>
      </c>
      <c r="D261" t="str">
        <f>HYPERLINK("https://talan.bank.gov.ua/get-user-certificate/wDwYa-axQ34jHFCZ1DtC","Завантажити сертифікат")</f>
        <v>Завантажити сертифікат</v>
      </c>
    </row>
    <row r="262" spans="1:4" x14ac:dyDescent="0.3">
      <c r="A262">
        <v>261</v>
      </c>
      <c r="B262" s="2" t="s">
        <v>522</v>
      </c>
      <c r="C262" t="s">
        <v>523</v>
      </c>
      <c r="D262" t="str">
        <f>HYPERLINK("https://talan.bank.gov.ua/get-user-certificate/wDwYaoBSbUx8wDjW3jjm","Завантажити сертифікат")</f>
        <v>Завантажити сертифікат</v>
      </c>
    </row>
    <row r="263" spans="1:4" x14ac:dyDescent="0.3">
      <c r="A263">
        <v>262</v>
      </c>
      <c r="B263" s="2" t="s">
        <v>524</v>
      </c>
      <c r="C263" t="s">
        <v>525</v>
      </c>
      <c r="D263" t="str">
        <f>HYPERLINK("https://talan.bank.gov.ua/get-user-certificate/wDwYaWMNNgElIAvJK2DF","Завантажити сертифікат")</f>
        <v>Завантажити сертифікат</v>
      </c>
    </row>
    <row r="264" spans="1:4" x14ac:dyDescent="0.3">
      <c r="A264">
        <v>263</v>
      </c>
      <c r="B264" s="2" t="s">
        <v>526</v>
      </c>
      <c r="C264" t="s">
        <v>527</v>
      </c>
      <c r="D264" t="str">
        <f>HYPERLINK("https://talan.bank.gov.ua/get-user-certificate/wDwYaoFruc4d0C49J6jN","Завантажити сертифікат")</f>
        <v>Завантажити сертифікат</v>
      </c>
    </row>
    <row r="265" spans="1:4" x14ac:dyDescent="0.3">
      <c r="A265">
        <v>264</v>
      </c>
      <c r="B265" s="2">
        <v>1000</v>
      </c>
      <c r="C265" t="s">
        <v>528</v>
      </c>
      <c r="D265" t="str">
        <f>HYPERLINK("https://talan.bank.gov.ua/get-user-certificate/wDwYaEr2soBV0D_X1ZEc","Завантажити сертифікат")</f>
        <v>Завантажити сертифікат</v>
      </c>
    </row>
    <row r="266" spans="1:4" x14ac:dyDescent="0.3">
      <c r="A266">
        <v>265</v>
      </c>
      <c r="B266" s="2">
        <v>1001</v>
      </c>
      <c r="C266" t="s">
        <v>529</v>
      </c>
      <c r="D266" t="str">
        <f>HYPERLINK("https://talan.bank.gov.ua/get-user-certificate/wDwYaKz8hJyD7ooqJcFK","Завантажити сертифікат")</f>
        <v>Завантажити сертифікат</v>
      </c>
    </row>
    <row r="267" spans="1:4" x14ac:dyDescent="0.3">
      <c r="A267">
        <v>266</v>
      </c>
      <c r="B267" s="2">
        <v>1002</v>
      </c>
      <c r="C267" t="s">
        <v>530</v>
      </c>
      <c r="D267" t="str">
        <f>HYPERLINK("https://talan.bank.gov.ua/get-user-certificate/wDwYatzoR2k7Cyk0KKfn","Завантажити сертифікат")</f>
        <v>Завантажити сертифікат</v>
      </c>
    </row>
    <row r="268" spans="1:4" x14ac:dyDescent="0.3">
      <c r="A268">
        <v>267</v>
      </c>
      <c r="B268" s="2">
        <v>1003</v>
      </c>
      <c r="C268" t="s">
        <v>531</v>
      </c>
      <c r="D268" t="str">
        <f>HYPERLINK("https://talan.bank.gov.ua/get-user-certificate/wDwYaVNvZd19T7F12280","Завантажити сертифікат")</f>
        <v>Завантажити сертифікат</v>
      </c>
    </row>
    <row r="269" spans="1:4" x14ac:dyDescent="0.3">
      <c r="A269">
        <v>268</v>
      </c>
      <c r="B269" s="2">
        <v>1004</v>
      </c>
      <c r="C269" t="s">
        <v>532</v>
      </c>
      <c r="D269" t="str">
        <f>HYPERLINK("https://talan.bank.gov.ua/get-user-certificate/wDwYa22UBVdwMbv6pnuC","Завантажити сертифікат")</f>
        <v>Завантажити сертифікат</v>
      </c>
    </row>
    <row r="270" spans="1:4" x14ac:dyDescent="0.3">
      <c r="A270">
        <v>269</v>
      </c>
      <c r="B270" s="2">
        <v>1005</v>
      </c>
      <c r="C270" t="s">
        <v>533</v>
      </c>
      <c r="D270" t="str">
        <f>HYPERLINK("https://talan.bank.gov.ua/get-user-certificate/wDwYaITjm1f-EJ0peDwV","Завантажити сертифікат")</f>
        <v>Завантажити сертифікат</v>
      </c>
    </row>
    <row r="271" spans="1:4" x14ac:dyDescent="0.3">
      <c r="A271">
        <v>270</v>
      </c>
      <c r="B271" s="2">
        <v>1006</v>
      </c>
      <c r="C271" t="s">
        <v>534</v>
      </c>
      <c r="D271" t="str">
        <f>HYPERLINK("https://talan.bank.gov.ua/get-user-certificate/wDwYaVNVfN8XGb0BBH3i","Завантажити сертифікат")</f>
        <v>Завантажити сертифікат</v>
      </c>
    </row>
    <row r="272" spans="1:4" x14ac:dyDescent="0.3">
      <c r="A272">
        <v>271</v>
      </c>
      <c r="B272" s="2">
        <v>1007</v>
      </c>
      <c r="C272" t="s">
        <v>535</v>
      </c>
      <c r="D272" t="str">
        <f>HYPERLINK("https://talan.bank.gov.ua/get-user-certificate/wDwYasqER3rL8W7E9E1p","Завантажити сертифікат")</f>
        <v>Завантажити сертифікат</v>
      </c>
    </row>
    <row r="273" spans="1:4" x14ac:dyDescent="0.3">
      <c r="A273">
        <v>272</v>
      </c>
      <c r="B273" s="2">
        <v>1008</v>
      </c>
      <c r="C273" t="s">
        <v>536</v>
      </c>
      <c r="D273" t="str">
        <f>HYPERLINK("https://talan.bank.gov.ua/get-user-certificate/wDwYaRBhSpr-UbZBWAoE","Завантажити сертифікат")</f>
        <v>Завантажити сертифікат</v>
      </c>
    </row>
    <row r="274" spans="1:4" x14ac:dyDescent="0.3">
      <c r="A274">
        <v>273</v>
      </c>
      <c r="B274" s="2">
        <v>1009</v>
      </c>
      <c r="C274" t="s">
        <v>537</v>
      </c>
      <c r="D274" t="str">
        <f>HYPERLINK("https://talan.bank.gov.ua/get-user-certificate/wDwYay5ifR9k69Srw09K","Завантажити сертифікат")</f>
        <v>Завантажити сертифікат</v>
      </c>
    </row>
    <row r="275" spans="1:4" x14ac:dyDescent="0.3">
      <c r="A275">
        <v>274</v>
      </c>
      <c r="B275" s="2">
        <v>1010</v>
      </c>
      <c r="C275" t="s">
        <v>538</v>
      </c>
      <c r="D275" t="str">
        <f>HYPERLINK("https://talan.bank.gov.ua/get-user-certificate/wDwYaXRLxA1Ly34RoPmG","Завантажити сертифікат")</f>
        <v>Завантажити сертифікат</v>
      </c>
    </row>
    <row r="276" spans="1:4" x14ac:dyDescent="0.3">
      <c r="A276">
        <v>275</v>
      </c>
      <c r="B276" s="2">
        <v>1011</v>
      </c>
      <c r="C276" t="s">
        <v>539</v>
      </c>
      <c r="D276" t="str">
        <f>HYPERLINK("https://talan.bank.gov.ua/get-user-certificate/wDwYaKIUH45ndUlWrkM4","Завантажити сертифікат")</f>
        <v>Завантажити сертифікат</v>
      </c>
    </row>
    <row r="277" spans="1:4" x14ac:dyDescent="0.3">
      <c r="A277">
        <v>276</v>
      </c>
      <c r="B277" s="2">
        <v>1012</v>
      </c>
      <c r="C277" t="s">
        <v>540</v>
      </c>
      <c r="D277" t="str">
        <f>HYPERLINK("https://talan.bank.gov.ua/get-user-certificate/wDwYal-Cssqj-bQU5Zd5","Завантажити сертифікат")</f>
        <v>Завантажити сертифікат</v>
      </c>
    </row>
    <row r="278" spans="1:4" x14ac:dyDescent="0.3">
      <c r="A278">
        <v>277</v>
      </c>
      <c r="B278" s="2">
        <v>1013</v>
      </c>
      <c r="C278" t="s">
        <v>541</v>
      </c>
      <c r="D278" t="str">
        <f>HYPERLINK("https://talan.bank.gov.ua/get-user-certificate/wDwYaHbQ_KPFPEr7RbjY","Завантажити сертифікат")</f>
        <v>Завантажити сертифікат</v>
      </c>
    </row>
    <row r="279" spans="1:4" x14ac:dyDescent="0.3">
      <c r="A279">
        <v>278</v>
      </c>
      <c r="B279" s="2">
        <v>1014</v>
      </c>
      <c r="C279" t="s">
        <v>542</v>
      </c>
      <c r="D279" t="str">
        <f>HYPERLINK("https://talan.bank.gov.ua/get-user-certificate/wDwYazhmPOjnCVsk2f9-","Завантажити сертифікат")</f>
        <v>Завантажити сертифікат</v>
      </c>
    </row>
    <row r="280" spans="1:4" x14ac:dyDescent="0.3">
      <c r="A280">
        <v>279</v>
      </c>
      <c r="B280" s="2">
        <v>1015</v>
      </c>
      <c r="C280" t="s">
        <v>543</v>
      </c>
      <c r="D280" t="str">
        <f>HYPERLINK("https://talan.bank.gov.ua/get-user-certificate/wDwYaqEq5corSXdvFR-Y","Завантажити сертифікат")</f>
        <v>Завантажити сертифікат</v>
      </c>
    </row>
    <row r="281" spans="1:4" x14ac:dyDescent="0.3">
      <c r="A281">
        <v>280</v>
      </c>
      <c r="B281" s="2">
        <v>1016</v>
      </c>
      <c r="C281" t="s">
        <v>544</v>
      </c>
      <c r="D281" t="str">
        <f>HYPERLINK("https://talan.bank.gov.ua/get-user-certificate/wDwYaxFHLHyFPVgnnsBC","Завантажити сертифікат")</f>
        <v>Завантажити сертифікат</v>
      </c>
    </row>
    <row r="282" spans="1:4" x14ac:dyDescent="0.3">
      <c r="A282">
        <v>281</v>
      </c>
      <c r="B282" s="2">
        <v>1017</v>
      </c>
      <c r="C282" t="s">
        <v>545</v>
      </c>
      <c r="D282" t="str">
        <f>HYPERLINK("https://talan.bank.gov.ua/get-user-certificate/wDwYanIIUWnbzJeBWUZ2","Завантажити сертифікат")</f>
        <v>Завантажити сертифікат</v>
      </c>
    </row>
    <row r="283" spans="1:4" x14ac:dyDescent="0.3">
      <c r="A283">
        <v>282</v>
      </c>
      <c r="B283" s="2">
        <v>1018</v>
      </c>
      <c r="C283" t="s">
        <v>546</v>
      </c>
      <c r="D283" t="str">
        <f>HYPERLINK("https://talan.bank.gov.ua/get-user-certificate/wDwYa1ca2Ce9Ptc_KQtL","Завантажити сертифікат")</f>
        <v>Завантажити сертифікат</v>
      </c>
    </row>
    <row r="284" spans="1:4" x14ac:dyDescent="0.3">
      <c r="A284">
        <v>283</v>
      </c>
      <c r="B284" s="2">
        <v>1019</v>
      </c>
      <c r="C284" t="s">
        <v>547</v>
      </c>
      <c r="D284" t="str">
        <f>HYPERLINK("https://talan.bank.gov.ua/get-user-certificate/wDwYaQbawCqqJVMa2Q4H","Завантажити сертифікат")</f>
        <v>Завантажити сертифікат</v>
      </c>
    </row>
    <row r="285" spans="1:4" x14ac:dyDescent="0.3">
      <c r="A285">
        <v>284</v>
      </c>
      <c r="B285" s="2">
        <v>1020</v>
      </c>
      <c r="C285" t="s">
        <v>548</v>
      </c>
      <c r="D285" t="str">
        <f>HYPERLINK("https://talan.bank.gov.ua/get-user-certificate/wDwYa74lwtR4j2LLLyZA","Завантажити сертифікат")</f>
        <v>Завантажити сертифікат</v>
      </c>
    </row>
    <row r="286" spans="1:4" x14ac:dyDescent="0.3">
      <c r="A286">
        <v>285</v>
      </c>
      <c r="B286" s="2">
        <v>1021</v>
      </c>
      <c r="C286" t="s">
        <v>549</v>
      </c>
      <c r="D286" t="str">
        <f>HYPERLINK("https://talan.bank.gov.ua/get-user-certificate/wDwYaYl7Y8Xm4lWjR7Ws","Завантажити сертифікат")</f>
        <v>Завантажити сертифікат</v>
      </c>
    </row>
    <row r="287" spans="1:4" x14ac:dyDescent="0.3">
      <c r="A287">
        <v>286</v>
      </c>
      <c r="B287" s="2">
        <v>1022</v>
      </c>
      <c r="C287" t="s">
        <v>550</v>
      </c>
      <c r="D287" t="str">
        <f>HYPERLINK("https://talan.bank.gov.ua/get-user-certificate/wDwYaPF1N5i2aaD_mQ7m","Завантажити сертифікат")</f>
        <v>Завантажити сертифікат</v>
      </c>
    </row>
    <row r="288" spans="1:4" x14ac:dyDescent="0.3">
      <c r="A288">
        <v>287</v>
      </c>
      <c r="B288" s="2">
        <v>1023</v>
      </c>
      <c r="C288" t="s">
        <v>551</v>
      </c>
      <c r="D288" t="str">
        <f>HYPERLINK("https://talan.bank.gov.ua/get-user-certificate/wDwYax9ngQvOGMZQoySB","Завантажити сертифікат")</f>
        <v>Завантажити сертифікат</v>
      </c>
    </row>
    <row r="289" spans="1:4" x14ac:dyDescent="0.3">
      <c r="A289">
        <v>288</v>
      </c>
      <c r="B289" s="2">
        <v>1024</v>
      </c>
      <c r="C289" t="s">
        <v>552</v>
      </c>
      <c r="D289" t="str">
        <f>HYPERLINK("https://talan.bank.gov.ua/get-user-certificate/wDwYau8sBx1StmzXiuV0","Завантажити сертифікат")</f>
        <v>Завантажити сертифікат</v>
      </c>
    </row>
    <row r="290" spans="1:4" x14ac:dyDescent="0.3">
      <c r="A290">
        <v>289</v>
      </c>
      <c r="B290" s="2">
        <v>1025</v>
      </c>
      <c r="C290" t="s">
        <v>553</v>
      </c>
      <c r="D290" t="str">
        <f>HYPERLINK("https://talan.bank.gov.ua/get-user-certificate/wDwYat7Ae1QXWTkwM7eg","Завантажити сертифікат")</f>
        <v>Завантажити сертифікат</v>
      </c>
    </row>
    <row r="291" spans="1:4" x14ac:dyDescent="0.3">
      <c r="A291">
        <v>290</v>
      </c>
      <c r="B291" s="2">
        <v>1026</v>
      </c>
      <c r="C291" t="s">
        <v>554</v>
      </c>
      <c r="D291" t="str">
        <f>HYPERLINK("https://talan.bank.gov.ua/get-user-certificate/wDwYajeOoi0jhQSweDBS","Завантажити сертифікат")</f>
        <v>Завантажити сертифікат</v>
      </c>
    </row>
    <row r="292" spans="1:4" x14ac:dyDescent="0.3">
      <c r="A292">
        <v>291</v>
      </c>
      <c r="B292" s="2">
        <v>1027</v>
      </c>
      <c r="C292" t="s">
        <v>555</v>
      </c>
      <c r="D292" t="str">
        <f>HYPERLINK("https://talan.bank.gov.ua/get-user-certificate/wDwYa6KW2IY-78SVxXOv","Завантажити сертифікат")</f>
        <v>Завантажити сертифікат</v>
      </c>
    </row>
    <row r="293" spans="1:4" x14ac:dyDescent="0.3">
      <c r="A293">
        <v>292</v>
      </c>
      <c r="B293" s="2">
        <v>1028</v>
      </c>
      <c r="C293" t="s">
        <v>556</v>
      </c>
      <c r="D293" t="str">
        <f>HYPERLINK("https://talan.bank.gov.ua/get-user-certificate/wDwYaQm2tqez0ZgA23Ds","Завантажити сертифікат")</f>
        <v>Завантажити сертифікат</v>
      </c>
    </row>
    <row r="294" spans="1:4" x14ac:dyDescent="0.3">
      <c r="A294">
        <v>293</v>
      </c>
      <c r="B294" s="2">
        <v>1029</v>
      </c>
      <c r="C294" t="s">
        <v>557</v>
      </c>
      <c r="D294" t="str">
        <f>HYPERLINK("https://talan.bank.gov.ua/get-user-certificate/wDwYabesOQfjY0w453Vz","Завантажити сертифікат")</f>
        <v>Завантажити сертифікат</v>
      </c>
    </row>
    <row r="295" spans="1:4" x14ac:dyDescent="0.3">
      <c r="A295">
        <v>294</v>
      </c>
      <c r="B295" s="2">
        <v>1030</v>
      </c>
      <c r="C295" t="s">
        <v>558</v>
      </c>
      <c r="D295" t="str">
        <f>HYPERLINK("https://talan.bank.gov.ua/get-user-certificate/wDwYauW_DX3QSdFYb9kX","Завантажити сертифікат")</f>
        <v>Завантажити сертифікат</v>
      </c>
    </row>
    <row r="296" spans="1:4" x14ac:dyDescent="0.3">
      <c r="A296">
        <v>295</v>
      </c>
      <c r="B296" s="2">
        <v>1031</v>
      </c>
      <c r="C296" t="s">
        <v>559</v>
      </c>
      <c r="D296" t="str">
        <f>HYPERLINK("https://talan.bank.gov.ua/get-user-certificate/wDwYaB98prcdqtRaGc5q","Завантажити сертифікат")</f>
        <v>Завантажити сертифікат</v>
      </c>
    </row>
    <row r="297" spans="1:4" x14ac:dyDescent="0.3">
      <c r="A297">
        <v>296</v>
      </c>
      <c r="B297" s="2">
        <v>1032</v>
      </c>
      <c r="C297" t="s">
        <v>560</v>
      </c>
      <c r="D297" t="str">
        <f>HYPERLINK("https://talan.bank.gov.ua/get-user-certificate/wDwYaI7LP0-cqlCjJ_5v","Завантажити сертифікат")</f>
        <v>Завантажити сертифікат</v>
      </c>
    </row>
    <row r="298" spans="1:4" x14ac:dyDescent="0.3">
      <c r="A298">
        <v>297</v>
      </c>
      <c r="B298" s="2">
        <v>1033</v>
      </c>
      <c r="C298" t="s">
        <v>561</v>
      </c>
      <c r="D298" t="str">
        <f>HYPERLINK("https://talan.bank.gov.ua/get-user-certificate/wDwYaAiHOUncghwvMngS","Завантажити сертифікат")</f>
        <v>Завантажити сертифікат</v>
      </c>
    </row>
    <row r="299" spans="1:4" x14ac:dyDescent="0.3">
      <c r="A299">
        <v>298</v>
      </c>
      <c r="B299" s="2">
        <v>1034</v>
      </c>
      <c r="C299" t="s">
        <v>562</v>
      </c>
      <c r="D299" t="str">
        <f>HYPERLINK("https://talan.bank.gov.ua/get-user-certificate/wDwYabG_V3-5Dp8Qn0RY","Завантажити сертифікат")</f>
        <v>Завантажити сертифікат</v>
      </c>
    </row>
    <row r="300" spans="1:4" x14ac:dyDescent="0.3">
      <c r="A300">
        <v>299</v>
      </c>
      <c r="B300" s="2">
        <v>1035</v>
      </c>
      <c r="C300" t="s">
        <v>563</v>
      </c>
      <c r="D300" t="str">
        <f>HYPERLINK("https://talan.bank.gov.ua/get-user-certificate/wDwYa-6DZfRBNr7WBk-J","Завантажити сертифікат")</f>
        <v>Завантажити сертифікат</v>
      </c>
    </row>
    <row r="301" spans="1:4" x14ac:dyDescent="0.3">
      <c r="A301">
        <v>300</v>
      </c>
      <c r="B301" s="2">
        <v>1036</v>
      </c>
      <c r="C301" t="s">
        <v>564</v>
      </c>
      <c r="D301" t="str">
        <f>HYPERLINK("https://talan.bank.gov.ua/get-user-certificate/wDwYaEWm323uw7fvgxUu","Завантажити сертифікат")</f>
        <v>Завантажити сертифікат</v>
      </c>
    </row>
    <row r="302" spans="1:4" x14ac:dyDescent="0.3">
      <c r="A302">
        <v>301</v>
      </c>
      <c r="B302" s="2">
        <v>1037</v>
      </c>
      <c r="C302" t="s">
        <v>565</v>
      </c>
      <c r="D302" t="str">
        <f>HYPERLINK("https://talan.bank.gov.ua/get-user-certificate/wDwYa3QKmKu9rYwdt86w","Завантажити сертифікат")</f>
        <v>Завантажити сертифікат</v>
      </c>
    </row>
    <row r="303" spans="1:4" x14ac:dyDescent="0.3">
      <c r="A303">
        <v>302</v>
      </c>
      <c r="B303" s="2">
        <v>1038</v>
      </c>
      <c r="C303" t="s">
        <v>566</v>
      </c>
      <c r="D303" t="str">
        <f>HYPERLINK("https://talan.bank.gov.ua/get-user-certificate/wDwYapjfK-wnDHrJdXN3","Завантажити сертифікат")</f>
        <v>Завантажити сертифікат</v>
      </c>
    </row>
    <row r="304" spans="1:4" x14ac:dyDescent="0.3">
      <c r="A304">
        <v>303</v>
      </c>
      <c r="B304" s="2">
        <v>1039</v>
      </c>
      <c r="C304" t="s">
        <v>567</v>
      </c>
      <c r="D304" t="str">
        <f>HYPERLINK("https://talan.bank.gov.ua/get-user-certificate/wDwYa1lyjWWbZexOFzR7","Завантажити сертифікат")</f>
        <v>Завантажити сертифікат</v>
      </c>
    </row>
    <row r="305" spans="1:4" x14ac:dyDescent="0.3">
      <c r="A305">
        <v>304</v>
      </c>
      <c r="B305" s="2">
        <v>1040</v>
      </c>
      <c r="C305" t="s">
        <v>568</v>
      </c>
      <c r="D305" t="str">
        <f>HYPERLINK("https://talan.bank.gov.ua/get-user-certificate/wDwYagVwazyUrHV3WXUg","Завантажити сертифікат")</f>
        <v>Завантажити сертифікат</v>
      </c>
    </row>
    <row r="306" spans="1:4" x14ac:dyDescent="0.3">
      <c r="A306">
        <v>305</v>
      </c>
      <c r="B306" s="2">
        <v>1041</v>
      </c>
      <c r="C306" t="s">
        <v>569</v>
      </c>
      <c r="D306" t="str">
        <f>HYPERLINK("https://talan.bank.gov.ua/get-user-certificate/wDwYamyQTOd88Evd53Z5","Завантажити сертифікат")</f>
        <v>Завантажити сертифікат</v>
      </c>
    </row>
    <row r="307" spans="1:4" x14ac:dyDescent="0.3">
      <c r="A307">
        <v>306</v>
      </c>
      <c r="B307" s="2">
        <v>1042</v>
      </c>
      <c r="C307" t="s">
        <v>570</v>
      </c>
      <c r="D307" t="str">
        <f>HYPERLINK("https://talan.bank.gov.ua/get-user-certificate/wDwYa7o_i18kvBP6AgH5","Завантажити сертифікат")</f>
        <v>Завантажити сертифікат</v>
      </c>
    </row>
    <row r="308" spans="1:4" x14ac:dyDescent="0.3">
      <c r="A308">
        <v>307</v>
      </c>
      <c r="B308" s="2">
        <v>1043</v>
      </c>
      <c r="C308" t="s">
        <v>571</v>
      </c>
      <c r="D308" t="str">
        <f>HYPERLINK("https://talan.bank.gov.ua/get-user-certificate/wDwYaJkpt2MUQRsR_VnR","Завантажити сертифікат")</f>
        <v>Завантажити сертифікат</v>
      </c>
    </row>
    <row r="309" spans="1:4" x14ac:dyDescent="0.3">
      <c r="A309">
        <v>308</v>
      </c>
      <c r="B309" s="2">
        <v>1044</v>
      </c>
      <c r="C309" t="s">
        <v>572</v>
      </c>
      <c r="D309" t="str">
        <f>HYPERLINK("https://talan.bank.gov.ua/get-user-certificate/wDwYaZ8zHQ3gRZKZHySp","Завантажити сертифікат")</f>
        <v>Завантажити сертифікат</v>
      </c>
    </row>
    <row r="310" spans="1:4" x14ac:dyDescent="0.3">
      <c r="A310">
        <v>309</v>
      </c>
      <c r="B310" s="2">
        <v>1045</v>
      </c>
      <c r="C310" t="s">
        <v>573</v>
      </c>
      <c r="D310" t="str">
        <f>HYPERLINK("https://talan.bank.gov.ua/get-user-certificate/wDwYac6eJ5zJG4t69xw3","Завантажити сертифікат")</f>
        <v>Завантажити сертифікат</v>
      </c>
    </row>
    <row r="311" spans="1:4" x14ac:dyDescent="0.3">
      <c r="A311">
        <v>310</v>
      </c>
      <c r="B311" s="2">
        <v>1046</v>
      </c>
      <c r="C311" t="s">
        <v>574</v>
      </c>
      <c r="D311" t="str">
        <f>HYPERLINK("https://talan.bank.gov.ua/get-user-certificate/wDwYa-00bQ28kgdzmKZB","Завантажити сертифікат")</f>
        <v>Завантажити сертифікат</v>
      </c>
    </row>
    <row r="312" spans="1:4" x14ac:dyDescent="0.3">
      <c r="A312">
        <v>311</v>
      </c>
      <c r="B312" s="2">
        <v>1047</v>
      </c>
      <c r="C312" t="s">
        <v>575</v>
      </c>
      <c r="D312" t="str">
        <f>HYPERLINK("https://talan.bank.gov.ua/get-user-certificate/wDwYaCT6cGDGPpwFCvO8","Завантажити сертифікат")</f>
        <v>Завантажити сертифікат</v>
      </c>
    </row>
    <row r="313" spans="1:4" x14ac:dyDescent="0.3">
      <c r="A313">
        <v>312</v>
      </c>
      <c r="B313" s="2">
        <v>1048</v>
      </c>
      <c r="C313" t="s">
        <v>576</v>
      </c>
      <c r="D313" t="str">
        <f>HYPERLINK("https://talan.bank.gov.ua/get-user-certificate/wDwYagMUUf4ESAHMHWM7","Завантажити сертифікат")</f>
        <v>Завантажити сертифікат</v>
      </c>
    </row>
    <row r="314" spans="1:4" x14ac:dyDescent="0.3">
      <c r="A314">
        <v>313</v>
      </c>
      <c r="B314" s="2">
        <v>1049</v>
      </c>
      <c r="C314" t="s">
        <v>577</v>
      </c>
      <c r="D314" t="str">
        <f>HYPERLINK("https://talan.bank.gov.ua/get-user-certificate/wDwYarAuQTWSOcnyasq_","Завантажити сертифікат")</f>
        <v>Завантажити сертифікат</v>
      </c>
    </row>
    <row r="315" spans="1:4" x14ac:dyDescent="0.3">
      <c r="A315">
        <v>314</v>
      </c>
      <c r="B315" s="2">
        <v>1050</v>
      </c>
      <c r="C315" t="s">
        <v>578</v>
      </c>
      <c r="D315" t="str">
        <f>HYPERLINK("https://talan.bank.gov.ua/get-user-certificate/wDwYaeeEjjh7rcNkas_Q","Завантажити сертифікат")</f>
        <v>Завантажити сертифікат</v>
      </c>
    </row>
    <row r="316" spans="1:4" x14ac:dyDescent="0.3">
      <c r="A316">
        <v>315</v>
      </c>
      <c r="B316" s="2">
        <v>1051</v>
      </c>
      <c r="C316" t="s">
        <v>579</v>
      </c>
      <c r="D316" t="str">
        <f>HYPERLINK("https://talan.bank.gov.ua/get-user-certificate/wDwYauwwobcUxDKbma--","Завантажити сертифікат")</f>
        <v>Завантажити сертифікат</v>
      </c>
    </row>
    <row r="317" spans="1:4" x14ac:dyDescent="0.3">
      <c r="A317">
        <v>316</v>
      </c>
      <c r="B317" s="2">
        <v>1052</v>
      </c>
      <c r="C317" t="s">
        <v>580</v>
      </c>
      <c r="D317" t="str">
        <f>HYPERLINK("https://talan.bank.gov.ua/get-user-certificate/wDwYaf-h1a_uvfXjX4Hc","Завантажити сертифікат")</f>
        <v>Завантажити сертифікат</v>
      </c>
    </row>
    <row r="318" spans="1:4" x14ac:dyDescent="0.3">
      <c r="A318">
        <v>317</v>
      </c>
      <c r="B318" s="2">
        <v>1053</v>
      </c>
      <c r="C318" t="s">
        <v>581</v>
      </c>
      <c r="D318" t="str">
        <f>HYPERLINK("https://talan.bank.gov.ua/get-user-certificate/wDwYaWlD02v2TEDU2C60","Завантажити сертифікат")</f>
        <v>Завантажити сертифікат</v>
      </c>
    </row>
    <row r="319" spans="1:4" x14ac:dyDescent="0.3">
      <c r="A319">
        <v>318</v>
      </c>
      <c r="B319" s="2">
        <v>1054</v>
      </c>
      <c r="C319" t="s">
        <v>582</v>
      </c>
      <c r="D319" t="str">
        <f>HYPERLINK("https://talan.bank.gov.ua/get-user-certificate/wDwYa_kaRCiEtlwWHWKg","Завантажити сертифікат")</f>
        <v>Завантажити сертифікат</v>
      </c>
    </row>
    <row r="320" spans="1:4" x14ac:dyDescent="0.3">
      <c r="A320">
        <v>319</v>
      </c>
      <c r="B320" s="2">
        <v>1055</v>
      </c>
      <c r="C320" t="s">
        <v>583</v>
      </c>
      <c r="D320" t="str">
        <f>HYPERLINK("https://talan.bank.gov.ua/get-user-certificate/wDwYap_dpfzV-85Ko-ge","Завантажити сертифікат")</f>
        <v>Завантажити сертифікат</v>
      </c>
    </row>
    <row r="321" spans="1:4" x14ac:dyDescent="0.3">
      <c r="A321">
        <v>320</v>
      </c>
      <c r="B321" s="2">
        <v>1056</v>
      </c>
      <c r="C321" t="s">
        <v>584</v>
      </c>
      <c r="D321" t="str">
        <f>HYPERLINK("https://talan.bank.gov.ua/get-user-certificate/wDwYab4piLCY0PPBqJt5","Завантажити сертифікат")</f>
        <v>Завантажити сертифікат</v>
      </c>
    </row>
    <row r="322" spans="1:4" x14ac:dyDescent="0.3">
      <c r="A322">
        <v>321</v>
      </c>
      <c r="B322" s="2">
        <v>1057</v>
      </c>
      <c r="C322" t="s">
        <v>585</v>
      </c>
      <c r="D322" t="str">
        <f>HYPERLINK("https://talan.bank.gov.ua/get-user-certificate/wDwYamT5_bz7WbxvMa99","Завантажити сертифікат")</f>
        <v>Завантажити сертифікат</v>
      </c>
    </row>
    <row r="323" spans="1:4" x14ac:dyDescent="0.3">
      <c r="A323">
        <v>322</v>
      </c>
      <c r="B323" s="2">
        <v>1058</v>
      </c>
      <c r="C323" t="s">
        <v>586</v>
      </c>
      <c r="D323" t="str">
        <f>HYPERLINK("https://talan.bank.gov.ua/get-user-certificate/wDwYa4y0iNesclG_g8w2","Завантажити сертифікат")</f>
        <v>Завантажити сертифікат</v>
      </c>
    </row>
    <row r="324" spans="1:4" x14ac:dyDescent="0.3">
      <c r="A324">
        <v>323</v>
      </c>
      <c r="B324" s="2">
        <v>1059</v>
      </c>
      <c r="C324" t="s">
        <v>587</v>
      </c>
      <c r="D324" t="str">
        <f>HYPERLINK("https://talan.bank.gov.ua/get-user-certificate/wDwYaVGjgXVAR1t1jWvC","Завантажити сертифікат")</f>
        <v>Завантажити сертифікат</v>
      </c>
    </row>
    <row r="325" spans="1:4" x14ac:dyDescent="0.3">
      <c r="A325">
        <v>324</v>
      </c>
      <c r="B325" s="2">
        <v>1060</v>
      </c>
      <c r="C325" t="s">
        <v>588</v>
      </c>
      <c r="D325" t="str">
        <f>HYPERLINK("https://talan.bank.gov.ua/get-user-certificate/wDwYahoSG0uTV6_A_vHU","Завантажити сертифікат")</f>
        <v>Завантажити сертифікат</v>
      </c>
    </row>
    <row r="326" spans="1:4" x14ac:dyDescent="0.3">
      <c r="A326">
        <v>325</v>
      </c>
      <c r="B326" s="2">
        <v>1061</v>
      </c>
      <c r="C326" t="s">
        <v>589</v>
      </c>
      <c r="D326" t="str">
        <f>HYPERLINK("https://talan.bank.gov.ua/get-user-certificate/wDwYadhyGtGTSIv_pwi4","Завантажити сертифікат")</f>
        <v>Завантажити сертифікат</v>
      </c>
    </row>
    <row r="327" spans="1:4" x14ac:dyDescent="0.3">
      <c r="A327">
        <v>326</v>
      </c>
      <c r="B327" s="2">
        <v>1062</v>
      </c>
      <c r="C327" t="s">
        <v>590</v>
      </c>
      <c r="D327" t="str">
        <f>HYPERLINK("https://talan.bank.gov.ua/get-user-certificate/wDwYa471kG8DNOE16Jt9","Завантажити сертифікат")</f>
        <v>Завантажити сертифікат</v>
      </c>
    </row>
    <row r="328" spans="1:4" x14ac:dyDescent="0.3">
      <c r="A328">
        <v>327</v>
      </c>
      <c r="B328" s="2">
        <v>1063</v>
      </c>
      <c r="C328" t="s">
        <v>591</v>
      </c>
      <c r="D328" t="str">
        <f>HYPERLINK("https://talan.bank.gov.ua/get-user-certificate/wDwYaw2XVRzyPPv-H7s7","Завантажити сертифікат")</f>
        <v>Завантажити сертифікат</v>
      </c>
    </row>
    <row r="329" spans="1:4" x14ac:dyDescent="0.3">
      <c r="A329">
        <v>328</v>
      </c>
      <c r="B329" s="2">
        <v>1064</v>
      </c>
      <c r="C329" t="s">
        <v>592</v>
      </c>
      <c r="D329" t="str">
        <f>HYPERLINK("https://talan.bank.gov.ua/get-user-certificate/wDwYaopK0dsonuGmL1SZ","Завантажити сертифікат")</f>
        <v>Завантажити сертифікат</v>
      </c>
    </row>
    <row r="330" spans="1:4" x14ac:dyDescent="0.3">
      <c r="A330">
        <v>329</v>
      </c>
      <c r="B330" s="2">
        <v>1065</v>
      </c>
      <c r="C330" t="s">
        <v>593</v>
      </c>
      <c r="D330" t="str">
        <f>HYPERLINK("https://talan.bank.gov.ua/get-user-certificate/wDwYafd1HGY36ZHVh21y","Завантажити сертифікат")</f>
        <v>Завантажити сертифікат</v>
      </c>
    </row>
    <row r="331" spans="1:4" x14ac:dyDescent="0.3">
      <c r="A331">
        <v>330</v>
      </c>
      <c r="B331" s="2">
        <v>1066</v>
      </c>
      <c r="C331" t="s">
        <v>594</v>
      </c>
      <c r="D331" t="str">
        <f>HYPERLINK("https://talan.bank.gov.ua/get-user-certificate/wDwYaEVYxKUJZwvxbys5","Завантажити сертифікат")</f>
        <v>Завантажити сертифікат</v>
      </c>
    </row>
    <row r="332" spans="1:4" x14ac:dyDescent="0.3">
      <c r="A332">
        <v>331</v>
      </c>
      <c r="B332" s="2">
        <v>1067</v>
      </c>
      <c r="C332" t="s">
        <v>595</v>
      </c>
      <c r="D332" t="str">
        <f>HYPERLINK("https://talan.bank.gov.ua/get-user-certificate/wDwYaDKJ7LFixg4jB5Z2","Завантажити сертифікат")</f>
        <v>Завантажити сертифікат</v>
      </c>
    </row>
    <row r="333" spans="1:4" x14ac:dyDescent="0.3">
      <c r="A333">
        <v>332</v>
      </c>
      <c r="B333" s="2">
        <v>1068</v>
      </c>
      <c r="C333" t="s">
        <v>596</v>
      </c>
      <c r="D333" t="str">
        <f>HYPERLINK("https://talan.bank.gov.ua/get-user-certificate/wDwYaut4lxx2QTcgIR7h","Завантажити сертифікат")</f>
        <v>Завантажити сертифікат</v>
      </c>
    </row>
    <row r="334" spans="1:4" x14ac:dyDescent="0.3">
      <c r="A334">
        <v>333</v>
      </c>
      <c r="B334" s="2">
        <v>1069</v>
      </c>
      <c r="C334" t="s">
        <v>597</v>
      </c>
      <c r="D334" t="str">
        <f>HYPERLINK("https://talan.bank.gov.ua/get-user-certificate/wDwYayd7Eve-ZX-oudnI","Завантажити сертифікат")</f>
        <v>Завантажити сертифікат</v>
      </c>
    </row>
    <row r="335" spans="1:4" x14ac:dyDescent="0.3">
      <c r="A335">
        <v>334</v>
      </c>
      <c r="B335" s="2">
        <v>1070</v>
      </c>
      <c r="C335" t="s">
        <v>598</v>
      </c>
      <c r="D335" t="str">
        <f>HYPERLINK("https://talan.bank.gov.ua/get-user-certificate/wDwYaN4QRuTLt4PRnoT0","Завантажити сертифікат")</f>
        <v>Завантажити сертифікат</v>
      </c>
    </row>
    <row r="336" spans="1:4" x14ac:dyDescent="0.3">
      <c r="A336">
        <v>335</v>
      </c>
      <c r="B336" s="2">
        <v>1071</v>
      </c>
      <c r="C336" t="s">
        <v>599</v>
      </c>
      <c r="D336" t="str">
        <f>HYPERLINK("https://talan.bank.gov.ua/get-user-certificate/wDwYaZpGvVuxvbhLu3bj","Завантажити сертифікат")</f>
        <v>Завантажити сертифікат</v>
      </c>
    </row>
    <row r="337" spans="1:4" x14ac:dyDescent="0.3">
      <c r="A337">
        <v>336</v>
      </c>
      <c r="B337" s="2">
        <v>1072</v>
      </c>
      <c r="C337" t="s">
        <v>600</v>
      </c>
      <c r="D337" t="str">
        <f>HYPERLINK("https://talan.bank.gov.ua/get-user-certificate/wDwYauz-G_OwRBgWfsFb","Завантажити сертифікат")</f>
        <v>Завантажити сертифікат</v>
      </c>
    </row>
    <row r="338" spans="1:4" x14ac:dyDescent="0.3">
      <c r="A338">
        <v>337</v>
      </c>
      <c r="B338" s="2">
        <v>1073</v>
      </c>
      <c r="C338" t="s">
        <v>601</v>
      </c>
      <c r="D338" t="str">
        <f>HYPERLINK("https://talan.bank.gov.ua/get-user-certificate/wDwYaN-3D7XfheBwBl68","Завантажити сертифікат")</f>
        <v>Завантажити сертифікат</v>
      </c>
    </row>
    <row r="339" spans="1:4" x14ac:dyDescent="0.3">
      <c r="A339">
        <v>338</v>
      </c>
      <c r="B339" s="2">
        <v>1074</v>
      </c>
      <c r="C339" t="s">
        <v>602</v>
      </c>
      <c r="D339" t="str">
        <f>HYPERLINK("https://talan.bank.gov.ua/get-user-certificate/wDwYa711f2MftGPGW6oH","Завантажити сертифікат")</f>
        <v>Завантажити сертифікат</v>
      </c>
    </row>
    <row r="340" spans="1:4" x14ac:dyDescent="0.3">
      <c r="A340">
        <v>339</v>
      </c>
      <c r="B340" s="2">
        <v>1075</v>
      </c>
      <c r="C340" t="s">
        <v>603</v>
      </c>
      <c r="D340" t="str">
        <f>HYPERLINK("https://talan.bank.gov.ua/get-user-certificate/wDwYajSfovPP711N6RZE","Завантажити сертифікат")</f>
        <v>Завантажити сертифікат</v>
      </c>
    </row>
    <row r="341" spans="1:4" x14ac:dyDescent="0.3">
      <c r="A341">
        <v>340</v>
      </c>
      <c r="B341" s="2">
        <v>1076</v>
      </c>
      <c r="C341" t="s">
        <v>604</v>
      </c>
      <c r="D341" t="str">
        <f>HYPERLINK("https://talan.bank.gov.ua/get-user-certificate/wDwYamcBezw2gexm0di7","Завантажити сертифікат")</f>
        <v>Завантажити сертифікат</v>
      </c>
    </row>
    <row r="342" spans="1:4" x14ac:dyDescent="0.3">
      <c r="A342">
        <v>341</v>
      </c>
      <c r="B342" s="2">
        <v>1077</v>
      </c>
      <c r="C342" t="s">
        <v>605</v>
      </c>
      <c r="D342" t="str">
        <f>HYPERLINK("https://talan.bank.gov.ua/get-user-certificate/wDwYa4nMFusZ-gnygfPa","Завантажити сертифікат")</f>
        <v>Завантажити сертифікат</v>
      </c>
    </row>
    <row r="343" spans="1:4" x14ac:dyDescent="0.3">
      <c r="A343">
        <v>342</v>
      </c>
      <c r="B343" s="2">
        <v>1078</v>
      </c>
      <c r="C343" t="s">
        <v>606</v>
      </c>
      <c r="D343" t="str">
        <f>HYPERLINK("https://talan.bank.gov.ua/get-user-certificate/wDwYayFy6U_XTQO-OpiL","Завантажити сертифікат")</f>
        <v>Завантажити сертифікат</v>
      </c>
    </row>
    <row r="344" spans="1:4" x14ac:dyDescent="0.3">
      <c r="A344">
        <v>343</v>
      </c>
      <c r="B344" s="2">
        <v>1079</v>
      </c>
      <c r="C344" t="s">
        <v>607</v>
      </c>
      <c r="D344" t="str">
        <f>HYPERLINK("https://talan.bank.gov.ua/get-user-certificate/wDwYafo5INt0X_9GnJ3q","Завантажити сертифікат")</f>
        <v>Завантажити сертифікат</v>
      </c>
    </row>
    <row r="345" spans="1:4" x14ac:dyDescent="0.3">
      <c r="A345">
        <v>344</v>
      </c>
      <c r="B345" s="2">
        <v>1080</v>
      </c>
      <c r="C345" t="s">
        <v>608</v>
      </c>
      <c r="D345" t="str">
        <f>HYPERLINK("https://talan.bank.gov.ua/get-user-certificate/wDwYar3HsHU0lKomZnv7","Завантажити сертифікат")</f>
        <v>Завантажити сертифікат</v>
      </c>
    </row>
    <row r="346" spans="1:4" x14ac:dyDescent="0.3">
      <c r="A346">
        <v>345</v>
      </c>
      <c r="B346" s="2">
        <v>1081</v>
      </c>
      <c r="C346" t="s">
        <v>609</v>
      </c>
      <c r="D346" t="str">
        <f>HYPERLINK("https://talan.bank.gov.ua/get-user-certificate/wDwYaj4DhPt-e9cKl9oG","Завантажити сертифікат")</f>
        <v>Завантажити сертифікат</v>
      </c>
    </row>
    <row r="347" spans="1:4" x14ac:dyDescent="0.3">
      <c r="A347">
        <v>346</v>
      </c>
      <c r="B347" s="2">
        <v>1082</v>
      </c>
      <c r="C347" t="s">
        <v>610</v>
      </c>
      <c r="D347" t="str">
        <f>HYPERLINK("https://talan.bank.gov.ua/get-user-certificate/wDwYaBq5zZTKTmb9z4B_","Завантажити сертифікат")</f>
        <v>Завантажити сертифікат</v>
      </c>
    </row>
    <row r="348" spans="1:4" x14ac:dyDescent="0.3">
      <c r="A348">
        <v>347</v>
      </c>
      <c r="B348" s="2">
        <v>1083</v>
      </c>
      <c r="C348" t="s">
        <v>611</v>
      </c>
      <c r="D348" t="str">
        <f>HYPERLINK("https://talan.bank.gov.ua/get-user-certificate/wDwYaVq6xDRKkHKZSze2","Завантажити сертифікат")</f>
        <v>Завантажити сертифікат</v>
      </c>
    </row>
    <row r="349" spans="1:4" x14ac:dyDescent="0.3">
      <c r="A349">
        <v>348</v>
      </c>
      <c r="B349" s="2">
        <v>1084</v>
      </c>
      <c r="C349" t="s">
        <v>612</v>
      </c>
      <c r="D349" t="str">
        <f>HYPERLINK("https://talan.bank.gov.ua/get-user-certificate/wDwYaRmUCWRxqDrangyN","Завантажити сертифікат")</f>
        <v>Завантажити сертифікат</v>
      </c>
    </row>
    <row r="350" spans="1:4" x14ac:dyDescent="0.3">
      <c r="A350">
        <v>349</v>
      </c>
      <c r="B350" s="2">
        <v>1085</v>
      </c>
      <c r="C350" t="s">
        <v>613</v>
      </c>
      <c r="D350" t="str">
        <f>HYPERLINK("https://talan.bank.gov.ua/get-user-certificate/wDwYasQkTKK7Y2s7e2SC","Завантажити сертифікат")</f>
        <v>Завантажити сертифікат</v>
      </c>
    </row>
    <row r="351" spans="1:4" x14ac:dyDescent="0.3">
      <c r="A351">
        <v>350</v>
      </c>
      <c r="B351" s="2">
        <v>1086</v>
      </c>
      <c r="C351" t="s">
        <v>614</v>
      </c>
      <c r="D351" t="str">
        <f>HYPERLINK("https://talan.bank.gov.ua/get-user-certificate/wDwYamRmLyMlN09RYV1n","Завантажити сертифікат")</f>
        <v>Завантажити сертифікат</v>
      </c>
    </row>
    <row r="352" spans="1:4" x14ac:dyDescent="0.3">
      <c r="A352">
        <v>351</v>
      </c>
      <c r="B352" s="2">
        <v>1087</v>
      </c>
      <c r="C352" t="s">
        <v>615</v>
      </c>
      <c r="D352" t="str">
        <f>HYPERLINK("https://talan.bank.gov.ua/get-user-certificate/wDwYa2i4KXMICSjKyULT","Завантажити сертифікат")</f>
        <v>Завантажити сертифікат</v>
      </c>
    </row>
    <row r="353" spans="1:4" x14ac:dyDescent="0.3">
      <c r="A353">
        <v>352</v>
      </c>
      <c r="B353" s="2">
        <v>1088</v>
      </c>
      <c r="C353" t="s">
        <v>616</v>
      </c>
      <c r="D353" t="str">
        <f>HYPERLINK("https://talan.bank.gov.ua/get-user-certificate/wDwYa7pORNEMmJgvmn8m","Завантажити сертифікат")</f>
        <v>Завантажити сертифікат</v>
      </c>
    </row>
    <row r="354" spans="1:4" x14ac:dyDescent="0.3">
      <c r="A354">
        <v>353</v>
      </c>
      <c r="B354" s="2">
        <v>1089</v>
      </c>
      <c r="C354" t="s">
        <v>617</v>
      </c>
      <c r="D354" t="str">
        <f>HYPERLINK("https://talan.bank.gov.ua/get-user-certificate/wDwYaewLlPTcY2AfVFW6","Завантажити сертифікат")</f>
        <v>Завантажити сертифікат</v>
      </c>
    </row>
    <row r="355" spans="1:4" x14ac:dyDescent="0.3">
      <c r="A355">
        <v>354</v>
      </c>
      <c r="B355" s="2">
        <v>1090</v>
      </c>
      <c r="C355" t="s">
        <v>618</v>
      </c>
      <c r="D355" t="str">
        <f>HYPERLINK("https://talan.bank.gov.ua/get-user-certificate/wDwYawsm4SsyfVprm-NY","Завантажити сертифікат")</f>
        <v>Завантажити сертифікат</v>
      </c>
    </row>
    <row r="356" spans="1:4" x14ac:dyDescent="0.3">
      <c r="A356">
        <v>355</v>
      </c>
      <c r="B356" s="2">
        <v>1091</v>
      </c>
      <c r="C356" t="s">
        <v>619</v>
      </c>
      <c r="D356" t="str">
        <f>HYPERLINK("https://talan.bank.gov.ua/get-user-certificate/wDwYa8xWU-HMmwd9rZN-","Завантажити сертифікат")</f>
        <v>Завантажити сертифікат</v>
      </c>
    </row>
    <row r="357" spans="1:4" x14ac:dyDescent="0.3">
      <c r="A357">
        <v>356</v>
      </c>
      <c r="B357" s="2">
        <v>1092</v>
      </c>
      <c r="C357" t="s">
        <v>620</v>
      </c>
      <c r="D357" t="str">
        <f>HYPERLINK("https://talan.bank.gov.ua/get-user-certificate/wDwYaybPoYCP6cdRXFvx","Завантажити сертифікат")</f>
        <v>Завантажити сертифікат</v>
      </c>
    </row>
    <row r="358" spans="1:4" x14ac:dyDescent="0.3">
      <c r="A358">
        <v>357</v>
      </c>
      <c r="B358" s="2">
        <v>1093</v>
      </c>
      <c r="C358" t="s">
        <v>621</v>
      </c>
      <c r="D358" t="str">
        <f>HYPERLINK("https://talan.bank.gov.ua/get-user-certificate/wDwYaRN2oykodO77aXDT","Завантажити сертифікат")</f>
        <v>Завантажити сертифікат</v>
      </c>
    </row>
    <row r="359" spans="1:4" x14ac:dyDescent="0.3">
      <c r="A359">
        <v>358</v>
      </c>
      <c r="B359" s="2">
        <v>1094</v>
      </c>
      <c r="C359" t="s">
        <v>622</v>
      </c>
      <c r="D359" t="str">
        <f>HYPERLINK("https://talan.bank.gov.ua/get-user-certificate/wDwYa5FNefwv0a6bOy7F","Завантажити сертифікат")</f>
        <v>Завантажити сертифікат</v>
      </c>
    </row>
    <row r="360" spans="1:4" x14ac:dyDescent="0.3">
      <c r="A360">
        <v>359</v>
      </c>
      <c r="B360" s="2">
        <v>1095</v>
      </c>
      <c r="C360" t="s">
        <v>623</v>
      </c>
      <c r="D360" t="str">
        <f>HYPERLINK("https://talan.bank.gov.ua/get-user-certificate/wDwYaqCHqugMKkB5ZV3W","Завантажити сертифікат")</f>
        <v>Завантажити сертифікат</v>
      </c>
    </row>
    <row r="361" spans="1:4" x14ac:dyDescent="0.3">
      <c r="A361">
        <v>360</v>
      </c>
      <c r="B361" s="2">
        <v>1096</v>
      </c>
      <c r="C361" t="s">
        <v>624</v>
      </c>
      <c r="D361" t="str">
        <f>HYPERLINK("https://talan.bank.gov.ua/get-user-certificate/wDwYaQWlPpjZ0VS4JtSi","Завантажити сертифікат")</f>
        <v>Завантажити сертифікат</v>
      </c>
    </row>
    <row r="362" spans="1:4" x14ac:dyDescent="0.3">
      <c r="A362">
        <v>361</v>
      </c>
      <c r="B362" s="2">
        <v>1097</v>
      </c>
      <c r="C362" t="s">
        <v>625</v>
      </c>
      <c r="D362" t="str">
        <f>HYPERLINK("https://talan.bank.gov.ua/get-user-certificate/wDwYaf3lb83j5W4a0NEq","Завантажити сертифікат")</f>
        <v>Завантажити сертифікат</v>
      </c>
    </row>
    <row r="363" spans="1:4" x14ac:dyDescent="0.3">
      <c r="A363">
        <v>362</v>
      </c>
      <c r="B363" s="2">
        <v>1098</v>
      </c>
      <c r="C363" t="s">
        <v>626</v>
      </c>
      <c r="D363" t="str">
        <f>HYPERLINK("https://talan.bank.gov.ua/get-user-certificate/wDwYa9Ckiv6P1VQiPlZC","Завантажити сертифікат")</f>
        <v>Завантажити сертифікат</v>
      </c>
    </row>
    <row r="364" spans="1:4" x14ac:dyDescent="0.3">
      <c r="A364">
        <v>363</v>
      </c>
      <c r="B364" s="2">
        <v>1099</v>
      </c>
      <c r="C364" t="s">
        <v>627</v>
      </c>
      <c r="D364" t="str">
        <f>HYPERLINK("https://talan.bank.gov.ua/get-user-certificate/wDwYaZJZlyi1ATe7enf5","Завантажити сертифікат")</f>
        <v>Завантажити сертифікат</v>
      </c>
    </row>
    <row r="365" spans="1:4" x14ac:dyDescent="0.3">
      <c r="A365">
        <v>364</v>
      </c>
      <c r="B365" s="2">
        <v>1100</v>
      </c>
      <c r="C365" t="s">
        <v>628</v>
      </c>
      <c r="D365" t="str">
        <f>HYPERLINK("https://talan.bank.gov.ua/get-user-certificate/wDwYayTQbx1h27VH3W7Y","Завантажити сертифікат")</f>
        <v>Завантажити сертифікат</v>
      </c>
    </row>
    <row r="366" spans="1:4" x14ac:dyDescent="0.3">
      <c r="A366">
        <v>365</v>
      </c>
      <c r="B366" s="2">
        <v>1101</v>
      </c>
      <c r="C366" t="s">
        <v>629</v>
      </c>
      <c r="D366" t="str">
        <f>HYPERLINK("https://talan.bank.gov.ua/get-user-certificate/wDwYaEHblH6tvlbFn7rK","Завантажити сертифікат")</f>
        <v>Завантажити сертифікат</v>
      </c>
    </row>
    <row r="367" spans="1:4" x14ac:dyDescent="0.3">
      <c r="A367">
        <v>366</v>
      </c>
      <c r="B367" s="2">
        <v>1102</v>
      </c>
      <c r="C367" t="s">
        <v>630</v>
      </c>
      <c r="D367" t="str">
        <f>HYPERLINK("https://talan.bank.gov.ua/get-user-certificate/wDwYa3vLreZTVg_5XgCV","Завантажити сертифікат")</f>
        <v>Завантажити сертифікат</v>
      </c>
    </row>
    <row r="368" spans="1:4" x14ac:dyDescent="0.3">
      <c r="A368">
        <v>367</v>
      </c>
      <c r="B368" s="2">
        <v>1103</v>
      </c>
      <c r="C368" t="s">
        <v>631</v>
      </c>
      <c r="D368" t="str">
        <f>HYPERLINK("https://talan.bank.gov.ua/get-user-certificate/wDwYatdLTPOZzfY8Wseo","Завантажити сертифікат")</f>
        <v>Завантажити сертифікат</v>
      </c>
    </row>
    <row r="369" spans="1:4" x14ac:dyDescent="0.3">
      <c r="A369">
        <v>368</v>
      </c>
      <c r="B369" s="2">
        <v>1104</v>
      </c>
      <c r="C369" t="s">
        <v>632</v>
      </c>
      <c r="D369" t="str">
        <f>HYPERLINK("https://talan.bank.gov.ua/get-user-certificate/wDwYayeMUfHFOo4sZODL","Завантажити сертифікат")</f>
        <v>Завантажити сертифікат</v>
      </c>
    </row>
    <row r="370" spans="1:4" x14ac:dyDescent="0.3">
      <c r="A370">
        <v>369</v>
      </c>
      <c r="B370" s="2">
        <v>1105</v>
      </c>
      <c r="C370" t="s">
        <v>239</v>
      </c>
      <c r="D370" t="str">
        <f>HYPERLINK("https://talan.bank.gov.ua/get-user-certificate/wDwYazKLxRmUq1keYFSI","Завантажити сертифікат")</f>
        <v>Завантажити сертифікат</v>
      </c>
    </row>
    <row r="371" spans="1:4" x14ac:dyDescent="0.3">
      <c r="A371">
        <v>370</v>
      </c>
      <c r="B371" s="2">
        <v>1106</v>
      </c>
      <c r="C371" t="s">
        <v>633</v>
      </c>
      <c r="D371" t="str">
        <f>HYPERLINK("https://talan.bank.gov.ua/get-user-certificate/wDwYaMuu2gU9twtXUD2N","Завантажити сертифікат")</f>
        <v>Завантажити сертифікат</v>
      </c>
    </row>
    <row r="372" spans="1:4" x14ac:dyDescent="0.3">
      <c r="A372">
        <v>371</v>
      </c>
      <c r="B372" s="2">
        <v>1107</v>
      </c>
      <c r="C372" t="s">
        <v>634</v>
      </c>
      <c r="D372" t="str">
        <f>HYPERLINK("https://talan.bank.gov.ua/get-user-certificate/wDwYaEjtky73XvtRwt4V","Завантажити сертифікат")</f>
        <v>Завантажити сертифікат</v>
      </c>
    </row>
    <row r="373" spans="1:4" x14ac:dyDescent="0.3">
      <c r="A373">
        <v>372</v>
      </c>
      <c r="B373" s="2">
        <v>1108</v>
      </c>
      <c r="C373" t="s">
        <v>635</v>
      </c>
      <c r="D373" t="str">
        <f>HYPERLINK("https://talan.bank.gov.ua/get-user-certificate/wDwYalPMMI9ymiSmC_nV","Завантажити сертифікат")</f>
        <v>Завантажити сертифікат</v>
      </c>
    </row>
    <row r="374" spans="1:4" x14ac:dyDescent="0.3">
      <c r="A374">
        <v>373</v>
      </c>
      <c r="B374" s="2">
        <v>1109</v>
      </c>
      <c r="C374" t="s">
        <v>636</v>
      </c>
      <c r="D374" t="str">
        <f>HYPERLINK("https://talan.bank.gov.ua/get-user-certificate/wDwYa6wR_0SK8E4rSqAB","Завантажити сертифікат")</f>
        <v>Завантажити сертифікат</v>
      </c>
    </row>
    <row r="375" spans="1:4" x14ac:dyDescent="0.3">
      <c r="A375">
        <v>374</v>
      </c>
      <c r="B375" s="2">
        <v>1110</v>
      </c>
      <c r="C375" t="s">
        <v>637</v>
      </c>
      <c r="D375" t="str">
        <f>HYPERLINK("https://talan.bank.gov.ua/get-user-certificate/wDwYak3H7Zny70rswEuO","Завантажити сертифікат")</f>
        <v>Завантажити сертифікат</v>
      </c>
    </row>
    <row r="376" spans="1:4" x14ac:dyDescent="0.3">
      <c r="A376">
        <v>375</v>
      </c>
      <c r="B376" s="2">
        <v>1111</v>
      </c>
      <c r="C376" t="s">
        <v>638</v>
      </c>
      <c r="D376" t="str">
        <f>HYPERLINK("https://talan.bank.gov.ua/get-user-certificate/wDwYaTeStzk3DzKCBAD8","Завантажити сертифікат")</f>
        <v>Завантажити сертифікат</v>
      </c>
    </row>
    <row r="377" spans="1:4" x14ac:dyDescent="0.3">
      <c r="A377">
        <v>376</v>
      </c>
      <c r="B377" s="2">
        <v>1112</v>
      </c>
      <c r="C377" t="s">
        <v>639</v>
      </c>
      <c r="D377" t="str">
        <f>HYPERLINK("https://talan.bank.gov.ua/get-user-certificate/wDwYaVk2M39byaZBNrQm","Завантажити сертифікат")</f>
        <v>Завантажити сертифікат</v>
      </c>
    </row>
    <row r="378" spans="1:4" x14ac:dyDescent="0.3">
      <c r="A378">
        <v>377</v>
      </c>
      <c r="B378" s="2">
        <v>1113</v>
      </c>
      <c r="C378" t="s">
        <v>640</v>
      </c>
      <c r="D378" t="str">
        <f>HYPERLINK("https://talan.bank.gov.ua/get-user-certificate/wDwYaEO3DWpfwEB2eqfl","Завантажити сертифікат")</f>
        <v>Завантажити сертифікат</v>
      </c>
    </row>
    <row r="379" spans="1:4" x14ac:dyDescent="0.3">
      <c r="A379">
        <v>378</v>
      </c>
      <c r="B379" s="2">
        <v>1114</v>
      </c>
      <c r="C379" t="s">
        <v>641</v>
      </c>
      <c r="D379" t="str">
        <f>HYPERLINK("https://talan.bank.gov.ua/get-user-certificate/wDwYaXcH9vNSX3np2cAx","Завантажити сертифікат")</f>
        <v>Завантажити сертифікат</v>
      </c>
    </row>
    <row r="380" spans="1:4" x14ac:dyDescent="0.3">
      <c r="A380">
        <v>379</v>
      </c>
      <c r="B380" s="2">
        <v>1115</v>
      </c>
      <c r="C380" t="s">
        <v>642</v>
      </c>
      <c r="D380" t="str">
        <f>HYPERLINK("https://talan.bank.gov.ua/get-user-certificate/wDwYakvBCpk2h306uHOF","Завантажити сертифікат")</f>
        <v>Завантажити сертифікат</v>
      </c>
    </row>
    <row r="381" spans="1:4" x14ac:dyDescent="0.3">
      <c r="A381">
        <v>380</v>
      </c>
      <c r="B381" s="2">
        <v>1116</v>
      </c>
      <c r="C381" t="s">
        <v>643</v>
      </c>
      <c r="D381" t="str">
        <f>HYPERLINK("https://talan.bank.gov.ua/get-user-certificate/wDwYaWopDNECiqq_34K0","Завантажити сертифікат")</f>
        <v>Завантажити сертифікат</v>
      </c>
    </row>
    <row r="382" spans="1:4" x14ac:dyDescent="0.3">
      <c r="A382">
        <v>381</v>
      </c>
      <c r="B382" s="2">
        <v>1117</v>
      </c>
      <c r="C382" t="s">
        <v>644</v>
      </c>
      <c r="D382" t="str">
        <f>HYPERLINK("https://talan.bank.gov.ua/get-user-certificate/wDwYalHt2NS05yeznPhG","Завантажити сертифікат")</f>
        <v>Завантажити сертифікат</v>
      </c>
    </row>
    <row r="383" spans="1:4" x14ac:dyDescent="0.3">
      <c r="A383">
        <v>382</v>
      </c>
      <c r="B383" s="2">
        <v>1118</v>
      </c>
      <c r="C383" t="s">
        <v>645</v>
      </c>
      <c r="D383" t="str">
        <f>HYPERLINK("https://talan.bank.gov.ua/get-user-certificate/wDwYa4Xjir5VDGqDp2ql","Завантажити сертифікат")</f>
        <v>Завантажити сертифікат</v>
      </c>
    </row>
    <row r="384" spans="1:4" x14ac:dyDescent="0.3">
      <c r="A384">
        <v>383</v>
      </c>
      <c r="B384" s="2">
        <v>1119</v>
      </c>
      <c r="C384" t="s">
        <v>646</v>
      </c>
      <c r="D384" t="str">
        <f>HYPERLINK("https://talan.bank.gov.ua/get-user-certificate/wDwYa2-jAmPlSF-pEm9T","Завантажити сертифікат")</f>
        <v>Завантажити сертифікат</v>
      </c>
    </row>
    <row r="385" spans="1:4" x14ac:dyDescent="0.3">
      <c r="A385">
        <v>384</v>
      </c>
      <c r="B385" s="2">
        <v>1120</v>
      </c>
      <c r="C385" t="s">
        <v>647</v>
      </c>
      <c r="D385" t="str">
        <f>HYPERLINK("https://talan.bank.gov.ua/get-user-certificate/wDwYauoXbnLlBCqlnmhz","Завантажити сертифікат")</f>
        <v>Завантажити сертифікат</v>
      </c>
    </row>
    <row r="386" spans="1:4" x14ac:dyDescent="0.3">
      <c r="A386">
        <v>385</v>
      </c>
      <c r="B386" s="2">
        <v>1121</v>
      </c>
      <c r="C386" t="s">
        <v>648</v>
      </c>
      <c r="D386" t="str">
        <f>HYPERLINK("https://talan.bank.gov.ua/get-user-certificate/wDwYaM-lLmvzQXc9AaWo","Завантажити сертифікат")</f>
        <v>Завантажити сертифікат</v>
      </c>
    </row>
    <row r="387" spans="1:4" x14ac:dyDescent="0.3">
      <c r="A387">
        <v>386</v>
      </c>
      <c r="B387" s="2">
        <v>1122</v>
      </c>
      <c r="C387" t="s">
        <v>649</v>
      </c>
      <c r="D387" t="str">
        <f>HYPERLINK("https://talan.bank.gov.ua/get-user-certificate/wDwYas_SSaC1-QM6awl7","Завантажити сертифікат")</f>
        <v>Завантажити сертифікат</v>
      </c>
    </row>
    <row r="388" spans="1:4" x14ac:dyDescent="0.3">
      <c r="A388">
        <v>387</v>
      </c>
      <c r="B388" s="2">
        <v>1123</v>
      </c>
      <c r="C388" t="s">
        <v>650</v>
      </c>
      <c r="D388" t="str">
        <f>HYPERLINK("https://talan.bank.gov.ua/get-user-certificate/wDwYa9GNK3uCPd6L7zFh","Завантажити сертифікат")</f>
        <v>Завантажити сертифікат</v>
      </c>
    </row>
    <row r="389" spans="1:4" x14ac:dyDescent="0.3">
      <c r="A389">
        <v>388</v>
      </c>
      <c r="B389" s="2">
        <v>1124</v>
      </c>
      <c r="C389" t="s">
        <v>651</v>
      </c>
      <c r="D389" t="str">
        <f>HYPERLINK("https://talan.bank.gov.ua/get-user-certificate/wDwYa6hlprQ2fp_JCBXv","Завантажити сертифікат")</f>
        <v>Завантажити сертифікат</v>
      </c>
    </row>
    <row r="390" spans="1:4" x14ac:dyDescent="0.3">
      <c r="A390">
        <v>389</v>
      </c>
      <c r="B390" s="2">
        <v>1125</v>
      </c>
      <c r="C390" t="s">
        <v>652</v>
      </c>
      <c r="D390" t="str">
        <f>HYPERLINK("https://talan.bank.gov.ua/get-user-certificate/wDwYaU5qW8aMp4VkCKs-","Завантажити сертифікат")</f>
        <v>Завантажити сертифікат</v>
      </c>
    </row>
    <row r="391" spans="1:4" x14ac:dyDescent="0.3">
      <c r="A391">
        <v>390</v>
      </c>
      <c r="B391" s="2">
        <v>1126</v>
      </c>
      <c r="C391" t="s">
        <v>653</v>
      </c>
      <c r="D391" t="str">
        <f>HYPERLINK("https://talan.bank.gov.ua/get-user-certificate/wDwYaNo4I5ji5TblTNL8","Завантажити сертифікат")</f>
        <v>Завантажити сертифікат</v>
      </c>
    </row>
    <row r="392" spans="1:4" x14ac:dyDescent="0.3">
      <c r="A392">
        <v>391</v>
      </c>
      <c r="B392" s="2">
        <v>1127</v>
      </c>
      <c r="C392" t="s">
        <v>654</v>
      </c>
      <c r="D392" t="str">
        <f>HYPERLINK("https://talan.bank.gov.ua/get-user-certificate/wDwYaYBC3IS4bUKWvQU-","Завантажити сертифікат")</f>
        <v>Завантажити сертифікат</v>
      </c>
    </row>
    <row r="393" spans="1:4" x14ac:dyDescent="0.3">
      <c r="A393">
        <v>392</v>
      </c>
      <c r="B393" s="2">
        <v>1128</v>
      </c>
      <c r="C393" t="s">
        <v>655</v>
      </c>
      <c r="D393" t="str">
        <f>HYPERLINK("https://talan.bank.gov.ua/get-user-certificate/wDwYaRWeiL5G4P2AAjyb","Завантажити сертифікат")</f>
        <v>Завантажити сертифікат</v>
      </c>
    </row>
    <row r="394" spans="1:4" x14ac:dyDescent="0.3">
      <c r="A394">
        <v>393</v>
      </c>
      <c r="B394" s="2">
        <v>1129</v>
      </c>
      <c r="C394" t="s">
        <v>656</v>
      </c>
      <c r="D394" t="str">
        <f>HYPERLINK("https://talan.bank.gov.ua/get-user-certificate/wDwYa5uMYqnPR-9EqSAx","Завантажити сертифікат")</f>
        <v>Завантажити сертифікат</v>
      </c>
    </row>
    <row r="395" spans="1:4" x14ac:dyDescent="0.3">
      <c r="A395">
        <v>394</v>
      </c>
      <c r="B395" s="2">
        <v>1130</v>
      </c>
      <c r="C395" t="s">
        <v>657</v>
      </c>
      <c r="D395" t="str">
        <f>HYPERLINK("https://talan.bank.gov.ua/get-user-certificate/wDwYafKqTPKVeK4jG756","Завантажити сертифікат")</f>
        <v>Завантажити сертифікат</v>
      </c>
    </row>
    <row r="396" spans="1:4" x14ac:dyDescent="0.3">
      <c r="A396">
        <v>395</v>
      </c>
      <c r="B396" s="2">
        <v>1131</v>
      </c>
      <c r="C396" t="s">
        <v>658</v>
      </c>
      <c r="D396" t="str">
        <f>HYPERLINK("https://talan.bank.gov.ua/get-user-certificate/wDwYaJsPNsD4uULeNgKm","Завантажити сертифікат")</f>
        <v>Завантажити сертифікат</v>
      </c>
    </row>
    <row r="397" spans="1:4" x14ac:dyDescent="0.3">
      <c r="A397">
        <v>396</v>
      </c>
      <c r="B397" s="2">
        <v>1132</v>
      </c>
      <c r="C397" t="s">
        <v>659</v>
      </c>
      <c r="D397" t="str">
        <f>HYPERLINK("https://talan.bank.gov.ua/get-user-certificate/wDwYaSDddCxFO_taBZPz","Завантажити сертифікат")</f>
        <v>Завантажити сертифікат</v>
      </c>
    </row>
    <row r="398" spans="1:4" x14ac:dyDescent="0.3">
      <c r="A398">
        <v>397</v>
      </c>
      <c r="B398" s="2">
        <v>1133</v>
      </c>
      <c r="C398" t="s">
        <v>660</v>
      </c>
      <c r="D398" t="str">
        <f>HYPERLINK("https://talan.bank.gov.ua/get-user-certificate/wDwYa_sU2S8pqDf5zVTF","Завантажити сертифікат")</f>
        <v>Завантажити сертифікат</v>
      </c>
    </row>
    <row r="399" spans="1:4" x14ac:dyDescent="0.3">
      <c r="A399">
        <v>398</v>
      </c>
      <c r="B399" s="2">
        <v>1134</v>
      </c>
      <c r="C399" t="s">
        <v>661</v>
      </c>
      <c r="D399" t="str">
        <f>HYPERLINK("https://talan.bank.gov.ua/get-user-certificate/wDwYa6p1xxGscaJPnuHT","Завантажити сертифікат")</f>
        <v>Завантажити сертифікат</v>
      </c>
    </row>
    <row r="400" spans="1:4" x14ac:dyDescent="0.3">
      <c r="A400">
        <v>399</v>
      </c>
      <c r="B400" s="2">
        <v>1135</v>
      </c>
      <c r="C400" t="s">
        <v>662</v>
      </c>
      <c r="D400" t="str">
        <f>HYPERLINK("https://talan.bank.gov.ua/get-user-certificate/wDwYalfUzajI8r9qBBDT","Завантажити сертифікат")</f>
        <v>Завантажити сертифікат</v>
      </c>
    </row>
    <row r="401" spans="1:4" x14ac:dyDescent="0.3">
      <c r="A401">
        <v>400</v>
      </c>
      <c r="B401" s="2">
        <v>1136</v>
      </c>
      <c r="C401" t="s">
        <v>663</v>
      </c>
      <c r="D401" t="str">
        <f>HYPERLINK("https://talan.bank.gov.ua/get-user-certificate/wDwYaMDfokynovSqaGBX","Завантажити сертифікат")</f>
        <v>Завантажити сертифікат</v>
      </c>
    </row>
    <row r="402" spans="1:4" x14ac:dyDescent="0.3">
      <c r="A402">
        <v>401</v>
      </c>
      <c r="B402" s="2">
        <v>1137</v>
      </c>
      <c r="C402" t="s">
        <v>664</v>
      </c>
      <c r="D402" t="str">
        <f>HYPERLINK("https://talan.bank.gov.ua/get-user-certificate/wDwYaM56m2C0uChV4MTZ","Завантажити сертифікат")</f>
        <v>Завантажити сертифікат</v>
      </c>
    </row>
    <row r="403" spans="1:4" x14ac:dyDescent="0.3">
      <c r="A403">
        <v>402</v>
      </c>
      <c r="B403" s="2">
        <v>1138</v>
      </c>
      <c r="C403" t="s">
        <v>665</v>
      </c>
      <c r="D403" t="str">
        <f>HYPERLINK("https://talan.bank.gov.ua/get-user-certificate/wDwYa--w4MzcIP9MKI3i","Завантажити сертифікат")</f>
        <v>Завантажити сертифікат</v>
      </c>
    </row>
    <row r="404" spans="1:4" x14ac:dyDescent="0.3">
      <c r="A404">
        <v>403</v>
      </c>
      <c r="B404" s="2">
        <v>1139</v>
      </c>
      <c r="C404" t="s">
        <v>666</v>
      </c>
      <c r="D404" t="str">
        <f>HYPERLINK("https://talan.bank.gov.ua/get-user-certificate/wDwYaC03ADyahdCqMacW","Завантажити сертифікат")</f>
        <v>Завантажити сертифікат</v>
      </c>
    </row>
    <row r="405" spans="1:4" x14ac:dyDescent="0.3">
      <c r="A405">
        <v>404</v>
      </c>
      <c r="B405" s="2">
        <v>1140</v>
      </c>
      <c r="C405" t="s">
        <v>667</v>
      </c>
      <c r="D405" t="str">
        <f>HYPERLINK("https://talan.bank.gov.ua/get-user-certificate/wDwYaIumfQQyaFJvb1p0","Завантажити сертифікат")</f>
        <v>Завантажити сертифікат</v>
      </c>
    </row>
    <row r="406" spans="1:4" x14ac:dyDescent="0.3">
      <c r="A406">
        <v>405</v>
      </c>
      <c r="B406" s="2">
        <v>1141</v>
      </c>
      <c r="C406" t="s">
        <v>668</v>
      </c>
      <c r="D406" t="str">
        <f>HYPERLINK("https://talan.bank.gov.ua/get-user-certificate/wDwYahrx8UKNA4LmNc1d","Завантажити сертифікат")</f>
        <v>Завантажити сертифікат</v>
      </c>
    </row>
    <row r="407" spans="1:4" x14ac:dyDescent="0.3">
      <c r="A407">
        <v>406</v>
      </c>
      <c r="B407" s="2">
        <v>1142</v>
      </c>
      <c r="C407" t="s">
        <v>669</v>
      </c>
      <c r="D407" t="str">
        <f>HYPERLINK("https://talan.bank.gov.ua/get-user-certificate/wDwYaPpxcNkyUWvnytj5","Завантажити сертифікат")</f>
        <v>Завантажити сертифікат</v>
      </c>
    </row>
    <row r="408" spans="1:4" x14ac:dyDescent="0.3">
      <c r="A408">
        <v>407</v>
      </c>
      <c r="B408" s="2">
        <v>1143</v>
      </c>
      <c r="C408" t="s">
        <v>670</v>
      </c>
      <c r="D408" t="str">
        <f>HYPERLINK("https://talan.bank.gov.ua/get-user-certificate/wDwYaaUofdXCli7MLEWI","Завантажити сертифікат")</f>
        <v>Завантажити сертифікат</v>
      </c>
    </row>
    <row r="409" spans="1:4" x14ac:dyDescent="0.3">
      <c r="A409">
        <v>408</v>
      </c>
      <c r="B409" s="2">
        <v>1144</v>
      </c>
      <c r="C409" t="s">
        <v>671</v>
      </c>
      <c r="D409" t="str">
        <f>HYPERLINK("https://talan.bank.gov.ua/get-user-certificate/wDwYapPrWm4LuMMrBvNR","Завантажити сертифікат")</f>
        <v>Завантажити сертифікат</v>
      </c>
    </row>
    <row r="410" spans="1:4" x14ac:dyDescent="0.3">
      <c r="A410">
        <v>409</v>
      </c>
      <c r="B410" s="2">
        <v>1145</v>
      </c>
      <c r="C410" t="s">
        <v>672</v>
      </c>
      <c r="D410" t="str">
        <f>HYPERLINK("https://talan.bank.gov.ua/get-user-certificate/wDwYasqM8gtb9M7qqzHo","Завантажити сертифікат")</f>
        <v>Завантажити сертифікат</v>
      </c>
    </row>
    <row r="411" spans="1:4" x14ac:dyDescent="0.3">
      <c r="A411">
        <v>410</v>
      </c>
      <c r="B411" s="2">
        <v>1146</v>
      </c>
      <c r="C411" t="s">
        <v>673</v>
      </c>
      <c r="D411" t="str">
        <f>HYPERLINK("https://talan.bank.gov.ua/get-user-certificate/wDwYaSbIaUweKmLWqN-L","Завантажити сертифікат")</f>
        <v>Завантажити сертифікат</v>
      </c>
    </row>
    <row r="412" spans="1:4" x14ac:dyDescent="0.3">
      <c r="A412">
        <v>411</v>
      </c>
      <c r="B412" s="2">
        <v>1147</v>
      </c>
      <c r="C412" t="s">
        <v>674</v>
      </c>
      <c r="D412" t="str">
        <f>HYPERLINK("https://talan.bank.gov.ua/get-user-certificate/wDwYaAfDmZ8jlqdTzNXh","Завантажити сертифікат")</f>
        <v>Завантажити сертифікат</v>
      </c>
    </row>
    <row r="413" spans="1:4" x14ac:dyDescent="0.3">
      <c r="A413">
        <v>412</v>
      </c>
      <c r="B413" s="2">
        <v>1148</v>
      </c>
      <c r="C413" t="s">
        <v>675</v>
      </c>
      <c r="D413" t="str">
        <f>HYPERLINK("https://talan.bank.gov.ua/get-user-certificate/wDwYaCpVhPe-zunIPK6_","Завантажити сертифікат")</f>
        <v>Завантажити сертифікат</v>
      </c>
    </row>
    <row r="414" spans="1:4" x14ac:dyDescent="0.3">
      <c r="A414">
        <v>413</v>
      </c>
      <c r="B414" s="2">
        <v>1149</v>
      </c>
      <c r="C414" t="s">
        <v>676</v>
      </c>
      <c r="D414" t="str">
        <f>HYPERLINK("https://talan.bank.gov.ua/get-user-certificate/wDwYa4QrPnEgSctYMOGb","Завантажити сертифікат")</f>
        <v>Завантажити сертифікат</v>
      </c>
    </row>
    <row r="415" spans="1:4" x14ac:dyDescent="0.3">
      <c r="A415">
        <v>414</v>
      </c>
      <c r="B415" s="2">
        <v>1150</v>
      </c>
      <c r="C415" t="s">
        <v>677</v>
      </c>
      <c r="D415" t="str">
        <f>HYPERLINK("https://talan.bank.gov.ua/get-user-certificate/wDwYa_PF_ev9HoEK-fif","Завантажити сертифікат")</f>
        <v>Завантажити сертифікат</v>
      </c>
    </row>
    <row r="416" spans="1:4" x14ac:dyDescent="0.3">
      <c r="A416">
        <v>415</v>
      </c>
      <c r="B416" s="2">
        <v>1151</v>
      </c>
      <c r="C416" t="s">
        <v>678</v>
      </c>
      <c r="D416" t="str">
        <f>HYPERLINK("https://talan.bank.gov.ua/get-user-certificate/wDwYaLVt70n1HB8lxhmg","Завантажити сертифікат")</f>
        <v>Завантажити сертифікат</v>
      </c>
    </row>
    <row r="417" spans="1:4" x14ac:dyDescent="0.3">
      <c r="A417">
        <v>416</v>
      </c>
      <c r="B417" s="2">
        <v>1152</v>
      </c>
      <c r="C417" t="s">
        <v>679</v>
      </c>
      <c r="D417" t="str">
        <f>HYPERLINK("https://talan.bank.gov.ua/get-user-certificate/wDwYaU3QIF4kl24fVmlq","Завантажити сертифікат")</f>
        <v>Завантажити сертифікат</v>
      </c>
    </row>
    <row r="418" spans="1:4" x14ac:dyDescent="0.3">
      <c r="A418">
        <v>417</v>
      </c>
      <c r="B418" s="2">
        <v>1153</v>
      </c>
      <c r="C418" t="s">
        <v>680</v>
      </c>
      <c r="D418" t="str">
        <f>HYPERLINK("https://talan.bank.gov.ua/get-user-certificate/wDwYaEwBSCADwJalSRo0","Завантажити сертифікат")</f>
        <v>Завантажити сертифікат</v>
      </c>
    </row>
    <row r="419" spans="1:4" x14ac:dyDescent="0.3">
      <c r="A419">
        <v>418</v>
      </c>
      <c r="B419" s="2">
        <v>1154</v>
      </c>
      <c r="C419" t="s">
        <v>681</v>
      </c>
      <c r="D419" t="str">
        <f>HYPERLINK("https://talan.bank.gov.ua/get-user-certificate/wDwYa7DZJhaJtIZutpa8","Завантажити сертифікат")</f>
        <v>Завантажити сертифікат</v>
      </c>
    </row>
    <row r="420" spans="1:4" x14ac:dyDescent="0.3">
      <c r="A420">
        <v>419</v>
      </c>
      <c r="B420" s="2">
        <v>1155</v>
      </c>
      <c r="C420" t="s">
        <v>682</v>
      </c>
      <c r="D420" t="str">
        <f>HYPERLINK("https://talan.bank.gov.ua/get-user-certificate/wDwYasdwYRCHE3koSFmK","Завантажити сертифікат")</f>
        <v>Завантажити сертифікат</v>
      </c>
    </row>
    <row r="421" spans="1:4" x14ac:dyDescent="0.3">
      <c r="A421">
        <v>420</v>
      </c>
      <c r="B421" s="2">
        <v>1156</v>
      </c>
      <c r="C421" t="s">
        <v>683</v>
      </c>
      <c r="D421" t="str">
        <f>HYPERLINK("https://talan.bank.gov.ua/get-user-certificate/wDwYa5b5yx3xz9rEBYql","Завантажити сертифікат")</f>
        <v>Завантажити сертифікат</v>
      </c>
    </row>
    <row r="422" spans="1:4" x14ac:dyDescent="0.3">
      <c r="A422">
        <v>421</v>
      </c>
      <c r="B422" s="2">
        <v>1157</v>
      </c>
      <c r="C422" t="s">
        <v>684</v>
      </c>
      <c r="D422" t="str">
        <f>HYPERLINK("https://talan.bank.gov.ua/get-user-certificate/wDwYajaGz3q2Gk-E_glF","Завантажити сертифікат")</f>
        <v>Завантажити сертифікат</v>
      </c>
    </row>
    <row r="423" spans="1:4" x14ac:dyDescent="0.3">
      <c r="A423">
        <v>422</v>
      </c>
      <c r="B423" s="2">
        <v>1158</v>
      </c>
      <c r="C423" t="s">
        <v>685</v>
      </c>
      <c r="D423" t="str">
        <f>HYPERLINK("https://talan.bank.gov.ua/get-user-certificate/wDwYabgKPvBkpr5pYebe","Завантажити сертифікат")</f>
        <v>Завантажити сертифікат</v>
      </c>
    </row>
    <row r="424" spans="1:4" x14ac:dyDescent="0.3">
      <c r="A424">
        <v>423</v>
      </c>
      <c r="B424" s="2">
        <v>1159</v>
      </c>
      <c r="C424" t="s">
        <v>686</v>
      </c>
      <c r="D424" t="str">
        <f>HYPERLINK("https://talan.bank.gov.ua/get-user-certificate/wDwYah1QTmfp57zs9ZDf","Завантажити сертифікат")</f>
        <v>Завантажити сертифікат</v>
      </c>
    </row>
    <row r="425" spans="1:4" x14ac:dyDescent="0.3">
      <c r="A425">
        <v>424</v>
      </c>
      <c r="B425" s="2">
        <v>1160</v>
      </c>
      <c r="C425" t="s">
        <v>687</v>
      </c>
      <c r="D425" t="str">
        <f>HYPERLINK("https://talan.bank.gov.ua/get-user-certificate/wDwYay403eQOpaUAP7CK","Завантажити сертифікат")</f>
        <v>Завантажити сертифікат</v>
      </c>
    </row>
    <row r="426" spans="1:4" x14ac:dyDescent="0.3">
      <c r="A426">
        <v>425</v>
      </c>
      <c r="B426" s="2">
        <v>1161</v>
      </c>
      <c r="C426" t="s">
        <v>688</v>
      </c>
      <c r="D426" t="str">
        <f>HYPERLINK("https://talan.bank.gov.ua/get-user-certificate/wDwYaJ6C3VlNsMhtrcyG","Завантажити сертифікат")</f>
        <v>Завантажити сертифікат</v>
      </c>
    </row>
    <row r="427" spans="1:4" x14ac:dyDescent="0.3">
      <c r="A427">
        <v>426</v>
      </c>
      <c r="B427" s="2">
        <v>1162</v>
      </c>
      <c r="C427" t="s">
        <v>689</v>
      </c>
      <c r="D427" t="str">
        <f>HYPERLINK("https://talan.bank.gov.ua/get-user-certificate/wDwYarEjQPciKmOvPtmd","Завантажити сертифікат")</f>
        <v>Завантажити сертифікат</v>
      </c>
    </row>
    <row r="428" spans="1:4" x14ac:dyDescent="0.3">
      <c r="A428">
        <v>427</v>
      </c>
      <c r="B428" s="2">
        <v>1163</v>
      </c>
      <c r="C428" t="s">
        <v>690</v>
      </c>
      <c r="D428" t="str">
        <f>HYPERLINK("https://talan.bank.gov.ua/get-user-certificate/wDwYaQlO01gr_xwQshgY","Завантажити сертифікат")</f>
        <v>Завантажити сертифікат</v>
      </c>
    </row>
    <row r="429" spans="1:4" x14ac:dyDescent="0.3">
      <c r="A429">
        <v>428</v>
      </c>
      <c r="B429" s="2">
        <v>1164</v>
      </c>
      <c r="C429" t="s">
        <v>691</v>
      </c>
      <c r="D429" t="str">
        <f>HYPERLINK("https://talan.bank.gov.ua/get-user-certificate/wDwYawdNj1mHdwMg7w6a","Завантажити сертифікат")</f>
        <v>Завантажити сертифікат</v>
      </c>
    </row>
    <row r="430" spans="1:4" x14ac:dyDescent="0.3">
      <c r="A430">
        <v>429</v>
      </c>
      <c r="B430" s="2">
        <v>1165</v>
      </c>
      <c r="C430" t="s">
        <v>692</v>
      </c>
      <c r="D430" t="str">
        <f>HYPERLINK("https://talan.bank.gov.ua/get-user-certificate/wDwYa7JXCpP9eFJed635","Завантажити сертифікат")</f>
        <v>Завантажити сертифікат</v>
      </c>
    </row>
    <row r="431" spans="1:4" x14ac:dyDescent="0.3">
      <c r="A431">
        <v>430</v>
      </c>
      <c r="B431" s="2">
        <v>1166</v>
      </c>
      <c r="C431" t="s">
        <v>693</v>
      </c>
      <c r="D431" t="str">
        <f>HYPERLINK("https://talan.bank.gov.ua/get-user-certificate/wDwYaWpKRh7ToQaBvE3c","Завантажити сертифікат")</f>
        <v>Завантажити сертифікат</v>
      </c>
    </row>
    <row r="432" spans="1:4" x14ac:dyDescent="0.3">
      <c r="A432">
        <v>431</v>
      </c>
      <c r="B432" s="2">
        <v>1167</v>
      </c>
      <c r="C432" t="s">
        <v>694</v>
      </c>
      <c r="D432" t="str">
        <f>HYPERLINK("https://talan.bank.gov.ua/get-user-certificate/wDwYaSXWD67oXtSTXkGK","Завантажити сертифікат")</f>
        <v>Завантажити сертифікат</v>
      </c>
    </row>
    <row r="433" spans="1:4" x14ac:dyDescent="0.3">
      <c r="A433">
        <v>432</v>
      </c>
      <c r="B433" s="2">
        <v>1168</v>
      </c>
      <c r="C433" t="s">
        <v>695</v>
      </c>
      <c r="D433" t="str">
        <f>HYPERLINK("https://talan.bank.gov.ua/get-user-certificate/wDwYa9TCSr4FUmtLt9bT","Завантажити сертифікат")</f>
        <v>Завантажити сертифікат</v>
      </c>
    </row>
    <row r="434" spans="1:4" x14ac:dyDescent="0.3">
      <c r="A434">
        <v>433</v>
      </c>
      <c r="B434" s="2">
        <v>1169</v>
      </c>
      <c r="C434" t="s">
        <v>696</v>
      </c>
      <c r="D434" t="str">
        <f>HYPERLINK("https://talan.bank.gov.ua/get-user-certificate/wDwYaeZZVg6pnf-PpFnd","Завантажити сертифікат")</f>
        <v>Завантажити сертифікат</v>
      </c>
    </row>
    <row r="435" spans="1:4" x14ac:dyDescent="0.3">
      <c r="A435">
        <v>434</v>
      </c>
      <c r="B435" s="2">
        <v>1170</v>
      </c>
      <c r="C435" t="s">
        <v>697</v>
      </c>
      <c r="D435" t="str">
        <f>HYPERLINK("https://talan.bank.gov.ua/get-user-certificate/wDwYai6QxUhQ5lQqAW6J","Завантажити сертифікат")</f>
        <v>Завантажити сертифікат</v>
      </c>
    </row>
    <row r="436" spans="1:4" x14ac:dyDescent="0.3">
      <c r="A436">
        <v>435</v>
      </c>
      <c r="B436" s="2">
        <v>1171</v>
      </c>
      <c r="C436" t="s">
        <v>698</v>
      </c>
      <c r="D436" t="str">
        <f>HYPERLINK("https://talan.bank.gov.ua/get-user-certificate/wDwYaWK1R-wxArNtyxjD","Завантажити сертифікат")</f>
        <v>Завантажити сертифікат</v>
      </c>
    </row>
    <row r="437" spans="1:4" x14ac:dyDescent="0.3">
      <c r="A437">
        <v>436</v>
      </c>
      <c r="B437" s="2">
        <v>1172</v>
      </c>
      <c r="C437" t="s">
        <v>699</v>
      </c>
      <c r="D437" t="str">
        <f>HYPERLINK("https://talan.bank.gov.ua/get-user-certificate/wDwYaEL47o4TBmRzUYc0","Завантажити сертифікат")</f>
        <v>Завантажити сертифікат</v>
      </c>
    </row>
    <row r="438" spans="1:4" x14ac:dyDescent="0.3">
      <c r="A438">
        <v>437</v>
      </c>
      <c r="B438" s="2">
        <v>1173</v>
      </c>
      <c r="C438" t="s">
        <v>700</v>
      </c>
      <c r="D438" t="str">
        <f>HYPERLINK("https://talan.bank.gov.ua/get-user-certificate/wDwYaiUy_Dc5DU3TvEl0","Завантажити сертифікат")</f>
        <v>Завантажити сертифікат</v>
      </c>
    </row>
    <row r="439" spans="1:4" x14ac:dyDescent="0.3">
      <c r="A439">
        <v>438</v>
      </c>
      <c r="B439" s="2">
        <v>1174</v>
      </c>
      <c r="C439" t="s">
        <v>701</v>
      </c>
      <c r="D439" t="str">
        <f>HYPERLINK("https://talan.bank.gov.ua/get-user-certificate/wDwYaLPANkFyAtoltkz3","Завантажити сертифікат")</f>
        <v>Завантажити сертифікат</v>
      </c>
    </row>
    <row r="440" spans="1:4" x14ac:dyDescent="0.3">
      <c r="A440">
        <v>439</v>
      </c>
      <c r="B440" s="2">
        <v>1175</v>
      </c>
      <c r="C440" t="s">
        <v>702</v>
      </c>
      <c r="D440" t="str">
        <f>HYPERLINK("https://talan.bank.gov.ua/get-user-certificate/wDwYasa8kmKpjk7yjjG5","Завантажити сертифікат")</f>
        <v>Завантажити сертифікат</v>
      </c>
    </row>
    <row r="441" spans="1:4" x14ac:dyDescent="0.3">
      <c r="A441">
        <v>440</v>
      </c>
      <c r="B441" s="2">
        <v>1176</v>
      </c>
      <c r="C441" t="s">
        <v>703</v>
      </c>
      <c r="D441" t="str">
        <f>HYPERLINK("https://talan.bank.gov.ua/get-user-certificate/wDwYa61ezY4BlmfOP4eJ","Завантажити сертифікат")</f>
        <v>Завантажити сертифікат</v>
      </c>
    </row>
    <row r="442" spans="1:4" x14ac:dyDescent="0.3">
      <c r="A442">
        <v>441</v>
      </c>
      <c r="B442" s="2">
        <v>1177</v>
      </c>
      <c r="C442" t="s">
        <v>704</v>
      </c>
      <c r="D442" t="str">
        <f>HYPERLINK("https://talan.bank.gov.ua/get-user-certificate/wDwYa5qe9ru-_88MGLJ2","Завантажити сертифікат")</f>
        <v>Завантажити сертифікат</v>
      </c>
    </row>
    <row r="443" spans="1:4" x14ac:dyDescent="0.3">
      <c r="A443">
        <v>442</v>
      </c>
      <c r="B443" s="2">
        <v>1178</v>
      </c>
      <c r="C443" t="s">
        <v>705</v>
      </c>
      <c r="D443" t="str">
        <f>HYPERLINK("https://talan.bank.gov.ua/get-user-certificate/wDwYa-vUUnLbWYzXlC61","Завантажити сертифікат")</f>
        <v>Завантажити сертифікат</v>
      </c>
    </row>
    <row r="444" spans="1:4" x14ac:dyDescent="0.3">
      <c r="A444">
        <v>443</v>
      </c>
      <c r="B444" s="2">
        <v>1179</v>
      </c>
      <c r="C444" t="s">
        <v>706</v>
      </c>
      <c r="D444" t="str">
        <f>HYPERLINK("https://talan.bank.gov.ua/get-user-certificate/wDwYaFzFBh9zljrsxW18","Завантажити сертифікат")</f>
        <v>Завантажити сертифікат</v>
      </c>
    </row>
    <row r="445" spans="1:4" x14ac:dyDescent="0.3">
      <c r="A445">
        <v>444</v>
      </c>
      <c r="B445" s="2">
        <v>1180</v>
      </c>
      <c r="C445" t="s">
        <v>707</v>
      </c>
      <c r="D445" t="str">
        <f>HYPERLINK("https://talan.bank.gov.ua/get-user-certificate/wDwYa1HTf1xtvXHgn-hQ","Завантажити сертифікат")</f>
        <v>Завантажити сертифікат</v>
      </c>
    </row>
    <row r="446" spans="1:4" x14ac:dyDescent="0.3">
      <c r="A446">
        <v>445</v>
      </c>
      <c r="B446" s="2">
        <v>1181</v>
      </c>
      <c r="C446" t="s">
        <v>708</v>
      </c>
      <c r="D446" t="str">
        <f>HYPERLINK("https://talan.bank.gov.ua/get-user-certificate/wDwYaSq8sIpixpeXMqUc","Завантажити сертифікат")</f>
        <v>Завантажити сертифікат</v>
      </c>
    </row>
    <row r="447" spans="1:4" x14ac:dyDescent="0.3">
      <c r="A447">
        <v>446</v>
      </c>
      <c r="B447" s="2">
        <v>1182</v>
      </c>
      <c r="C447" t="s">
        <v>709</v>
      </c>
      <c r="D447" t="str">
        <f>HYPERLINK("https://talan.bank.gov.ua/get-user-certificate/wDwYaNf320QC9RjX1sqw","Завантажити сертифікат")</f>
        <v>Завантажити сертифікат</v>
      </c>
    </row>
    <row r="448" spans="1:4" x14ac:dyDescent="0.3">
      <c r="A448">
        <v>447</v>
      </c>
      <c r="B448" s="2">
        <v>1183</v>
      </c>
      <c r="C448" t="s">
        <v>710</v>
      </c>
      <c r="D448" t="str">
        <f>HYPERLINK("https://talan.bank.gov.ua/get-user-certificate/wDwYa4hpbhoCH5c15iBw","Завантажити сертифікат")</f>
        <v>Завантажити сертифікат</v>
      </c>
    </row>
    <row r="449" spans="1:4" x14ac:dyDescent="0.3">
      <c r="A449">
        <v>448</v>
      </c>
      <c r="B449" s="2">
        <v>1184</v>
      </c>
      <c r="C449" t="s">
        <v>711</v>
      </c>
      <c r="D449" t="str">
        <f>HYPERLINK("https://talan.bank.gov.ua/get-user-certificate/wDwYa56XkdtYujXGsFv0","Завантажити сертифікат")</f>
        <v>Завантажити сертифікат</v>
      </c>
    </row>
    <row r="450" spans="1:4" x14ac:dyDescent="0.3">
      <c r="A450">
        <v>449</v>
      </c>
      <c r="B450" s="2">
        <v>1185</v>
      </c>
      <c r="C450" t="s">
        <v>712</v>
      </c>
      <c r="D450" t="str">
        <f>HYPERLINK("https://talan.bank.gov.ua/get-user-certificate/wDwYatP6JCzI_HmUqGfF","Завантажити сертифікат")</f>
        <v>Завантажити сертифікат</v>
      </c>
    </row>
    <row r="451" spans="1:4" x14ac:dyDescent="0.3">
      <c r="A451">
        <v>450</v>
      </c>
      <c r="B451" s="2">
        <v>1186</v>
      </c>
      <c r="C451" t="s">
        <v>712</v>
      </c>
      <c r="D451" t="str">
        <f>HYPERLINK("https://talan.bank.gov.ua/get-user-certificate/wDwYa8vPdq3nBSf6SMe2","Завантажити сертифікат")</f>
        <v>Завантажити сертифікат</v>
      </c>
    </row>
    <row r="452" spans="1:4" x14ac:dyDescent="0.3">
      <c r="A452">
        <v>451</v>
      </c>
      <c r="B452" s="2">
        <v>1187</v>
      </c>
      <c r="C452" t="s">
        <v>713</v>
      </c>
      <c r="D452" t="str">
        <f>HYPERLINK("https://talan.bank.gov.ua/get-user-certificate/wDwYaq9eZ2n4y73kHE2W","Завантажити сертифікат")</f>
        <v>Завантажити сертифікат</v>
      </c>
    </row>
    <row r="453" spans="1:4" x14ac:dyDescent="0.3">
      <c r="A453">
        <v>452</v>
      </c>
      <c r="B453" s="2">
        <v>1188</v>
      </c>
      <c r="C453" t="s">
        <v>714</v>
      </c>
      <c r="D453" t="str">
        <f>HYPERLINK("https://talan.bank.gov.ua/get-user-certificate/wDwYaBGLWuzYuxidMjcP","Завантажити сертифікат")</f>
        <v>Завантажити сертифікат</v>
      </c>
    </row>
    <row r="454" spans="1:4" x14ac:dyDescent="0.3">
      <c r="A454">
        <v>453</v>
      </c>
      <c r="B454" s="2">
        <v>1189</v>
      </c>
      <c r="C454" t="s">
        <v>715</v>
      </c>
      <c r="D454" t="str">
        <f>HYPERLINK("https://talan.bank.gov.ua/get-user-certificate/wDwYaJrTsi88snWXOt6S","Завантажити сертифікат")</f>
        <v>Завантажити сертифікат</v>
      </c>
    </row>
    <row r="455" spans="1:4" x14ac:dyDescent="0.3">
      <c r="A455">
        <v>454</v>
      </c>
      <c r="B455" s="2">
        <v>1190</v>
      </c>
      <c r="C455" t="s">
        <v>716</v>
      </c>
      <c r="D455" t="str">
        <f>HYPERLINK("https://talan.bank.gov.ua/get-user-certificate/wDwYarrX9csrrSKE7Q3a","Завантажити сертифікат")</f>
        <v>Завантажити сертифікат</v>
      </c>
    </row>
    <row r="456" spans="1:4" x14ac:dyDescent="0.3">
      <c r="A456">
        <v>455</v>
      </c>
      <c r="B456" s="2">
        <v>1191</v>
      </c>
      <c r="C456" t="s">
        <v>717</v>
      </c>
      <c r="D456" t="str">
        <f>HYPERLINK("https://talan.bank.gov.ua/get-user-certificate/wDwYaTVluu78V2Xs7yLa","Завантажити сертифікат")</f>
        <v>Завантажити сертифікат</v>
      </c>
    </row>
    <row r="457" spans="1:4" x14ac:dyDescent="0.3">
      <c r="A457">
        <v>456</v>
      </c>
      <c r="B457" s="2">
        <v>1192</v>
      </c>
      <c r="C457" t="s">
        <v>718</v>
      </c>
      <c r="D457" t="str">
        <f>HYPERLINK("https://talan.bank.gov.ua/get-user-certificate/wDwYaz8tr4UJaQQkaOeq","Завантажити сертифікат")</f>
        <v>Завантажити сертифікат</v>
      </c>
    </row>
    <row r="458" spans="1:4" x14ac:dyDescent="0.3">
      <c r="A458">
        <v>457</v>
      </c>
      <c r="B458" s="2">
        <v>1193</v>
      </c>
      <c r="C458" t="s">
        <v>719</v>
      </c>
      <c r="D458" t="str">
        <f>HYPERLINK("https://talan.bank.gov.ua/get-user-certificate/wDwYaySYY9NTVKQ_GSm4","Завантажити сертифікат")</f>
        <v>Завантажити сертифікат</v>
      </c>
    </row>
    <row r="459" spans="1:4" x14ac:dyDescent="0.3">
      <c r="A459">
        <v>458</v>
      </c>
      <c r="B459" s="2">
        <v>1194</v>
      </c>
      <c r="C459" t="s">
        <v>720</v>
      </c>
      <c r="D459" t="str">
        <f>HYPERLINK("https://talan.bank.gov.ua/get-user-certificate/wDwYaouJHbaGMQJyGRHF","Завантажити сертифікат")</f>
        <v>Завантажити сертифікат</v>
      </c>
    </row>
    <row r="460" spans="1:4" x14ac:dyDescent="0.3">
      <c r="A460">
        <v>459</v>
      </c>
      <c r="B460" s="2">
        <v>1195</v>
      </c>
      <c r="C460" t="s">
        <v>721</v>
      </c>
      <c r="D460" t="str">
        <f>HYPERLINK("https://talan.bank.gov.ua/get-user-certificate/wDwYa3mhTrQk3MDiEUlO","Завантажити сертифікат")</f>
        <v>Завантажити сертифікат</v>
      </c>
    </row>
    <row r="461" spans="1:4" x14ac:dyDescent="0.3">
      <c r="A461">
        <v>460</v>
      </c>
      <c r="B461" s="2">
        <v>1196</v>
      </c>
      <c r="C461" t="s">
        <v>722</v>
      </c>
      <c r="D461" t="str">
        <f>HYPERLINK("https://talan.bank.gov.ua/get-user-certificate/wDwYanPH0Y6F1GGqa2oP","Завантажити сертифікат")</f>
        <v>Завантажити сертифікат</v>
      </c>
    </row>
    <row r="462" spans="1:4" x14ac:dyDescent="0.3">
      <c r="A462">
        <v>461</v>
      </c>
      <c r="B462" s="2">
        <v>1197</v>
      </c>
      <c r="C462" t="s">
        <v>723</v>
      </c>
      <c r="D462" t="str">
        <f>HYPERLINK("https://talan.bank.gov.ua/get-user-certificate/wDwYa2QUqUYE1BNgbUIM","Завантажити сертифікат")</f>
        <v>Завантажити сертифікат</v>
      </c>
    </row>
    <row r="463" spans="1:4" x14ac:dyDescent="0.3">
      <c r="A463">
        <v>462</v>
      </c>
      <c r="B463" s="2">
        <v>1198</v>
      </c>
      <c r="C463" t="s">
        <v>724</v>
      </c>
      <c r="D463" t="str">
        <f>HYPERLINK("https://talan.bank.gov.ua/get-user-certificate/wDwYaIVMjb9PE37xOYdW","Завантажити сертифікат")</f>
        <v>Завантажити сертифікат</v>
      </c>
    </row>
    <row r="464" spans="1:4" x14ac:dyDescent="0.3">
      <c r="A464">
        <v>463</v>
      </c>
      <c r="B464" s="2">
        <v>1199</v>
      </c>
      <c r="C464" t="s">
        <v>725</v>
      </c>
      <c r="D464" t="str">
        <f>HYPERLINK("https://talan.bank.gov.ua/get-user-certificate/wDwYatD4Ld5j8PwbYbHT","Завантажити сертифікат")</f>
        <v>Завантажити сертифікат</v>
      </c>
    </row>
    <row r="465" spans="1:4" x14ac:dyDescent="0.3">
      <c r="A465">
        <v>464</v>
      </c>
      <c r="B465" s="2">
        <v>1200</v>
      </c>
      <c r="C465" t="s">
        <v>726</v>
      </c>
      <c r="D465" t="str">
        <f>HYPERLINK("https://talan.bank.gov.ua/get-user-certificate/wDwYaGoASutqupZeQJZj","Завантажити сертифікат")</f>
        <v>Завантажити сертифікат</v>
      </c>
    </row>
    <row r="466" spans="1:4" x14ac:dyDescent="0.3">
      <c r="A466">
        <v>465</v>
      </c>
      <c r="B466" s="2">
        <v>1201</v>
      </c>
      <c r="C466" t="s">
        <v>727</v>
      </c>
      <c r="D466" t="str">
        <f>HYPERLINK("https://talan.bank.gov.ua/get-user-certificate/wDwYazmlY_xpm6isHufp","Завантажити сертифікат")</f>
        <v>Завантажити сертифікат</v>
      </c>
    </row>
    <row r="467" spans="1:4" x14ac:dyDescent="0.3">
      <c r="A467">
        <v>466</v>
      </c>
      <c r="B467" s="2">
        <v>1202</v>
      </c>
      <c r="C467" t="s">
        <v>728</v>
      </c>
      <c r="D467" t="str">
        <f>HYPERLINK("https://talan.bank.gov.ua/get-user-certificate/wDwYam2Xpvr5rC-gg6JT","Завантажити сертифікат")</f>
        <v>Завантажити сертифікат</v>
      </c>
    </row>
    <row r="468" spans="1:4" x14ac:dyDescent="0.3">
      <c r="A468">
        <v>467</v>
      </c>
      <c r="B468" s="2">
        <v>1203</v>
      </c>
      <c r="C468" t="s">
        <v>729</v>
      </c>
      <c r="D468" t="str">
        <f>HYPERLINK("https://talan.bank.gov.ua/get-user-certificate/wDwYaViq_xPh4I_YB68R","Завантажити сертифікат")</f>
        <v>Завантажити сертифікат</v>
      </c>
    </row>
    <row r="469" spans="1:4" x14ac:dyDescent="0.3">
      <c r="A469">
        <v>468</v>
      </c>
      <c r="B469" s="2">
        <v>1204</v>
      </c>
      <c r="C469" t="s">
        <v>730</v>
      </c>
      <c r="D469" t="str">
        <f>HYPERLINK("https://talan.bank.gov.ua/get-user-certificate/wDwYaBRFRq2cGaHpu7Xd","Завантажити сертифікат")</f>
        <v>Завантажити сертифікат</v>
      </c>
    </row>
    <row r="470" spans="1:4" x14ac:dyDescent="0.3">
      <c r="A470">
        <v>469</v>
      </c>
      <c r="B470" s="2">
        <v>1205</v>
      </c>
      <c r="C470" t="s">
        <v>731</v>
      </c>
      <c r="D470" t="str">
        <f>HYPERLINK("https://talan.bank.gov.ua/get-user-certificate/wDwYaaj8Vl6mrMFxpsem","Завантажити сертифікат")</f>
        <v>Завантажити сертифікат</v>
      </c>
    </row>
    <row r="471" spans="1:4" x14ac:dyDescent="0.3">
      <c r="A471">
        <v>470</v>
      </c>
      <c r="B471" s="2">
        <v>1206</v>
      </c>
      <c r="C471" t="s">
        <v>732</v>
      </c>
      <c r="D471" t="str">
        <f>HYPERLINK("https://talan.bank.gov.ua/get-user-certificate/wDwYai6PqBrRM9wUgynr","Завантажити сертифікат")</f>
        <v>Завантажити сертифікат</v>
      </c>
    </row>
    <row r="472" spans="1:4" x14ac:dyDescent="0.3">
      <c r="A472">
        <v>471</v>
      </c>
      <c r="B472" s="2">
        <v>1207</v>
      </c>
      <c r="C472" t="s">
        <v>733</v>
      </c>
      <c r="D472" t="str">
        <f>HYPERLINK("https://talan.bank.gov.ua/get-user-certificate/wDwYa9Jr8xMSzaPfsO48","Завантажити сертифікат")</f>
        <v>Завантажити сертифікат</v>
      </c>
    </row>
    <row r="473" spans="1:4" x14ac:dyDescent="0.3">
      <c r="A473">
        <v>472</v>
      </c>
      <c r="B473" s="2">
        <v>1208</v>
      </c>
      <c r="C473" t="s">
        <v>734</v>
      </c>
      <c r="D473" t="str">
        <f>HYPERLINK("https://talan.bank.gov.ua/get-user-certificate/wDwYa3zPXUr-3YMD8aqT","Завантажити сертифікат")</f>
        <v>Завантажити сертифікат</v>
      </c>
    </row>
    <row r="474" spans="1:4" x14ac:dyDescent="0.3">
      <c r="A474">
        <v>473</v>
      </c>
      <c r="B474" s="2">
        <v>1209</v>
      </c>
      <c r="C474" t="s">
        <v>735</v>
      </c>
      <c r="D474" t="str">
        <f>HYPERLINK("https://talan.bank.gov.ua/get-user-certificate/wDwYah6ne9BfN3OaMYGP","Завантажити сертифікат")</f>
        <v>Завантажити сертифікат</v>
      </c>
    </row>
    <row r="475" spans="1:4" x14ac:dyDescent="0.3">
      <c r="A475">
        <v>474</v>
      </c>
      <c r="B475" s="2">
        <v>1210</v>
      </c>
      <c r="C475" t="s">
        <v>736</v>
      </c>
      <c r="D475" t="str">
        <f>HYPERLINK("https://talan.bank.gov.ua/get-user-certificate/wDwYau3SjM0hGwjwes8j","Завантажити сертифікат")</f>
        <v>Завантажити сертифікат</v>
      </c>
    </row>
    <row r="476" spans="1:4" x14ac:dyDescent="0.3">
      <c r="A476">
        <v>475</v>
      </c>
      <c r="B476" s="2">
        <v>1211</v>
      </c>
      <c r="C476" t="s">
        <v>737</v>
      </c>
      <c r="D476" t="str">
        <f>HYPERLINK("https://talan.bank.gov.ua/get-user-certificate/wDwYaz7LCnr1SehNM4kr","Завантажити сертифікат")</f>
        <v>Завантажити сертифікат</v>
      </c>
    </row>
    <row r="477" spans="1:4" x14ac:dyDescent="0.3">
      <c r="A477">
        <v>476</v>
      </c>
      <c r="B477" s="2">
        <v>1212</v>
      </c>
      <c r="C477" t="s">
        <v>738</v>
      </c>
      <c r="D477" t="str">
        <f>HYPERLINK("https://talan.bank.gov.ua/get-user-certificate/wDwYaSf7UqOkqp_1CStg","Завантажити сертифікат")</f>
        <v>Завантажити сертифікат</v>
      </c>
    </row>
    <row r="478" spans="1:4" x14ac:dyDescent="0.3">
      <c r="A478">
        <v>477</v>
      </c>
      <c r="B478" s="2">
        <v>1213</v>
      </c>
      <c r="C478" t="s">
        <v>739</v>
      </c>
      <c r="D478" t="str">
        <f>HYPERLINK("https://talan.bank.gov.ua/get-user-certificate/wDwYaFxZl5vLHyNmBSuG","Завантажити сертифікат")</f>
        <v>Завантажити сертифікат</v>
      </c>
    </row>
    <row r="479" spans="1:4" x14ac:dyDescent="0.3">
      <c r="A479">
        <v>478</v>
      </c>
      <c r="B479" s="2">
        <v>1214</v>
      </c>
      <c r="C479" t="s">
        <v>740</v>
      </c>
      <c r="D479" t="str">
        <f>HYPERLINK("https://talan.bank.gov.ua/get-user-certificate/wDwYaeoC5wU2nNjku149","Завантажити сертифікат")</f>
        <v>Завантажити сертифікат</v>
      </c>
    </row>
    <row r="480" spans="1:4" x14ac:dyDescent="0.3">
      <c r="A480">
        <v>479</v>
      </c>
      <c r="B480" s="2">
        <v>1215</v>
      </c>
      <c r="C480" t="s">
        <v>741</v>
      </c>
      <c r="D480" t="str">
        <f>HYPERLINK("https://talan.bank.gov.ua/get-user-certificate/wDwYaDkWMFPnl3IY7oA8","Завантажити сертифікат")</f>
        <v>Завантажити сертифікат</v>
      </c>
    </row>
    <row r="481" spans="1:4" x14ac:dyDescent="0.3">
      <c r="A481">
        <v>480</v>
      </c>
      <c r="B481" s="2">
        <v>1216</v>
      </c>
      <c r="C481" t="s">
        <v>742</v>
      </c>
      <c r="D481" t="str">
        <f>HYPERLINK("https://talan.bank.gov.ua/get-user-certificate/wDwYamjUAWzTLLuLqHjl","Завантажити сертифікат")</f>
        <v>Завантажити сертифікат</v>
      </c>
    </row>
    <row r="482" spans="1:4" x14ac:dyDescent="0.3">
      <c r="A482">
        <v>481</v>
      </c>
      <c r="B482" s="2">
        <v>1217</v>
      </c>
      <c r="C482" t="s">
        <v>743</v>
      </c>
      <c r="D482" t="str">
        <f>HYPERLINK("https://talan.bank.gov.ua/get-user-certificate/wDwYam7bwmnrT4sxEI9T","Завантажити сертифікат")</f>
        <v>Завантажити сертифікат</v>
      </c>
    </row>
    <row r="483" spans="1:4" x14ac:dyDescent="0.3">
      <c r="A483">
        <v>482</v>
      </c>
      <c r="B483" s="2">
        <v>1218</v>
      </c>
      <c r="C483" t="s">
        <v>744</v>
      </c>
      <c r="D483" t="str">
        <f>HYPERLINK("https://talan.bank.gov.ua/get-user-certificate/wDwYaVebPtkUwkr7xDLM","Завантажити сертифікат")</f>
        <v>Завантажити сертифікат</v>
      </c>
    </row>
    <row r="484" spans="1:4" x14ac:dyDescent="0.3">
      <c r="A484">
        <v>483</v>
      </c>
      <c r="B484" s="2">
        <v>1219</v>
      </c>
      <c r="C484" t="s">
        <v>745</v>
      </c>
      <c r="D484" t="str">
        <f>HYPERLINK("https://talan.bank.gov.ua/get-user-certificate/wDwYa9Ur1JPTKatoQ5vC","Завантажити сертифікат")</f>
        <v>Завантажити сертифікат</v>
      </c>
    </row>
    <row r="485" spans="1:4" x14ac:dyDescent="0.3">
      <c r="A485">
        <v>484</v>
      </c>
      <c r="B485" s="2">
        <v>1220</v>
      </c>
      <c r="C485" t="s">
        <v>746</v>
      </c>
      <c r="D485" t="str">
        <f>HYPERLINK("https://talan.bank.gov.ua/get-user-certificate/wDwYakIdZBVYZu29v1bG","Завантажити сертифікат")</f>
        <v>Завантажити сертифікат</v>
      </c>
    </row>
    <row r="486" spans="1:4" x14ac:dyDescent="0.3">
      <c r="A486">
        <v>485</v>
      </c>
      <c r="B486" s="2">
        <v>1221</v>
      </c>
      <c r="C486" t="s">
        <v>747</v>
      </c>
      <c r="D486" t="str">
        <f>HYPERLINK("https://talan.bank.gov.ua/get-user-certificate/wDwYav53oA5s5WzkTRYG","Завантажити сертифікат")</f>
        <v>Завантажити сертифікат</v>
      </c>
    </row>
    <row r="487" spans="1:4" x14ac:dyDescent="0.3">
      <c r="A487">
        <v>486</v>
      </c>
      <c r="B487" s="2">
        <v>1222</v>
      </c>
      <c r="C487" t="s">
        <v>748</v>
      </c>
      <c r="D487" t="str">
        <f>HYPERLINK("https://talan.bank.gov.ua/get-user-certificate/wDwYaWmMGJlUUEnG7KTU","Завантажити сертифікат")</f>
        <v>Завантажити сертифікат</v>
      </c>
    </row>
    <row r="488" spans="1:4" x14ac:dyDescent="0.3">
      <c r="A488">
        <v>487</v>
      </c>
      <c r="B488" s="2">
        <v>1223</v>
      </c>
      <c r="C488" t="s">
        <v>749</v>
      </c>
      <c r="D488" t="str">
        <f>HYPERLINK("https://talan.bank.gov.ua/get-user-certificate/wDwYann3cGEOXDqP-v1R","Завантажити сертифікат")</f>
        <v>Завантажити сертифікат</v>
      </c>
    </row>
    <row r="489" spans="1:4" x14ac:dyDescent="0.3">
      <c r="A489">
        <v>488</v>
      </c>
      <c r="B489" s="2">
        <v>1224</v>
      </c>
      <c r="C489" t="s">
        <v>750</v>
      </c>
      <c r="D489" t="str">
        <f>HYPERLINK("https://talan.bank.gov.ua/get-user-certificate/wDwYaOIutmK-in9p78S2","Завантажити сертифікат")</f>
        <v>Завантажити сертифікат</v>
      </c>
    </row>
    <row r="490" spans="1:4" x14ac:dyDescent="0.3">
      <c r="A490">
        <v>489</v>
      </c>
      <c r="B490" s="2">
        <v>1225</v>
      </c>
      <c r="C490" t="s">
        <v>751</v>
      </c>
      <c r="D490" t="str">
        <f>HYPERLINK("https://talan.bank.gov.ua/get-user-certificate/wDwYa_Syj4BdAw1X_MLv","Завантажити сертифікат")</f>
        <v>Завантажити сертифікат</v>
      </c>
    </row>
    <row r="491" spans="1:4" x14ac:dyDescent="0.3">
      <c r="A491">
        <v>490</v>
      </c>
      <c r="B491" s="2">
        <v>1226</v>
      </c>
      <c r="C491" t="s">
        <v>752</v>
      </c>
      <c r="D491" t="str">
        <f>HYPERLINK("https://talan.bank.gov.ua/get-user-certificate/wDwYaNuovu4k-MueV2SB","Завантажити сертифікат")</f>
        <v>Завантажити сертифікат</v>
      </c>
    </row>
    <row r="492" spans="1:4" x14ac:dyDescent="0.3">
      <c r="A492">
        <v>491</v>
      </c>
      <c r="B492" s="2">
        <v>1227</v>
      </c>
      <c r="C492" t="s">
        <v>753</v>
      </c>
      <c r="D492" t="str">
        <f>HYPERLINK("https://talan.bank.gov.ua/get-user-certificate/wDwYaK6PN2Q42xTYuzeX","Завантажити сертифікат")</f>
        <v>Завантажити сертифікат</v>
      </c>
    </row>
    <row r="493" spans="1:4" x14ac:dyDescent="0.3">
      <c r="A493">
        <v>492</v>
      </c>
      <c r="B493" s="2">
        <v>1228</v>
      </c>
      <c r="C493" t="s">
        <v>754</v>
      </c>
      <c r="D493" t="str">
        <f>HYPERLINK("https://talan.bank.gov.ua/get-user-certificate/wDwYaVkXNTvFmqOzNsEZ","Завантажити сертифікат")</f>
        <v>Завантажити сертифікат</v>
      </c>
    </row>
    <row r="494" spans="1:4" x14ac:dyDescent="0.3">
      <c r="A494">
        <v>493</v>
      </c>
      <c r="B494" s="2">
        <v>1229</v>
      </c>
      <c r="C494" t="s">
        <v>755</v>
      </c>
      <c r="D494" t="str">
        <f>HYPERLINK("https://talan.bank.gov.ua/get-user-certificate/wDwYaDBYF0OeQRi-C6eM","Завантажити сертифікат")</f>
        <v>Завантажити сертифікат</v>
      </c>
    </row>
    <row r="495" spans="1:4" x14ac:dyDescent="0.3">
      <c r="A495">
        <v>494</v>
      </c>
      <c r="B495" s="2">
        <v>1230</v>
      </c>
      <c r="C495" t="s">
        <v>756</v>
      </c>
      <c r="D495" t="str">
        <f>HYPERLINK("https://talan.bank.gov.ua/get-user-certificate/wDwYaZFwP1v0NtyTagtE","Завантажити сертифікат")</f>
        <v>Завантажити сертифікат</v>
      </c>
    </row>
    <row r="496" spans="1:4" x14ac:dyDescent="0.3">
      <c r="A496">
        <v>495</v>
      </c>
      <c r="B496" s="2">
        <v>1231</v>
      </c>
      <c r="C496" t="s">
        <v>757</v>
      </c>
      <c r="D496" t="str">
        <f>HYPERLINK("https://talan.bank.gov.ua/get-user-certificate/wDwYaiYwuscYth47d2MD","Завантажити сертифікат")</f>
        <v>Завантажити сертифікат</v>
      </c>
    </row>
    <row r="497" spans="1:4" x14ac:dyDescent="0.3">
      <c r="A497">
        <v>496</v>
      </c>
      <c r="B497" s="2">
        <v>1232</v>
      </c>
      <c r="C497" t="s">
        <v>758</v>
      </c>
      <c r="D497" t="str">
        <f>HYPERLINK("https://talan.bank.gov.ua/get-user-certificate/wDwYaZsssrRDuBawePc3","Завантажити сертифікат")</f>
        <v>Завантажити сертифікат</v>
      </c>
    </row>
    <row r="498" spans="1:4" x14ac:dyDescent="0.3">
      <c r="A498">
        <v>497</v>
      </c>
      <c r="B498" s="2">
        <v>1233</v>
      </c>
      <c r="C498" t="s">
        <v>759</v>
      </c>
      <c r="D498" t="str">
        <f>HYPERLINK("https://talan.bank.gov.ua/get-user-certificate/wDwYao7p4HMCJeYdizxn","Завантажити сертифікат")</f>
        <v>Завантажити сертифікат</v>
      </c>
    </row>
    <row r="499" spans="1:4" x14ac:dyDescent="0.3">
      <c r="A499">
        <v>498</v>
      </c>
      <c r="B499" s="2">
        <v>1234</v>
      </c>
      <c r="C499" t="s">
        <v>760</v>
      </c>
      <c r="D499" t="str">
        <f>HYPERLINK("https://talan.bank.gov.ua/get-user-certificate/wDwYaHHN_a73LHrIFzCU","Завантажити сертифікат")</f>
        <v>Завантажити сертифікат</v>
      </c>
    </row>
    <row r="500" spans="1:4" x14ac:dyDescent="0.3">
      <c r="A500">
        <v>499</v>
      </c>
      <c r="B500" s="2">
        <v>1235</v>
      </c>
      <c r="C500" t="s">
        <v>761</v>
      </c>
      <c r="D500" t="str">
        <f>HYPERLINK("https://talan.bank.gov.ua/get-user-certificate/wDwYanYQsFIs17mzr4zz","Завантажити сертифікат")</f>
        <v>Завантажити сертифікат</v>
      </c>
    </row>
    <row r="501" spans="1:4" x14ac:dyDescent="0.3">
      <c r="A501">
        <v>500</v>
      </c>
      <c r="B501" s="2">
        <v>1236</v>
      </c>
      <c r="C501" t="s">
        <v>762</v>
      </c>
      <c r="D501" t="str">
        <f>HYPERLINK("https://talan.bank.gov.ua/get-user-certificate/wDwYazu3PLtEJIGr2rfG","Завантажити сертифікат")</f>
        <v>Завантажити сертифікат</v>
      </c>
    </row>
    <row r="502" spans="1:4" x14ac:dyDescent="0.3">
      <c r="A502">
        <v>501</v>
      </c>
      <c r="B502" s="2">
        <v>1237</v>
      </c>
      <c r="C502" t="s">
        <v>763</v>
      </c>
      <c r="D502" t="str">
        <f>HYPERLINK("https://talan.bank.gov.ua/get-user-certificate/wDwYa8ojWvXRCrNVGUXs","Завантажити сертифікат")</f>
        <v>Завантажити сертифікат</v>
      </c>
    </row>
    <row r="503" spans="1:4" x14ac:dyDescent="0.3">
      <c r="A503">
        <v>502</v>
      </c>
      <c r="B503" s="2">
        <v>1238</v>
      </c>
      <c r="C503" t="s">
        <v>764</v>
      </c>
      <c r="D503" t="str">
        <f>HYPERLINK("https://talan.bank.gov.ua/get-user-certificate/wDwYa1zd3NVvgzcuR8XR","Завантажити сертифікат")</f>
        <v>Завантажити сертифікат</v>
      </c>
    </row>
    <row r="504" spans="1:4" x14ac:dyDescent="0.3">
      <c r="A504">
        <v>503</v>
      </c>
      <c r="B504" s="2">
        <v>1239</v>
      </c>
      <c r="C504" t="s">
        <v>765</v>
      </c>
      <c r="D504" t="str">
        <f>HYPERLINK("https://talan.bank.gov.ua/get-user-certificate/wDwYa8-nypWkvHQIllpM","Завантажити сертифікат")</f>
        <v>Завантажити сертифікат</v>
      </c>
    </row>
    <row r="505" spans="1:4" x14ac:dyDescent="0.3">
      <c r="A505">
        <v>504</v>
      </c>
      <c r="B505" s="2">
        <v>1240</v>
      </c>
      <c r="C505" t="s">
        <v>766</v>
      </c>
      <c r="D505" t="str">
        <f>HYPERLINK("https://talan.bank.gov.ua/get-user-certificate/wDwYaSBbLGPQp40Z0plv","Завантажити сертифікат")</f>
        <v>Завантажити сертифікат</v>
      </c>
    </row>
    <row r="506" spans="1:4" x14ac:dyDescent="0.3">
      <c r="A506">
        <v>505</v>
      </c>
      <c r="B506" s="2">
        <v>1241</v>
      </c>
      <c r="C506" t="s">
        <v>767</v>
      </c>
      <c r="D506" t="str">
        <f>HYPERLINK("https://talan.bank.gov.ua/get-user-certificate/wDwYavVK0fO0uLfmSPCo","Завантажити сертифікат")</f>
        <v>Завантажити сертифікат</v>
      </c>
    </row>
    <row r="507" spans="1:4" x14ac:dyDescent="0.3">
      <c r="A507">
        <v>506</v>
      </c>
      <c r="B507" s="2">
        <v>1242</v>
      </c>
      <c r="C507" t="s">
        <v>768</v>
      </c>
      <c r="D507" t="str">
        <f>HYPERLINK("https://talan.bank.gov.ua/get-user-certificate/wDwYaIbe-VFXYvpE7A4U","Завантажити сертифікат")</f>
        <v>Завантажити сертифікат</v>
      </c>
    </row>
    <row r="508" spans="1:4" x14ac:dyDescent="0.3">
      <c r="A508">
        <v>507</v>
      </c>
      <c r="B508" s="2">
        <v>1243</v>
      </c>
      <c r="C508" t="s">
        <v>769</v>
      </c>
      <c r="D508" t="str">
        <f>HYPERLINK("https://talan.bank.gov.ua/get-user-certificate/wDwYa7n6rFQn46AI_xuX","Завантажити сертифікат")</f>
        <v>Завантажити сертифікат</v>
      </c>
    </row>
    <row r="509" spans="1:4" x14ac:dyDescent="0.3">
      <c r="A509">
        <v>508</v>
      </c>
      <c r="B509" s="2">
        <v>1244</v>
      </c>
      <c r="C509" t="s">
        <v>770</v>
      </c>
      <c r="D509" t="str">
        <f>HYPERLINK("https://talan.bank.gov.ua/get-user-certificate/wDwYazOuxW3fZJHs5gvt","Завантажити сертифікат")</f>
        <v>Завантажити сертифікат</v>
      </c>
    </row>
    <row r="510" spans="1:4" x14ac:dyDescent="0.3">
      <c r="A510">
        <v>509</v>
      </c>
      <c r="B510" s="2">
        <v>1245</v>
      </c>
      <c r="C510" t="s">
        <v>771</v>
      </c>
      <c r="D510" t="str">
        <f>HYPERLINK("https://talan.bank.gov.ua/get-user-certificate/wDwYaPFoUYKNN_eW3fcM","Завантажити сертифікат")</f>
        <v>Завантажити сертифікат</v>
      </c>
    </row>
    <row r="511" spans="1:4" x14ac:dyDescent="0.3">
      <c r="A511">
        <v>510</v>
      </c>
      <c r="B511" s="2">
        <v>1246</v>
      </c>
      <c r="C511" t="s">
        <v>772</v>
      </c>
      <c r="D511" t="str">
        <f>HYPERLINK("https://talan.bank.gov.ua/get-user-certificate/wDwYaRXjr50Vh7KEYcX7","Завантажити сертифікат")</f>
        <v>Завантажити сертифікат</v>
      </c>
    </row>
    <row r="512" spans="1:4" x14ac:dyDescent="0.3">
      <c r="A512">
        <v>511</v>
      </c>
      <c r="B512" s="2">
        <v>1247</v>
      </c>
      <c r="C512" t="s">
        <v>773</v>
      </c>
      <c r="D512" t="str">
        <f>HYPERLINK("https://talan.bank.gov.ua/get-user-certificate/wDwYan3z7wnWvcr-v0qq","Завантажити сертифікат")</f>
        <v>Завантажити сертифікат</v>
      </c>
    </row>
    <row r="513" spans="1:4" x14ac:dyDescent="0.3">
      <c r="A513">
        <v>512</v>
      </c>
      <c r="B513" s="2">
        <v>1248</v>
      </c>
      <c r="C513" t="s">
        <v>774</v>
      </c>
      <c r="D513" t="str">
        <f>HYPERLINK("https://talan.bank.gov.ua/get-user-certificate/wDwYaHZOSTm80kLO0c1b","Завантажити сертифікат")</f>
        <v>Завантажити сертифікат</v>
      </c>
    </row>
    <row r="514" spans="1:4" x14ac:dyDescent="0.3">
      <c r="A514">
        <v>513</v>
      </c>
      <c r="B514" s="2">
        <v>1249</v>
      </c>
      <c r="C514" t="s">
        <v>775</v>
      </c>
      <c r="D514" t="str">
        <f>HYPERLINK("https://talan.bank.gov.ua/get-user-certificate/wDwYaqOl8R1eWGKiGiNJ","Завантажити сертифікат")</f>
        <v>Завантажити сертифікат</v>
      </c>
    </row>
    <row r="515" spans="1:4" x14ac:dyDescent="0.3">
      <c r="A515">
        <v>514</v>
      </c>
      <c r="B515" s="2">
        <v>1250</v>
      </c>
      <c r="C515" t="s">
        <v>776</v>
      </c>
      <c r="D515" t="str">
        <f>HYPERLINK("https://talan.bank.gov.ua/get-user-certificate/wDwYa4476BJjuemf9LB3","Завантажити сертифікат")</f>
        <v>Завантажити сертифікат</v>
      </c>
    </row>
    <row r="516" spans="1:4" x14ac:dyDescent="0.3">
      <c r="A516">
        <v>515</v>
      </c>
      <c r="B516" s="2">
        <v>1251</v>
      </c>
      <c r="C516" t="s">
        <v>777</v>
      </c>
      <c r="D516" t="str">
        <f>HYPERLINK("https://talan.bank.gov.ua/get-user-certificate/wDwYazrFoR43WkdYfiHL","Завантажити сертифікат")</f>
        <v>Завантажити сертифікат</v>
      </c>
    </row>
    <row r="517" spans="1:4" x14ac:dyDescent="0.3">
      <c r="A517">
        <v>516</v>
      </c>
      <c r="B517" s="2">
        <v>1252</v>
      </c>
      <c r="C517" t="s">
        <v>778</v>
      </c>
      <c r="D517" t="str">
        <f>HYPERLINK("https://talan.bank.gov.ua/get-user-certificate/wDwYaVv3TrvLrEwuLmB5","Завантажити сертифікат")</f>
        <v>Завантажити сертифікат</v>
      </c>
    </row>
    <row r="518" spans="1:4" x14ac:dyDescent="0.3">
      <c r="A518">
        <v>517</v>
      </c>
      <c r="B518" s="2">
        <v>1253</v>
      </c>
      <c r="C518" t="s">
        <v>779</v>
      </c>
      <c r="D518" t="str">
        <f>HYPERLINK("https://talan.bank.gov.ua/get-user-certificate/wDwYaJF5Z0ErRMH8MahT","Завантажити сертифікат")</f>
        <v>Завантажити сертифікат</v>
      </c>
    </row>
    <row r="519" spans="1:4" x14ac:dyDescent="0.3">
      <c r="A519">
        <v>518</v>
      </c>
      <c r="B519" s="2">
        <v>1254</v>
      </c>
      <c r="C519" t="s">
        <v>780</v>
      </c>
      <c r="D519" t="str">
        <f>HYPERLINK("https://talan.bank.gov.ua/get-user-certificate/wDwYaTZoPkgbJLr9cQ9v","Завантажити сертифікат")</f>
        <v>Завантажити сертифікат</v>
      </c>
    </row>
    <row r="520" spans="1:4" x14ac:dyDescent="0.3">
      <c r="A520">
        <v>519</v>
      </c>
      <c r="B520" s="2">
        <v>1255</v>
      </c>
      <c r="C520" t="s">
        <v>781</v>
      </c>
      <c r="D520" t="str">
        <f>HYPERLINK("https://talan.bank.gov.ua/get-user-certificate/wDwYaS1I01wSpL-FYGhJ","Завантажити сертифікат")</f>
        <v>Завантажити сертифікат</v>
      </c>
    </row>
    <row r="521" spans="1:4" x14ac:dyDescent="0.3">
      <c r="A521">
        <v>520</v>
      </c>
      <c r="B521" s="2">
        <v>1256</v>
      </c>
      <c r="C521" t="s">
        <v>782</v>
      </c>
      <c r="D521" t="str">
        <f>HYPERLINK("https://talan.bank.gov.ua/get-user-certificate/wDwYaY9uES_R-MvVmvb7","Завантажити сертифікат")</f>
        <v>Завантажити сертифікат</v>
      </c>
    </row>
    <row r="522" spans="1:4" x14ac:dyDescent="0.3">
      <c r="A522">
        <v>521</v>
      </c>
      <c r="B522" s="2">
        <v>1257</v>
      </c>
      <c r="C522" t="s">
        <v>783</v>
      </c>
      <c r="D522" t="str">
        <f>HYPERLINK("https://talan.bank.gov.ua/get-user-certificate/wDwYaSF_akHwhI6PZviU","Завантажити сертифікат")</f>
        <v>Завантажити сертифікат</v>
      </c>
    </row>
    <row r="523" spans="1:4" x14ac:dyDescent="0.3">
      <c r="A523">
        <v>522</v>
      </c>
      <c r="B523" s="2">
        <v>1258</v>
      </c>
      <c r="C523" t="s">
        <v>784</v>
      </c>
      <c r="D523" t="str">
        <f>HYPERLINK("https://talan.bank.gov.ua/get-user-certificate/wDwYamKeVwmxN4kBWWYl","Завантажити сертифікат")</f>
        <v>Завантажити сертифікат</v>
      </c>
    </row>
    <row r="524" spans="1:4" x14ac:dyDescent="0.3">
      <c r="A524">
        <v>523</v>
      </c>
      <c r="B524" s="2">
        <v>1259</v>
      </c>
      <c r="C524" t="s">
        <v>785</v>
      </c>
      <c r="D524" t="str">
        <f>HYPERLINK("https://talan.bank.gov.ua/get-user-certificate/wDwYaxoMF4QYy98FAwv9","Завантажити сертифікат")</f>
        <v>Завантажити сертифікат</v>
      </c>
    </row>
    <row r="525" spans="1:4" x14ac:dyDescent="0.3">
      <c r="A525">
        <v>524</v>
      </c>
      <c r="B525" s="2">
        <v>1260</v>
      </c>
      <c r="C525" t="s">
        <v>786</v>
      </c>
      <c r="D525" t="str">
        <f>HYPERLINK("https://talan.bank.gov.ua/get-user-certificate/wDwYaxbgZJt8x5XKDgaZ","Завантажити сертифікат")</f>
        <v>Завантажити сертифікат</v>
      </c>
    </row>
    <row r="526" spans="1:4" x14ac:dyDescent="0.3">
      <c r="A526">
        <v>525</v>
      </c>
      <c r="B526" s="2">
        <v>1261</v>
      </c>
      <c r="C526" t="s">
        <v>787</v>
      </c>
      <c r="D526" t="str">
        <f>HYPERLINK("https://talan.bank.gov.ua/get-user-certificate/wDwYaI91Li5zUJj0LkhU","Завантажити сертифікат")</f>
        <v>Завантажити сертифікат</v>
      </c>
    </row>
    <row r="527" spans="1:4" x14ac:dyDescent="0.3">
      <c r="A527">
        <v>526</v>
      </c>
      <c r="B527" s="2">
        <v>1262</v>
      </c>
      <c r="C527" t="s">
        <v>788</v>
      </c>
      <c r="D527" t="str">
        <f>HYPERLINK("https://talan.bank.gov.ua/get-user-certificate/wDwYaqkIqg2whGYxLpyZ","Завантажити сертифікат")</f>
        <v>Завантажити сертифікат</v>
      </c>
    </row>
    <row r="528" spans="1:4" x14ac:dyDescent="0.3">
      <c r="A528">
        <v>527</v>
      </c>
      <c r="B528" s="2">
        <v>1263</v>
      </c>
      <c r="C528" t="s">
        <v>789</v>
      </c>
      <c r="D528" t="str">
        <f>HYPERLINK("https://talan.bank.gov.ua/get-user-certificate/wDwYaV30epVwhBKkZHVY","Завантажити сертифікат")</f>
        <v>Завантажити сертифікат</v>
      </c>
    </row>
    <row r="529" spans="1:4" x14ac:dyDescent="0.3">
      <c r="A529">
        <v>528</v>
      </c>
      <c r="B529" s="2">
        <v>1264</v>
      </c>
      <c r="C529" t="s">
        <v>790</v>
      </c>
      <c r="D529" t="str">
        <f>HYPERLINK("https://talan.bank.gov.ua/get-user-certificate/wDwYauY3OPw3bB5P3ACr","Завантажити сертифікат")</f>
        <v>Завантажити сертифікат</v>
      </c>
    </row>
    <row r="530" spans="1:4" x14ac:dyDescent="0.3">
      <c r="A530">
        <v>529</v>
      </c>
      <c r="B530" s="2">
        <v>1265</v>
      </c>
      <c r="C530" t="s">
        <v>791</v>
      </c>
      <c r="D530" t="str">
        <f>HYPERLINK("https://talan.bank.gov.ua/get-user-certificate/wDwYaWigovSGz9Z8Tk24","Завантажити сертифікат")</f>
        <v>Завантажити сертифікат</v>
      </c>
    </row>
    <row r="531" spans="1:4" x14ac:dyDescent="0.3">
      <c r="A531">
        <v>530</v>
      </c>
      <c r="B531" s="2">
        <v>1266</v>
      </c>
      <c r="C531" t="s">
        <v>792</v>
      </c>
      <c r="D531" t="str">
        <f>HYPERLINK("https://talan.bank.gov.ua/get-user-certificate/wDwYaXv2Rle3CR2VSOOx","Завантажити сертифікат")</f>
        <v>Завантажити сертифікат</v>
      </c>
    </row>
    <row r="532" spans="1:4" x14ac:dyDescent="0.3">
      <c r="A532">
        <v>531</v>
      </c>
      <c r="B532" s="2">
        <v>1267</v>
      </c>
      <c r="C532" t="s">
        <v>793</v>
      </c>
      <c r="D532" t="str">
        <f>HYPERLINK("https://talan.bank.gov.ua/get-user-certificate/wDwYaMmUcIr7-lfHtoze","Завантажити сертифікат")</f>
        <v>Завантажити сертифікат</v>
      </c>
    </row>
    <row r="533" spans="1:4" x14ac:dyDescent="0.3">
      <c r="A533">
        <v>532</v>
      </c>
      <c r="B533" s="2">
        <v>1268</v>
      </c>
      <c r="C533" t="s">
        <v>794</v>
      </c>
      <c r="D533" t="str">
        <f>HYPERLINK("https://talan.bank.gov.ua/get-user-certificate/wDwYa8gQF0mlMQ5M4NXp","Завантажити сертифікат")</f>
        <v>Завантажити сертифікат</v>
      </c>
    </row>
    <row r="534" spans="1:4" x14ac:dyDescent="0.3">
      <c r="A534">
        <v>533</v>
      </c>
      <c r="B534" s="2">
        <v>1269</v>
      </c>
      <c r="C534" t="s">
        <v>795</v>
      </c>
      <c r="D534" t="str">
        <f>HYPERLINK("https://talan.bank.gov.ua/get-user-certificate/wDwYatXWmILfRQaRwhpv","Завантажити сертифікат")</f>
        <v>Завантажити сертифікат</v>
      </c>
    </row>
    <row r="535" spans="1:4" x14ac:dyDescent="0.3">
      <c r="A535">
        <v>534</v>
      </c>
      <c r="B535" s="2">
        <v>1270</v>
      </c>
      <c r="C535" t="s">
        <v>796</v>
      </c>
      <c r="D535" t="str">
        <f>HYPERLINK("https://talan.bank.gov.ua/get-user-certificate/wDwYaoFERZ_sLfAiaVuC","Завантажити сертифікат")</f>
        <v>Завантажити сертифікат</v>
      </c>
    </row>
    <row r="536" spans="1:4" x14ac:dyDescent="0.3">
      <c r="A536">
        <v>535</v>
      </c>
      <c r="B536" s="2">
        <v>1271</v>
      </c>
      <c r="C536" t="s">
        <v>797</v>
      </c>
      <c r="D536" t="str">
        <f>HYPERLINK("https://talan.bank.gov.ua/get-user-certificate/wDwYaWnaidFLsvPIPxC9","Завантажити сертифікат")</f>
        <v>Завантажити сертифікат</v>
      </c>
    </row>
    <row r="537" spans="1:4" x14ac:dyDescent="0.3">
      <c r="A537">
        <v>536</v>
      </c>
      <c r="B537" s="2">
        <v>1272</v>
      </c>
      <c r="C537" t="s">
        <v>798</v>
      </c>
      <c r="D537" t="str">
        <f>HYPERLINK("https://talan.bank.gov.ua/get-user-certificate/wDwYadwQJiOoQD84oN8K","Завантажити сертифікат")</f>
        <v>Завантажити сертифікат</v>
      </c>
    </row>
    <row r="538" spans="1:4" x14ac:dyDescent="0.3">
      <c r="A538">
        <v>537</v>
      </c>
      <c r="B538" s="2">
        <v>1273</v>
      </c>
      <c r="C538" t="s">
        <v>799</v>
      </c>
      <c r="D538" t="str">
        <f>HYPERLINK("https://talan.bank.gov.ua/get-user-certificate/wDwYaVZImR6_P4phH8u-","Завантажити сертифікат")</f>
        <v>Завантажити сертифікат</v>
      </c>
    </row>
    <row r="539" spans="1:4" x14ac:dyDescent="0.3">
      <c r="A539">
        <v>538</v>
      </c>
      <c r="B539" s="2">
        <v>1274</v>
      </c>
      <c r="C539" t="s">
        <v>800</v>
      </c>
      <c r="D539" t="str">
        <f>HYPERLINK("https://talan.bank.gov.ua/get-user-certificate/wDwYajMjJbxxogrGBcn_","Завантажити сертифікат")</f>
        <v>Завантажити сертифікат</v>
      </c>
    </row>
    <row r="540" spans="1:4" x14ac:dyDescent="0.3">
      <c r="A540">
        <v>539</v>
      </c>
      <c r="B540" s="2">
        <v>1275</v>
      </c>
      <c r="C540" t="s">
        <v>801</v>
      </c>
      <c r="D540" t="str">
        <f>HYPERLINK("https://talan.bank.gov.ua/get-user-certificate/wDwYaQpvBrdurMvlzxCh","Завантажити сертифікат")</f>
        <v>Завантажити сертифікат</v>
      </c>
    </row>
    <row r="541" spans="1:4" x14ac:dyDescent="0.3">
      <c r="A541">
        <v>540</v>
      </c>
      <c r="B541" s="2">
        <v>1276</v>
      </c>
      <c r="C541" t="s">
        <v>802</v>
      </c>
      <c r="D541" t="str">
        <f>HYPERLINK("https://talan.bank.gov.ua/get-user-certificate/wDwYauqwBmFd5r6ThZOF","Завантажити сертифікат")</f>
        <v>Завантажити сертифікат</v>
      </c>
    </row>
    <row r="542" spans="1:4" x14ac:dyDescent="0.3">
      <c r="A542">
        <v>541</v>
      </c>
      <c r="B542" s="2">
        <v>1277</v>
      </c>
      <c r="C542" t="s">
        <v>803</v>
      </c>
      <c r="D542" t="str">
        <f>HYPERLINK("https://talan.bank.gov.ua/get-user-certificate/wDwYaDdzPafh6to8aHyt","Завантажити сертифікат")</f>
        <v>Завантажити сертифікат</v>
      </c>
    </row>
    <row r="543" spans="1:4" x14ac:dyDescent="0.3">
      <c r="A543">
        <v>542</v>
      </c>
      <c r="B543" s="2">
        <v>1278</v>
      </c>
      <c r="C543" t="s">
        <v>804</v>
      </c>
      <c r="D543" t="str">
        <f>HYPERLINK("https://talan.bank.gov.ua/get-user-certificate/wDwYa25Cxejxlaxaru3G","Завантажити сертифікат")</f>
        <v>Завантажити сертифікат</v>
      </c>
    </row>
    <row r="544" spans="1:4" x14ac:dyDescent="0.3">
      <c r="A544">
        <v>543</v>
      </c>
      <c r="B544" s="2">
        <v>1279</v>
      </c>
      <c r="C544" t="s">
        <v>805</v>
      </c>
      <c r="D544" t="str">
        <f>HYPERLINK("https://talan.bank.gov.ua/get-user-certificate/wDwYaZxfEWlvApIUHe8u","Завантажити сертифікат")</f>
        <v>Завантажити сертифікат</v>
      </c>
    </row>
    <row r="545" spans="1:4" x14ac:dyDescent="0.3">
      <c r="A545">
        <v>544</v>
      </c>
      <c r="B545" s="2">
        <v>1280</v>
      </c>
      <c r="C545" t="s">
        <v>806</v>
      </c>
      <c r="D545" t="str">
        <f>HYPERLINK("https://talan.bank.gov.ua/get-user-certificate/wDwYaYEljUu9SGefb88Q","Завантажити сертифікат")</f>
        <v>Завантажити сертифікат</v>
      </c>
    </row>
    <row r="546" spans="1:4" x14ac:dyDescent="0.3">
      <c r="A546">
        <v>545</v>
      </c>
      <c r="B546" s="2">
        <v>1281</v>
      </c>
      <c r="C546" t="s">
        <v>807</v>
      </c>
      <c r="D546" t="str">
        <f>HYPERLINK("https://talan.bank.gov.ua/get-user-certificate/wDwYaQEpt53cVd2Lp20L","Завантажити сертифікат")</f>
        <v>Завантажити сертифікат</v>
      </c>
    </row>
    <row r="547" spans="1:4" x14ac:dyDescent="0.3">
      <c r="A547">
        <v>546</v>
      </c>
      <c r="B547" s="2">
        <v>1282</v>
      </c>
      <c r="C547" t="s">
        <v>808</v>
      </c>
      <c r="D547" t="str">
        <f>HYPERLINK("https://talan.bank.gov.ua/get-user-certificate/wDwYaGfzPhxgOkY5QM46","Завантажити сертифікат")</f>
        <v>Завантажити сертифікат</v>
      </c>
    </row>
    <row r="548" spans="1:4" x14ac:dyDescent="0.3">
      <c r="A548">
        <v>547</v>
      </c>
      <c r="B548" s="2">
        <v>1283</v>
      </c>
      <c r="C548" t="s">
        <v>809</v>
      </c>
      <c r="D548" t="str">
        <f>HYPERLINK("https://talan.bank.gov.ua/get-user-certificate/wDwYa_Ao_-z1qc7isHIV","Завантажити сертифікат")</f>
        <v>Завантажити сертифікат</v>
      </c>
    </row>
    <row r="549" spans="1:4" x14ac:dyDescent="0.3">
      <c r="A549">
        <v>548</v>
      </c>
      <c r="B549" s="2">
        <v>1284</v>
      </c>
      <c r="C549" t="s">
        <v>810</v>
      </c>
      <c r="D549" t="str">
        <f>HYPERLINK("https://talan.bank.gov.ua/get-user-certificate/wDwYaivAmCcvrsIySxvV","Завантажити сертифікат")</f>
        <v>Завантажити сертифікат</v>
      </c>
    </row>
    <row r="550" spans="1:4" x14ac:dyDescent="0.3">
      <c r="A550">
        <v>549</v>
      </c>
      <c r="B550" s="2">
        <v>1285</v>
      </c>
      <c r="C550" t="s">
        <v>811</v>
      </c>
      <c r="D550" t="str">
        <f>HYPERLINK("https://talan.bank.gov.ua/get-user-certificate/wDwYaTZuwfDXLKkNQlyx","Завантажити сертифікат")</f>
        <v>Завантажити сертифікат</v>
      </c>
    </row>
    <row r="551" spans="1:4" x14ac:dyDescent="0.3">
      <c r="A551">
        <v>550</v>
      </c>
      <c r="B551" s="2">
        <v>1286</v>
      </c>
      <c r="C551" t="s">
        <v>812</v>
      </c>
      <c r="D551" t="str">
        <f>HYPERLINK("https://talan.bank.gov.ua/get-user-certificate/wDwYaoqDC2B9tIO10IMH","Завантажити сертифікат")</f>
        <v>Завантажити сертифікат</v>
      </c>
    </row>
    <row r="552" spans="1:4" x14ac:dyDescent="0.3">
      <c r="A552">
        <v>551</v>
      </c>
      <c r="B552" s="2">
        <v>1287</v>
      </c>
      <c r="C552" t="s">
        <v>813</v>
      </c>
      <c r="D552" t="str">
        <f>HYPERLINK("https://talan.bank.gov.ua/get-user-certificate/wDwYaS06wqxOJVy16Syx","Завантажити сертифікат")</f>
        <v>Завантажити сертифікат</v>
      </c>
    </row>
    <row r="553" spans="1:4" x14ac:dyDescent="0.3">
      <c r="A553">
        <v>552</v>
      </c>
      <c r="B553" s="2">
        <v>1288</v>
      </c>
      <c r="C553" t="s">
        <v>814</v>
      </c>
      <c r="D553" t="str">
        <f>HYPERLINK("https://talan.bank.gov.ua/get-user-certificate/wDwYaUAtzkyk6-vuffRL","Завантажити сертифікат")</f>
        <v>Завантажити сертифікат</v>
      </c>
    </row>
    <row r="554" spans="1:4" x14ac:dyDescent="0.3">
      <c r="A554">
        <v>553</v>
      </c>
      <c r="B554" s="2">
        <v>1289</v>
      </c>
      <c r="C554" t="s">
        <v>815</v>
      </c>
      <c r="D554" t="str">
        <f>HYPERLINK("https://talan.bank.gov.ua/get-user-certificate/wDwYarfdxVAg8g186FIa","Завантажити сертифікат")</f>
        <v>Завантажити сертифікат</v>
      </c>
    </row>
    <row r="555" spans="1:4" x14ac:dyDescent="0.3">
      <c r="A555">
        <v>554</v>
      </c>
      <c r="B555" s="2">
        <v>1290</v>
      </c>
      <c r="C555" t="s">
        <v>816</v>
      </c>
      <c r="D555" t="str">
        <f>HYPERLINK("https://talan.bank.gov.ua/get-user-certificate/wDwYalbSa04ET8BWPuvK","Завантажити сертифікат")</f>
        <v>Завантажити сертифікат</v>
      </c>
    </row>
    <row r="556" spans="1:4" x14ac:dyDescent="0.3">
      <c r="A556">
        <v>555</v>
      </c>
      <c r="B556" s="2">
        <v>1291</v>
      </c>
      <c r="C556" t="s">
        <v>817</v>
      </c>
      <c r="D556" t="str">
        <f>HYPERLINK("https://talan.bank.gov.ua/get-user-certificate/wDwYay_36iVVQcVOZ61Q","Завантажити сертифікат")</f>
        <v>Завантажити сертифікат</v>
      </c>
    </row>
    <row r="557" spans="1:4" x14ac:dyDescent="0.3">
      <c r="A557">
        <v>556</v>
      </c>
      <c r="B557" s="2">
        <v>1292</v>
      </c>
      <c r="C557" t="s">
        <v>818</v>
      </c>
      <c r="D557" t="str">
        <f>HYPERLINK("https://talan.bank.gov.ua/get-user-certificate/wDwYaSxT064AxKvlwhOm","Завантажити сертифікат")</f>
        <v>Завантажити сертифікат</v>
      </c>
    </row>
    <row r="558" spans="1:4" x14ac:dyDescent="0.3">
      <c r="A558">
        <v>557</v>
      </c>
      <c r="B558" s="2">
        <v>1293</v>
      </c>
      <c r="C558" t="s">
        <v>819</v>
      </c>
      <c r="D558" t="str">
        <f>HYPERLINK("https://talan.bank.gov.ua/get-user-certificate/wDwYaQ9yn302hIBDxs1L","Завантажити сертифікат")</f>
        <v>Завантажити сертифікат</v>
      </c>
    </row>
    <row r="559" spans="1:4" x14ac:dyDescent="0.3">
      <c r="A559">
        <v>558</v>
      </c>
      <c r="B559" s="2">
        <v>1294</v>
      </c>
      <c r="C559" t="s">
        <v>820</v>
      </c>
      <c r="D559" t="str">
        <f>HYPERLINK("https://talan.bank.gov.ua/get-user-certificate/wDwYa_LnTo0D9NrEsXdh","Завантажити сертифікат")</f>
        <v>Завантажити сертифікат</v>
      </c>
    </row>
    <row r="560" spans="1:4" x14ac:dyDescent="0.3">
      <c r="A560">
        <v>559</v>
      </c>
      <c r="B560" s="2">
        <v>1295</v>
      </c>
      <c r="C560" t="s">
        <v>821</v>
      </c>
      <c r="D560" t="str">
        <f>HYPERLINK("https://talan.bank.gov.ua/get-user-certificate/wDwYa1kxKZSK5IfHTQPO","Завантажити сертифікат")</f>
        <v>Завантажити сертифікат</v>
      </c>
    </row>
    <row r="561" spans="1:4" x14ac:dyDescent="0.3">
      <c r="A561">
        <v>560</v>
      </c>
      <c r="B561" s="2">
        <v>1296</v>
      </c>
      <c r="C561" t="s">
        <v>822</v>
      </c>
      <c r="D561" t="str">
        <f>HYPERLINK("https://talan.bank.gov.ua/get-user-certificate/wDwYa-tTTAIHjOWA05Ut","Завантажити сертифікат")</f>
        <v>Завантажити сертифікат</v>
      </c>
    </row>
    <row r="562" spans="1:4" x14ac:dyDescent="0.3">
      <c r="A562">
        <v>561</v>
      </c>
      <c r="B562" s="2">
        <v>1297</v>
      </c>
      <c r="C562" t="s">
        <v>823</v>
      </c>
      <c r="D562" t="str">
        <f>HYPERLINK("https://talan.bank.gov.ua/get-user-certificate/wDwYaYkK6U_UJuIxwgcP","Завантажити сертифікат")</f>
        <v>Завантажити сертифікат</v>
      </c>
    </row>
    <row r="563" spans="1:4" x14ac:dyDescent="0.3">
      <c r="A563">
        <v>562</v>
      </c>
      <c r="B563" s="2">
        <v>1298</v>
      </c>
      <c r="C563" t="s">
        <v>824</v>
      </c>
      <c r="D563" t="str">
        <f>HYPERLINK("https://talan.bank.gov.ua/get-user-certificate/wDwYaPAkNaQV_YVRWwwU","Завантажити сертифікат")</f>
        <v>Завантажити сертифікат</v>
      </c>
    </row>
    <row r="564" spans="1:4" x14ac:dyDescent="0.3">
      <c r="A564">
        <v>563</v>
      </c>
      <c r="B564" s="2">
        <v>1299</v>
      </c>
      <c r="C564" t="s">
        <v>825</v>
      </c>
      <c r="D564" t="str">
        <f>HYPERLINK("https://talan.bank.gov.ua/get-user-certificate/wDwYamUGMk7DO8fmRk8A","Завантажити сертифікат")</f>
        <v>Завантажити сертифікат</v>
      </c>
    </row>
    <row r="565" spans="1:4" x14ac:dyDescent="0.3">
      <c r="A565">
        <v>564</v>
      </c>
      <c r="B565" s="2">
        <v>1300</v>
      </c>
      <c r="C565" t="s">
        <v>826</v>
      </c>
      <c r="D565" t="str">
        <f>HYPERLINK("https://talan.bank.gov.ua/get-user-certificate/wDwYalOqNCYKYJWD2tNR","Завантажити сертифікат")</f>
        <v>Завантажити сертифікат</v>
      </c>
    </row>
    <row r="566" spans="1:4" x14ac:dyDescent="0.3">
      <c r="A566">
        <v>565</v>
      </c>
      <c r="B566" s="2">
        <v>1301</v>
      </c>
      <c r="C566" t="s">
        <v>827</v>
      </c>
      <c r="D566" t="str">
        <f>HYPERLINK("https://talan.bank.gov.ua/get-user-certificate/wDwYaVQRbLfn_m2cOnV7","Завантажити сертифікат")</f>
        <v>Завантажити сертифікат</v>
      </c>
    </row>
    <row r="567" spans="1:4" x14ac:dyDescent="0.3">
      <c r="A567">
        <v>566</v>
      </c>
      <c r="B567" s="2">
        <v>1302</v>
      </c>
      <c r="C567" t="s">
        <v>828</v>
      </c>
      <c r="D567" t="str">
        <f>HYPERLINK("https://talan.bank.gov.ua/get-user-certificate/wDwYa-qk-va1hxBqLvPf","Завантажити сертифікат")</f>
        <v>Завантажити сертифікат</v>
      </c>
    </row>
    <row r="568" spans="1:4" x14ac:dyDescent="0.3">
      <c r="A568">
        <v>567</v>
      </c>
      <c r="B568" s="2">
        <v>1303</v>
      </c>
      <c r="C568" t="s">
        <v>829</v>
      </c>
      <c r="D568" t="str">
        <f>HYPERLINK("https://talan.bank.gov.ua/get-user-certificate/wDwYab6dMYsJpu2-p0UE","Завантажити сертифікат")</f>
        <v>Завантажити сертифікат</v>
      </c>
    </row>
    <row r="569" spans="1:4" x14ac:dyDescent="0.3">
      <c r="A569">
        <v>568</v>
      </c>
      <c r="B569" s="2">
        <v>1304</v>
      </c>
      <c r="C569" t="s">
        <v>830</v>
      </c>
      <c r="D569" t="str">
        <f>HYPERLINK("https://talan.bank.gov.ua/get-user-certificate/wDwYa9kMXeAZKnzs-l0X","Завантажити сертифікат")</f>
        <v>Завантажити сертифікат</v>
      </c>
    </row>
    <row r="570" spans="1:4" x14ac:dyDescent="0.3">
      <c r="A570">
        <v>569</v>
      </c>
      <c r="B570" s="2">
        <v>1305</v>
      </c>
      <c r="C570" t="s">
        <v>831</v>
      </c>
      <c r="D570" t="str">
        <f>HYPERLINK("https://talan.bank.gov.ua/get-user-certificate/wDwYaZgxMZPiitftJRSs","Завантажити сертифікат")</f>
        <v>Завантажити сертифікат</v>
      </c>
    </row>
    <row r="571" spans="1:4" x14ac:dyDescent="0.3">
      <c r="A571">
        <v>570</v>
      </c>
      <c r="B571" s="2">
        <v>1306</v>
      </c>
      <c r="C571" t="s">
        <v>832</v>
      </c>
      <c r="D571" t="str">
        <f>HYPERLINK("https://talan.bank.gov.ua/get-user-certificate/wDwYaTByc3IObZ-J2QmA","Завантажити сертифікат")</f>
        <v>Завантажити сертифікат</v>
      </c>
    </row>
    <row r="572" spans="1:4" x14ac:dyDescent="0.3">
      <c r="A572">
        <v>571</v>
      </c>
      <c r="B572" s="2">
        <v>1307</v>
      </c>
      <c r="C572" t="s">
        <v>833</v>
      </c>
      <c r="D572" t="str">
        <f>HYPERLINK("https://talan.bank.gov.ua/get-user-certificate/wDwYaQ1dJ2y1Q-7pC9up","Завантажити сертифікат")</f>
        <v>Завантажити сертифікат</v>
      </c>
    </row>
    <row r="573" spans="1:4" x14ac:dyDescent="0.3">
      <c r="A573">
        <v>572</v>
      </c>
      <c r="B573" s="2">
        <v>1308</v>
      </c>
      <c r="C573" t="s">
        <v>834</v>
      </c>
      <c r="D573" t="str">
        <f>HYPERLINK("https://talan.bank.gov.ua/get-user-certificate/wDwYaz2L9WqbYGiHrnB3","Завантажити сертифікат")</f>
        <v>Завантажити сертифікат</v>
      </c>
    </row>
    <row r="574" spans="1:4" x14ac:dyDescent="0.3">
      <c r="A574">
        <v>573</v>
      </c>
      <c r="B574" s="2">
        <v>1309</v>
      </c>
      <c r="C574" t="s">
        <v>835</v>
      </c>
      <c r="D574" t="str">
        <f>HYPERLINK("https://talan.bank.gov.ua/get-user-certificate/wDwYaaZ-_Lo_PWZHWuAB","Завантажити сертифікат")</f>
        <v>Завантажити сертифікат</v>
      </c>
    </row>
    <row r="575" spans="1:4" x14ac:dyDescent="0.3">
      <c r="A575">
        <v>574</v>
      </c>
      <c r="B575" s="2">
        <v>1310</v>
      </c>
      <c r="C575" t="s">
        <v>836</v>
      </c>
      <c r="D575" t="str">
        <f>HYPERLINK("https://talan.bank.gov.ua/get-user-certificate/wDwYagdM9Wk_QgODoJvY","Завантажити сертифікат")</f>
        <v>Завантажити сертифікат</v>
      </c>
    </row>
    <row r="576" spans="1:4" x14ac:dyDescent="0.3">
      <c r="A576">
        <v>575</v>
      </c>
      <c r="B576" s="2">
        <v>1311</v>
      </c>
      <c r="C576" t="s">
        <v>837</v>
      </c>
      <c r="D576" t="str">
        <f>HYPERLINK("https://talan.bank.gov.ua/get-user-certificate/wDwYaiySb4x6Ap22-6yZ","Завантажити сертифікат")</f>
        <v>Завантажити сертифікат</v>
      </c>
    </row>
    <row r="577" spans="1:4" x14ac:dyDescent="0.3">
      <c r="A577">
        <v>576</v>
      </c>
      <c r="B577" s="2">
        <v>1312</v>
      </c>
      <c r="C577" t="s">
        <v>838</v>
      </c>
      <c r="D577" t="str">
        <f>HYPERLINK("https://talan.bank.gov.ua/get-user-certificate/wDwYadlb08WN0qoSWxbX","Завантажити сертифікат")</f>
        <v>Завантажити сертифікат</v>
      </c>
    </row>
    <row r="578" spans="1:4" x14ac:dyDescent="0.3">
      <c r="A578">
        <v>577</v>
      </c>
      <c r="B578" s="2">
        <v>1313</v>
      </c>
      <c r="C578" t="s">
        <v>839</v>
      </c>
      <c r="D578" t="str">
        <f>HYPERLINK("https://talan.bank.gov.ua/get-user-certificate/wDwYaJmf7tAuTyQBjhhD","Завантажити сертифікат")</f>
        <v>Завантажити сертифікат</v>
      </c>
    </row>
    <row r="579" spans="1:4" x14ac:dyDescent="0.3">
      <c r="A579">
        <v>578</v>
      </c>
      <c r="B579" s="2">
        <v>1314</v>
      </c>
      <c r="C579" t="s">
        <v>840</v>
      </c>
      <c r="D579" t="str">
        <f>HYPERLINK("https://talan.bank.gov.ua/get-user-certificate/wDwYaxknuLCUsI97Rzpw","Завантажити сертифікат")</f>
        <v>Завантажити сертифікат</v>
      </c>
    </row>
    <row r="580" spans="1:4" x14ac:dyDescent="0.3">
      <c r="A580">
        <v>579</v>
      </c>
      <c r="B580" s="2">
        <v>1315</v>
      </c>
      <c r="C580" t="s">
        <v>841</v>
      </c>
      <c r="D580" t="str">
        <f>HYPERLINK("https://talan.bank.gov.ua/get-user-certificate/wDwYa3BYA0Lc6eC5eLUQ","Завантажити сертифікат")</f>
        <v>Завантажити сертифікат</v>
      </c>
    </row>
    <row r="581" spans="1:4" x14ac:dyDescent="0.3">
      <c r="A581">
        <v>580</v>
      </c>
      <c r="B581" s="2">
        <v>1316</v>
      </c>
      <c r="C581" t="s">
        <v>842</v>
      </c>
      <c r="D581" t="str">
        <f>HYPERLINK("https://talan.bank.gov.ua/get-user-certificate/wDwYa_dVGoDild1DE6Zw","Завантажити сертифікат")</f>
        <v>Завантажити сертифікат</v>
      </c>
    </row>
    <row r="582" spans="1:4" x14ac:dyDescent="0.3">
      <c r="A582">
        <v>581</v>
      </c>
      <c r="B582" s="2">
        <v>1317</v>
      </c>
      <c r="C582" t="s">
        <v>843</v>
      </c>
      <c r="D582" t="str">
        <f>HYPERLINK("https://talan.bank.gov.ua/get-user-certificate/wDwYapG0v58xk8EQL_qH","Завантажити сертифікат")</f>
        <v>Завантажити сертифікат</v>
      </c>
    </row>
    <row r="583" spans="1:4" x14ac:dyDescent="0.3">
      <c r="A583">
        <v>582</v>
      </c>
      <c r="B583" s="2">
        <v>1318</v>
      </c>
      <c r="C583" t="s">
        <v>844</v>
      </c>
      <c r="D583" t="str">
        <f>HYPERLINK("https://talan.bank.gov.ua/get-user-certificate/wDwYaYZgFQuOEaeAj2NJ","Завантажити сертифікат")</f>
        <v>Завантажити сертифікат</v>
      </c>
    </row>
    <row r="584" spans="1:4" x14ac:dyDescent="0.3">
      <c r="A584">
        <v>583</v>
      </c>
      <c r="B584" s="2">
        <v>1319</v>
      </c>
      <c r="C584" t="s">
        <v>845</v>
      </c>
      <c r="D584" t="str">
        <f>HYPERLINK("https://talan.bank.gov.ua/get-user-certificate/wDwYabUHA6D52h6bErWC","Завантажити сертифікат")</f>
        <v>Завантажити сертифікат</v>
      </c>
    </row>
    <row r="585" spans="1:4" x14ac:dyDescent="0.3">
      <c r="A585">
        <v>584</v>
      </c>
      <c r="B585" s="2">
        <v>1320</v>
      </c>
      <c r="C585" t="s">
        <v>846</v>
      </c>
      <c r="D585" t="str">
        <f>HYPERLINK("https://talan.bank.gov.ua/get-user-certificate/wDwYaULPbcdgbOwQZvEo","Завантажити сертифікат")</f>
        <v>Завантажити сертифікат</v>
      </c>
    </row>
    <row r="586" spans="1:4" x14ac:dyDescent="0.3">
      <c r="A586">
        <v>585</v>
      </c>
      <c r="B586" s="2">
        <v>1321</v>
      </c>
      <c r="C586" t="s">
        <v>847</v>
      </c>
      <c r="D586" t="str">
        <f>HYPERLINK("https://talan.bank.gov.ua/get-user-certificate/wDwYarD8BFnJQX0cTPjv","Завантажити сертифікат")</f>
        <v>Завантажити сертифікат</v>
      </c>
    </row>
    <row r="587" spans="1:4" x14ac:dyDescent="0.3">
      <c r="A587">
        <v>586</v>
      </c>
      <c r="B587" s="2">
        <v>1322</v>
      </c>
      <c r="C587" t="s">
        <v>848</v>
      </c>
      <c r="D587" t="str">
        <f>HYPERLINK("https://talan.bank.gov.ua/get-user-certificate/wDwYa1fdst37GxdIH4Y7","Завантажити сертифікат")</f>
        <v>Завантажити сертифікат</v>
      </c>
    </row>
    <row r="588" spans="1:4" x14ac:dyDescent="0.3">
      <c r="A588">
        <v>587</v>
      </c>
      <c r="B588" s="2">
        <v>1323</v>
      </c>
      <c r="C588" t="s">
        <v>849</v>
      </c>
      <c r="D588" t="str">
        <f>HYPERLINK("https://talan.bank.gov.ua/get-user-certificate/wDwYaMYyDSLrU2vPx-m-","Завантажити сертифікат")</f>
        <v>Завантажити сертифікат</v>
      </c>
    </row>
    <row r="589" spans="1:4" x14ac:dyDescent="0.3">
      <c r="A589">
        <v>588</v>
      </c>
      <c r="B589" s="2">
        <v>1324</v>
      </c>
      <c r="C589" t="s">
        <v>850</v>
      </c>
      <c r="D589" t="str">
        <f>HYPERLINK("https://talan.bank.gov.ua/get-user-certificate/wDwYa2bTpS5pspOPjQ-y","Завантажити сертифікат")</f>
        <v>Завантажити сертифікат</v>
      </c>
    </row>
    <row r="590" spans="1:4" x14ac:dyDescent="0.3">
      <c r="A590">
        <v>589</v>
      </c>
      <c r="B590" s="2">
        <v>1325</v>
      </c>
      <c r="C590" t="s">
        <v>851</v>
      </c>
      <c r="D590" t="str">
        <f>HYPERLINK("https://talan.bank.gov.ua/get-user-certificate/wDwYabfazSBXskoumjrp","Завантажити сертифікат")</f>
        <v>Завантажити сертифікат</v>
      </c>
    </row>
    <row r="591" spans="1:4" x14ac:dyDescent="0.3">
      <c r="A591">
        <v>590</v>
      </c>
      <c r="B591" s="2">
        <v>1326</v>
      </c>
      <c r="C591" t="s">
        <v>852</v>
      </c>
      <c r="D591" t="str">
        <f>HYPERLINK("https://talan.bank.gov.ua/get-user-certificate/wDwYaPQZBKUVVCmm_bCG","Завантажити сертифікат")</f>
        <v>Завантажити сертифікат</v>
      </c>
    </row>
    <row r="592" spans="1:4" x14ac:dyDescent="0.3">
      <c r="A592">
        <v>591</v>
      </c>
      <c r="B592" s="2">
        <v>1327</v>
      </c>
      <c r="C592" t="s">
        <v>853</v>
      </c>
      <c r="D592" t="str">
        <f>HYPERLINK("https://talan.bank.gov.ua/get-user-certificate/wDwYacgr72V5L7uYzDOi","Завантажити сертифікат")</f>
        <v>Завантажити сертифікат</v>
      </c>
    </row>
    <row r="593" spans="1:4" x14ac:dyDescent="0.3">
      <c r="A593">
        <v>592</v>
      </c>
      <c r="B593" s="2">
        <v>1328</v>
      </c>
      <c r="C593" t="s">
        <v>854</v>
      </c>
      <c r="D593" t="str">
        <f>HYPERLINK("https://talan.bank.gov.ua/get-user-certificate/wDwYal2blUL6M6PlViG9","Завантажити сертифікат")</f>
        <v>Завантажити сертифікат</v>
      </c>
    </row>
    <row r="594" spans="1:4" x14ac:dyDescent="0.3">
      <c r="A594">
        <v>593</v>
      </c>
      <c r="B594" s="2">
        <v>1329</v>
      </c>
      <c r="C594" t="s">
        <v>855</v>
      </c>
      <c r="D594" t="str">
        <f>HYPERLINK("https://talan.bank.gov.ua/get-user-certificate/wDwYakv0GsN6rle1p7aT","Завантажити сертифікат")</f>
        <v>Завантажити сертифікат</v>
      </c>
    </row>
    <row r="595" spans="1:4" x14ac:dyDescent="0.3">
      <c r="A595">
        <v>594</v>
      </c>
      <c r="B595" s="2">
        <v>1330</v>
      </c>
      <c r="C595" t="s">
        <v>856</v>
      </c>
      <c r="D595" t="str">
        <f>HYPERLINK("https://talan.bank.gov.ua/get-user-certificate/wDwYa85Km2w8n5fZfec5","Завантажити сертифікат")</f>
        <v>Завантажити сертифікат</v>
      </c>
    </row>
    <row r="596" spans="1:4" x14ac:dyDescent="0.3">
      <c r="A596">
        <v>595</v>
      </c>
      <c r="B596" s="2">
        <v>1331</v>
      </c>
      <c r="C596" t="s">
        <v>857</v>
      </c>
      <c r="D596" t="str">
        <f>HYPERLINK("https://talan.bank.gov.ua/get-user-certificate/wDwYaJpfXEv_L2nCTk0-","Завантажити сертифікат")</f>
        <v>Завантажити сертифікат</v>
      </c>
    </row>
    <row r="597" spans="1:4" x14ac:dyDescent="0.3">
      <c r="A597">
        <v>596</v>
      </c>
      <c r="B597" s="2">
        <v>1332</v>
      </c>
      <c r="C597" t="s">
        <v>858</v>
      </c>
      <c r="D597" t="str">
        <f>HYPERLINK("https://talan.bank.gov.ua/get-user-certificate/wDwYa64L_z0LfvAjaLmN","Завантажити сертифікат")</f>
        <v>Завантажити сертифікат</v>
      </c>
    </row>
    <row r="598" spans="1:4" x14ac:dyDescent="0.3">
      <c r="A598">
        <v>597</v>
      </c>
      <c r="B598" s="2">
        <v>1333</v>
      </c>
      <c r="C598" t="s">
        <v>859</v>
      </c>
      <c r="D598" t="str">
        <f>HYPERLINK("https://talan.bank.gov.ua/get-user-certificate/wDwYa3R-eBfH5VCbgkjz","Завантажити сертифікат")</f>
        <v>Завантажити сертифікат</v>
      </c>
    </row>
    <row r="599" spans="1:4" x14ac:dyDescent="0.3">
      <c r="A599">
        <v>598</v>
      </c>
      <c r="B599" s="2">
        <v>1334</v>
      </c>
      <c r="C599" t="s">
        <v>860</v>
      </c>
      <c r="D599" t="str">
        <f>HYPERLINK("https://talan.bank.gov.ua/get-user-certificate/wDwYa0m930VQ8f9-zZiJ","Завантажити сертифікат")</f>
        <v>Завантажити сертифікат</v>
      </c>
    </row>
    <row r="600" spans="1:4" x14ac:dyDescent="0.3">
      <c r="A600">
        <v>599</v>
      </c>
      <c r="B600" s="2">
        <v>1335</v>
      </c>
      <c r="C600" t="s">
        <v>861</v>
      </c>
      <c r="D600" t="str">
        <f>HYPERLINK("https://talan.bank.gov.ua/get-user-certificate/wDwYaAy1irVjNj6HOYH3","Завантажити сертифікат")</f>
        <v>Завантажити сертифікат</v>
      </c>
    </row>
    <row r="601" spans="1:4" x14ac:dyDescent="0.3">
      <c r="A601">
        <v>600</v>
      </c>
      <c r="B601" s="2">
        <v>1336</v>
      </c>
      <c r="C601" t="s">
        <v>862</v>
      </c>
      <c r="D601" t="str">
        <f>HYPERLINK("https://talan.bank.gov.ua/get-user-certificate/wDwYaIQpXRBGllyWcIip","Завантажити сертифікат")</f>
        <v>Завантажити сертифікат</v>
      </c>
    </row>
    <row r="602" spans="1:4" x14ac:dyDescent="0.3">
      <c r="A602">
        <v>601</v>
      </c>
      <c r="B602" s="2">
        <v>1337</v>
      </c>
      <c r="C602" t="s">
        <v>863</v>
      </c>
      <c r="D602" t="str">
        <f>HYPERLINK("https://talan.bank.gov.ua/get-user-certificate/wDwYaDryChYMWMvIdBCt","Завантажити сертифікат")</f>
        <v>Завантажити сертифікат</v>
      </c>
    </row>
    <row r="603" spans="1:4" x14ac:dyDescent="0.3">
      <c r="A603">
        <v>602</v>
      </c>
      <c r="B603" s="2">
        <v>1338</v>
      </c>
      <c r="C603" t="s">
        <v>864</v>
      </c>
      <c r="D603" t="str">
        <f>HYPERLINK("https://talan.bank.gov.ua/get-user-certificate/wDwYaw1LRbpX5LvibxJj","Завантажити сертифікат")</f>
        <v>Завантажити сертифікат</v>
      </c>
    </row>
    <row r="604" spans="1:4" x14ac:dyDescent="0.3">
      <c r="A604">
        <v>603</v>
      </c>
      <c r="B604" s="2">
        <v>1339</v>
      </c>
      <c r="C604" t="s">
        <v>865</v>
      </c>
      <c r="D604" t="str">
        <f>HYPERLINK("https://talan.bank.gov.ua/get-user-certificate/wDwYaJDW9xDXjDVMUAue","Завантажити сертифікат")</f>
        <v>Завантажити сертифікат</v>
      </c>
    </row>
    <row r="605" spans="1:4" x14ac:dyDescent="0.3">
      <c r="A605">
        <v>604</v>
      </c>
      <c r="B605" s="2">
        <v>1340</v>
      </c>
      <c r="C605" t="s">
        <v>866</v>
      </c>
      <c r="D605" t="str">
        <f>HYPERLINK("https://talan.bank.gov.ua/get-user-certificate/wDwYaVW8jGwkwmbsv1P3","Завантажити сертифікат")</f>
        <v>Завантажити сертифікат</v>
      </c>
    </row>
    <row r="606" spans="1:4" x14ac:dyDescent="0.3">
      <c r="A606">
        <v>605</v>
      </c>
      <c r="B606" s="2">
        <v>1341</v>
      </c>
      <c r="C606" t="s">
        <v>867</v>
      </c>
      <c r="D606" t="str">
        <f>HYPERLINK("https://talan.bank.gov.ua/get-user-certificate/wDwYaGT5pRPeizfJDZuj","Завантажити сертифікат")</f>
        <v>Завантажити сертифікат</v>
      </c>
    </row>
    <row r="607" spans="1:4" x14ac:dyDescent="0.3">
      <c r="A607">
        <v>606</v>
      </c>
      <c r="B607" s="2">
        <v>1342</v>
      </c>
      <c r="C607" t="s">
        <v>868</v>
      </c>
      <c r="D607" t="str">
        <f>HYPERLINK("https://talan.bank.gov.ua/get-user-certificate/wDwYaERTUhHZn6NR5pzN","Завантажити сертифікат")</f>
        <v>Завантажити сертифікат</v>
      </c>
    </row>
    <row r="608" spans="1:4" x14ac:dyDescent="0.3">
      <c r="A608">
        <v>607</v>
      </c>
      <c r="B608" s="2">
        <v>1343</v>
      </c>
      <c r="C608" t="s">
        <v>869</v>
      </c>
      <c r="D608" t="str">
        <f>HYPERLINK("https://talan.bank.gov.ua/get-user-certificate/wDwYaqd1GLC1teZmpiG9","Завантажити сертифікат")</f>
        <v>Завантажити сертифікат</v>
      </c>
    </row>
    <row r="609" spans="1:4" x14ac:dyDescent="0.3">
      <c r="A609">
        <v>608</v>
      </c>
      <c r="B609" s="2">
        <v>1344</v>
      </c>
      <c r="C609" t="s">
        <v>870</v>
      </c>
      <c r="D609" t="str">
        <f>HYPERLINK("https://talan.bank.gov.ua/get-user-certificate/wDwYamm_ArZuf5y3w6Le","Завантажити сертифікат")</f>
        <v>Завантажити сертифікат</v>
      </c>
    </row>
    <row r="610" spans="1:4" x14ac:dyDescent="0.3">
      <c r="A610">
        <v>609</v>
      </c>
      <c r="B610" s="2">
        <v>1345</v>
      </c>
      <c r="C610" t="s">
        <v>871</v>
      </c>
      <c r="D610" t="str">
        <f>HYPERLINK("https://talan.bank.gov.ua/get-user-certificate/wDwYaXqzzMODm7NIBI29","Завантажити сертифікат")</f>
        <v>Завантажити сертифікат</v>
      </c>
    </row>
    <row r="611" spans="1:4" x14ac:dyDescent="0.3">
      <c r="A611">
        <v>610</v>
      </c>
      <c r="B611" s="2">
        <v>1346</v>
      </c>
      <c r="C611" t="s">
        <v>872</v>
      </c>
      <c r="D611" t="str">
        <f>HYPERLINK("https://talan.bank.gov.ua/get-user-certificate/wDwYaaeFrfyLGZ-b1rBQ","Завантажити сертифікат")</f>
        <v>Завантажити сертифікат</v>
      </c>
    </row>
    <row r="612" spans="1:4" x14ac:dyDescent="0.3">
      <c r="A612">
        <v>611</v>
      </c>
      <c r="B612" s="2">
        <v>1347</v>
      </c>
      <c r="C612" t="s">
        <v>873</v>
      </c>
      <c r="D612" t="str">
        <f>HYPERLINK("https://talan.bank.gov.ua/get-user-certificate/wDwYaQ83EplM7HcBfir_","Завантажити сертифікат")</f>
        <v>Завантажити сертифікат</v>
      </c>
    </row>
    <row r="613" spans="1:4" x14ac:dyDescent="0.3">
      <c r="A613">
        <v>612</v>
      </c>
      <c r="B613" s="2">
        <v>1348</v>
      </c>
      <c r="C613" t="s">
        <v>874</v>
      </c>
      <c r="D613" t="str">
        <f>HYPERLINK("https://talan.bank.gov.ua/get-user-certificate/wDwYaXoSXnR0DeTqmRfM","Завантажити сертифікат")</f>
        <v>Завантажити сертифікат</v>
      </c>
    </row>
    <row r="614" spans="1:4" x14ac:dyDescent="0.3">
      <c r="A614">
        <v>613</v>
      </c>
      <c r="B614" s="2">
        <v>1349</v>
      </c>
      <c r="C614" t="s">
        <v>875</v>
      </c>
      <c r="D614" t="str">
        <f>HYPERLINK("https://talan.bank.gov.ua/get-user-certificate/wDwYa0DJ3D38pR2IrYyA","Завантажити сертифікат")</f>
        <v>Завантажити сертифікат</v>
      </c>
    </row>
    <row r="615" spans="1:4" x14ac:dyDescent="0.3">
      <c r="A615">
        <v>614</v>
      </c>
      <c r="B615" s="2">
        <v>1350</v>
      </c>
      <c r="C615" t="s">
        <v>876</v>
      </c>
      <c r="D615" t="str">
        <f>HYPERLINK("https://talan.bank.gov.ua/get-user-certificate/wDwYavaa0BinTdQeEeod","Завантажити сертифікат")</f>
        <v>Завантажити сертифікат</v>
      </c>
    </row>
    <row r="616" spans="1:4" x14ac:dyDescent="0.3">
      <c r="A616">
        <v>615</v>
      </c>
      <c r="B616" s="2">
        <v>1351</v>
      </c>
      <c r="C616" t="s">
        <v>877</v>
      </c>
      <c r="D616" t="str">
        <f>HYPERLINK("https://talan.bank.gov.ua/get-user-certificate/wDwYaU4DMN38vQrqWkGj","Завантажити сертифікат")</f>
        <v>Завантажити сертифікат</v>
      </c>
    </row>
    <row r="617" spans="1:4" x14ac:dyDescent="0.3">
      <c r="A617">
        <v>616</v>
      </c>
      <c r="B617" s="2">
        <v>1352</v>
      </c>
      <c r="C617" t="s">
        <v>878</v>
      </c>
      <c r="D617" t="str">
        <f>HYPERLINK("https://talan.bank.gov.ua/get-user-certificate/wDwYaxn16GnJd32OkKtk","Завантажити сертифікат")</f>
        <v>Завантажити сертифікат</v>
      </c>
    </row>
    <row r="618" spans="1:4" x14ac:dyDescent="0.3">
      <c r="A618">
        <v>617</v>
      </c>
      <c r="B618" s="2">
        <v>1353</v>
      </c>
      <c r="C618" t="s">
        <v>879</v>
      </c>
      <c r="D618" t="str">
        <f>HYPERLINK("https://talan.bank.gov.ua/get-user-certificate/wDwYaH3qylrFnHo1PIp5","Завантажити сертифікат")</f>
        <v>Завантажити сертифікат</v>
      </c>
    </row>
    <row r="619" spans="1:4" x14ac:dyDescent="0.3">
      <c r="A619">
        <v>618</v>
      </c>
      <c r="B619" s="2">
        <v>1354</v>
      </c>
      <c r="C619" t="s">
        <v>880</v>
      </c>
      <c r="D619" t="str">
        <f>HYPERLINK("https://talan.bank.gov.ua/get-user-certificate/wDwYafO-5P29T6YZLCI9","Завантажити сертифікат")</f>
        <v>Завантажити сертифікат</v>
      </c>
    </row>
    <row r="620" spans="1:4" x14ac:dyDescent="0.3">
      <c r="A620">
        <v>619</v>
      </c>
      <c r="B620" s="2">
        <v>1355</v>
      </c>
      <c r="C620" t="s">
        <v>881</v>
      </c>
      <c r="D620" t="str">
        <f>HYPERLINK("https://talan.bank.gov.ua/get-user-certificate/wDwYarFmm1Qm11Czb4G2","Завантажити сертифікат")</f>
        <v>Завантажити сертифікат</v>
      </c>
    </row>
    <row r="621" spans="1:4" x14ac:dyDescent="0.3">
      <c r="A621">
        <v>620</v>
      </c>
      <c r="B621" s="2">
        <v>1356</v>
      </c>
      <c r="C621" t="s">
        <v>882</v>
      </c>
      <c r="D621" t="str">
        <f>HYPERLINK("https://talan.bank.gov.ua/get-user-certificate/wDwYa4qcVg9dCGZ6D5UT","Завантажити сертифікат")</f>
        <v>Завантажити сертифікат</v>
      </c>
    </row>
    <row r="622" spans="1:4" x14ac:dyDescent="0.3">
      <c r="A622">
        <v>621</v>
      </c>
      <c r="B622" s="2">
        <v>1357</v>
      </c>
      <c r="C622" t="s">
        <v>883</v>
      </c>
      <c r="D622" t="str">
        <f>HYPERLINK("https://talan.bank.gov.ua/get-user-certificate/wDwYaQyaY27r41P9wLwf","Завантажити сертифікат")</f>
        <v>Завантажити сертифікат</v>
      </c>
    </row>
    <row r="623" spans="1:4" x14ac:dyDescent="0.3">
      <c r="A623">
        <v>622</v>
      </c>
      <c r="B623" s="2">
        <v>1358</v>
      </c>
      <c r="C623" t="s">
        <v>884</v>
      </c>
      <c r="D623" t="str">
        <f>HYPERLINK("https://talan.bank.gov.ua/get-user-certificate/wDwYags4znecHvJ7ZpXl","Завантажити сертифікат")</f>
        <v>Завантажити сертифікат</v>
      </c>
    </row>
    <row r="624" spans="1:4" x14ac:dyDescent="0.3">
      <c r="A624">
        <v>623</v>
      </c>
      <c r="B624" s="2">
        <v>1359</v>
      </c>
      <c r="C624" t="s">
        <v>885</v>
      </c>
      <c r="D624" t="str">
        <f>HYPERLINK("https://talan.bank.gov.ua/get-user-certificate/wDwYakdIrITPbwb8mbiG","Завантажити сертифікат")</f>
        <v>Завантажити сертифікат</v>
      </c>
    </row>
    <row r="625" spans="1:4" x14ac:dyDescent="0.3">
      <c r="A625">
        <v>624</v>
      </c>
      <c r="B625" s="2">
        <v>1360</v>
      </c>
      <c r="C625" t="s">
        <v>886</v>
      </c>
      <c r="D625" t="str">
        <f>HYPERLINK("https://talan.bank.gov.ua/get-user-certificate/wDwYaD9l7m917Mx6Z5-i","Завантажити сертифікат")</f>
        <v>Завантажити сертифікат</v>
      </c>
    </row>
    <row r="626" spans="1:4" x14ac:dyDescent="0.3">
      <c r="A626">
        <v>625</v>
      </c>
      <c r="B626" s="2">
        <v>1361</v>
      </c>
      <c r="C626" t="s">
        <v>887</v>
      </c>
      <c r="D626" t="str">
        <f>HYPERLINK("https://talan.bank.gov.ua/get-user-certificate/wDwYaY9kWzkZoDoxa1S9","Завантажити сертифікат")</f>
        <v>Завантажити сертифікат</v>
      </c>
    </row>
    <row r="627" spans="1:4" x14ac:dyDescent="0.3">
      <c r="A627">
        <v>626</v>
      </c>
      <c r="B627" s="2">
        <v>1362</v>
      </c>
      <c r="C627" t="s">
        <v>888</v>
      </c>
      <c r="D627" t="str">
        <f>HYPERLINK("https://talan.bank.gov.ua/get-user-certificate/wDwYafWCm62dqSZlgoQy","Завантажити сертифікат")</f>
        <v>Завантажити сертифікат</v>
      </c>
    </row>
    <row r="628" spans="1:4" x14ac:dyDescent="0.3">
      <c r="A628">
        <v>627</v>
      </c>
      <c r="B628" s="2">
        <v>1363</v>
      </c>
      <c r="C628" t="s">
        <v>889</v>
      </c>
      <c r="D628" t="str">
        <f>HYPERLINK("https://talan.bank.gov.ua/get-user-certificate/wDwYayIEBRCkvGR_mKcS","Завантажити сертифікат")</f>
        <v>Завантажити сертифікат</v>
      </c>
    </row>
    <row r="629" spans="1:4" x14ac:dyDescent="0.3">
      <c r="A629">
        <v>628</v>
      </c>
      <c r="B629" s="2">
        <v>1364</v>
      </c>
      <c r="C629" t="s">
        <v>890</v>
      </c>
      <c r="D629" t="str">
        <f>HYPERLINK("https://talan.bank.gov.ua/get-user-certificate/wDwYaRd2ODlGieG9q92n","Завантажити сертифікат")</f>
        <v>Завантажити сертифікат</v>
      </c>
    </row>
    <row r="630" spans="1:4" x14ac:dyDescent="0.3">
      <c r="A630">
        <v>629</v>
      </c>
      <c r="B630" s="2">
        <v>1365</v>
      </c>
      <c r="C630" t="s">
        <v>891</v>
      </c>
      <c r="D630" t="str">
        <f>HYPERLINK("https://talan.bank.gov.ua/get-user-certificate/wDwYaRPzCd-EY1H6JHrq","Завантажити сертифікат")</f>
        <v>Завантажити сертифікат</v>
      </c>
    </row>
    <row r="631" spans="1:4" x14ac:dyDescent="0.3">
      <c r="A631">
        <v>630</v>
      </c>
      <c r="B631" s="2">
        <v>1366</v>
      </c>
      <c r="C631" t="s">
        <v>892</v>
      </c>
      <c r="D631" t="str">
        <f>HYPERLINK("https://talan.bank.gov.ua/get-user-certificate/wDwYaoEETjH7GQtrPAwY","Завантажити сертифікат")</f>
        <v>Завантажити сертифікат</v>
      </c>
    </row>
    <row r="632" spans="1:4" x14ac:dyDescent="0.3">
      <c r="A632">
        <v>631</v>
      </c>
      <c r="B632" s="2">
        <v>1367</v>
      </c>
      <c r="C632" t="s">
        <v>893</v>
      </c>
      <c r="D632" t="str">
        <f>HYPERLINK("https://talan.bank.gov.ua/get-user-certificate/wDwYanqlgPXuOfF8bwO1","Завантажити сертифікат")</f>
        <v>Завантажити сертифікат</v>
      </c>
    </row>
    <row r="633" spans="1:4" x14ac:dyDescent="0.3">
      <c r="A633">
        <v>632</v>
      </c>
      <c r="B633" s="2">
        <v>1368</v>
      </c>
      <c r="C633" t="s">
        <v>894</v>
      </c>
      <c r="D633" t="str">
        <f>HYPERLINK("https://talan.bank.gov.ua/get-user-certificate/wDwYaTcCADbis4Kx4w91","Завантажити сертифікат")</f>
        <v>Завантажити сертифікат</v>
      </c>
    </row>
    <row r="634" spans="1:4" x14ac:dyDescent="0.3">
      <c r="A634">
        <v>633</v>
      </c>
      <c r="B634" s="2">
        <v>1369</v>
      </c>
      <c r="C634" t="s">
        <v>895</v>
      </c>
      <c r="D634" t="str">
        <f>HYPERLINK("https://talan.bank.gov.ua/get-user-certificate/wDwYatJvvK3_HOV7FO9D","Завантажити сертифікат")</f>
        <v>Завантажити сертифікат</v>
      </c>
    </row>
    <row r="635" spans="1:4" x14ac:dyDescent="0.3">
      <c r="A635">
        <v>634</v>
      </c>
      <c r="B635" s="2">
        <v>1370</v>
      </c>
      <c r="C635" t="s">
        <v>896</v>
      </c>
      <c r="D635" t="str">
        <f>HYPERLINK("https://talan.bank.gov.ua/get-user-certificate/wDwYaGRw_B8oFUcADOOs","Завантажити сертифікат")</f>
        <v>Завантажити сертифікат</v>
      </c>
    </row>
    <row r="636" spans="1:4" x14ac:dyDescent="0.3">
      <c r="A636">
        <v>635</v>
      </c>
      <c r="B636" s="2">
        <v>1371</v>
      </c>
      <c r="C636" t="s">
        <v>897</v>
      </c>
      <c r="D636" t="str">
        <f>HYPERLINK("https://talan.bank.gov.ua/get-user-certificate/wDwYamrwGlI4XFp2CDgb","Завантажити сертифікат")</f>
        <v>Завантажити сертифікат</v>
      </c>
    </row>
    <row r="637" spans="1:4" x14ac:dyDescent="0.3">
      <c r="A637">
        <v>636</v>
      </c>
      <c r="B637" s="2">
        <v>1372</v>
      </c>
      <c r="C637" t="s">
        <v>898</v>
      </c>
      <c r="D637" t="str">
        <f>HYPERLINK("https://talan.bank.gov.ua/get-user-certificate/wDwYa92VMCUWd_CuR4w3","Завантажити сертифікат")</f>
        <v>Завантажити сертифікат</v>
      </c>
    </row>
    <row r="638" spans="1:4" x14ac:dyDescent="0.3">
      <c r="A638">
        <v>637</v>
      </c>
      <c r="B638" s="2">
        <v>1373</v>
      </c>
      <c r="C638" t="s">
        <v>899</v>
      </c>
      <c r="D638" t="str">
        <f>HYPERLINK("https://talan.bank.gov.ua/get-user-certificate/wDwYaXL2SQ_dRRHZG3-o","Завантажити сертифікат")</f>
        <v>Завантажити сертифікат</v>
      </c>
    </row>
    <row r="639" spans="1:4" x14ac:dyDescent="0.3">
      <c r="A639">
        <v>638</v>
      </c>
      <c r="B639" s="2">
        <v>1374</v>
      </c>
      <c r="C639" t="s">
        <v>900</v>
      </c>
      <c r="D639" t="str">
        <f>HYPERLINK("https://talan.bank.gov.ua/get-user-certificate/wDwYa0Uv2cgzYz_BgiYV","Завантажити сертифікат")</f>
        <v>Завантажити сертифікат</v>
      </c>
    </row>
    <row r="640" spans="1:4" x14ac:dyDescent="0.3">
      <c r="A640">
        <v>639</v>
      </c>
      <c r="B640" s="2">
        <v>1375</v>
      </c>
      <c r="C640" t="s">
        <v>901</v>
      </c>
      <c r="D640" t="str">
        <f>HYPERLINK("https://talan.bank.gov.ua/get-user-certificate/wDwYaxZoe_Z3jOvynCBA","Завантажити сертифікат")</f>
        <v>Завантажити сертифікат</v>
      </c>
    </row>
    <row r="641" spans="1:4" x14ac:dyDescent="0.3">
      <c r="A641">
        <v>640</v>
      </c>
      <c r="B641" s="2">
        <v>1376</v>
      </c>
      <c r="C641" t="s">
        <v>902</v>
      </c>
      <c r="D641" t="str">
        <f>HYPERLINK("https://talan.bank.gov.ua/get-user-certificate/wDwYa6GdKtP-HHn3welG","Завантажити сертифікат")</f>
        <v>Завантажити сертифікат</v>
      </c>
    </row>
    <row r="642" spans="1:4" x14ac:dyDescent="0.3">
      <c r="A642">
        <v>641</v>
      </c>
      <c r="B642" s="2">
        <v>1377</v>
      </c>
      <c r="C642" t="s">
        <v>903</v>
      </c>
      <c r="D642" t="str">
        <f>HYPERLINK("https://talan.bank.gov.ua/get-user-certificate/wDwYaufqnMNx2mzYo5k1","Завантажити сертифікат")</f>
        <v>Завантажити сертифікат</v>
      </c>
    </row>
    <row r="643" spans="1:4" x14ac:dyDescent="0.3">
      <c r="A643">
        <v>642</v>
      </c>
      <c r="B643" s="2">
        <v>1378</v>
      </c>
      <c r="C643" t="s">
        <v>904</v>
      </c>
      <c r="D643" t="str">
        <f>HYPERLINK("https://talan.bank.gov.ua/get-user-certificate/wDwYaajydCflVfvZP8dr","Завантажити сертифікат")</f>
        <v>Завантажити сертифікат</v>
      </c>
    </row>
    <row r="644" spans="1:4" x14ac:dyDescent="0.3">
      <c r="A644">
        <v>643</v>
      </c>
      <c r="B644" s="2">
        <v>1379</v>
      </c>
      <c r="C644" t="s">
        <v>905</v>
      </c>
      <c r="D644" t="str">
        <f>HYPERLINK("https://talan.bank.gov.ua/get-user-certificate/wDwYaBuAVLkJxcE7uVFf","Завантажити сертифікат")</f>
        <v>Завантажити сертифікат</v>
      </c>
    </row>
    <row r="645" spans="1:4" x14ac:dyDescent="0.3">
      <c r="A645">
        <v>644</v>
      </c>
      <c r="B645" s="2">
        <v>1380</v>
      </c>
      <c r="C645" t="s">
        <v>906</v>
      </c>
      <c r="D645" t="str">
        <f>HYPERLINK("https://talan.bank.gov.ua/get-user-certificate/wDwYax-UT_VKHstWrl1m","Завантажити сертифікат")</f>
        <v>Завантажити сертифікат</v>
      </c>
    </row>
    <row r="646" spans="1:4" x14ac:dyDescent="0.3">
      <c r="A646">
        <v>645</v>
      </c>
      <c r="B646" s="2">
        <v>1381</v>
      </c>
      <c r="C646" t="s">
        <v>907</v>
      </c>
      <c r="D646" t="str">
        <f>HYPERLINK("https://talan.bank.gov.ua/get-user-certificate/wDwYaY-fx0dViIyTn1tF","Завантажити сертифікат")</f>
        <v>Завантажити сертифікат</v>
      </c>
    </row>
    <row r="647" spans="1:4" x14ac:dyDescent="0.3">
      <c r="A647">
        <v>646</v>
      </c>
      <c r="B647" s="2">
        <v>1382</v>
      </c>
      <c r="C647" t="s">
        <v>908</v>
      </c>
      <c r="D647" t="str">
        <f>HYPERLINK("https://talan.bank.gov.ua/get-user-certificate/wDwYaIxZQZbqqrEiAKvG","Завантажити сертифікат")</f>
        <v>Завантажити сертифікат</v>
      </c>
    </row>
    <row r="648" spans="1:4" x14ac:dyDescent="0.3">
      <c r="A648">
        <v>647</v>
      </c>
      <c r="B648" s="2">
        <v>1383</v>
      </c>
      <c r="C648" t="s">
        <v>909</v>
      </c>
      <c r="D648" t="str">
        <f>HYPERLINK("https://talan.bank.gov.ua/get-user-certificate/wDwYarCkau2xdFF00d7T","Завантажити сертифікат")</f>
        <v>Завантажити сертифікат</v>
      </c>
    </row>
    <row r="649" spans="1:4" x14ac:dyDescent="0.3">
      <c r="A649">
        <v>648</v>
      </c>
      <c r="B649" s="2">
        <v>1384</v>
      </c>
      <c r="C649" t="s">
        <v>910</v>
      </c>
      <c r="D649" t="str">
        <f>HYPERLINK("https://talan.bank.gov.ua/get-user-certificate/wDwYappl3Jz9vhnXNFRV","Завантажити сертифікат")</f>
        <v>Завантажити сертифікат</v>
      </c>
    </row>
    <row r="650" spans="1:4" x14ac:dyDescent="0.3">
      <c r="A650">
        <v>649</v>
      </c>
      <c r="B650" s="2">
        <v>1385</v>
      </c>
      <c r="C650" t="s">
        <v>911</v>
      </c>
      <c r="D650" t="str">
        <f>HYPERLINK("https://talan.bank.gov.ua/get-user-certificate/wDwYa8ZrtMoyepizdqBy","Завантажити сертифікат")</f>
        <v>Завантажити сертифікат</v>
      </c>
    </row>
    <row r="651" spans="1:4" x14ac:dyDescent="0.3">
      <c r="A651">
        <v>650</v>
      </c>
      <c r="B651" s="2">
        <v>1386</v>
      </c>
      <c r="C651" t="s">
        <v>912</v>
      </c>
      <c r="D651" t="str">
        <f>HYPERLINK("https://talan.bank.gov.ua/get-user-certificate/wDwYa-jjSK0dn5YecnMo","Завантажити сертифікат")</f>
        <v>Завантажити сертифікат</v>
      </c>
    </row>
    <row r="652" spans="1:4" x14ac:dyDescent="0.3">
      <c r="A652">
        <v>651</v>
      </c>
      <c r="B652" s="2">
        <v>1387</v>
      </c>
      <c r="C652" t="s">
        <v>913</v>
      </c>
      <c r="D652" t="str">
        <f>HYPERLINK("https://talan.bank.gov.ua/get-user-certificate/wDwYaPh4L3FjcYWanNzt","Завантажити сертифікат")</f>
        <v>Завантажити сертифікат</v>
      </c>
    </row>
    <row r="653" spans="1:4" x14ac:dyDescent="0.3">
      <c r="A653">
        <v>652</v>
      </c>
      <c r="B653" s="2">
        <v>1388</v>
      </c>
      <c r="C653" t="s">
        <v>914</v>
      </c>
      <c r="D653" t="str">
        <f>HYPERLINK("https://talan.bank.gov.ua/get-user-certificate/wDwYaW0OazV9oofEBQzk","Завантажити сертифікат")</f>
        <v>Завантажити сертифікат</v>
      </c>
    </row>
    <row r="654" spans="1:4" x14ac:dyDescent="0.3">
      <c r="A654">
        <v>653</v>
      </c>
      <c r="B654" s="2">
        <v>1389</v>
      </c>
      <c r="C654" t="s">
        <v>915</v>
      </c>
      <c r="D654" t="str">
        <f>HYPERLINK("https://talan.bank.gov.ua/get-user-certificate/wDwYa-GExpdpLC1pNQ0O","Завантажити сертифікат")</f>
        <v>Завантажити сертифікат</v>
      </c>
    </row>
    <row r="655" spans="1:4" x14ac:dyDescent="0.3">
      <c r="A655">
        <v>654</v>
      </c>
      <c r="B655" s="2">
        <v>1390</v>
      </c>
      <c r="C655" t="s">
        <v>77</v>
      </c>
      <c r="D655" t="str">
        <f>HYPERLINK("https://talan.bank.gov.ua/get-user-certificate/wDwYaea6uPTBLW0zEnjL","Завантажити сертифікат")</f>
        <v>Завантажити сертифікат</v>
      </c>
    </row>
    <row r="656" spans="1:4" x14ac:dyDescent="0.3">
      <c r="A656">
        <v>655</v>
      </c>
      <c r="B656" s="2">
        <v>1391</v>
      </c>
      <c r="C656" t="s">
        <v>916</v>
      </c>
      <c r="D656" t="str">
        <f>HYPERLINK("https://talan.bank.gov.ua/get-user-certificate/wDwYaQWk4TC7D2QNEuTe","Завантажити сертифікат")</f>
        <v>Завантажити сертифікат</v>
      </c>
    </row>
    <row r="657" spans="1:4" x14ac:dyDescent="0.3">
      <c r="A657">
        <v>656</v>
      </c>
      <c r="B657" s="2">
        <v>1392</v>
      </c>
      <c r="C657" t="s">
        <v>917</v>
      </c>
      <c r="D657" t="str">
        <f>HYPERLINK("https://talan.bank.gov.ua/get-user-certificate/wDwYa-D0_W4wfuq2Y22C","Завантажити сертифікат")</f>
        <v>Завантажити сертифікат</v>
      </c>
    </row>
    <row r="658" spans="1:4" x14ac:dyDescent="0.3">
      <c r="A658">
        <v>657</v>
      </c>
      <c r="B658" s="2">
        <v>1393</v>
      </c>
      <c r="C658" t="s">
        <v>918</v>
      </c>
      <c r="D658" t="str">
        <f>HYPERLINK("https://talan.bank.gov.ua/get-user-certificate/wDwYayh21l74Gc8qHZx3","Завантажити сертифікат")</f>
        <v>Завантажити сертифікат</v>
      </c>
    </row>
    <row r="659" spans="1:4" x14ac:dyDescent="0.3">
      <c r="A659">
        <v>658</v>
      </c>
      <c r="B659" s="2">
        <v>1394</v>
      </c>
      <c r="C659" t="s">
        <v>919</v>
      </c>
      <c r="D659" t="str">
        <f>HYPERLINK("https://talan.bank.gov.ua/get-user-certificate/wDwYauPEE5tOVnKmH8Xi","Завантажити сертифікат")</f>
        <v>Завантажити сертифікат</v>
      </c>
    </row>
    <row r="660" spans="1:4" x14ac:dyDescent="0.3">
      <c r="A660">
        <v>659</v>
      </c>
      <c r="B660" s="2">
        <v>1395</v>
      </c>
      <c r="C660" t="s">
        <v>920</v>
      </c>
      <c r="D660" t="str">
        <f>HYPERLINK("https://talan.bank.gov.ua/get-user-certificate/wDwYad-S247BhiUFPUXt","Завантажити сертифікат")</f>
        <v>Завантажити сертифікат</v>
      </c>
    </row>
    <row r="661" spans="1:4" x14ac:dyDescent="0.3">
      <c r="A661">
        <v>660</v>
      </c>
      <c r="B661" s="2">
        <v>1396</v>
      </c>
      <c r="C661" t="s">
        <v>921</v>
      </c>
      <c r="D661" t="str">
        <f>HYPERLINK("https://talan.bank.gov.ua/get-user-certificate/wDwYa6kYioy84csPwDy2","Завантажити сертифікат")</f>
        <v>Завантажити сертифікат</v>
      </c>
    </row>
    <row r="662" spans="1:4" x14ac:dyDescent="0.3">
      <c r="A662">
        <v>661</v>
      </c>
      <c r="B662" s="2">
        <v>1397</v>
      </c>
      <c r="C662" t="s">
        <v>922</v>
      </c>
      <c r="D662" t="str">
        <f>HYPERLINK("https://talan.bank.gov.ua/get-user-certificate/wDwYaDY_aPeYLPK27d9J","Завантажити сертифікат")</f>
        <v>Завантажити сертифікат</v>
      </c>
    </row>
    <row r="663" spans="1:4" x14ac:dyDescent="0.3">
      <c r="A663">
        <v>662</v>
      </c>
      <c r="B663" s="2">
        <v>1398</v>
      </c>
      <c r="C663" t="s">
        <v>923</v>
      </c>
      <c r="D663" t="str">
        <f>HYPERLINK("https://talan.bank.gov.ua/get-user-certificate/wDwYaOs4wny9Gz9D5LPM","Завантажити сертифікат")</f>
        <v>Завантажити сертифікат</v>
      </c>
    </row>
    <row r="664" spans="1:4" x14ac:dyDescent="0.3">
      <c r="A664">
        <v>663</v>
      </c>
      <c r="B664" s="2">
        <v>1399</v>
      </c>
      <c r="C664" t="s">
        <v>924</v>
      </c>
      <c r="D664" t="str">
        <f>HYPERLINK("https://talan.bank.gov.ua/get-user-certificate/wDwYaCZSKrzaMhvQ0rlx","Завантажити сертифікат")</f>
        <v>Завантажити сертифікат</v>
      </c>
    </row>
    <row r="665" spans="1:4" x14ac:dyDescent="0.3">
      <c r="A665">
        <v>664</v>
      </c>
      <c r="B665" s="2">
        <v>1400</v>
      </c>
      <c r="C665" t="s">
        <v>101</v>
      </c>
      <c r="D665" t="str">
        <f>HYPERLINK("https://talan.bank.gov.ua/get-user-certificate/wDwYa1I3NV36maW_yFGv","Завантажити сертифікат")</f>
        <v>Завантажити сертифікат</v>
      </c>
    </row>
    <row r="666" spans="1:4" x14ac:dyDescent="0.3">
      <c r="A666">
        <v>665</v>
      </c>
      <c r="B666" s="2">
        <v>1401</v>
      </c>
      <c r="C666" t="s">
        <v>925</v>
      </c>
      <c r="D666" t="str">
        <f>HYPERLINK("https://talan.bank.gov.ua/get-user-certificate/wDwYaNriEEbQwqz_OsTe","Завантажити сертифікат")</f>
        <v>Завантажити сертифікат</v>
      </c>
    </row>
    <row r="667" spans="1:4" x14ac:dyDescent="0.3">
      <c r="A667">
        <v>666</v>
      </c>
      <c r="B667" s="2">
        <v>1402</v>
      </c>
      <c r="C667" t="s">
        <v>926</v>
      </c>
      <c r="D667" t="str">
        <f>HYPERLINK("https://talan.bank.gov.ua/get-user-certificate/wDwYa4HsiXZzCAD3lS3J","Завантажити сертифікат")</f>
        <v>Завантажити сертифікат</v>
      </c>
    </row>
    <row r="668" spans="1:4" x14ac:dyDescent="0.3">
      <c r="A668">
        <v>667</v>
      </c>
      <c r="B668" s="2">
        <v>1403</v>
      </c>
      <c r="C668" t="s">
        <v>927</v>
      </c>
      <c r="D668" t="str">
        <f>HYPERLINK("https://talan.bank.gov.ua/get-user-certificate/wDwYap3qAmv6b5QPOpnR","Завантажити сертифікат")</f>
        <v>Завантажити сертифікат</v>
      </c>
    </row>
    <row r="669" spans="1:4" x14ac:dyDescent="0.3">
      <c r="A669">
        <v>668</v>
      </c>
      <c r="B669" s="2">
        <v>1404</v>
      </c>
      <c r="C669" t="s">
        <v>928</v>
      </c>
      <c r="D669" t="str">
        <f>HYPERLINK("https://talan.bank.gov.ua/get-user-certificate/wDwYavsciTqAzopoIZdY","Завантажити сертифікат")</f>
        <v>Завантажити сертифікат</v>
      </c>
    </row>
    <row r="670" spans="1:4" x14ac:dyDescent="0.3">
      <c r="A670">
        <v>669</v>
      </c>
      <c r="B670" s="2">
        <v>1405</v>
      </c>
      <c r="C670" t="s">
        <v>929</v>
      </c>
      <c r="D670" t="str">
        <f>HYPERLINK("https://talan.bank.gov.ua/get-user-certificate/wDwYathTtcEe4ziXVHrN","Завантажити сертифікат")</f>
        <v>Завантажити сертифікат</v>
      </c>
    </row>
    <row r="671" spans="1:4" x14ac:dyDescent="0.3">
      <c r="A671">
        <v>670</v>
      </c>
      <c r="B671" s="2">
        <v>1406</v>
      </c>
      <c r="C671" t="s">
        <v>930</v>
      </c>
      <c r="D671" t="str">
        <f>HYPERLINK("https://talan.bank.gov.ua/get-user-certificate/wDwYaVVhyclKHQAO0a1a","Завантажити сертифікат")</f>
        <v>Завантажити сертифікат</v>
      </c>
    </row>
    <row r="672" spans="1:4" x14ac:dyDescent="0.3">
      <c r="A672">
        <v>671</v>
      </c>
      <c r="B672" s="2">
        <v>1407</v>
      </c>
      <c r="C672" t="s">
        <v>931</v>
      </c>
      <c r="D672" t="str">
        <f>HYPERLINK("https://talan.bank.gov.ua/get-user-certificate/wDwYaNwYoSbZiWySektD","Завантажити сертифікат")</f>
        <v>Завантажити сертифікат</v>
      </c>
    </row>
    <row r="673" spans="1:4" x14ac:dyDescent="0.3">
      <c r="A673">
        <v>672</v>
      </c>
      <c r="B673" s="2">
        <v>1408</v>
      </c>
      <c r="C673" t="s">
        <v>932</v>
      </c>
      <c r="D673" t="str">
        <f>HYPERLINK("https://talan.bank.gov.ua/get-user-certificate/wDwYaZSyNAaqGzrOkr09","Завантажити сертифікат")</f>
        <v>Завантажити сертифікат</v>
      </c>
    </row>
    <row r="674" spans="1:4" x14ac:dyDescent="0.3">
      <c r="A674">
        <v>673</v>
      </c>
      <c r="B674" s="2">
        <v>1409</v>
      </c>
      <c r="C674" t="s">
        <v>933</v>
      </c>
      <c r="D674" t="str">
        <f>HYPERLINK("https://talan.bank.gov.ua/get-user-certificate/wDwYaDonyyzQvLCE4M0k","Завантажити сертифікат")</f>
        <v>Завантажити сертифікат</v>
      </c>
    </row>
    <row r="675" spans="1:4" x14ac:dyDescent="0.3">
      <c r="A675">
        <v>674</v>
      </c>
      <c r="B675" s="2">
        <v>1410</v>
      </c>
      <c r="C675" t="s">
        <v>934</v>
      </c>
      <c r="D675" t="str">
        <f>HYPERLINK("https://talan.bank.gov.ua/get-user-certificate/wDwYase5YO72_MmIwbes","Завантажити сертифікат")</f>
        <v>Завантажити сертифікат</v>
      </c>
    </row>
    <row r="676" spans="1:4" x14ac:dyDescent="0.3">
      <c r="A676">
        <v>675</v>
      </c>
      <c r="B676" s="2">
        <v>1411</v>
      </c>
      <c r="C676" t="s">
        <v>935</v>
      </c>
      <c r="D676" t="str">
        <f>HYPERLINK("https://talan.bank.gov.ua/get-user-certificate/wDwYaaoGG5Cx34Gbv4UW","Завантажити сертифікат")</f>
        <v>Завантажити сертифікат</v>
      </c>
    </row>
    <row r="677" spans="1:4" x14ac:dyDescent="0.3">
      <c r="A677">
        <v>676</v>
      </c>
      <c r="B677" s="2">
        <v>1412</v>
      </c>
      <c r="C677" t="s">
        <v>936</v>
      </c>
      <c r="D677" t="str">
        <f>HYPERLINK("https://talan.bank.gov.ua/get-user-certificate/wDwYankhLBcsjfUT8D3s","Завантажити сертифікат")</f>
        <v>Завантажити сертифікат</v>
      </c>
    </row>
    <row r="678" spans="1:4" x14ac:dyDescent="0.3">
      <c r="A678">
        <v>677</v>
      </c>
      <c r="B678" s="2">
        <v>1413</v>
      </c>
      <c r="C678" t="s">
        <v>937</v>
      </c>
      <c r="D678" t="str">
        <f>HYPERLINK("https://talan.bank.gov.ua/get-user-certificate/wDwYavoULSfJX3OxnHN6","Завантажити сертифікат")</f>
        <v>Завантажити сертифікат</v>
      </c>
    </row>
    <row r="679" spans="1:4" x14ac:dyDescent="0.3">
      <c r="A679">
        <v>678</v>
      </c>
      <c r="B679" s="2">
        <v>1414</v>
      </c>
      <c r="C679" t="s">
        <v>938</v>
      </c>
      <c r="D679" t="str">
        <f>HYPERLINK("https://talan.bank.gov.ua/get-user-certificate/wDwYaFo_7ukweZk-Awi5","Завантажити сертифікат")</f>
        <v>Завантажити сертифікат</v>
      </c>
    </row>
    <row r="680" spans="1:4" x14ac:dyDescent="0.3">
      <c r="A680">
        <v>679</v>
      </c>
      <c r="B680" s="2">
        <v>1415</v>
      </c>
      <c r="C680" t="s">
        <v>939</v>
      </c>
      <c r="D680" t="str">
        <f>HYPERLINK("https://talan.bank.gov.ua/get-user-certificate/wDwYaxLJftX-fSXd4upB","Завантажити сертифікат")</f>
        <v>Завантажити сертифікат</v>
      </c>
    </row>
    <row r="681" spans="1:4" x14ac:dyDescent="0.3">
      <c r="A681">
        <v>680</v>
      </c>
      <c r="B681" s="2">
        <v>1416</v>
      </c>
      <c r="C681" t="s">
        <v>940</v>
      </c>
      <c r="D681" t="str">
        <f>HYPERLINK("https://talan.bank.gov.ua/get-user-certificate/wDwYaKrclR0Nn5oSopiQ","Завантажити сертифікат")</f>
        <v>Завантажити сертифікат</v>
      </c>
    </row>
    <row r="682" spans="1:4" x14ac:dyDescent="0.3">
      <c r="A682">
        <v>681</v>
      </c>
      <c r="B682" s="2">
        <v>1417</v>
      </c>
      <c r="C682" t="s">
        <v>941</v>
      </c>
      <c r="D682" t="str">
        <f>HYPERLINK("https://talan.bank.gov.ua/get-user-certificate/wDwYavtni5yxBbTXI6iR","Завантажити сертифікат")</f>
        <v>Завантажити сертифікат</v>
      </c>
    </row>
    <row r="683" spans="1:4" x14ac:dyDescent="0.3">
      <c r="A683">
        <v>682</v>
      </c>
      <c r="B683" s="2">
        <v>1418</v>
      </c>
      <c r="C683" t="s">
        <v>942</v>
      </c>
      <c r="D683" t="str">
        <f>HYPERLINK("https://talan.bank.gov.ua/get-user-certificate/wDwYaAUbQ4SKv8Thq5rT","Завантажити сертифікат")</f>
        <v>Завантажити сертифікат</v>
      </c>
    </row>
    <row r="684" spans="1:4" x14ac:dyDescent="0.3">
      <c r="A684">
        <v>683</v>
      </c>
      <c r="B684" s="2">
        <v>1419</v>
      </c>
      <c r="C684" t="s">
        <v>943</v>
      </c>
      <c r="D684" t="str">
        <f>HYPERLINK("https://talan.bank.gov.ua/get-user-certificate/wDwYanIMSI_ItyXvXzXD","Завантажити сертифікат")</f>
        <v>Завантажити сертифікат</v>
      </c>
    </row>
    <row r="685" spans="1:4" x14ac:dyDescent="0.3">
      <c r="A685">
        <v>684</v>
      </c>
      <c r="B685" s="2">
        <v>1420</v>
      </c>
      <c r="C685" t="s">
        <v>944</v>
      </c>
      <c r="D685" t="str">
        <f>HYPERLINK("https://talan.bank.gov.ua/get-user-certificate/wDwYav561L2IfhbWdlJS","Завантажити сертифікат")</f>
        <v>Завантажити сертифікат</v>
      </c>
    </row>
    <row r="686" spans="1:4" x14ac:dyDescent="0.3">
      <c r="A686">
        <v>685</v>
      </c>
      <c r="B686" s="2">
        <v>1421</v>
      </c>
      <c r="C686" t="s">
        <v>945</v>
      </c>
      <c r="D686" t="str">
        <f>HYPERLINK("https://talan.bank.gov.ua/get-user-certificate/wDwYaB3LyO04fGDbhCx6","Завантажити сертифікат")</f>
        <v>Завантажити сертифікат</v>
      </c>
    </row>
    <row r="687" spans="1:4" x14ac:dyDescent="0.3">
      <c r="A687">
        <v>686</v>
      </c>
      <c r="B687" s="2">
        <v>1422</v>
      </c>
      <c r="C687" t="s">
        <v>946</v>
      </c>
      <c r="D687" t="str">
        <f>HYPERLINK("https://talan.bank.gov.ua/get-user-certificate/wDwYaiOXq-y_0p_KWe6o","Завантажити сертифікат")</f>
        <v>Завантажити сертифікат</v>
      </c>
    </row>
    <row r="688" spans="1:4" x14ac:dyDescent="0.3">
      <c r="A688">
        <v>687</v>
      </c>
      <c r="B688" s="2">
        <v>1423</v>
      </c>
      <c r="C688" t="s">
        <v>947</v>
      </c>
      <c r="D688" t="str">
        <f>HYPERLINK("https://talan.bank.gov.ua/get-user-certificate/wDwYahBLrWiG4GxnDxbO","Завантажити сертифікат")</f>
        <v>Завантажити сертифікат</v>
      </c>
    </row>
    <row r="689" spans="1:4" x14ac:dyDescent="0.3">
      <c r="A689">
        <v>688</v>
      </c>
      <c r="B689" s="2">
        <v>1424</v>
      </c>
      <c r="C689" t="s">
        <v>948</v>
      </c>
      <c r="D689" t="str">
        <f>HYPERLINK("https://talan.bank.gov.ua/get-user-certificate/wDwYaGQ8CBxW-iU9PqQn","Завантажити сертифікат")</f>
        <v>Завантажити сертифікат</v>
      </c>
    </row>
    <row r="690" spans="1:4" x14ac:dyDescent="0.3">
      <c r="A690">
        <v>689</v>
      </c>
      <c r="B690" s="2">
        <v>1425</v>
      </c>
      <c r="C690" t="s">
        <v>949</v>
      </c>
      <c r="D690" t="str">
        <f>HYPERLINK("https://talan.bank.gov.ua/get-user-certificate/wDwYa2UnyVSnk9LDvl1A","Завантажити сертифікат")</f>
        <v>Завантажити сертифікат</v>
      </c>
    </row>
    <row r="691" spans="1:4" x14ac:dyDescent="0.3">
      <c r="A691">
        <v>690</v>
      </c>
      <c r="B691" s="2">
        <v>1426</v>
      </c>
      <c r="C691" t="s">
        <v>950</v>
      </c>
      <c r="D691" t="str">
        <f>HYPERLINK("https://talan.bank.gov.ua/get-user-certificate/wDwYaAPa3ZQ5IDD5MHTk","Завантажити сертифікат")</f>
        <v>Завантажити сертифікат</v>
      </c>
    </row>
    <row r="692" spans="1:4" x14ac:dyDescent="0.3">
      <c r="A692">
        <v>691</v>
      </c>
      <c r="B692" s="2">
        <v>1427</v>
      </c>
      <c r="C692" t="s">
        <v>951</v>
      </c>
      <c r="D692" t="str">
        <f>HYPERLINK("https://talan.bank.gov.ua/get-user-certificate/wDwYaYTkLt4vm1pjpq3N","Завантажити сертифікат")</f>
        <v>Завантажити сертифікат</v>
      </c>
    </row>
    <row r="693" spans="1:4" x14ac:dyDescent="0.3">
      <c r="A693">
        <v>692</v>
      </c>
      <c r="B693" s="2">
        <v>1428</v>
      </c>
      <c r="C693" t="s">
        <v>952</v>
      </c>
      <c r="D693" t="str">
        <f>HYPERLINK("https://talan.bank.gov.ua/get-user-certificate/wDwYapgJndqZC7KGiDu9","Завантажити сертифікат")</f>
        <v>Завантажити сертифікат</v>
      </c>
    </row>
    <row r="694" spans="1:4" x14ac:dyDescent="0.3">
      <c r="A694">
        <v>693</v>
      </c>
      <c r="B694" s="2">
        <v>1429</v>
      </c>
      <c r="C694" t="s">
        <v>953</v>
      </c>
      <c r="D694" t="str">
        <f>HYPERLINK("https://talan.bank.gov.ua/get-user-certificate/wDwYaDBnbHuSWvek2PNn","Завантажити сертифікат")</f>
        <v>Завантажити сертифікат</v>
      </c>
    </row>
    <row r="695" spans="1:4" x14ac:dyDescent="0.3">
      <c r="A695">
        <v>694</v>
      </c>
      <c r="B695" s="2">
        <v>1430</v>
      </c>
      <c r="C695" t="s">
        <v>954</v>
      </c>
      <c r="D695" t="str">
        <f>HYPERLINK("https://talan.bank.gov.ua/get-user-certificate/wDwYamei1zpPevyb4j4U","Завантажити сертифікат")</f>
        <v>Завантажити сертифікат</v>
      </c>
    </row>
    <row r="696" spans="1:4" x14ac:dyDescent="0.3">
      <c r="A696">
        <v>695</v>
      </c>
      <c r="B696" s="2">
        <v>1431</v>
      </c>
      <c r="C696" t="s">
        <v>955</v>
      </c>
      <c r="D696" t="str">
        <f>HYPERLINK("https://talan.bank.gov.ua/get-user-certificate/wDwYaRUG_e364x85Usaw","Завантажити сертифікат")</f>
        <v>Завантажити сертифікат</v>
      </c>
    </row>
    <row r="697" spans="1:4" x14ac:dyDescent="0.3">
      <c r="A697">
        <v>696</v>
      </c>
      <c r="B697" s="2">
        <v>1432</v>
      </c>
      <c r="C697" t="s">
        <v>956</v>
      </c>
      <c r="D697" t="str">
        <f>HYPERLINK("https://talan.bank.gov.ua/get-user-certificate/wDwYaCRYrucrNnWNuFsZ","Завантажити сертифікат")</f>
        <v>Завантажити сертифікат</v>
      </c>
    </row>
    <row r="698" spans="1:4" x14ac:dyDescent="0.3">
      <c r="A698">
        <v>697</v>
      </c>
      <c r="B698" s="2">
        <v>1433</v>
      </c>
      <c r="C698" t="s">
        <v>957</v>
      </c>
      <c r="D698" t="str">
        <f>HYPERLINK("https://talan.bank.gov.ua/get-user-certificate/wDwYaxdqX2LvS-ws5-XJ","Завантажити сертифікат")</f>
        <v>Завантажити сертифікат</v>
      </c>
    </row>
    <row r="699" spans="1:4" x14ac:dyDescent="0.3">
      <c r="A699">
        <v>698</v>
      </c>
      <c r="B699" s="2">
        <v>1434</v>
      </c>
      <c r="C699" t="s">
        <v>958</v>
      </c>
      <c r="D699" t="str">
        <f>HYPERLINK("https://talan.bank.gov.ua/get-user-certificate/wDwYayG4Kf1daDH2e6fa","Завантажити сертифікат")</f>
        <v>Завантажити сертифікат</v>
      </c>
    </row>
    <row r="700" spans="1:4" x14ac:dyDescent="0.3">
      <c r="A700">
        <v>699</v>
      </c>
      <c r="B700" s="2">
        <v>1435</v>
      </c>
      <c r="C700" t="s">
        <v>959</v>
      </c>
      <c r="D700" t="str">
        <f>HYPERLINK("https://talan.bank.gov.ua/get-user-certificate/wDwYa9_0s_WcZZVou1Q2","Завантажити сертифікат")</f>
        <v>Завантажити сертифікат</v>
      </c>
    </row>
    <row r="701" spans="1:4" x14ac:dyDescent="0.3">
      <c r="A701">
        <v>700</v>
      </c>
      <c r="B701" s="2">
        <v>1436</v>
      </c>
      <c r="C701" t="s">
        <v>960</v>
      </c>
      <c r="D701" t="str">
        <f>HYPERLINK("https://talan.bank.gov.ua/get-user-certificate/wDwYawNzLZyL_D_CZLx_","Завантажити сертифікат")</f>
        <v>Завантажити сертифікат</v>
      </c>
    </row>
    <row r="702" spans="1:4" x14ac:dyDescent="0.3">
      <c r="A702">
        <v>701</v>
      </c>
      <c r="B702" s="2">
        <v>1437</v>
      </c>
      <c r="C702" t="s">
        <v>961</v>
      </c>
      <c r="D702" t="str">
        <f>HYPERLINK("https://talan.bank.gov.ua/get-user-certificate/wDwYa5oWcz56q1qDzKxL","Завантажити сертифікат")</f>
        <v>Завантажити сертифікат</v>
      </c>
    </row>
    <row r="703" spans="1:4" x14ac:dyDescent="0.3">
      <c r="A703">
        <v>702</v>
      </c>
      <c r="B703" s="2">
        <v>1438</v>
      </c>
      <c r="C703" t="s">
        <v>962</v>
      </c>
      <c r="D703" t="str">
        <f>HYPERLINK("https://talan.bank.gov.ua/get-user-certificate/wDwYabZy_ovoGFw1Iupz","Завантажити сертифікат")</f>
        <v>Завантажити сертифікат</v>
      </c>
    </row>
    <row r="704" spans="1:4" x14ac:dyDescent="0.3">
      <c r="A704">
        <v>703</v>
      </c>
      <c r="B704" s="2">
        <v>1439</v>
      </c>
      <c r="C704" t="s">
        <v>963</v>
      </c>
      <c r="D704" t="str">
        <f>HYPERLINK("https://talan.bank.gov.ua/get-user-certificate/wDwYaCFt-gzedNtjDIGq","Завантажити сертифікат")</f>
        <v>Завантажити сертифікат</v>
      </c>
    </row>
    <row r="705" spans="1:4" x14ac:dyDescent="0.3">
      <c r="A705">
        <v>704</v>
      </c>
      <c r="B705" s="2">
        <v>1440</v>
      </c>
      <c r="C705" t="s">
        <v>964</v>
      </c>
      <c r="D705" t="str">
        <f>HYPERLINK("https://talan.bank.gov.ua/get-user-certificate/wDwYa-Xn91Qa1fiW3oz7","Завантажити сертифікат")</f>
        <v>Завантажити сертифікат</v>
      </c>
    </row>
    <row r="706" spans="1:4" x14ac:dyDescent="0.3">
      <c r="A706">
        <v>705</v>
      </c>
      <c r="B706" s="2">
        <v>1441</v>
      </c>
      <c r="C706" t="s">
        <v>965</v>
      </c>
      <c r="D706" t="str">
        <f>HYPERLINK("https://talan.bank.gov.ua/get-user-certificate/wDwYaMcwTVT-m--yH0dr","Завантажити сертифікат")</f>
        <v>Завантажити сертифікат</v>
      </c>
    </row>
    <row r="707" spans="1:4" x14ac:dyDescent="0.3">
      <c r="A707">
        <v>706</v>
      </c>
      <c r="B707" s="2">
        <v>1442</v>
      </c>
      <c r="C707" t="s">
        <v>966</v>
      </c>
      <c r="D707" t="str">
        <f>HYPERLINK("https://talan.bank.gov.ua/get-user-certificate/wDwYaX6Y_YbM98GoKHYH","Завантажити сертифікат")</f>
        <v>Завантажити сертифікат</v>
      </c>
    </row>
    <row r="708" spans="1:4" x14ac:dyDescent="0.3">
      <c r="A708">
        <v>707</v>
      </c>
      <c r="B708" s="2">
        <v>1443</v>
      </c>
      <c r="C708" t="s">
        <v>967</v>
      </c>
      <c r="D708" t="str">
        <f>HYPERLINK("https://talan.bank.gov.ua/get-user-certificate/wDwYaRk8zz4q70dbxyHU","Завантажити сертифікат")</f>
        <v>Завантажити сертифікат</v>
      </c>
    </row>
    <row r="709" spans="1:4" x14ac:dyDescent="0.3">
      <c r="A709">
        <v>708</v>
      </c>
      <c r="B709" s="2">
        <v>1444</v>
      </c>
      <c r="C709" t="s">
        <v>968</v>
      </c>
      <c r="D709" t="str">
        <f>HYPERLINK("https://talan.bank.gov.ua/get-user-certificate/wDwYazuAbA4ED25oR54I","Завантажити сертифікат")</f>
        <v>Завантажити сертифікат</v>
      </c>
    </row>
    <row r="710" spans="1:4" x14ac:dyDescent="0.3">
      <c r="A710">
        <v>709</v>
      </c>
      <c r="B710" s="2">
        <v>1445</v>
      </c>
      <c r="C710" t="s">
        <v>969</v>
      </c>
      <c r="D710" t="str">
        <f>HYPERLINK("https://talan.bank.gov.ua/get-user-certificate/wDwYaDDW_-EnnyHr0HeP","Завантажити сертифікат")</f>
        <v>Завантажити сертифікат</v>
      </c>
    </row>
    <row r="711" spans="1:4" x14ac:dyDescent="0.3">
      <c r="A711">
        <v>710</v>
      </c>
      <c r="B711" s="2">
        <v>1446</v>
      </c>
      <c r="C711" t="s">
        <v>970</v>
      </c>
      <c r="D711" t="str">
        <f>HYPERLINK("https://talan.bank.gov.ua/get-user-certificate/wDwYazfNh7vT5zNudWQy","Завантажити сертифікат")</f>
        <v>Завантажити сертифікат</v>
      </c>
    </row>
    <row r="712" spans="1:4" x14ac:dyDescent="0.3">
      <c r="A712">
        <v>711</v>
      </c>
      <c r="B712" s="2">
        <v>1447</v>
      </c>
      <c r="C712" t="s">
        <v>971</v>
      </c>
      <c r="D712" t="str">
        <f>HYPERLINK("https://talan.bank.gov.ua/get-user-certificate/wDwYaKouEy2F8Z8kM5kD","Завантажити сертифікат")</f>
        <v>Завантажити сертифікат</v>
      </c>
    </row>
    <row r="713" spans="1:4" x14ac:dyDescent="0.3">
      <c r="A713">
        <v>712</v>
      </c>
      <c r="B713" s="2">
        <v>1448</v>
      </c>
      <c r="C713" t="s">
        <v>972</v>
      </c>
      <c r="D713" t="str">
        <f>HYPERLINK("https://talan.bank.gov.ua/get-user-certificate/wDwYa3Tjx4xU7mtzWKra","Завантажити сертифікат")</f>
        <v>Завантажити сертифікат</v>
      </c>
    </row>
    <row r="714" spans="1:4" x14ac:dyDescent="0.3">
      <c r="A714">
        <v>713</v>
      </c>
      <c r="B714" s="2">
        <v>1449</v>
      </c>
      <c r="C714" t="s">
        <v>973</v>
      </c>
      <c r="D714" t="str">
        <f>HYPERLINK("https://talan.bank.gov.ua/get-user-certificate/wDwYaEdqdi-Nmf-lNtVv","Завантажити сертифікат")</f>
        <v>Завантажити сертифікат</v>
      </c>
    </row>
    <row r="715" spans="1:4" x14ac:dyDescent="0.3">
      <c r="A715">
        <v>714</v>
      </c>
      <c r="B715" s="2">
        <v>1450</v>
      </c>
      <c r="C715" t="s">
        <v>974</v>
      </c>
      <c r="D715" t="str">
        <f>HYPERLINK("https://talan.bank.gov.ua/get-user-certificate/wDwYaA89PeAmNMJYKu5U","Завантажити сертифікат")</f>
        <v>Завантажити сертифікат</v>
      </c>
    </row>
    <row r="716" spans="1:4" x14ac:dyDescent="0.3">
      <c r="A716">
        <v>715</v>
      </c>
      <c r="B716" s="2">
        <v>1451</v>
      </c>
      <c r="C716" t="s">
        <v>975</v>
      </c>
      <c r="D716" t="str">
        <f>HYPERLINK("https://talan.bank.gov.ua/get-user-certificate/wDwYaXAgcF1yajWTYfXv","Завантажити сертифікат")</f>
        <v>Завантажити сертифікат</v>
      </c>
    </row>
    <row r="717" spans="1:4" x14ac:dyDescent="0.3">
      <c r="A717">
        <v>716</v>
      </c>
      <c r="B717" s="2">
        <v>1452</v>
      </c>
      <c r="C717" t="s">
        <v>976</v>
      </c>
      <c r="D717" t="str">
        <f>HYPERLINK("https://talan.bank.gov.ua/get-user-certificate/wDwYarc9MQNrwZRG8jbC","Завантажити сертифікат")</f>
        <v>Завантажити сертифікат</v>
      </c>
    </row>
    <row r="718" spans="1:4" x14ac:dyDescent="0.3">
      <c r="A718">
        <v>717</v>
      </c>
      <c r="B718" s="2">
        <v>1453</v>
      </c>
      <c r="C718" t="s">
        <v>977</v>
      </c>
      <c r="D718" t="str">
        <f>HYPERLINK("https://talan.bank.gov.ua/get-user-certificate/wDwYadXki0QI_T2OJCJ_","Завантажити сертифікат")</f>
        <v>Завантажити сертифікат</v>
      </c>
    </row>
    <row r="719" spans="1:4" x14ac:dyDescent="0.3">
      <c r="A719">
        <v>718</v>
      </c>
      <c r="B719" s="2">
        <v>1454</v>
      </c>
      <c r="C719" t="s">
        <v>978</v>
      </c>
      <c r="D719" t="str">
        <f>HYPERLINK("https://talan.bank.gov.ua/get-user-certificate/wDwYaVJSjEjobLVfki_f","Завантажити сертифікат")</f>
        <v>Завантажити сертифікат</v>
      </c>
    </row>
    <row r="720" spans="1:4" x14ac:dyDescent="0.3">
      <c r="A720">
        <v>719</v>
      </c>
      <c r="B720" s="2">
        <v>1455</v>
      </c>
      <c r="C720" t="s">
        <v>979</v>
      </c>
      <c r="D720" t="str">
        <f>HYPERLINK("https://talan.bank.gov.ua/get-user-certificate/wDwYa0kMy2SXSCaaGebj","Завантажити сертифікат")</f>
        <v>Завантажити сертифікат</v>
      </c>
    </row>
    <row r="721" spans="1:4" x14ac:dyDescent="0.3">
      <c r="A721">
        <v>720</v>
      </c>
      <c r="B721" s="2">
        <v>1456</v>
      </c>
      <c r="C721" t="s">
        <v>980</v>
      </c>
      <c r="D721" t="str">
        <f>HYPERLINK("https://talan.bank.gov.ua/get-user-certificate/wDwYa_785rwkg2JJ1hRb","Завантажити сертифікат")</f>
        <v>Завантажити сертифікат</v>
      </c>
    </row>
    <row r="722" spans="1:4" x14ac:dyDescent="0.3">
      <c r="A722">
        <v>721</v>
      </c>
      <c r="B722" s="2">
        <v>1457</v>
      </c>
      <c r="C722" t="s">
        <v>981</v>
      </c>
      <c r="D722" t="str">
        <f>HYPERLINK("https://talan.bank.gov.ua/get-user-certificate/wDwYafEJo_6dy3z6vAx0","Завантажити сертифікат")</f>
        <v>Завантажити сертифікат</v>
      </c>
    </row>
    <row r="723" spans="1:4" x14ac:dyDescent="0.3">
      <c r="A723">
        <v>722</v>
      </c>
      <c r="B723" s="2">
        <v>1458</v>
      </c>
      <c r="C723" t="s">
        <v>982</v>
      </c>
      <c r="D723" t="str">
        <f>HYPERLINK("https://talan.bank.gov.ua/get-user-certificate/wDwYa56clY5gryItlclE","Завантажити сертифікат")</f>
        <v>Завантажити сертифікат</v>
      </c>
    </row>
    <row r="724" spans="1:4" x14ac:dyDescent="0.3">
      <c r="A724">
        <v>723</v>
      </c>
      <c r="B724" s="2">
        <v>1459</v>
      </c>
      <c r="C724" t="s">
        <v>983</v>
      </c>
      <c r="D724" t="str">
        <f>HYPERLINK("https://talan.bank.gov.ua/get-user-certificate/wDwYatInDFPx2MUwHi6B","Завантажити сертифікат")</f>
        <v>Завантажити сертифікат</v>
      </c>
    </row>
    <row r="725" spans="1:4" x14ac:dyDescent="0.3">
      <c r="A725">
        <v>724</v>
      </c>
      <c r="B725" s="2">
        <v>1460</v>
      </c>
      <c r="C725" t="s">
        <v>984</v>
      </c>
      <c r="D725" t="str">
        <f>HYPERLINK("https://talan.bank.gov.ua/get-user-certificate/wDwYacxiUUBGQRole9aY","Завантажити сертифікат")</f>
        <v>Завантажити сертифікат</v>
      </c>
    </row>
    <row r="726" spans="1:4" x14ac:dyDescent="0.3">
      <c r="A726">
        <v>725</v>
      </c>
      <c r="B726" s="2">
        <v>1461</v>
      </c>
      <c r="C726" t="s">
        <v>985</v>
      </c>
      <c r="D726" t="str">
        <f>HYPERLINK("https://talan.bank.gov.ua/get-user-certificate/wDwYaemN483KDyuXfA9I","Завантажити сертифікат")</f>
        <v>Завантажити сертифікат</v>
      </c>
    </row>
    <row r="727" spans="1:4" x14ac:dyDescent="0.3">
      <c r="A727">
        <v>726</v>
      </c>
      <c r="B727" s="2">
        <v>1462</v>
      </c>
      <c r="C727" t="s">
        <v>986</v>
      </c>
      <c r="D727" t="str">
        <f>HYPERLINK("https://talan.bank.gov.ua/get-user-certificate/wDwYaxdrUaW4r4N38Pch","Завантажити сертифікат")</f>
        <v>Завантажити сертифікат</v>
      </c>
    </row>
    <row r="728" spans="1:4" x14ac:dyDescent="0.3">
      <c r="A728">
        <v>727</v>
      </c>
      <c r="B728" s="2">
        <v>1463</v>
      </c>
      <c r="C728" t="s">
        <v>987</v>
      </c>
      <c r="D728" t="str">
        <f>HYPERLINK("https://talan.bank.gov.ua/get-user-certificate/wDwYapUaaZRmj8ljqVYk","Завантажити сертифікат")</f>
        <v>Завантажити сертифікат</v>
      </c>
    </row>
    <row r="729" spans="1:4" x14ac:dyDescent="0.3">
      <c r="A729">
        <v>728</v>
      </c>
      <c r="B729" s="2">
        <v>1464</v>
      </c>
      <c r="C729" t="s">
        <v>988</v>
      </c>
      <c r="D729" t="str">
        <f>HYPERLINK("https://talan.bank.gov.ua/get-user-certificate/wDwYaYlHboP35Z0zsl4V","Завантажити сертифікат")</f>
        <v>Завантажити сертифікат</v>
      </c>
    </row>
    <row r="730" spans="1:4" x14ac:dyDescent="0.3">
      <c r="A730">
        <v>729</v>
      </c>
      <c r="B730" s="2">
        <v>1465</v>
      </c>
      <c r="C730" t="s">
        <v>989</v>
      </c>
      <c r="D730" t="str">
        <f>HYPERLINK("https://talan.bank.gov.ua/get-user-certificate/wDwYajX0iwKMW0ibpkDB","Завантажити сертифікат")</f>
        <v>Завантажити сертифікат</v>
      </c>
    </row>
    <row r="731" spans="1:4" x14ac:dyDescent="0.3">
      <c r="A731">
        <v>730</v>
      </c>
      <c r="B731" s="2">
        <v>1466</v>
      </c>
      <c r="C731" t="s">
        <v>990</v>
      </c>
      <c r="D731" t="str">
        <f>HYPERLINK("https://talan.bank.gov.ua/get-user-certificate/wDwYaUGKjkVNCEs5i7w_","Завантажити сертифікат")</f>
        <v>Завантажити сертифікат</v>
      </c>
    </row>
    <row r="732" spans="1:4" x14ac:dyDescent="0.3">
      <c r="A732">
        <v>731</v>
      </c>
      <c r="B732" s="2">
        <v>1467</v>
      </c>
      <c r="C732" t="s">
        <v>945</v>
      </c>
      <c r="D732" t="str">
        <f>HYPERLINK("https://talan.bank.gov.ua/get-user-certificate/wDwYaTjxJwgLnfq5KRwd","Завантажити сертифікат")</f>
        <v>Завантажити сертифікат</v>
      </c>
    </row>
    <row r="733" spans="1:4" x14ac:dyDescent="0.3">
      <c r="A733">
        <v>732</v>
      </c>
      <c r="B733" s="2">
        <v>1468</v>
      </c>
      <c r="C733" t="s">
        <v>991</v>
      </c>
      <c r="D733" t="str">
        <f>HYPERLINK("https://talan.bank.gov.ua/get-user-certificate/wDwYa6Jt2LPQepg2vSLJ","Завантажити сертифікат")</f>
        <v>Завантажити сертифікат</v>
      </c>
    </row>
    <row r="734" spans="1:4" x14ac:dyDescent="0.3">
      <c r="A734">
        <v>733</v>
      </c>
      <c r="B734" s="2">
        <v>1469</v>
      </c>
      <c r="C734" t="s">
        <v>992</v>
      </c>
      <c r="D734" t="str">
        <f>HYPERLINK("https://talan.bank.gov.ua/get-user-certificate/wDwYaSNZLkvUuF0ZscAr","Завантажити сертифікат")</f>
        <v>Завантажити сертифікат</v>
      </c>
    </row>
    <row r="735" spans="1:4" x14ac:dyDescent="0.3">
      <c r="A735">
        <v>734</v>
      </c>
      <c r="B735" s="2">
        <v>1470</v>
      </c>
      <c r="C735" t="s">
        <v>993</v>
      </c>
      <c r="D735" t="str">
        <f>HYPERLINK("https://talan.bank.gov.ua/get-user-certificate/wDwYaNp2d9tkwME-I09m","Завантажити сертифікат")</f>
        <v>Завантажити сертифікат</v>
      </c>
    </row>
    <row r="736" spans="1:4" x14ac:dyDescent="0.3">
      <c r="A736">
        <v>735</v>
      </c>
      <c r="B736" s="2">
        <v>1471</v>
      </c>
      <c r="C736" t="s">
        <v>994</v>
      </c>
      <c r="D736" t="str">
        <f>HYPERLINK("https://talan.bank.gov.ua/get-user-certificate/wDwYaxa0NCVaTx-3wrLw","Завантажити сертифікат")</f>
        <v>Завантажити сертифікат</v>
      </c>
    </row>
    <row r="737" spans="1:4" x14ac:dyDescent="0.3">
      <c r="A737">
        <v>736</v>
      </c>
      <c r="B737" s="2">
        <v>1472</v>
      </c>
      <c r="C737" t="s">
        <v>995</v>
      </c>
      <c r="D737" t="str">
        <f>HYPERLINK("https://talan.bank.gov.ua/get-user-certificate/wDwYaUvawQRm6EH4y3Jg","Завантажити сертифікат")</f>
        <v>Завантажити сертифікат</v>
      </c>
    </row>
    <row r="738" spans="1:4" x14ac:dyDescent="0.3">
      <c r="A738">
        <v>737</v>
      </c>
      <c r="B738" s="2">
        <v>1473</v>
      </c>
      <c r="C738" t="s">
        <v>996</v>
      </c>
      <c r="D738" t="str">
        <f>HYPERLINK("https://talan.bank.gov.ua/get-user-certificate/wDwYanVzC9h9LYoPN3Rb","Завантажити сертифікат")</f>
        <v>Завантажити сертифікат</v>
      </c>
    </row>
    <row r="739" spans="1:4" x14ac:dyDescent="0.3">
      <c r="A739">
        <v>738</v>
      </c>
      <c r="B739" s="2">
        <v>1474</v>
      </c>
      <c r="C739" t="s">
        <v>997</v>
      </c>
      <c r="D739" t="str">
        <f>HYPERLINK("https://talan.bank.gov.ua/get-user-certificate/wDwYan-IB8CEnEZh10fw","Завантажити сертифікат")</f>
        <v>Завантажити сертифікат</v>
      </c>
    </row>
    <row r="740" spans="1:4" x14ac:dyDescent="0.3">
      <c r="A740">
        <v>739</v>
      </c>
      <c r="B740" s="2">
        <v>1475</v>
      </c>
      <c r="C740" t="s">
        <v>998</v>
      </c>
      <c r="D740" t="str">
        <f>HYPERLINK("https://talan.bank.gov.ua/get-user-certificate/wDwYaMwxEy28uHh-7Wrl","Завантажити сертифікат")</f>
        <v>Завантажити сертифікат</v>
      </c>
    </row>
    <row r="741" spans="1:4" x14ac:dyDescent="0.3">
      <c r="A741">
        <v>740</v>
      </c>
      <c r="B741" s="2">
        <v>1476</v>
      </c>
      <c r="C741" t="s">
        <v>999</v>
      </c>
      <c r="D741" t="str">
        <f>HYPERLINK("https://talan.bank.gov.ua/get-user-certificate/wDwYaGwQejE_OlzWn2vF","Завантажити сертифікат")</f>
        <v>Завантажити сертифікат</v>
      </c>
    </row>
    <row r="742" spans="1:4" x14ac:dyDescent="0.3">
      <c r="A742">
        <v>741</v>
      </c>
      <c r="B742" s="2">
        <v>1477</v>
      </c>
      <c r="C742" t="s">
        <v>1000</v>
      </c>
      <c r="D742" t="str">
        <f>HYPERLINK("https://talan.bank.gov.ua/get-user-certificate/wDwYaArSJ-S1WLQJxcfZ","Завантажити сертифікат")</f>
        <v>Завантажити сертифікат</v>
      </c>
    </row>
    <row r="743" spans="1:4" x14ac:dyDescent="0.3">
      <c r="A743">
        <v>742</v>
      </c>
      <c r="B743" s="2">
        <v>1478</v>
      </c>
      <c r="C743" t="s">
        <v>1001</v>
      </c>
      <c r="D743" t="str">
        <f>HYPERLINK("https://talan.bank.gov.ua/get-user-certificate/wDwYaonweaxIDajc1hn3","Завантажити сертифікат")</f>
        <v>Завантажити сертифікат</v>
      </c>
    </row>
    <row r="744" spans="1:4" x14ac:dyDescent="0.3">
      <c r="A744">
        <v>743</v>
      </c>
      <c r="B744" s="2">
        <v>1479</v>
      </c>
      <c r="C744" t="s">
        <v>1002</v>
      </c>
      <c r="D744" t="str">
        <f>HYPERLINK("https://talan.bank.gov.ua/get-user-certificate/wDwYa52XmbxWHOIo_Vxw","Завантажити сертифікат")</f>
        <v>Завантажити сертифікат</v>
      </c>
    </row>
    <row r="745" spans="1:4" x14ac:dyDescent="0.3">
      <c r="A745">
        <v>744</v>
      </c>
      <c r="B745" s="2">
        <v>1480</v>
      </c>
      <c r="C745" t="s">
        <v>886</v>
      </c>
      <c r="D745" t="str">
        <f>HYPERLINK("https://talan.bank.gov.ua/get-user-certificate/wDwYaIEhLJDczen7iWhx","Завантажити сертифікат")</f>
        <v>Завантажити сертифікат</v>
      </c>
    </row>
    <row r="746" spans="1:4" x14ac:dyDescent="0.3">
      <c r="A746">
        <v>745</v>
      </c>
      <c r="B746" s="2">
        <v>1481</v>
      </c>
      <c r="C746" t="s">
        <v>1003</v>
      </c>
      <c r="D746" t="str">
        <f>HYPERLINK("https://talan.bank.gov.ua/get-user-certificate/wDwYaJFCCK_TMtb6vln2","Завантажити сертифікат")</f>
        <v>Завантажити сертифікат</v>
      </c>
    </row>
    <row r="747" spans="1:4" x14ac:dyDescent="0.3">
      <c r="A747">
        <v>746</v>
      </c>
      <c r="B747" s="2">
        <v>1482</v>
      </c>
      <c r="C747" t="s">
        <v>1004</v>
      </c>
      <c r="D747" t="str">
        <f>HYPERLINK("https://talan.bank.gov.ua/get-user-certificate/wDwYaworH3fBTbTiXTzT","Завантажити сертифікат")</f>
        <v>Завантажити сертифікат</v>
      </c>
    </row>
    <row r="748" spans="1:4" x14ac:dyDescent="0.3">
      <c r="A748">
        <v>747</v>
      </c>
      <c r="B748" s="2">
        <v>1483</v>
      </c>
      <c r="C748" t="s">
        <v>1005</v>
      </c>
      <c r="D748" t="str">
        <f>HYPERLINK("https://talan.bank.gov.ua/get-user-certificate/wDwYa3-_nFyr8xK8Hitd","Завантажити сертифікат")</f>
        <v>Завантажити сертифікат</v>
      </c>
    </row>
    <row r="749" spans="1:4" x14ac:dyDescent="0.3">
      <c r="A749">
        <v>748</v>
      </c>
      <c r="B749" s="2">
        <v>1484</v>
      </c>
      <c r="C749" t="s">
        <v>1006</v>
      </c>
      <c r="D749" t="str">
        <f>HYPERLINK("https://talan.bank.gov.ua/get-user-certificate/wDwYawHAaos9UDxXqIfF","Завантажити сертифікат")</f>
        <v>Завантажити сертифікат</v>
      </c>
    </row>
    <row r="750" spans="1:4" x14ac:dyDescent="0.3">
      <c r="A750">
        <v>749</v>
      </c>
      <c r="B750" s="2">
        <v>1485</v>
      </c>
      <c r="C750" t="s">
        <v>1007</v>
      </c>
      <c r="D750" t="str">
        <f>HYPERLINK("https://talan.bank.gov.ua/get-user-certificate/wDwYa5hSTDR-ahZvgWJw","Завантажити сертифікат")</f>
        <v>Завантажити сертифікат</v>
      </c>
    </row>
    <row r="751" spans="1:4" x14ac:dyDescent="0.3">
      <c r="A751">
        <v>750</v>
      </c>
      <c r="B751" s="2">
        <v>1486</v>
      </c>
      <c r="C751" t="s">
        <v>1008</v>
      </c>
      <c r="D751" t="str">
        <f>HYPERLINK("https://talan.bank.gov.ua/get-user-certificate/wDwYapktmlm59cu3tOJG","Завантажити сертифікат")</f>
        <v>Завантажити сертифікат</v>
      </c>
    </row>
    <row r="752" spans="1:4" x14ac:dyDescent="0.3">
      <c r="A752">
        <v>751</v>
      </c>
      <c r="B752" s="2">
        <v>1487</v>
      </c>
      <c r="C752" t="s">
        <v>1009</v>
      </c>
      <c r="D752" t="str">
        <f>HYPERLINK("https://talan.bank.gov.ua/get-user-certificate/wDwYaVW1U7bWfGGhHCsL","Завантажити сертифікат")</f>
        <v>Завантажити сертифікат</v>
      </c>
    </row>
    <row r="753" spans="1:4" x14ac:dyDescent="0.3">
      <c r="A753">
        <v>752</v>
      </c>
      <c r="B753" s="2">
        <v>1488</v>
      </c>
      <c r="C753" t="s">
        <v>1010</v>
      </c>
      <c r="D753" t="str">
        <f>HYPERLINK("https://talan.bank.gov.ua/get-user-certificate/wDwYanlRsh34dKXPlhlG","Завантажити сертифікат")</f>
        <v>Завантажити сертифікат</v>
      </c>
    </row>
    <row r="754" spans="1:4" x14ac:dyDescent="0.3">
      <c r="A754">
        <v>753</v>
      </c>
      <c r="B754" s="2">
        <v>1489</v>
      </c>
      <c r="C754" t="s">
        <v>1011</v>
      </c>
      <c r="D754" t="str">
        <f>HYPERLINK("https://talan.bank.gov.ua/get-user-certificate/wDwYavFKQB03EW2nmoKB","Завантажити сертифікат")</f>
        <v>Завантажити сертифікат</v>
      </c>
    </row>
    <row r="755" spans="1:4" x14ac:dyDescent="0.3">
      <c r="A755">
        <v>754</v>
      </c>
      <c r="B755" s="2">
        <v>1490</v>
      </c>
      <c r="C755" t="s">
        <v>1012</v>
      </c>
      <c r="D755" t="str">
        <f>HYPERLINK("https://talan.bank.gov.ua/get-user-certificate/wDwYaHN2rpV2xkpsPPut","Завантажити сертифікат")</f>
        <v>Завантажити сертифікат</v>
      </c>
    </row>
    <row r="756" spans="1:4" x14ac:dyDescent="0.3">
      <c r="A756">
        <v>755</v>
      </c>
      <c r="B756" s="2">
        <v>1491</v>
      </c>
      <c r="C756" t="s">
        <v>1013</v>
      </c>
      <c r="D756" t="str">
        <f>HYPERLINK("https://talan.bank.gov.ua/get-user-certificate/wDwYastXrR7vsZ_OYWdD","Завантажити сертифікат")</f>
        <v>Завантажити сертифікат</v>
      </c>
    </row>
    <row r="757" spans="1:4" x14ac:dyDescent="0.3">
      <c r="A757">
        <v>756</v>
      </c>
      <c r="B757" s="2">
        <v>1492</v>
      </c>
      <c r="C757" t="s">
        <v>1014</v>
      </c>
      <c r="D757" t="str">
        <f>HYPERLINK("https://talan.bank.gov.ua/get-user-certificate/wDwYaeR9tEx9My60bUWG","Завантажити сертифікат")</f>
        <v>Завантажити сертифікат</v>
      </c>
    </row>
    <row r="758" spans="1:4" x14ac:dyDescent="0.3">
      <c r="A758">
        <v>757</v>
      </c>
      <c r="B758" s="2">
        <v>1493</v>
      </c>
      <c r="C758" t="s">
        <v>1015</v>
      </c>
      <c r="D758" t="str">
        <f>HYPERLINK("https://talan.bank.gov.ua/get-user-certificate/wDwYaUg5hzPyq4vJAShu","Завантажити сертифікат")</f>
        <v>Завантажити сертифікат</v>
      </c>
    </row>
    <row r="759" spans="1:4" x14ac:dyDescent="0.3">
      <c r="A759">
        <v>758</v>
      </c>
      <c r="B759" s="2">
        <v>1494</v>
      </c>
      <c r="C759" t="s">
        <v>1016</v>
      </c>
      <c r="D759" t="str">
        <f>HYPERLINK("https://talan.bank.gov.ua/get-user-certificate/wDwYaUUVkFmSkWR0Bl8n","Завантажити сертифікат")</f>
        <v>Завантажити сертифікат</v>
      </c>
    </row>
    <row r="760" spans="1:4" x14ac:dyDescent="0.3">
      <c r="A760">
        <v>759</v>
      </c>
      <c r="B760" s="2">
        <v>1495</v>
      </c>
      <c r="C760" t="s">
        <v>1017</v>
      </c>
      <c r="D760" t="str">
        <f>HYPERLINK("https://talan.bank.gov.ua/get-user-certificate/wDwYa7bikUtImJ6I0JRq","Завантажити сертифікат")</f>
        <v>Завантажити сертифікат</v>
      </c>
    </row>
    <row r="761" spans="1:4" x14ac:dyDescent="0.3">
      <c r="A761">
        <v>760</v>
      </c>
      <c r="B761" s="2">
        <v>1496</v>
      </c>
      <c r="C761" t="s">
        <v>1018</v>
      </c>
      <c r="D761" t="str">
        <f>HYPERLINK("https://talan.bank.gov.ua/get-user-certificate/wDwYav6fF4YMTmJmSJay","Завантажити сертифікат")</f>
        <v>Завантажити сертифікат</v>
      </c>
    </row>
    <row r="762" spans="1:4" x14ac:dyDescent="0.3">
      <c r="A762">
        <v>761</v>
      </c>
      <c r="B762" s="2">
        <v>1497</v>
      </c>
      <c r="C762" t="s">
        <v>1019</v>
      </c>
      <c r="D762" t="str">
        <f>HYPERLINK("https://talan.bank.gov.ua/get-user-certificate/wDwYaZFx6Ae8r4asgZs6","Завантажити сертифікат")</f>
        <v>Завантажити сертифікат</v>
      </c>
    </row>
    <row r="763" spans="1:4" x14ac:dyDescent="0.3">
      <c r="A763">
        <v>762</v>
      </c>
      <c r="B763" s="2">
        <v>1498</v>
      </c>
      <c r="C763" t="s">
        <v>1020</v>
      </c>
      <c r="D763" t="str">
        <f>HYPERLINK("https://talan.bank.gov.ua/get-user-certificate/wDwYa5z4BksC54O2yDBI","Завантажити сертифікат")</f>
        <v>Завантажити сертифікат</v>
      </c>
    </row>
    <row r="764" spans="1:4" x14ac:dyDescent="0.3">
      <c r="A764">
        <v>763</v>
      </c>
      <c r="B764" s="2">
        <v>1499</v>
      </c>
      <c r="C764" t="s">
        <v>199</v>
      </c>
      <c r="D764" t="str">
        <f>HYPERLINK("https://talan.bank.gov.ua/get-user-certificate/wDwYaA5kXGHqgNDer-P6","Завантажити сертифікат")</f>
        <v>Завантажити сертифікат</v>
      </c>
    </row>
    <row r="765" spans="1:4" x14ac:dyDescent="0.3">
      <c r="A765">
        <v>764</v>
      </c>
      <c r="B765" s="2">
        <v>1500</v>
      </c>
      <c r="C765" t="s">
        <v>1021</v>
      </c>
      <c r="D765" t="str">
        <f>HYPERLINK("https://talan.bank.gov.ua/get-user-certificate/wDwYaLVD6ESmD3K8ST1S","Завантажити сертифікат")</f>
        <v>Завантажити сертифікат</v>
      </c>
    </row>
    <row r="766" spans="1:4" x14ac:dyDescent="0.3">
      <c r="A766">
        <v>765</v>
      </c>
      <c r="B766" s="2">
        <v>1501</v>
      </c>
      <c r="C766" t="s">
        <v>1022</v>
      </c>
      <c r="D766" t="str">
        <f>HYPERLINK("https://talan.bank.gov.ua/get-user-certificate/wDwYaEQal-Knucj0fKMy","Завантажити сертифікат")</f>
        <v>Завантажити сертифікат</v>
      </c>
    </row>
    <row r="767" spans="1:4" x14ac:dyDescent="0.3">
      <c r="A767">
        <v>766</v>
      </c>
      <c r="B767" s="2">
        <v>1502</v>
      </c>
      <c r="C767" t="s">
        <v>1023</v>
      </c>
      <c r="D767" t="str">
        <f>HYPERLINK("https://talan.bank.gov.ua/get-user-certificate/wDwYawYSVjmbAi2xOwRN","Завантажити сертифікат")</f>
        <v>Завантажити сертифікат</v>
      </c>
    </row>
    <row r="768" spans="1:4" x14ac:dyDescent="0.3">
      <c r="A768">
        <v>767</v>
      </c>
      <c r="B768" s="2">
        <v>1503</v>
      </c>
      <c r="C768" t="s">
        <v>593</v>
      </c>
      <c r="D768" t="str">
        <f>HYPERLINK("https://talan.bank.gov.ua/get-user-certificate/wDwYaCGByFyTMMQ7hY8o","Завантажити сертифікат")</f>
        <v>Завантажити сертифікат</v>
      </c>
    </row>
    <row r="769" spans="1:4" x14ac:dyDescent="0.3">
      <c r="A769">
        <v>768</v>
      </c>
      <c r="B769" s="2">
        <v>1504</v>
      </c>
      <c r="C769" t="s">
        <v>1024</v>
      </c>
      <c r="D769" t="str">
        <f>HYPERLINK("https://talan.bank.gov.ua/get-user-certificate/wDwYaNfyoyY-rQJkdEtL","Завантажити сертифікат")</f>
        <v>Завантажити сертифікат</v>
      </c>
    </row>
    <row r="770" spans="1:4" x14ac:dyDescent="0.3">
      <c r="A770">
        <v>769</v>
      </c>
      <c r="B770" s="2">
        <v>1505</v>
      </c>
      <c r="C770" t="s">
        <v>1025</v>
      </c>
      <c r="D770" t="str">
        <f>HYPERLINK("https://talan.bank.gov.ua/get-user-certificate/wDwYaAlTXb1xzhEiKM17","Завантажити сертифікат")</f>
        <v>Завантажити сертифікат</v>
      </c>
    </row>
    <row r="771" spans="1:4" x14ac:dyDescent="0.3">
      <c r="A771">
        <v>770</v>
      </c>
      <c r="B771" s="2">
        <v>1506</v>
      </c>
      <c r="C771" t="s">
        <v>1026</v>
      </c>
      <c r="D771" t="str">
        <f>HYPERLINK("https://talan.bank.gov.ua/get-user-certificate/wDwYaL-KIJiBMeYGIGuK","Завантажити сертифікат")</f>
        <v>Завантажити сертифікат</v>
      </c>
    </row>
    <row r="772" spans="1:4" x14ac:dyDescent="0.3">
      <c r="A772">
        <v>771</v>
      </c>
      <c r="B772" s="2">
        <v>1507</v>
      </c>
      <c r="C772" t="s">
        <v>1027</v>
      </c>
      <c r="D772" t="str">
        <f>HYPERLINK("https://talan.bank.gov.ua/get-user-certificate/wDwYaJ7nDygOVqW7jmJb","Завантажити сертифікат")</f>
        <v>Завантажити сертифікат</v>
      </c>
    </row>
    <row r="773" spans="1:4" x14ac:dyDescent="0.3">
      <c r="A773">
        <v>772</v>
      </c>
      <c r="B773" s="2">
        <v>1508</v>
      </c>
      <c r="C773" t="s">
        <v>1028</v>
      </c>
      <c r="D773" t="str">
        <f>HYPERLINK("https://talan.bank.gov.ua/get-user-certificate/wDwYaa5poY4RbibJ9H5u","Завантажити сертифікат")</f>
        <v>Завантажити сертифікат</v>
      </c>
    </row>
    <row r="774" spans="1:4" x14ac:dyDescent="0.3">
      <c r="A774">
        <v>773</v>
      </c>
      <c r="B774" s="2">
        <v>1509</v>
      </c>
      <c r="C774" t="s">
        <v>1029</v>
      </c>
      <c r="D774" t="str">
        <f>HYPERLINK("https://talan.bank.gov.ua/get-user-certificate/wDwYasvj5W1SXNdDXK40","Завантажити сертифікат")</f>
        <v>Завантажити сертифікат</v>
      </c>
    </row>
    <row r="775" spans="1:4" x14ac:dyDescent="0.3">
      <c r="A775">
        <v>774</v>
      </c>
      <c r="B775" s="2">
        <v>1510</v>
      </c>
      <c r="C775" t="s">
        <v>1030</v>
      </c>
      <c r="D775" t="str">
        <f>HYPERLINK("https://talan.bank.gov.ua/get-user-certificate/wDwYasRArj1oXJ3lHEgz","Завантажити сертифікат")</f>
        <v>Завантажити сертифікат</v>
      </c>
    </row>
    <row r="776" spans="1:4" x14ac:dyDescent="0.3">
      <c r="A776">
        <v>775</v>
      </c>
      <c r="B776" s="2">
        <v>1511</v>
      </c>
      <c r="C776" t="s">
        <v>1031</v>
      </c>
      <c r="D776" t="str">
        <f>HYPERLINK("https://talan.bank.gov.ua/get-user-certificate/wDwYaFWXfvs59tk4wDBw","Завантажити сертифікат")</f>
        <v>Завантажити сертифікат</v>
      </c>
    </row>
    <row r="777" spans="1:4" x14ac:dyDescent="0.3">
      <c r="A777">
        <v>776</v>
      </c>
      <c r="B777" s="2">
        <v>1512</v>
      </c>
      <c r="C777" t="s">
        <v>1032</v>
      </c>
      <c r="D777" t="str">
        <f>HYPERLINK("https://talan.bank.gov.ua/get-user-certificate/wDwYa7cTTbN5MN6pZ8eX","Завантажити сертифікат")</f>
        <v>Завантажити сертифікат</v>
      </c>
    </row>
    <row r="778" spans="1:4" x14ac:dyDescent="0.3">
      <c r="A778">
        <v>777</v>
      </c>
      <c r="B778" s="2">
        <v>1513</v>
      </c>
      <c r="C778" t="s">
        <v>1033</v>
      </c>
      <c r="D778" t="str">
        <f>HYPERLINK("https://talan.bank.gov.ua/get-user-certificate/wDwYaHCYVGTI9WAGM_im","Завантажити сертифікат")</f>
        <v>Завантажити сертифікат</v>
      </c>
    </row>
    <row r="779" spans="1:4" x14ac:dyDescent="0.3">
      <c r="A779">
        <v>778</v>
      </c>
      <c r="B779" s="2">
        <v>1514</v>
      </c>
      <c r="C779" t="s">
        <v>1034</v>
      </c>
      <c r="D779" t="str">
        <f>HYPERLINK("https://talan.bank.gov.ua/get-user-certificate/wDwYaTqaAPBtkgV_bTxe","Завантажити сертифікат")</f>
        <v>Завантажити сертифікат</v>
      </c>
    </row>
    <row r="780" spans="1:4" x14ac:dyDescent="0.3">
      <c r="A780">
        <v>779</v>
      </c>
      <c r="B780" s="2">
        <v>1515</v>
      </c>
      <c r="C780" t="s">
        <v>1035</v>
      </c>
      <c r="D780" t="str">
        <f>HYPERLINK("https://talan.bank.gov.ua/get-user-certificate/wDwYaXQhc0xYvkwfB2l7","Завантажити сертифікат")</f>
        <v>Завантажити сертифікат</v>
      </c>
    </row>
    <row r="781" spans="1:4" x14ac:dyDescent="0.3">
      <c r="A781">
        <v>780</v>
      </c>
      <c r="B781" s="2">
        <v>1516</v>
      </c>
      <c r="C781" t="s">
        <v>1036</v>
      </c>
      <c r="D781" t="str">
        <f>HYPERLINK("https://talan.bank.gov.ua/get-user-certificate/wDwYaGRestRrc61s_c1K","Завантажити сертифікат")</f>
        <v>Завантажити сертифікат</v>
      </c>
    </row>
    <row r="782" spans="1:4" x14ac:dyDescent="0.3">
      <c r="A782">
        <v>781</v>
      </c>
      <c r="B782" s="2">
        <v>1517</v>
      </c>
      <c r="C782" t="s">
        <v>1037</v>
      </c>
      <c r="D782" t="str">
        <f>HYPERLINK("https://talan.bank.gov.ua/get-user-certificate/wDwYaRsj-buTDF4EAJba","Завантажити сертифікат")</f>
        <v>Завантажити сертифікат</v>
      </c>
    </row>
    <row r="783" spans="1:4" x14ac:dyDescent="0.3">
      <c r="A783">
        <v>782</v>
      </c>
      <c r="B783" s="2">
        <v>1518</v>
      </c>
      <c r="C783" t="s">
        <v>1038</v>
      </c>
      <c r="D783" t="str">
        <f>HYPERLINK("https://talan.bank.gov.ua/get-user-certificate/wDwYa_1r9fMlpL4ieJmJ","Завантажити сертифікат")</f>
        <v>Завантажити сертифікат</v>
      </c>
    </row>
    <row r="784" spans="1:4" x14ac:dyDescent="0.3">
      <c r="A784">
        <v>783</v>
      </c>
      <c r="B784" s="2">
        <v>1519</v>
      </c>
      <c r="C784" t="s">
        <v>1039</v>
      </c>
      <c r="D784" t="str">
        <f>HYPERLINK("https://talan.bank.gov.ua/get-user-certificate/wDwYacWwcHManWRcDfdj","Завантажити сертифікат")</f>
        <v>Завантажити сертифікат</v>
      </c>
    </row>
    <row r="785" spans="1:4" x14ac:dyDescent="0.3">
      <c r="A785">
        <v>784</v>
      </c>
      <c r="B785" s="2">
        <v>1520</v>
      </c>
      <c r="C785" t="s">
        <v>1040</v>
      </c>
      <c r="D785" t="str">
        <f>HYPERLINK("https://talan.bank.gov.ua/get-user-certificate/wDwYaXPdVagzE7URTW-2","Завантажити сертифікат")</f>
        <v>Завантажити сертифікат</v>
      </c>
    </row>
    <row r="786" spans="1:4" x14ac:dyDescent="0.3">
      <c r="A786">
        <v>785</v>
      </c>
      <c r="B786" s="2">
        <v>1521</v>
      </c>
      <c r="C786" t="s">
        <v>1041</v>
      </c>
      <c r="D786" t="str">
        <f>HYPERLINK("https://talan.bank.gov.ua/get-user-certificate/wDwYafhKlYKp0huKHlEm","Завантажити сертифікат")</f>
        <v>Завантажити сертифікат</v>
      </c>
    </row>
    <row r="787" spans="1:4" x14ac:dyDescent="0.3">
      <c r="A787">
        <v>786</v>
      </c>
      <c r="B787" s="2">
        <v>1522</v>
      </c>
      <c r="C787" t="s">
        <v>1042</v>
      </c>
      <c r="D787" t="str">
        <f>HYPERLINK("https://talan.bank.gov.ua/get-user-certificate/wDwYaIO-1jlNvj084Tig","Завантажити сертифікат")</f>
        <v>Завантажити сертифікат</v>
      </c>
    </row>
    <row r="788" spans="1:4" x14ac:dyDescent="0.3">
      <c r="A788">
        <v>787</v>
      </c>
      <c r="B788" s="2">
        <v>1523</v>
      </c>
      <c r="C788" t="s">
        <v>1043</v>
      </c>
      <c r="D788" t="str">
        <f>HYPERLINK("https://talan.bank.gov.ua/get-user-certificate/wDwYa0t6OC3GIcULzIYS","Завантажити сертифікат")</f>
        <v>Завантажити сертифікат</v>
      </c>
    </row>
    <row r="789" spans="1:4" x14ac:dyDescent="0.3">
      <c r="A789">
        <v>788</v>
      </c>
      <c r="B789" s="2">
        <v>1524</v>
      </c>
      <c r="C789" t="s">
        <v>1044</v>
      </c>
      <c r="D789" t="str">
        <f>HYPERLINK("https://talan.bank.gov.ua/get-user-certificate/wDwYa7SN8eQ0GFHie3Jf","Завантажити сертифікат")</f>
        <v>Завантажити сертифікат</v>
      </c>
    </row>
    <row r="790" spans="1:4" x14ac:dyDescent="0.3">
      <c r="A790">
        <v>789</v>
      </c>
      <c r="B790" s="2">
        <v>1525</v>
      </c>
      <c r="C790" t="s">
        <v>1045</v>
      </c>
      <c r="D790" t="str">
        <f>HYPERLINK("https://talan.bank.gov.ua/get-user-certificate/wDwYarAKMCSovX2cJMBn","Завантажити сертифікат")</f>
        <v>Завантажити сертифікат</v>
      </c>
    </row>
    <row r="791" spans="1:4" x14ac:dyDescent="0.3">
      <c r="A791">
        <v>790</v>
      </c>
      <c r="B791" s="2">
        <v>1526</v>
      </c>
      <c r="C791" t="s">
        <v>1046</v>
      </c>
      <c r="D791" t="str">
        <f>HYPERLINK("https://talan.bank.gov.ua/get-user-certificate/wDwYayHX9X5ZnMpFnZUH","Завантажити сертифікат")</f>
        <v>Завантажити сертифікат</v>
      </c>
    </row>
    <row r="792" spans="1:4" x14ac:dyDescent="0.3">
      <c r="A792">
        <v>791</v>
      </c>
      <c r="B792" s="2">
        <v>1527</v>
      </c>
      <c r="C792" t="s">
        <v>1047</v>
      </c>
      <c r="D792" t="str">
        <f>HYPERLINK("https://talan.bank.gov.ua/get-user-certificate/wDwYa88Fnm1PjVjFihle","Завантажити сертифікат")</f>
        <v>Завантажити сертифікат</v>
      </c>
    </row>
    <row r="793" spans="1:4" x14ac:dyDescent="0.3">
      <c r="A793">
        <v>792</v>
      </c>
      <c r="B793" s="2">
        <v>1528</v>
      </c>
      <c r="C793" t="s">
        <v>1048</v>
      </c>
      <c r="D793" t="str">
        <f>HYPERLINK("https://talan.bank.gov.ua/get-user-certificate/wDwYaPW1t6W2Y8hQnM0k","Завантажити сертифікат")</f>
        <v>Завантажити сертифікат</v>
      </c>
    </row>
    <row r="794" spans="1:4" x14ac:dyDescent="0.3">
      <c r="A794">
        <v>793</v>
      </c>
      <c r="B794" s="2">
        <v>1529</v>
      </c>
      <c r="C794" t="s">
        <v>1049</v>
      </c>
      <c r="D794" t="str">
        <f>HYPERLINK("https://talan.bank.gov.ua/get-user-certificate/wDwYaLurY2G5uWL_0Twu","Завантажити сертифікат")</f>
        <v>Завантажити сертифікат</v>
      </c>
    </row>
    <row r="795" spans="1:4" x14ac:dyDescent="0.3">
      <c r="A795">
        <v>794</v>
      </c>
      <c r="B795" s="2">
        <v>1530</v>
      </c>
      <c r="C795" t="s">
        <v>1050</v>
      </c>
      <c r="D795" t="str">
        <f>HYPERLINK("https://talan.bank.gov.ua/get-user-certificate/wDwYazYFjZAxdpRunf8u","Завантажити сертифікат")</f>
        <v>Завантажити сертифікат</v>
      </c>
    </row>
    <row r="796" spans="1:4" x14ac:dyDescent="0.3">
      <c r="A796">
        <v>795</v>
      </c>
      <c r="B796" s="2">
        <v>1531</v>
      </c>
      <c r="C796" t="s">
        <v>1051</v>
      </c>
      <c r="D796" t="str">
        <f>HYPERLINK("https://talan.bank.gov.ua/get-user-certificate/wDwYaNbT6nyhcvvTIKIf","Завантажити сертифікат")</f>
        <v>Завантажити сертифікат</v>
      </c>
    </row>
    <row r="797" spans="1:4" x14ac:dyDescent="0.3">
      <c r="A797">
        <v>796</v>
      </c>
      <c r="B797" s="2">
        <v>1532</v>
      </c>
      <c r="C797" t="s">
        <v>1052</v>
      </c>
      <c r="D797" t="str">
        <f>HYPERLINK("https://talan.bank.gov.ua/get-user-certificate/wDwYaaZ-RTSwjWVcMc50","Завантажити сертифікат")</f>
        <v>Завантажити сертифікат</v>
      </c>
    </row>
    <row r="798" spans="1:4" x14ac:dyDescent="0.3">
      <c r="A798">
        <v>797</v>
      </c>
      <c r="B798" s="2">
        <v>1533</v>
      </c>
      <c r="C798" t="s">
        <v>1053</v>
      </c>
      <c r="D798" t="str">
        <f>HYPERLINK("https://talan.bank.gov.ua/get-user-certificate/wDwYayKsPskU5BAMwxlU","Завантажити сертифікат")</f>
        <v>Завантажити сертифікат</v>
      </c>
    </row>
    <row r="799" spans="1:4" x14ac:dyDescent="0.3">
      <c r="A799">
        <v>798</v>
      </c>
      <c r="B799" s="2">
        <v>1534</v>
      </c>
      <c r="C799" t="s">
        <v>1054</v>
      </c>
      <c r="D799" t="str">
        <f>HYPERLINK("https://talan.bank.gov.ua/get-user-certificate/wDwYaKTtX7Xh7_egkaEM","Завантажити сертифікат")</f>
        <v>Завантажити сертифікат</v>
      </c>
    </row>
    <row r="800" spans="1:4" x14ac:dyDescent="0.3">
      <c r="A800">
        <v>799</v>
      </c>
      <c r="B800" s="2">
        <v>1535</v>
      </c>
      <c r="C800" t="s">
        <v>1055</v>
      </c>
      <c r="D800" t="str">
        <f>HYPERLINK("https://talan.bank.gov.ua/get-user-certificate/wDwYacjtjh8vVzY5BiBS","Завантажити сертифікат")</f>
        <v>Завантажити сертифікат</v>
      </c>
    </row>
    <row r="801" spans="1:4" x14ac:dyDescent="0.3">
      <c r="A801">
        <v>800</v>
      </c>
      <c r="B801" s="2">
        <v>1536</v>
      </c>
      <c r="C801" t="s">
        <v>1056</v>
      </c>
      <c r="D801" t="str">
        <f>HYPERLINK("https://talan.bank.gov.ua/get-user-certificate/wDwYaLhIyHgLrEQrlyc1","Завантажити сертифікат")</f>
        <v>Завантажити сертифікат</v>
      </c>
    </row>
    <row r="802" spans="1:4" x14ac:dyDescent="0.3">
      <c r="A802">
        <v>801</v>
      </c>
      <c r="B802" s="2">
        <v>1537</v>
      </c>
      <c r="C802" t="s">
        <v>1057</v>
      </c>
      <c r="D802" t="str">
        <f>HYPERLINK("https://talan.bank.gov.ua/get-user-certificate/wDwYa44m7USrRDE2-foQ","Завантажити сертифікат")</f>
        <v>Завантажити сертифікат</v>
      </c>
    </row>
    <row r="803" spans="1:4" x14ac:dyDescent="0.3">
      <c r="A803">
        <v>802</v>
      </c>
      <c r="B803" s="2">
        <v>1538</v>
      </c>
      <c r="C803" t="s">
        <v>1058</v>
      </c>
      <c r="D803" t="str">
        <f>HYPERLINK("https://talan.bank.gov.ua/get-user-certificate/wDwYaodecNcZ-nd9f1dR","Завантажити сертифікат")</f>
        <v>Завантажити сертифікат</v>
      </c>
    </row>
    <row r="804" spans="1:4" x14ac:dyDescent="0.3">
      <c r="A804">
        <v>803</v>
      </c>
      <c r="B804" s="2">
        <v>1539</v>
      </c>
      <c r="C804" t="s">
        <v>1059</v>
      </c>
      <c r="D804" t="str">
        <f>HYPERLINK("https://talan.bank.gov.ua/get-user-certificate/wDwYaOK1DjduTKtd2RRw","Завантажити сертифікат")</f>
        <v>Завантажити сертифікат</v>
      </c>
    </row>
    <row r="805" spans="1:4" x14ac:dyDescent="0.3">
      <c r="A805">
        <v>804</v>
      </c>
      <c r="B805" s="2">
        <v>1540</v>
      </c>
      <c r="C805" t="s">
        <v>1060</v>
      </c>
      <c r="D805" t="str">
        <f>HYPERLINK("https://talan.bank.gov.ua/get-user-certificate/wDwYaxDPa4gzzl0Una2V","Завантажити сертифікат")</f>
        <v>Завантажити сертифікат</v>
      </c>
    </row>
    <row r="806" spans="1:4" x14ac:dyDescent="0.3">
      <c r="A806">
        <v>805</v>
      </c>
      <c r="B806" s="2">
        <v>1541</v>
      </c>
      <c r="C806" t="s">
        <v>1061</v>
      </c>
      <c r="D806" t="str">
        <f>HYPERLINK("https://talan.bank.gov.ua/get-user-certificate/wDwYacCXY2tjjCkL3Lgh","Завантажити сертифікат")</f>
        <v>Завантажити сертифікат</v>
      </c>
    </row>
    <row r="807" spans="1:4" x14ac:dyDescent="0.3">
      <c r="A807">
        <v>806</v>
      </c>
      <c r="B807" s="2">
        <v>1542</v>
      </c>
      <c r="C807" t="s">
        <v>1062</v>
      </c>
      <c r="D807" t="str">
        <f>HYPERLINK("https://talan.bank.gov.ua/get-user-certificate/wDwYajizDRFxn6F4C_D2","Завантажити сертифікат")</f>
        <v>Завантажити сертифікат</v>
      </c>
    </row>
    <row r="808" spans="1:4" x14ac:dyDescent="0.3">
      <c r="A808">
        <v>807</v>
      </c>
      <c r="B808" s="2">
        <v>1543</v>
      </c>
      <c r="C808" t="s">
        <v>1063</v>
      </c>
      <c r="D808" t="str">
        <f>HYPERLINK("https://talan.bank.gov.ua/get-user-certificate/wDwYahWTCTDNmS0EmVUQ","Завантажити сертифікат")</f>
        <v>Завантажити сертифікат</v>
      </c>
    </row>
    <row r="809" spans="1:4" x14ac:dyDescent="0.3">
      <c r="A809">
        <v>808</v>
      </c>
      <c r="B809" s="2">
        <v>1544</v>
      </c>
      <c r="C809" t="s">
        <v>1064</v>
      </c>
      <c r="D809" t="str">
        <f>HYPERLINK("https://talan.bank.gov.ua/get-user-certificate/wDwYaB-alhBwEfLWkrx-","Завантажити сертифікат")</f>
        <v>Завантажити сертифікат</v>
      </c>
    </row>
    <row r="810" spans="1:4" x14ac:dyDescent="0.3">
      <c r="A810">
        <v>809</v>
      </c>
      <c r="B810" s="2">
        <v>1545</v>
      </c>
      <c r="C810" t="s">
        <v>1065</v>
      </c>
      <c r="D810" t="str">
        <f>HYPERLINK("https://talan.bank.gov.ua/get-user-certificate/wDwYayFPHB2JifDKWyiX","Завантажити сертифікат")</f>
        <v>Завантажити сертифікат</v>
      </c>
    </row>
    <row r="811" spans="1:4" x14ac:dyDescent="0.3">
      <c r="A811">
        <v>810</v>
      </c>
      <c r="B811" s="2">
        <v>1546</v>
      </c>
      <c r="C811" t="s">
        <v>1066</v>
      </c>
      <c r="D811" t="str">
        <f>HYPERLINK("https://talan.bank.gov.ua/get-user-certificate/wDwYaUxu21MPIve8mzrQ","Завантажити сертифікат")</f>
        <v>Завантажити сертифікат</v>
      </c>
    </row>
    <row r="812" spans="1:4" x14ac:dyDescent="0.3">
      <c r="A812">
        <v>811</v>
      </c>
      <c r="B812" s="2">
        <v>1547</v>
      </c>
      <c r="C812" t="s">
        <v>1067</v>
      </c>
      <c r="D812" t="str">
        <f>HYPERLINK("https://talan.bank.gov.ua/get-user-certificate/wDwYaLT4Ndj2K0NONtIG","Завантажити сертифікат")</f>
        <v>Завантажити сертифікат</v>
      </c>
    </row>
    <row r="813" spans="1:4" x14ac:dyDescent="0.3">
      <c r="A813">
        <v>812</v>
      </c>
      <c r="B813" s="2">
        <v>1548</v>
      </c>
      <c r="C813" t="s">
        <v>1068</v>
      </c>
      <c r="D813" t="str">
        <f>HYPERLINK("https://talan.bank.gov.ua/get-user-certificate/wDwYapw0rVPlllVLxI-I","Завантажити сертифікат")</f>
        <v>Завантажити сертифікат</v>
      </c>
    </row>
    <row r="814" spans="1:4" x14ac:dyDescent="0.3">
      <c r="A814">
        <v>813</v>
      </c>
      <c r="B814" s="2">
        <v>1549</v>
      </c>
      <c r="C814" t="s">
        <v>1069</v>
      </c>
      <c r="D814" t="str">
        <f>HYPERLINK("https://talan.bank.gov.ua/get-user-certificate/wDwYaia5Ehh6lseMySls","Завантажити сертифікат")</f>
        <v>Завантажити сертифікат</v>
      </c>
    </row>
    <row r="815" spans="1:4" x14ac:dyDescent="0.3">
      <c r="A815">
        <v>814</v>
      </c>
      <c r="B815" s="2">
        <v>1550</v>
      </c>
      <c r="C815" t="s">
        <v>1070</v>
      </c>
      <c r="D815" t="str">
        <f>HYPERLINK("https://talan.bank.gov.ua/get-user-certificate/wDwYaid_Dx2uX6AsK1Uy","Завантажити сертифікат")</f>
        <v>Завантажити сертифікат</v>
      </c>
    </row>
    <row r="816" spans="1:4" x14ac:dyDescent="0.3">
      <c r="A816">
        <v>815</v>
      </c>
      <c r="B816" s="2">
        <v>1551</v>
      </c>
      <c r="C816" t="s">
        <v>1071</v>
      </c>
      <c r="D816" t="str">
        <f>HYPERLINK("https://talan.bank.gov.ua/get-user-certificate/wDwYaiCZsWP3gJcPBybj","Завантажити сертифікат")</f>
        <v>Завантажити сертифікат</v>
      </c>
    </row>
    <row r="817" spans="1:4" x14ac:dyDescent="0.3">
      <c r="A817">
        <v>816</v>
      </c>
      <c r="B817" s="2">
        <v>1552</v>
      </c>
      <c r="C817" t="s">
        <v>1072</v>
      </c>
      <c r="D817" t="str">
        <f>HYPERLINK("https://talan.bank.gov.ua/get-user-certificate/wDwYaVqyZSN_juTY4RHd","Завантажити сертифікат")</f>
        <v>Завантажити сертифікат</v>
      </c>
    </row>
    <row r="818" spans="1:4" x14ac:dyDescent="0.3">
      <c r="A818">
        <v>817</v>
      </c>
      <c r="B818" s="2">
        <v>1553</v>
      </c>
      <c r="C818" t="s">
        <v>1073</v>
      </c>
      <c r="D818" t="str">
        <f>HYPERLINK("https://talan.bank.gov.ua/get-user-certificate/wDwYa9txVpOhkTpWFbJL","Завантажити сертифікат")</f>
        <v>Завантажити сертифікат</v>
      </c>
    </row>
    <row r="819" spans="1:4" x14ac:dyDescent="0.3">
      <c r="A819">
        <v>818</v>
      </c>
      <c r="B819" s="2">
        <v>1554</v>
      </c>
      <c r="C819" t="s">
        <v>1074</v>
      </c>
      <c r="D819" t="str">
        <f>HYPERLINK("https://talan.bank.gov.ua/get-user-certificate/wDwYapwZ2xbF4j0Iw8I6","Завантажити сертифікат")</f>
        <v>Завантажити сертифікат</v>
      </c>
    </row>
    <row r="820" spans="1:4" x14ac:dyDescent="0.3">
      <c r="A820">
        <v>819</v>
      </c>
      <c r="B820" s="2">
        <v>1555</v>
      </c>
      <c r="C820" t="s">
        <v>1075</v>
      </c>
      <c r="D820" t="str">
        <f>HYPERLINK("https://talan.bank.gov.ua/get-user-certificate/wDwYaC_rxN8wPqXDKQOg","Завантажити сертифікат")</f>
        <v>Завантажити сертифікат</v>
      </c>
    </row>
    <row r="821" spans="1:4" x14ac:dyDescent="0.3">
      <c r="A821">
        <v>820</v>
      </c>
      <c r="B821" s="2">
        <v>1556</v>
      </c>
      <c r="C821" t="s">
        <v>1076</v>
      </c>
      <c r="D821" t="str">
        <f>HYPERLINK("https://talan.bank.gov.ua/get-user-certificate/wDwYaVrJLmAa2W4hIbLk","Завантажити сертифікат")</f>
        <v>Завантажити сертифікат</v>
      </c>
    </row>
    <row r="822" spans="1:4" x14ac:dyDescent="0.3">
      <c r="A822">
        <v>821</v>
      </c>
      <c r="B822" s="2">
        <v>1557</v>
      </c>
      <c r="C822" t="s">
        <v>1077</v>
      </c>
      <c r="D822" t="str">
        <f>HYPERLINK("https://talan.bank.gov.ua/get-user-certificate/wDwYaKMcKOS7xKlE3S4L","Завантажити сертифікат")</f>
        <v>Завантажити сертифікат</v>
      </c>
    </row>
    <row r="823" spans="1:4" x14ac:dyDescent="0.3">
      <c r="A823">
        <v>822</v>
      </c>
      <c r="B823" s="2">
        <v>1558</v>
      </c>
      <c r="C823" t="s">
        <v>1078</v>
      </c>
      <c r="D823" t="str">
        <f>HYPERLINK("https://talan.bank.gov.ua/get-user-certificate/wDwYawpNDeJFz6_28yYL","Завантажити сертифікат")</f>
        <v>Завантажити сертифікат</v>
      </c>
    </row>
    <row r="824" spans="1:4" x14ac:dyDescent="0.3">
      <c r="A824">
        <v>823</v>
      </c>
      <c r="B824" s="2">
        <v>1559</v>
      </c>
      <c r="C824" t="s">
        <v>1079</v>
      </c>
      <c r="D824" t="str">
        <f>HYPERLINK("https://talan.bank.gov.ua/get-user-certificate/wDwYaD-ZebG0KBzx5lsy","Завантажити сертифікат")</f>
        <v>Завантажити сертифікат</v>
      </c>
    </row>
    <row r="825" spans="1:4" x14ac:dyDescent="0.3">
      <c r="A825">
        <v>824</v>
      </c>
      <c r="B825" s="2">
        <v>1560</v>
      </c>
      <c r="C825" t="s">
        <v>1080</v>
      </c>
      <c r="D825" t="str">
        <f>HYPERLINK("https://talan.bank.gov.ua/get-user-certificate/wDwYad8pnNeuwA2_v3Jx","Завантажити сертифікат")</f>
        <v>Завантажити сертифікат</v>
      </c>
    </row>
    <row r="826" spans="1:4" x14ac:dyDescent="0.3">
      <c r="A826">
        <v>825</v>
      </c>
      <c r="B826" s="2">
        <v>1561</v>
      </c>
      <c r="C826" t="s">
        <v>1081</v>
      </c>
      <c r="D826" t="str">
        <f>HYPERLINK("https://talan.bank.gov.ua/get-user-certificate/wDwYaluCfgvMSrlKhIuf","Завантажити сертифікат")</f>
        <v>Завантажити сертифікат</v>
      </c>
    </row>
    <row r="827" spans="1:4" x14ac:dyDescent="0.3">
      <c r="A827">
        <v>826</v>
      </c>
      <c r="B827" s="2">
        <v>1562</v>
      </c>
      <c r="C827" t="s">
        <v>1082</v>
      </c>
      <c r="D827" t="str">
        <f>HYPERLINK("https://talan.bank.gov.ua/get-user-certificate/wDwYa8sgOYvdAonqwYsJ","Завантажити сертифікат")</f>
        <v>Завантажити сертифікат</v>
      </c>
    </row>
    <row r="828" spans="1:4" x14ac:dyDescent="0.3">
      <c r="A828">
        <v>827</v>
      </c>
      <c r="B828" s="2">
        <v>1563</v>
      </c>
      <c r="C828" t="s">
        <v>1083</v>
      </c>
      <c r="D828" t="str">
        <f>HYPERLINK("https://talan.bank.gov.ua/get-user-certificate/wDwYaUdm192zG4lqYlS4","Завантажити сертифікат")</f>
        <v>Завантажити сертифікат</v>
      </c>
    </row>
    <row r="829" spans="1:4" x14ac:dyDescent="0.3">
      <c r="A829">
        <v>828</v>
      </c>
      <c r="B829" s="2">
        <v>1564</v>
      </c>
      <c r="C829" t="s">
        <v>1084</v>
      </c>
      <c r="D829" t="str">
        <f>HYPERLINK("https://talan.bank.gov.ua/get-user-certificate/wDwYaIs4XJUU5zvWCfDR","Завантажити сертифікат")</f>
        <v>Завантажити сертифікат</v>
      </c>
    </row>
    <row r="830" spans="1:4" x14ac:dyDescent="0.3">
      <c r="A830">
        <v>829</v>
      </c>
      <c r="B830" s="2">
        <v>1565</v>
      </c>
      <c r="C830" t="s">
        <v>1085</v>
      </c>
      <c r="D830" t="str">
        <f>HYPERLINK("https://talan.bank.gov.ua/get-user-certificate/wDwYanesXqMhBVStgGvo","Завантажити сертифікат")</f>
        <v>Завантажити сертифікат</v>
      </c>
    </row>
    <row r="831" spans="1:4" x14ac:dyDescent="0.3">
      <c r="A831">
        <v>830</v>
      </c>
      <c r="B831" s="2">
        <v>1566</v>
      </c>
      <c r="C831" t="s">
        <v>1086</v>
      </c>
      <c r="D831" t="str">
        <f>HYPERLINK("https://talan.bank.gov.ua/get-user-certificate/wDwYa1NSigqwmgA9QzSk","Завантажити сертифікат")</f>
        <v>Завантажити сертифікат</v>
      </c>
    </row>
    <row r="832" spans="1:4" x14ac:dyDescent="0.3">
      <c r="A832">
        <v>831</v>
      </c>
      <c r="B832" s="2">
        <v>1567</v>
      </c>
      <c r="C832" t="s">
        <v>1087</v>
      </c>
      <c r="D832" t="str">
        <f>HYPERLINK("https://talan.bank.gov.ua/get-user-certificate/wDwYaHrEa8TgvfAYnGYn","Завантажити сертифікат")</f>
        <v>Завантажити сертифікат</v>
      </c>
    </row>
    <row r="833" spans="1:4" x14ac:dyDescent="0.3">
      <c r="A833">
        <v>832</v>
      </c>
      <c r="B833" s="2">
        <v>1568</v>
      </c>
      <c r="C833" t="s">
        <v>1088</v>
      </c>
      <c r="D833" t="str">
        <f>HYPERLINK("https://talan.bank.gov.ua/get-user-certificate/wDwYaLUdz33TqM-whr_2","Завантажити сертифікат")</f>
        <v>Завантажити сертифікат</v>
      </c>
    </row>
    <row r="834" spans="1:4" x14ac:dyDescent="0.3">
      <c r="A834">
        <v>833</v>
      </c>
      <c r="B834" s="2">
        <v>1569</v>
      </c>
      <c r="C834" t="s">
        <v>1089</v>
      </c>
      <c r="D834" t="str">
        <f>HYPERLINK("https://talan.bank.gov.ua/get-user-certificate/wDwYaNBWW2yKZUIlm9uQ","Завантажити сертифікат")</f>
        <v>Завантажити сертифікат</v>
      </c>
    </row>
    <row r="835" spans="1:4" x14ac:dyDescent="0.3">
      <c r="A835">
        <v>834</v>
      </c>
      <c r="B835" s="2">
        <v>1570</v>
      </c>
      <c r="C835" t="s">
        <v>1090</v>
      </c>
      <c r="D835" t="str">
        <f>HYPERLINK("https://talan.bank.gov.ua/get-user-certificate/wDwYa49J1ICfAYdb_66g","Завантажити сертифікат")</f>
        <v>Завантажити сертифікат</v>
      </c>
    </row>
    <row r="836" spans="1:4" x14ac:dyDescent="0.3">
      <c r="A836">
        <v>835</v>
      </c>
      <c r="B836" s="2">
        <v>1571</v>
      </c>
      <c r="C836" t="s">
        <v>1091</v>
      </c>
      <c r="D836" t="str">
        <f>HYPERLINK("https://talan.bank.gov.ua/get-user-certificate/wDwYaefFOCBaIieeO0jZ","Завантажити сертифікат")</f>
        <v>Завантажити сертифікат</v>
      </c>
    </row>
    <row r="837" spans="1:4" x14ac:dyDescent="0.3">
      <c r="A837">
        <v>836</v>
      </c>
      <c r="B837" s="2">
        <v>1572</v>
      </c>
      <c r="C837" t="s">
        <v>1092</v>
      </c>
      <c r="D837" t="str">
        <f>HYPERLINK("https://talan.bank.gov.ua/get-user-certificate/wDwYaJqPFhEbxrXZ2GFs","Завантажити сертифікат")</f>
        <v>Завантажити сертифікат</v>
      </c>
    </row>
    <row r="838" spans="1:4" x14ac:dyDescent="0.3">
      <c r="A838">
        <v>837</v>
      </c>
      <c r="B838" s="2">
        <v>1573</v>
      </c>
      <c r="C838" t="s">
        <v>1093</v>
      </c>
      <c r="D838" t="str">
        <f>HYPERLINK("https://talan.bank.gov.ua/get-user-certificate/wDwYa8KyvEnexJ2Vpjko","Завантажити сертифікат")</f>
        <v>Завантажити сертифікат</v>
      </c>
    </row>
    <row r="839" spans="1:4" x14ac:dyDescent="0.3">
      <c r="A839">
        <v>838</v>
      </c>
      <c r="B839" s="2">
        <v>1574</v>
      </c>
      <c r="C839" t="s">
        <v>1094</v>
      </c>
      <c r="D839" t="str">
        <f>HYPERLINK("https://talan.bank.gov.ua/get-user-certificate/wDwYaxIwcKXITUPTvznY","Завантажити сертифікат")</f>
        <v>Завантажити сертифікат</v>
      </c>
    </row>
    <row r="840" spans="1:4" x14ac:dyDescent="0.3">
      <c r="A840">
        <v>839</v>
      </c>
      <c r="B840" s="2">
        <v>1575</v>
      </c>
      <c r="C840" t="s">
        <v>1095</v>
      </c>
      <c r="D840" t="str">
        <f>HYPERLINK("https://talan.bank.gov.ua/get-user-certificate/wDwYaJdi7mpF3x36MUO7","Завантажити сертифікат")</f>
        <v>Завантажити сертифікат</v>
      </c>
    </row>
    <row r="841" spans="1:4" x14ac:dyDescent="0.3">
      <c r="A841">
        <v>840</v>
      </c>
      <c r="B841" s="2">
        <v>1576</v>
      </c>
      <c r="C841" t="s">
        <v>1096</v>
      </c>
      <c r="D841" t="str">
        <f>HYPERLINK("https://talan.bank.gov.ua/get-user-certificate/wDwYaw-eTYqUl4bfBJCD","Завантажити сертифікат")</f>
        <v>Завантажити сертифікат</v>
      </c>
    </row>
    <row r="842" spans="1:4" x14ac:dyDescent="0.3">
      <c r="A842">
        <v>841</v>
      </c>
      <c r="B842" s="2">
        <v>1577</v>
      </c>
      <c r="C842" t="s">
        <v>1097</v>
      </c>
      <c r="D842" t="str">
        <f>HYPERLINK("https://talan.bank.gov.ua/get-user-certificate/wDwYaUFGtOu-iOG1srTB","Завантажити сертифікат")</f>
        <v>Завантажити сертифікат</v>
      </c>
    </row>
    <row r="843" spans="1:4" x14ac:dyDescent="0.3">
      <c r="A843">
        <v>842</v>
      </c>
      <c r="B843" s="2">
        <v>1578</v>
      </c>
      <c r="C843" t="s">
        <v>1098</v>
      </c>
      <c r="D843" t="str">
        <f>HYPERLINK("https://talan.bank.gov.ua/get-user-certificate/wDwYabfqxCEOvcNuN9ON","Завантажити сертифікат")</f>
        <v>Завантажити сертифікат</v>
      </c>
    </row>
    <row r="844" spans="1:4" x14ac:dyDescent="0.3">
      <c r="A844">
        <v>843</v>
      </c>
      <c r="B844" s="2">
        <v>1579</v>
      </c>
      <c r="C844" t="s">
        <v>1099</v>
      </c>
      <c r="D844" t="str">
        <f>HYPERLINK("https://talan.bank.gov.ua/get-user-certificate/wDwYaRASoiORuZaH0bFH","Завантажити сертифікат")</f>
        <v>Завантажити сертифікат</v>
      </c>
    </row>
    <row r="845" spans="1:4" x14ac:dyDescent="0.3">
      <c r="A845">
        <v>844</v>
      </c>
      <c r="B845" s="2">
        <v>1580</v>
      </c>
      <c r="C845" t="s">
        <v>1100</v>
      </c>
      <c r="D845" t="str">
        <f>HYPERLINK("https://talan.bank.gov.ua/get-user-certificate/wDwYayIajXThmj7-MoVj","Завантажити сертифікат")</f>
        <v>Завантажити сертифікат</v>
      </c>
    </row>
    <row r="846" spans="1:4" x14ac:dyDescent="0.3">
      <c r="A846">
        <v>845</v>
      </c>
      <c r="B846" s="2">
        <v>1581</v>
      </c>
      <c r="C846" t="s">
        <v>1101</v>
      </c>
      <c r="D846" t="str">
        <f>HYPERLINK("https://talan.bank.gov.ua/get-user-certificate/wDwYa1wFPwrmKV9iiGAE","Завантажити сертифікат")</f>
        <v>Завантажити сертифікат</v>
      </c>
    </row>
    <row r="847" spans="1:4" x14ac:dyDescent="0.3">
      <c r="A847">
        <v>846</v>
      </c>
      <c r="B847" s="2">
        <v>1582</v>
      </c>
      <c r="C847" t="s">
        <v>1102</v>
      </c>
      <c r="D847" t="str">
        <f>HYPERLINK("https://talan.bank.gov.ua/get-user-certificate/wDwYaxphcglCEoHiCSz0","Завантажити сертифікат")</f>
        <v>Завантажити сертифікат</v>
      </c>
    </row>
    <row r="848" spans="1:4" x14ac:dyDescent="0.3">
      <c r="A848">
        <v>847</v>
      </c>
      <c r="B848" s="2">
        <v>1583</v>
      </c>
      <c r="C848" t="s">
        <v>1103</v>
      </c>
      <c r="D848" t="str">
        <f>HYPERLINK("https://talan.bank.gov.ua/get-user-certificate/wDwYaeSm2wIHa-ORtCOy","Завантажити сертифікат")</f>
        <v>Завантажити сертифікат</v>
      </c>
    </row>
    <row r="849" spans="1:4" x14ac:dyDescent="0.3">
      <c r="A849">
        <v>848</v>
      </c>
      <c r="B849" s="2">
        <v>1584</v>
      </c>
      <c r="C849" t="s">
        <v>1104</v>
      </c>
      <c r="D849" t="str">
        <f>HYPERLINK("https://talan.bank.gov.ua/get-user-certificate/wDwYai9AIjodUbnezEKx","Завантажити сертифікат")</f>
        <v>Завантажити сертифікат</v>
      </c>
    </row>
    <row r="850" spans="1:4" x14ac:dyDescent="0.3">
      <c r="A850">
        <v>849</v>
      </c>
      <c r="B850" s="2">
        <v>1585</v>
      </c>
      <c r="C850" t="s">
        <v>1105</v>
      </c>
      <c r="D850" t="str">
        <f>HYPERLINK("https://talan.bank.gov.ua/get-user-certificate/wDwYapCOEbvnfuWLTXl1","Завантажити сертифікат")</f>
        <v>Завантажити сертифікат</v>
      </c>
    </row>
    <row r="851" spans="1:4" x14ac:dyDescent="0.3">
      <c r="A851">
        <v>850</v>
      </c>
      <c r="B851" s="2">
        <v>1586</v>
      </c>
      <c r="C851" t="s">
        <v>1106</v>
      </c>
      <c r="D851" t="str">
        <f>HYPERLINK("https://talan.bank.gov.ua/get-user-certificate/wDwYaKFQg5aRbkaxsmtI","Завантажити сертифікат")</f>
        <v>Завантажити сертифікат</v>
      </c>
    </row>
    <row r="852" spans="1:4" x14ac:dyDescent="0.3">
      <c r="A852">
        <v>851</v>
      </c>
      <c r="B852" s="2">
        <v>1587</v>
      </c>
      <c r="C852" t="s">
        <v>1107</v>
      </c>
      <c r="D852" t="str">
        <f>HYPERLINK("https://talan.bank.gov.ua/get-user-certificate/wDwYaTS30YJTf9IOMuHp","Завантажити сертифікат")</f>
        <v>Завантажити сертифікат</v>
      </c>
    </row>
    <row r="853" spans="1:4" x14ac:dyDescent="0.3">
      <c r="A853">
        <v>852</v>
      </c>
      <c r="B853" s="2">
        <v>1588</v>
      </c>
      <c r="C853" t="s">
        <v>1108</v>
      </c>
      <c r="D853" t="str">
        <f>HYPERLINK("https://talan.bank.gov.ua/get-user-certificate/wDwYazM-sHWXNxauwnlq","Завантажити сертифікат")</f>
        <v>Завантажити сертифікат</v>
      </c>
    </row>
    <row r="854" spans="1:4" x14ac:dyDescent="0.3">
      <c r="A854">
        <v>853</v>
      </c>
      <c r="B854" s="2">
        <v>1589</v>
      </c>
      <c r="C854" t="s">
        <v>1109</v>
      </c>
      <c r="D854" t="str">
        <f>HYPERLINK("https://talan.bank.gov.ua/get-user-certificate/wDwYa7i0Sy-WUDjQtzh5","Завантажити сертифікат")</f>
        <v>Завантажити сертифікат</v>
      </c>
    </row>
    <row r="855" spans="1:4" x14ac:dyDescent="0.3">
      <c r="A855">
        <v>854</v>
      </c>
      <c r="B855" s="2">
        <v>1590</v>
      </c>
      <c r="C855" t="s">
        <v>1110</v>
      </c>
      <c r="D855" t="str">
        <f>HYPERLINK("https://talan.bank.gov.ua/get-user-certificate/wDwYaBreqk-hOEZv64T7","Завантажити сертифікат")</f>
        <v>Завантажити сертифікат</v>
      </c>
    </row>
    <row r="856" spans="1:4" x14ac:dyDescent="0.3">
      <c r="A856">
        <v>855</v>
      </c>
      <c r="B856" s="2">
        <v>1591</v>
      </c>
      <c r="C856" t="s">
        <v>1111</v>
      </c>
      <c r="D856" t="str">
        <f>HYPERLINK("https://talan.bank.gov.ua/get-user-certificate/wDwYaQZucdJgo2MTgCNm","Завантажити сертифікат")</f>
        <v>Завантажити сертифікат</v>
      </c>
    </row>
    <row r="857" spans="1:4" x14ac:dyDescent="0.3">
      <c r="A857">
        <v>856</v>
      </c>
      <c r="B857" s="2">
        <v>1592</v>
      </c>
      <c r="C857" t="s">
        <v>1112</v>
      </c>
      <c r="D857" t="str">
        <f>HYPERLINK("https://talan.bank.gov.ua/get-user-certificate/wDwYatRGRZkHLWV41kuH","Завантажити сертифікат")</f>
        <v>Завантажити сертифікат</v>
      </c>
    </row>
    <row r="858" spans="1:4" x14ac:dyDescent="0.3">
      <c r="A858">
        <v>857</v>
      </c>
      <c r="B858" s="2">
        <v>1593</v>
      </c>
      <c r="C858" t="s">
        <v>1113</v>
      </c>
      <c r="D858" t="str">
        <f>HYPERLINK("https://talan.bank.gov.ua/get-user-certificate/wDwYa3PnwcigtJtT-yny","Завантажити сертифікат")</f>
        <v>Завантажити сертифікат</v>
      </c>
    </row>
    <row r="859" spans="1:4" x14ac:dyDescent="0.3">
      <c r="A859">
        <v>858</v>
      </c>
      <c r="B859" s="2">
        <v>1594</v>
      </c>
      <c r="C859" t="s">
        <v>1114</v>
      </c>
      <c r="D859" t="str">
        <f>HYPERLINK("https://talan.bank.gov.ua/get-user-certificate/wDwYa3mivVeU8JiI_nXC","Завантажити сертифікат")</f>
        <v>Завантажити сертифікат</v>
      </c>
    </row>
    <row r="860" spans="1:4" x14ac:dyDescent="0.3">
      <c r="A860">
        <v>859</v>
      </c>
      <c r="B860" s="2">
        <v>1595</v>
      </c>
      <c r="C860" t="s">
        <v>1115</v>
      </c>
      <c r="D860" t="str">
        <f>HYPERLINK("https://talan.bank.gov.ua/get-user-certificate/wDwYav9ECUEo1eQaixz8","Завантажити сертифікат")</f>
        <v>Завантажити сертифікат</v>
      </c>
    </row>
    <row r="861" spans="1:4" x14ac:dyDescent="0.3">
      <c r="A861">
        <v>860</v>
      </c>
      <c r="B861" s="2">
        <v>1596</v>
      </c>
      <c r="C861" t="s">
        <v>1116</v>
      </c>
      <c r="D861" t="str">
        <f>HYPERLINK("https://talan.bank.gov.ua/get-user-certificate/wDwYatFgsttRgEpR0tgX","Завантажити сертифікат")</f>
        <v>Завантажити сертифікат</v>
      </c>
    </row>
    <row r="862" spans="1:4" x14ac:dyDescent="0.3">
      <c r="A862">
        <v>861</v>
      </c>
      <c r="B862" s="2">
        <v>1597</v>
      </c>
      <c r="C862" t="s">
        <v>1117</v>
      </c>
      <c r="D862" t="str">
        <f>HYPERLINK("https://talan.bank.gov.ua/get-user-certificate/wDwYag1yAuZJeuz5MqIk","Завантажити сертифікат")</f>
        <v>Завантажити сертифікат</v>
      </c>
    </row>
    <row r="863" spans="1:4" x14ac:dyDescent="0.3">
      <c r="A863">
        <v>862</v>
      </c>
      <c r="B863" s="2">
        <v>1598</v>
      </c>
      <c r="C863" t="s">
        <v>1118</v>
      </c>
      <c r="D863" t="str">
        <f>HYPERLINK("https://talan.bank.gov.ua/get-user-certificate/wDwYa5ZwohMKoiR1ow1f","Завантажити сертифікат")</f>
        <v>Завантажити сертифікат</v>
      </c>
    </row>
    <row r="864" spans="1:4" x14ac:dyDescent="0.3">
      <c r="A864">
        <v>863</v>
      </c>
      <c r="B864" s="2">
        <v>1599</v>
      </c>
      <c r="C864" t="s">
        <v>1119</v>
      </c>
      <c r="D864" t="str">
        <f>HYPERLINK("https://talan.bank.gov.ua/get-user-certificate/wDwYa5RWvKlZvOM5qkOZ","Завантажити сертифікат")</f>
        <v>Завантажити сертифікат</v>
      </c>
    </row>
    <row r="865" spans="1:4" x14ac:dyDescent="0.3">
      <c r="A865">
        <v>864</v>
      </c>
      <c r="B865" s="2">
        <v>1600</v>
      </c>
      <c r="C865" t="s">
        <v>1120</v>
      </c>
      <c r="D865" t="str">
        <f>HYPERLINK("https://talan.bank.gov.ua/get-user-certificate/wDwYaaDpd0AxSUejNTbG","Завантажити сертифікат")</f>
        <v>Завантажити сертифікат</v>
      </c>
    </row>
    <row r="866" spans="1:4" x14ac:dyDescent="0.3">
      <c r="A866">
        <v>865</v>
      </c>
      <c r="B866" s="2">
        <v>1601</v>
      </c>
      <c r="C866" t="s">
        <v>1121</v>
      </c>
      <c r="D866" t="str">
        <f>HYPERLINK("https://talan.bank.gov.ua/get-user-certificate/wDwYa9NOyP-W9iysVZvW","Завантажити сертифікат")</f>
        <v>Завантажити сертифікат</v>
      </c>
    </row>
    <row r="867" spans="1:4" x14ac:dyDescent="0.3">
      <c r="A867">
        <v>866</v>
      </c>
      <c r="B867" s="2">
        <v>1602</v>
      </c>
      <c r="C867" t="s">
        <v>1122</v>
      </c>
      <c r="D867" t="str">
        <f>HYPERLINK("https://talan.bank.gov.ua/get-user-certificate/wDwYa_auPsK-vGSkgene","Завантажити сертифікат")</f>
        <v>Завантажити сертифікат</v>
      </c>
    </row>
    <row r="868" spans="1:4" x14ac:dyDescent="0.3">
      <c r="A868">
        <v>867</v>
      </c>
      <c r="B868" s="2">
        <v>1603</v>
      </c>
      <c r="C868" t="s">
        <v>1123</v>
      </c>
      <c r="D868" t="str">
        <f>HYPERLINK("https://talan.bank.gov.ua/get-user-certificate/wDwYaD-GZqWtA80k-u8T","Завантажити сертифікат")</f>
        <v>Завантажити сертифікат</v>
      </c>
    </row>
    <row r="869" spans="1:4" x14ac:dyDescent="0.3">
      <c r="A869">
        <v>868</v>
      </c>
      <c r="B869" s="2">
        <v>1604</v>
      </c>
      <c r="C869" t="s">
        <v>1124</v>
      </c>
      <c r="D869" t="str">
        <f>HYPERLINK("https://talan.bank.gov.ua/get-user-certificate/wDwYaZ4meyL0uP0Ttisn","Завантажити сертифікат")</f>
        <v>Завантажити сертифікат</v>
      </c>
    </row>
    <row r="870" spans="1:4" x14ac:dyDescent="0.3">
      <c r="A870">
        <v>869</v>
      </c>
      <c r="B870" s="2">
        <v>1605</v>
      </c>
      <c r="C870" t="s">
        <v>1125</v>
      </c>
      <c r="D870" t="str">
        <f>HYPERLINK("https://talan.bank.gov.ua/get-user-certificate/wDwYa0cGAPh7qQ5b7bxR","Завантажити сертифікат")</f>
        <v>Завантажити сертифікат</v>
      </c>
    </row>
    <row r="871" spans="1:4" x14ac:dyDescent="0.3">
      <c r="A871">
        <v>870</v>
      </c>
      <c r="B871" s="2">
        <v>1606</v>
      </c>
      <c r="C871" t="s">
        <v>1126</v>
      </c>
      <c r="D871" t="str">
        <f>HYPERLINK("https://talan.bank.gov.ua/get-user-certificate/wDwYa5qJHCmSUCsVGLdV","Завантажити сертифікат")</f>
        <v>Завантажити сертифікат</v>
      </c>
    </row>
    <row r="872" spans="1:4" x14ac:dyDescent="0.3">
      <c r="A872">
        <v>871</v>
      </c>
      <c r="B872" s="2">
        <v>1607</v>
      </c>
      <c r="C872" t="s">
        <v>1127</v>
      </c>
      <c r="D872" t="str">
        <f>HYPERLINK("https://talan.bank.gov.ua/get-user-certificate/wDwYaB18zR4jf3ugHssD","Завантажити сертифікат")</f>
        <v>Завантажити сертифікат</v>
      </c>
    </row>
    <row r="873" spans="1:4" x14ac:dyDescent="0.3">
      <c r="A873">
        <v>872</v>
      </c>
      <c r="B873" s="2">
        <v>1608</v>
      </c>
      <c r="C873" t="s">
        <v>1128</v>
      </c>
      <c r="D873" t="str">
        <f>HYPERLINK("https://talan.bank.gov.ua/get-user-certificate/wDwYahqtskIyrks6BLnq","Завантажити сертифікат")</f>
        <v>Завантажити сертифікат</v>
      </c>
    </row>
    <row r="874" spans="1:4" x14ac:dyDescent="0.3">
      <c r="A874">
        <v>873</v>
      </c>
      <c r="B874" s="2">
        <v>1609</v>
      </c>
      <c r="C874" t="s">
        <v>1129</v>
      </c>
      <c r="D874" t="str">
        <f>HYPERLINK("https://talan.bank.gov.ua/get-user-certificate/wDwYa3GyvLEWmZYnCrWX","Завантажити сертифікат")</f>
        <v>Завантажити сертифікат</v>
      </c>
    </row>
    <row r="875" spans="1:4" x14ac:dyDescent="0.3">
      <c r="A875">
        <v>874</v>
      </c>
      <c r="B875" s="2">
        <v>1610</v>
      </c>
      <c r="C875" t="s">
        <v>1130</v>
      </c>
      <c r="D875" t="str">
        <f>HYPERLINK("https://talan.bank.gov.ua/get-user-certificate/wDwYaSVHKKKcc428wVqz","Завантажити сертифікат")</f>
        <v>Завантажити сертифікат</v>
      </c>
    </row>
    <row r="876" spans="1:4" x14ac:dyDescent="0.3">
      <c r="A876">
        <v>875</v>
      </c>
      <c r="B876" s="2">
        <v>1611</v>
      </c>
      <c r="C876" t="s">
        <v>1131</v>
      </c>
      <c r="D876" t="str">
        <f>HYPERLINK("https://talan.bank.gov.ua/get-user-certificate/wDwYayTvYBHoJW39nXzG","Завантажити сертифікат")</f>
        <v>Завантажити сертифікат</v>
      </c>
    </row>
    <row r="877" spans="1:4" x14ac:dyDescent="0.3">
      <c r="A877">
        <v>876</v>
      </c>
      <c r="B877" s="2">
        <v>1612</v>
      </c>
      <c r="C877" t="s">
        <v>1132</v>
      </c>
      <c r="D877" t="str">
        <f>HYPERLINK("https://talan.bank.gov.ua/get-user-certificate/wDwYamQe9Sd35mH1QZC8","Завантажити сертифікат")</f>
        <v>Завантажити сертифікат</v>
      </c>
    </row>
    <row r="878" spans="1:4" x14ac:dyDescent="0.3">
      <c r="A878">
        <v>877</v>
      </c>
      <c r="B878" s="2">
        <v>1613</v>
      </c>
      <c r="C878" t="s">
        <v>1133</v>
      </c>
      <c r="D878" t="str">
        <f>HYPERLINK("https://talan.bank.gov.ua/get-user-certificate/wDwYafDuxPU55qNCfeOW","Завантажити сертифікат")</f>
        <v>Завантажити сертифікат</v>
      </c>
    </row>
    <row r="879" spans="1:4" x14ac:dyDescent="0.3">
      <c r="A879">
        <v>878</v>
      </c>
      <c r="B879" s="2">
        <v>1614</v>
      </c>
      <c r="C879" t="s">
        <v>1134</v>
      </c>
      <c r="D879" t="str">
        <f>HYPERLINK("https://talan.bank.gov.ua/get-user-certificate/wDwYaPpJOjGC4Ri1S0KE","Завантажити сертифікат")</f>
        <v>Завантажити сертифікат</v>
      </c>
    </row>
    <row r="880" spans="1:4" x14ac:dyDescent="0.3">
      <c r="A880">
        <v>879</v>
      </c>
      <c r="B880" s="2">
        <v>1615</v>
      </c>
      <c r="C880" t="s">
        <v>1135</v>
      </c>
      <c r="D880" t="str">
        <f>HYPERLINK("https://talan.bank.gov.ua/get-user-certificate/wDwYac4KLoGDJpE8bOP2","Завантажити сертифікат")</f>
        <v>Завантажити сертифікат</v>
      </c>
    </row>
    <row r="881" spans="1:4" x14ac:dyDescent="0.3">
      <c r="A881">
        <v>880</v>
      </c>
      <c r="B881" s="2">
        <v>1616</v>
      </c>
      <c r="C881" t="s">
        <v>1136</v>
      </c>
      <c r="D881" t="str">
        <f>HYPERLINK("https://talan.bank.gov.ua/get-user-certificate/wDwYagSB6r3X5JGBvd7_","Завантажити сертифікат")</f>
        <v>Завантажити сертифікат</v>
      </c>
    </row>
    <row r="882" spans="1:4" x14ac:dyDescent="0.3">
      <c r="A882">
        <v>881</v>
      </c>
      <c r="B882" s="2">
        <v>1617</v>
      </c>
      <c r="C882" t="s">
        <v>1137</v>
      </c>
      <c r="D882" t="str">
        <f>HYPERLINK("https://talan.bank.gov.ua/get-user-certificate/wDwYahsHBjlAL7joUj_H","Завантажити сертифікат")</f>
        <v>Завантажити сертифікат</v>
      </c>
    </row>
    <row r="883" spans="1:4" x14ac:dyDescent="0.3">
      <c r="A883">
        <v>882</v>
      </c>
      <c r="B883" s="2">
        <v>1618</v>
      </c>
      <c r="C883" t="s">
        <v>1138</v>
      </c>
      <c r="D883" t="str">
        <f>HYPERLINK("https://talan.bank.gov.ua/get-user-certificate/wDwYaC9fMrtfWS3Q0XRd","Завантажити сертифікат")</f>
        <v>Завантажити сертифікат</v>
      </c>
    </row>
    <row r="884" spans="1:4" x14ac:dyDescent="0.3">
      <c r="A884">
        <v>883</v>
      </c>
      <c r="B884" s="2">
        <v>1619</v>
      </c>
      <c r="C884" t="s">
        <v>1139</v>
      </c>
      <c r="D884" t="str">
        <f>HYPERLINK("https://talan.bank.gov.ua/get-user-certificate/wDwYaCv5mY3MOWuFVKZv","Завантажити сертифікат")</f>
        <v>Завантажити сертифікат</v>
      </c>
    </row>
    <row r="885" spans="1:4" x14ac:dyDescent="0.3">
      <c r="A885">
        <v>884</v>
      </c>
      <c r="B885" s="2">
        <v>1620</v>
      </c>
      <c r="C885" t="s">
        <v>1140</v>
      </c>
      <c r="D885" t="str">
        <f>HYPERLINK("https://talan.bank.gov.ua/get-user-certificate/wDwYaCR1DwQIUP-sIGDw","Завантажити сертифікат")</f>
        <v>Завантажити сертифікат</v>
      </c>
    </row>
    <row r="886" spans="1:4" x14ac:dyDescent="0.3">
      <c r="A886">
        <v>885</v>
      </c>
      <c r="B886" s="2">
        <v>1621</v>
      </c>
      <c r="C886" t="s">
        <v>1141</v>
      </c>
      <c r="D886" t="str">
        <f>HYPERLINK("https://talan.bank.gov.ua/get-user-certificate/wDwYaH6OW7DrJjd-06Qu","Завантажити сертифікат")</f>
        <v>Завантажити сертифікат</v>
      </c>
    </row>
    <row r="887" spans="1:4" x14ac:dyDescent="0.3">
      <c r="A887">
        <v>886</v>
      </c>
      <c r="B887" s="2">
        <v>1622</v>
      </c>
      <c r="C887" t="s">
        <v>1142</v>
      </c>
      <c r="D887" t="str">
        <f>HYPERLINK("https://talan.bank.gov.ua/get-user-certificate/wDwYa0MtnDjZpPlUXtM3","Завантажити сертифікат")</f>
        <v>Завантажити сертифікат</v>
      </c>
    </row>
    <row r="888" spans="1:4" x14ac:dyDescent="0.3">
      <c r="A888">
        <v>887</v>
      </c>
      <c r="B888" s="2">
        <v>1623</v>
      </c>
      <c r="C888" t="s">
        <v>1143</v>
      </c>
      <c r="D888" t="str">
        <f>HYPERLINK("https://talan.bank.gov.ua/get-user-certificate/wDwYardB3MULpIv-V9ho","Завантажити сертифікат")</f>
        <v>Завантажити сертифікат</v>
      </c>
    </row>
    <row r="889" spans="1:4" x14ac:dyDescent="0.3">
      <c r="A889">
        <v>888</v>
      </c>
      <c r="B889" s="2">
        <v>1624</v>
      </c>
      <c r="C889" t="s">
        <v>1144</v>
      </c>
      <c r="D889" t="str">
        <f>HYPERLINK("https://talan.bank.gov.ua/get-user-certificate/wDwYal3sYKzZQIzRDczx","Завантажити сертифікат")</f>
        <v>Завантажити сертифікат</v>
      </c>
    </row>
    <row r="890" spans="1:4" x14ac:dyDescent="0.3">
      <c r="A890">
        <v>889</v>
      </c>
      <c r="B890" s="2">
        <v>1625</v>
      </c>
      <c r="C890" t="s">
        <v>1145</v>
      </c>
      <c r="D890" t="str">
        <f>HYPERLINK("https://talan.bank.gov.ua/get-user-certificate/wDwYaNSvkhHOegVDVvXe","Завантажити сертифікат")</f>
        <v>Завантажити сертифікат</v>
      </c>
    </row>
    <row r="891" spans="1:4" x14ac:dyDescent="0.3">
      <c r="A891">
        <v>890</v>
      </c>
      <c r="B891" s="2">
        <v>1626</v>
      </c>
      <c r="C891" t="s">
        <v>1146</v>
      </c>
      <c r="D891" t="str">
        <f>HYPERLINK("https://talan.bank.gov.ua/get-user-certificate/wDwYakANeZ5OC89PUvmr","Завантажити сертифікат")</f>
        <v>Завантажити сертифікат</v>
      </c>
    </row>
    <row r="892" spans="1:4" x14ac:dyDescent="0.3">
      <c r="A892">
        <v>891</v>
      </c>
      <c r="B892" s="2">
        <v>1627</v>
      </c>
      <c r="C892" t="s">
        <v>1147</v>
      </c>
      <c r="D892" t="str">
        <f>HYPERLINK("https://talan.bank.gov.ua/get-user-certificate/wDwYaDH9KsYCZ43xXuWp","Завантажити сертифікат")</f>
        <v>Завантажити сертифікат</v>
      </c>
    </row>
    <row r="893" spans="1:4" x14ac:dyDescent="0.3">
      <c r="A893">
        <v>892</v>
      </c>
      <c r="B893" s="2">
        <v>1628</v>
      </c>
      <c r="C893" t="s">
        <v>1148</v>
      </c>
      <c r="D893" t="str">
        <f>HYPERLINK("https://talan.bank.gov.ua/get-user-certificate/wDwYa74lmTulTB6Dft3T","Завантажити сертифікат")</f>
        <v>Завантажити сертифікат</v>
      </c>
    </row>
    <row r="894" spans="1:4" x14ac:dyDescent="0.3">
      <c r="A894">
        <v>893</v>
      </c>
      <c r="B894" s="2">
        <v>1629</v>
      </c>
      <c r="C894" t="s">
        <v>1149</v>
      </c>
      <c r="D894" t="str">
        <f>HYPERLINK("https://talan.bank.gov.ua/get-user-certificate/wDwYaRVxC0LLQcG6KYtj","Завантажити сертифікат")</f>
        <v>Завантажити сертифікат</v>
      </c>
    </row>
    <row r="895" spans="1:4" x14ac:dyDescent="0.3">
      <c r="A895">
        <v>894</v>
      </c>
      <c r="B895" s="2">
        <v>1630</v>
      </c>
      <c r="C895" t="s">
        <v>1150</v>
      </c>
      <c r="D895" t="str">
        <f>HYPERLINK("https://talan.bank.gov.ua/get-user-certificate/wDwYawK7jrN4SxVS2qMF","Завантажити сертифікат")</f>
        <v>Завантажити сертифікат</v>
      </c>
    </row>
    <row r="896" spans="1:4" x14ac:dyDescent="0.3">
      <c r="A896">
        <v>895</v>
      </c>
      <c r="B896" s="2">
        <v>1631</v>
      </c>
      <c r="C896" t="s">
        <v>1151</v>
      </c>
      <c r="D896" t="str">
        <f>HYPERLINK("https://talan.bank.gov.ua/get-user-certificate/wDwYaPQxOFVDLlsLMpMk","Завантажити сертифікат")</f>
        <v>Завантажити сертифікат</v>
      </c>
    </row>
    <row r="897" spans="1:4" x14ac:dyDescent="0.3">
      <c r="A897">
        <v>896</v>
      </c>
      <c r="B897" s="2">
        <v>1632</v>
      </c>
      <c r="C897" t="s">
        <v>1152</v>
      </c>
      <c r="D897" t="str">
        <f>HYPERLINK("https://talan.bank.gov.ua/get-user-certificate/wDwYa4BdZ6cvYEpDCkxk","Завантажити сертифікат")</f>
        <v>Завантажити сертифікат</v>
      </c>
    </row>
    <row r="898" spans="1:4" x14ac:dyDescent="0.3">
      <c r="A898">
        <v>897</v>
      </c>
      <c r="B898" s="2">
        <v>1633</v>
      </c>
      <c r="C898" t="s">
        <v>1153</v>
      </c>
      <c r="D898" t="str">
        <f>HYPERLINK("https://talan.bank.gov.ua/get-user-certificate/wDwYaEHPIsLQjA8FnXhP","Завантажити сертифікат")</f>
        <v>Завантажити сертифікат</v>
      </c>
    </row>
    <row r="899" spans="1:4" x14ac:dyDescent="0.3">
      <c r="A899">
        <v>898</v>
      </c>
      <c r="B899" s="2">
        <v>1634</v>
      </c>
      <c r="C899" t="s">
        <v>1154</v>
      </c>
      <c r="D899" t="str">
        <f>HYPERLINK("https://talan.bank.gov.ua/get-user-certificate/wDwYa8adhqcxl2zESjC1","Завантажити сертифікат")</f>
        <v>Завантажити сертифікат</v>
      </c>
    </row>
    <row r="900" spans="1:4" x14ac:dyDescent="0.3">
      <c r="A900">
        <v>899</v>
      </c>
      <c r="B900" s="2">
        <v>1635</v>
      </c>
      <c r="C900" t="s">
        <v>1155</v>
      </c>
      <c r="D900" t="str">
        <f>HYPERLINK("https://talan.bank.gov.ua/get-user-certificate/wDwYaAzjgT_mUrWoaZNj","Завантажити сертифікат")</f>
        <v>Завантажити сертифікат</v>
      </c>
    </row>
    <row r="901" spans="1:4" x14ac:dyDescent="0.3">
      <c r="A901">
        <v>900</v>
      </c>
      <c r="B901" s="2">
        <v>1636</v>
      </c>
      <c r="C901" t="s">
        <v>1156</v>
      </c>
      <c r="D901" t="str">
        <f>HYPERLINK("https://talan.bank.gov.ua/get-user-certificate/wDwYazH4tlDQASk2JYFi","Завантажити сертифікат")</f>
        <v>Завантажити сертифікат</v>
      </c>
    </row>
    <row r="902" spans="1:4" x14ac:dyDescent="0.3">
      <c r="A902">
        <v>901</v>
      </c>
      <c r="B902" s="2">
        <v>1637</v>
      </c>
      <c r="C902" t="s">
        <v>1157</v>
      </c>
      <c r="D902" t="str">
        <f>HYPERLINK("https://talan.bank.gov.ua/get-user-certificate/wDwYaykUizYW42VQEkVE","Завантажити сертифікат")</f>
        <v>Завантажити сертифікат</v>
      </c>
    </row>
    <row r="903" spans="1:4" x14ac:dyDescent="0.3">
      <c r="A903">
        <v>902</v>
      </c>
      <c r="B903" s="2">
        <v>1638</v>
      </c>
      <c r="C903" t="s">
        <v>1158</v>
      </c>
      <c r="D903" t="str">
        <f>HYPERLINK("https://talan.bank.gov.ua/get-user-certificate/wDwYaARfAnX-pdhaWM0w","Завантажити сертифікат")</f>
        <v>Завантажити сертифікат</v>
      </c>
    </row>
    <row r="904" spans="1:4" x14ac:dyDescent="0.3">
      <c r="A904">
        <v>903</v>
      </c>
      <c r="B904" s="2">
        <v>1639</v>
      </c>
      <c r="C904" t="s">
        <v>1159</v>
      </c>
      <c r="D904" t="str">
        <f>HYPERLINK("https://talan.bank.gov.ua/get-user-certificate/wDwYaOFvsPsRgPf2m2nG","Завантажити сертифікат")</f>
        <v>Завантажити сертифікат</v>
      </c>
    </row>
    <row r="905" spans="1:4" x14ac:dyDescent="0.3">
      <c r="A905">
        <v>904</v>
      </c>
      <c r="B905" s="2">
        <v>1640</v>
      </c>
      <c r="C905" t="s">
        <v>1160</v>
      </c>
      <c r="D905" t="str">
        <f>HYPERLINK("https://talan.bank.gov.ua/get-user-certificate/wDwYasAuX82XsKfxTbgU","Завантажити сертифікат")</f>
        <v>Завантажити сертифікат</v>
      </c>
    </row>
    <row r="906" spans="1:4" x14ac:dyDescent="0.3">
      <c r="A906">
        <v>905</v>
      </c>
      <c r="B906" s="2">
        <v>1641</v>
      </c>
      <c r="C906" t="s">
        <v>1161</v>
      </c>
      <c r="D906" t="str">
        <f>HYPERLINK("https://talan.bank.gov.ua/get-user-certificate/wDwYaCIT0jlaHlsMVPue","Завантажити сертифікат")</f>
        <v>Завантажити сертифікат</v>
      </c>
    </row>
    <row r="907" spans="1:4" x14ac:dyDescent="0.3">
      <c r="A907">
        <v>906</v>
      </c>
      <c r="B907" s="2">
        <v>1642</v>
      </c>
      <c r="C907" t="s">
        <v>1162</v>
      </c>
      <c r="D907" t="str">
        <f>HYPERLINK("https://talan.bank.gov.ua/get-user-certificate/wDwYax1ydgQ4OYySNBSJ","Завантажити сертифікат")</f>
        <v>Завантажити сертифікат</v>
      </c>
    </row>
    <row r="908" spans="1:4" x14ac:dyDescent="0.3">
      <c r="A908">
        <v>907</v>
      </c>
      <c r="B908" s="2">
        <v>1643</v>
      </c>
      <c r="C908" t="s">
        <v>1163</v>
      </c>
      <c r="D908" t="str">
        <f>HYPERLINK("https://talan.bank.gov.ua/get-user-certificate/wDwYaDmz8IKSpYW37COM","Завантажити сертифікат")</f>
        <v>Завантажити сертифікат</v>
      </c>
    </row>
    <row r="909" spans="1:4" x14ac:dyDescent="0.3">
      <c r="A909">
        <v>908</v>
      </c>
      <c r="B909" s="2">
        <v>1644</v>
      </c>
      <c r="C909" t="s">
        <v>1164</v>
      </c>
      <c r="D909" t="str">
        <f>HYPERLINK("https://talan.bank.gov.ua/get-user-certificate/wDwYaBkKbKPg8MSsmeuN","Завантажити сертифікат")</f>
        <v>Завантажити сертифікат</v>
      </c>
    </row>
    <row r="910" spans="1:4" x14ac:dyDescent="0.3">
      <c r="A910">
        <v>909</v>
      </c>
      <c r="B910" s="2">
        <v>1645</v>
      </c>
      <c r="C910" t="s">
        <v>1165</v>
      </c>
      <c r="D910" t="str">
        <f>HYPERLINK("https://talan.bank.gov.ua/get-user-certificate/wDwYaJF0bzBsOG7rzcV1","Завантажити сертифікат")</f>
        <v>Завантажити сертифікат</v>
      </c>
    </row>
    <row r="911" spans="1:4" x14ac:dyDescent="0.3">
      <c r="A911">
        <v>910</v>
      </c>
      <c r="B911" s="2">
        <v>1646</v>
      </c>
      <c r="C911" t="s">
        <v>1166</v>
      </c>
      <c r="D911" t="str">
        <f>HYPERLINK("https://talan.bank.gov.ua/get-user-certificate/wDwYaOZWAyNPepuP2mCw","Завантажити сертифікат")</f>
        <v>Завантажити сертифікат</v>
      </c>
    </row>
    <row r="912" spans="1:4" x14ac:dyDescent="0.3">
      <c r="A912">
        <v>911</v>
      </c>
      <c r="B912" s="2">
        <v>1647</v>
      </c>
      <c r="C912" t="s">
        <v>1167</v>
      </c>
      <c r="D912" t="str">
        <f>HYPERLINK("https://talan.bank.gov.ua/get-user-certificate/wDwYaRwsFvVfK5dUQShG","Завантажити сертифікат")</f>
        <v>Завантажити сертифікат</v>
      </c>
    </row>
    <row r="913" spans="1:4" x14ac:dyDescent="0.3">
      <c r="A913">
        <v>912</v>
      </c>
      <c r="B913" s="2">
        <v>1648</v>
      </c>
      <c r="C913" t="s">
        <v>1168</v>
      </c>
      <c r="D913" t="str">
        <f>HYPERLINK("https://talan.bank.gov.ua/get-user-certificate/wDwYawe1X8QkacmwE4EZ","Завантажити сертифікат")</f>
        <v>Завантажити сертифікат</v>
      </c>
    </row>
    <row r="914" spans="1:4" x14ac:dyDescent="0.3">
      <c r="A914">
        <v>913</v>
      </c>
      <c r="B914" s="2">
        <v>1649</v>
      </c>
      <c r="C914" t="s">
        <v>1169</v>
      </c>
      <c r="D914" t="str">
        <f>HYPERLINK("https://talan.bank.gov.ua/get-user-certificate/wDwYa4Gk-n9B4IkCbvcK","Завантажити сертифікат")</f>
        <v>Завантажити сертифікат</v>
      </c>
    </row>
    <row r="915" spans="1:4" x14ac:dyDescent="0.3">
      <c r="A915">
        <v>914</v>
      </c>
      <c r="B915" s="2">
        <v>1650</v>
      </c>
      <c r="C915" t="s">
        <v>1170</v>
      </c>
      <c r="D915" t="str">
        <f>HYPERLINK("https://talan.bank.gov.ua/get-user-certificate/wDwYaGiB8Ni_oT9VyssG","Завантажити сертифікат")</f>
        <v>Завантажити сертифікат</v>
      </c>
    </row>
    <row r="916" spans="1:4" x14ac:dyDescent="0.3">
      <c r="A916">
        <v>915</v>
      </c>
      <c r="B916" s="2">
        <v>1651</v>
      </c>
      <c r="C916" t="s">
        <v>1171</v>
      </c>
      <c r="D916" t="str">
        <f>HYPERLINK("https://talan.bank.gov.ua/get-user-certificate/wDwYaugQDUkWaVn7lPo9","Завантажити сертифікат")</f>
        <v>Завантажити сертифікат</v>
      </c>
    </row>
    <row r="917" spans="1:4" x14ac:dyDescent="0.3">
      <c r="A917">
        <v>916</v>
      </c>
      <c r="B917" s="2">
        <v>1652</v>
      </c>
      <c r="C917" t="s">
        <v>1172</v>
      </c>
      <c r="D917" t="str">
        <f>HYPERLINK("https://talan.bank.gov.ua/get-user-certificate/wDwYaUHITRPr_pn4Lrjs","Завантажити сертифікат")</f>
        <v>Завантажити сертифікат</v>
      </c>
    </row>
    <row r="918" spans="1:4" x14ac:dyDescent="0.3">
      <c r="A918">
        <v>917</v>
      </c>
      <c r="B918" s="2">
        <v>1653</v>
      </c>
      <c r="C918" t="s">
        <v>1173</v>
      </c>
      <c r="D918" t="str">
        <f>HYPERLINK("https://talan.bank.gov.ua/get-user-certificate/wDwYaADzSw8ctFEbE3Xw","Завантажити сертифікат")</f>
        <v>Завантажити сертифікат</v>
      </c>
    </row>
    <row r="919" spans="1:4" x14ac:dyDescent="0.3">
      <c r="A919">
        <v>918</v>
      </c>
      <c r="B919" s="2">
        <v>1654</v>
      </c>
      <c r="C919" t="s">
        <v>1174</v>
      </c>
      <c r="D919" t="str">
        <f>HYPERLINK("https://talan.bank.gov.ua/get-user-certificate/wDwYa9vWIhHd01XWUBdq","Завантажити сертифікат")</f>
        <v>Завантажити сертифікат</v>
      </c>
    </row>
    <row r="920" spans="1:4" x14ac:dyDescent="0.3">
      <c r="A920">
        <v>919</v>
      </c>
      <c r="B920" s="2">
        <v>1655</v>
      </c>
      <c r="C920" t="s">
        <v>1175</v>
      </c>
      <c r="D920" t="str">
        <f>HYPERLINK("https://talan.bank.gov.ua/get-user-certificate/wDwYanRMb7sRLZ8Egzlv","Завантажити сертифікат")</f>
        <v>Завантажити сертифікат</v>
      </c>
    </row>
    <row r="921" spans="1:4" x14ac:dyDescent="0.3">
      <c r="A921">
        <v>920</v>
      </c>
      <c r="B921" s="2">
        <v>1656</v>
      </c>
      <c r="C921" t="s">
        <v>1176</v>
      </c>
      <c r="D921" t="str">
        <f>HYPERLINK("https://talan.bank.gov.ua/get-user-certificate/wDwYapycgBwa6cek8MWJ","Завантажити сертифікат")</f>
        <v>Завантажити сертифікат</v>
      </c>
    </row>
    <row r="922" spans="1:4" x14ac:dyDescent="0.3">
      <c r="A922">
        <v>921</v>
      </c>
      <c r="B922" s="2">
        <v>1657</v>
      </c>
      <c r="C922" t="s">
        <v>1177</v>
      </c>
      <c r="D922" t="str">
        <f>HYPERLINK("https://talan.bank.gov.ua/get-user-certificate/wDwYarPOdtNM1YzGIk13","Завантажити сертифікат")</f>
        <v>Завантажити сертифікат</v>
      </c>
    </row>
    <row r="923" spans="1:4" x14ac:dyDescent="0.3">
      <c r="A923">
        <v>922</v>
      </c>
      <c r="B923" s="2">
        <v>1658</v>
      </c>
      <c r="C923" t="s">
        <v>1178</v>
      </c>
      <c r="D923" t="str">
        <f>HYPERLINK("https://talan.bank.gov.ua/get-user-certificate/wDwYaJzdDHNRT7Q_uVJF","Завантажити сертифікат")</f>
        <v>Завантажити сертифікат</v>
      </c>
    </row>
    <row r="924" spans="1:4" x14ac:dyDescent="0.3">
      <c r="A924">
        <v>923</v>
      </c>
      <c r="B924" s="2">
        <v>1659</v>
      </c>
      <c r="C924" t="s">
        <v>1179</v>
      </c>
      <c r="D924" t="str">
        <f>HYPERLINK("https://talan.bank.gov.ua/get-user-certificate/wDwYaivAOPj9SCQaSrwo","Завантажити сертифікат")</f>
        <v>Завантажити сертифікат</v>
      </c>
    </row>
    <row r="925" spans="1:4" x14ac:dyDescent="0.3">
      <c r="A925">
        <v>924</v>
      </c>
      <c r="B925" s="2">
        <v>1660</v>
      </c>
      <c r="C925" t="s">
        <v>1180</v>
      </c>
      <c r="D925" t="str">
        <f>HYPERLINK("https://talan.bank.gov.ua/get-user-certificate/wDwYaJh3NRvw8j5T54YA","Завантажити сертифікат")</f>
        <v>Завантажити сертифікат</v>
      </c>
    </row>
    <row r="926" spans="1:4" x14ac:dyDescent="0.3">
      <c r="A926">
        <v>925</v>
      </c>
      <c r="B926" s="2">
        <v>1661</v>
      </c>
      <c r="C926" t="s">
        <v>1181</v>
      </c>
      <c r="D926" t="str">
        <f>HYPERLINK("https://talan.bank.gov.ua/get-user-certificate/wDwYajglfbGtKDIPAtCd","Завантажити сертифікат")</f>
        <v>Завантажити сертифікат</v>
      </c>
    </row>
    <row r="927" spans="1:4" x14ac:dyDescent="0.3">
      <c r="A927">
        <v>926</v>
      </c>
      <c r="B927" s="2">
        <v>1662</v>
      </c>
      <c r="C927" t="s">
        <v>1182</v>
      </c>
      <c r="D927" t="str">
        <f>HYPERLINK("https://talan.bank.gov.ua/get-user-certificate/wDwYaNCGRf2JiZSZNkl6","Завантажити сертифікат")</f>
        <v>Завантажити сертифікат</v>
      </c>
    </row>
    <row r="928" spans="1:4" x14ac:dyDescent="0.3">
      <c r="A928">
        <v>927</v>
      </c>
      <c r="B928" s="2">
        <v>1663</v>
      </c>
      <c r="C928" t="s">
        <v>1183</v>
      </c>
      <c r="D928" t="str">
        <f>HYPERLINK("https://talan.bank.gov.ua/get-user-certificate/wDwYa3M5UAiuyJFAMbeE","Завантажити сертифікат")</f>
        <v>Завантажити сертифікат</v>
      </c>
    </row>
    <row r="929" spans="1:4" x14ac:dyDescent="0.3">
      <c r="A929">
        <v>928</v>
      </c>
      <c r="B929" s="2">
        <v>1664</v>
      </c>
      <c r="C929" t="s">
        <v>1184</v>
      </c>
      <c r="D929" t="str">
        <f>HYPERLINK("https://talan.bank.gov.ua/get-user-certificate/wDwYavHrLuGDuyd9YGau","Завантажити сертифікат")</f>
        <v>Завантажити сертифікат</v>
      </c>
    </row>
    <row r="930" spans="1:4" x14ac:dyDescent="0.3">
      <c r="A930">
        <v>929</v>
      </c>
      <c r="B930" s="2">
        <v>1665</v>
      </c>
      <c r="C930" t="s">
        <v>1185</v>
      </c>
      <c r="D930" t="str">
        <f>HYPERLINK("https://talan.bank.gov.ua/get-user-certificate/wDwYaoysBIlW80-SC2ac","Завантажити сертифікат")</f>
        <v>Завантажити сертифікат</v>
      </c>
    </row>
    <row r="931" spans="1:4" x14ac:dyDescent="0.3">
      <c r="A931">
        <v>930</v>
      </c>
      <c r="B931" s="2">
        <v>1666</v>
      </c>
      <c r="C931" t="s">
        <v>1186</v>
      </c>
      <c r="D931" t="str">
        <f>HYPERLINK("https://talan.bank.gov.ua/get-user-certificate/wDwYaD5yMwruix_2aP_n","Завантажити сертифікат")</f>
        <v>Завантажити сертифікат</v>
      </c>
    </row>
    <row r="932" spans="1:4" x14ac:dyDescent="0.3">
      <c r="A932">
        <v>931</v>
      </c>
      <c r="B932" s="2">
        <v>1667</v>
      </c>
      <c r="C932" t="s">
        <v>1187</v>
      </c>
      <c r="D932" t="str">
        <f>HYPERLINK("https://talan.bank.gov.ua/get-user-certificate/wDwYa2x9uaL43jeRmkjE","Завантажити сертифікат")</f>
        <v>Завантажити сертифікат</v>
      </c>
    </row>
    <row r="933" spans="1:4" x14ac:dyDescent="0.3">
      <c r="A933">
        <v>932</v>
      </c>
      <c r="B933" s="2">
        <v>1668</v>
      </c>
      <c r="C933" t="s">
        <v>1188</v>
      </c>
      <c r="D933" t="str">
        <f>HYPERLINK("https://talan.bank.gov.ua/get-user-certificate/wDwYab4etOwK8YREWrfn","Завантажити сертифікат")</f>
        <v>Завантажити сертифікат</v>
      </c>
    </row>
    <row r="934" spans="1:4" x14ac:dyDescent="0.3">
      <c r="A934">
        <v>933</v>
      </c>
      <c r="B934" s="2">
        <v>1669</v>
      </c>
      <c r="C934" t="s">
        <v>1189</v>
      </c>
      <c r="D934" t="str">
        <f>HYPERLINK("https://talan.bank.gov.ua/get-user-certificate/wDwYa8j8ayR-OcQRA67m","Завантажити сертифікат")</f>
        <v>Завантажити сертифікат</v>
      </c>
    </row>
    <row r="935" spans="1:4" x14ac:dyDescent="0.3">
      <c r="A935">
        <v>934</v>
      </c>
      <c r="B935" s="2">
        <v>1670</v>
      </c>
      <c r="C935" t="s">
        <v>1190</v>
      </c>
      <c r="D935" t="str">
        <f>HYPERLINK("https://talan.bank.gov.ua/get-user-certificate/wDwYaqgatS63mHSx8Eit","Завантажити сертифікат")</f>
        <v>Завантажити сертифікат</v>
      </c>
    </row>
    <row r="936" spans="1:4" x14ac:dyDescent="0.3">
      <c r="A936">
        <v>935</v>
      </c>
      <c r="B936" s="2">
        <v>1671</v>
      </c>
      <c r="C936" t="s">
        <v>1191</v>
      </c>
      <c r="D936" t="str">
        <f>HYPERLINK("https://talan.bank.gov.ua/get-user-certificate/wDwYa6kGJ9d_ZW8VENN3","Завантажити сертифікат")</f>
        <v>Завантажити сертифікат</v>
      </c>
    </row>
    <row r="937" spans="1:4" x14ac:dyDescent="0.3">
      <c r="A937">
        <v>936</v>
      </c>
      <c r="B937" s="2">
        <v>1672</v>
      </c>
      <c r="C937" t="s">
        <v>1192</v>
      </c>
      <c r="D937" t="str">
        <f>HYPERLINK("https://talan.bank.gov.ua/get-user-certificate/wDwYanQLPJBELQAWfioO","Завантажити сертифікат")</f>
        <v>Завантажити сертифікат</v>
      </c>
    </row>
    <row r="938" spans="1:4" x14ac:dyDescent="0.3">
      <c r="A938">
        <v>937</v>
      </c>
      <c r="B938" s="2">
        <v>1673</v>
      </c>
      <c r="C938" t="s">
        <v>1193</v>
      </c>
      <c r="D938" t="str">
        <f>HYPERLINK("https://talan.bank.gov.ua/get-user-certificate/wDwYavkVvKx26K9FC7Xp","Завантажити сертифікат")</f>
        <v>Завантажити сертифікат</v>
      </c>
    </row>
    <row r="939" spans="1:4" x14ac:dyDescent="0.3">
      <c r="A939">
        <v>938</v>
      </c>
      <c r="B939" s="2">
        <v>1674</v>
      </c>
      <c r="C939" t="s">
        <v>1194</v>
      </c>
      <c r="D939" t="str">
        <f>HYPERLINK("https://talan.bank.gov.ua/get-user-certificate/wDwYaPjn3Bq8Wm1yb5-S","Завантажити сертифікат")</f>
        <v>Завантажити сертифікат</v>
      </c>
    </row>
    <row r="940" spans="1:4" x14ac:dyDescent="0.3">
      <c r="A940">
        <v>939</v>
      </c>
      <c r="B940" s="2">
        <v>1675</v>
      </c>
      <c r="C940" t="s">
        <v>1195</v>
      </c>
      <c r="D940" t="str">
        <f>HYPERLINK("https://talan.bank.gov.ua/get-user-certificate/wDwYaaQLPa8Ju_so7Eki","Завантажити сертифікат")</f>
        <v>Завантажити сертифікат</v>
      </c>
    </row>
    <row r="941" spans="1:4" x14ac:dyDescent="0.3">
      <c r="A941">
        <v>940</v>
      </c>
      <c r="B941" s="2">
        <v>1676</v>
      </c>
      <c r="C941" t="s">
        <v>1196</v>
      </c>
      <c r="D941" t="str">
        <f>HYPERLINK("https://talan.bank.gov.ua/get-user-certificate/wDwYa-fvcJWCnBbfVD6H","Завантажити сертифікат")</f>
        <v>Завантажити сертифікат</v>
      </c>
    </row>
    <row r="942" spans="1:4" x14ac:dyDescent="0.3">
      <c r="A942">
        <v>941</v>
      </c>
      <c r="B942" s="2">
        <v>1677</v>
      </c>
      <c r="C942" t="s">
        <v>1197</v>
      </c>
      <c r="D942" t="str">
        <f>HYPERLINK("https://talan.bank.gov.ua/get-user-certificate/wDwYaiR5qs0CknEMsjSc","Завантажити сертифікат")</f>
        <v>Завантажити сертифікат</v>
      </c>
    </row>
    <row r="943" spans="1:4" x14ac:dyDescent="0.3">
      <c r="A943">
        <v>942</v>
      </c>
      <c r="B943" s="2">
        <v>1678</v>
      </c>
      <c r="C943" t="s">
        <v>1198</v>
      </c>
      <c r="D943" t="str">
        <f>HYPERLINK("https://talan.bank.gov.ua/get-user-certificate/wDwYaYcMkAAOjrif0VqH","Завантажити сертифікат")</f>
        <v>Завантажити сертифікат</v>
      </c>
    </row>
    <row r="944" spans="1:4" x14ac:dyDescent="0.3">
      <c r="A944">
        <v>943</v>
      </c>
      <c r="B944" s="2">
        <v>1679</v>
      </c>
      <c r="C944" t="s">
        <v>1199</v>
      </c>
      <c r="D944" t="str">
        <f>HYPERLINK("https://talan.bank.gov.ua/get-user-certificate/wDwYanr0X-8knOpC1BNw","Завантажити сертифікат")</f>
        <v>Завантажити сертифікат</v>
      </c>
    </row>
    <row r="945" spans="1:4" x14ac:dyDescent="0.3">
      <c r="A945">
        <v>944</v>
      </c>
      <c r="B945" s="2">
        <v>1680</v>
      </c>
      <c r="C945" t="s">
        <v>1200</v>
      </c>
      <c r="D945" t="str">
        <f>HYPERLINK("https://talan.bank.gov.ua/get-user-certificate/wDwYalva83Dc9gFxGZN7","Завантажити сертифікат")</f>
        <v>Завантажити сертифікат</v>
      </c>
    </row>
    <row r="946" spans="1:4" x14ac:dyDescent="0.3">
      <c r="A946">
        <v>945</v>
      </c>
      <c r="B946" s="2">
        <v>1681</v>
      </c>
      <c r="C946" t="s">
        <v>1201</v>
      </c>
      <c r="D946" t="str">
        <f>HYPERLINK("https://talan.bank.gov.ua/get-user-certificate/wDwYah19a6M-OZAj5kOk","Завантажити сертифікат")</f>
        <v>Завантажити сертифікат</v>
      </c>
    </row>
    <row r="947" spans="1:4" x14ac:dyDescent="0.3">
      <c r="A947">
        <v>946</v>
      </c>
      <c r="B947" s="2">
        <v>1682</v>
      </c>
      <c r="C947" t="s">
        <v>1202</v>
      </c>
      <c r="D947" t="str">
        <f>HYPERLINK("https://talan.bank.gov.ua/get-user-certificate/wDwYaTLsxirfF_QNC0M6","Завантажити сертифікат")</f>
        <v>Завантажити сертифікат</v>
      </c>
    </row>
    <row r="948" spans="1:4" x14ac:dyDescent="0.3">
      <c r="A948">
        <v>947</v>
      </c>
      <c r="B948" s="2">
        <v>1683</v>
      </c>
      <c r="C948" t="s">
        <v>1203</v>
      </c>
      <c r="D948" t="str">
        <f>HYPERLINK("https://talan.bank.gov.ua/get-user-certificate/wDwYaDvLtjX9nPpT_lQu","Завантажити сертифікат")</f>
        <v>Завантажити сертифікат</v>
      </c>
    </row>
    <row r="949" spans="1:4" x14ac:dyDescent="0.3">
      <c r="A949">
        <v>948</v>
      </c>
      <c r="B949" s="2">
        <v>1684</v>
      </c>
      <c r="C949" t="s">
        <v>1204</v>
      </c>
      <c r="D949" t="str">
        <f>HYPERLINK("https://talan.bank.gov.ua/get-user-certificate/wDwYa7zeul7MrtDYQvSK","Завантажити сертифікат")</f>
        <v>Завантажити сертифікат</v>
      </c>
    </row>
    <row r="950" spans="1:4" x14ac:dyDescent="0.3">
      <c r="A950">
        <v>949</v>
      </c>
      <c r="B950" s="2">
        <v>1685</v>
      </c>
      <c r="C950" t="s">
        <v>1205</v>
      </c>
      <c r="D950" t="str">
        <f>HYPERLINK("https://talan.bank.gov.ua/get-user-certificate/wDwYavy2ZY_zARSmmG96","Завантажити сертифікат")</f>
        <v>Завантажити сертифікат</v>
      </c>
    </row>
    <row r="951" spans="1:4" x14ac:dyDescent="0.3">
      <c r="A951">
        <v>950</v>
      </c>
      <c r="B951" s="2">
        <v>1686</v>
      </c>
      <c r="C951" t="s">
        <v>1206</v>
      </c>
      <c r="D951" t="str">
        <f>HYPERLINK("https://talan.bank.gov.ua/get-user-certificate/wDwYa3KW2_KZCfLN_Hl8","Завантажити сертифікат")</f>
        <v>Завантажити сертифікат</v>
      </c>
    </row>
    <row r="952" spans="1:4" x14ac:dyDescent="0.3">
      <c r="A952">
        <v>951</v>
      </c>
      <c r="B952" s="2">
        <v>1687</v>
      </c>
      <c r="C952" t="s">
        <v>1207</v>
      </c>
      <c r="D952" t="str">
        <f>HYPERLINK("https://talan.bank.gov.ua/get-user-certificate/wDwYaw5jlLTK9mWLMgHa","Завантажити сертифікат")</f>
        <v>Завантажити сертифікат</v>
      </c>
    </row>
    <row r="953" spans="1:4" x14ac:dyDescent="0.3">
      <c r="A953">
        <v>952</v>
      </c>
      <c r="B953" s="2">
        <v>1688</v>
      </c>
      <c r="C953" t="s">
        <v>1208</v>
      </c>
      <c r="D953" t="str">
        <f>HYPERLINK("https://talan.bank.gov.ua/get-user-certificate/wDwYaLqHibRYJJQi1UYM","Завантажити сертифікат")</f>
        <v>Завантажити сертифікат</v>
      </c>
    </row>
    <row r="954" spans="1:4" x14ac:dyDescent="0.3">
      <c r="A954">
        <v>953</v>
      </c>
      <c r="B954" s="2">
        <v>1689</v>
      </c>
      <c r="C954" t="s">
        <v>1209</v>
      </c>
      <c r="D954" t="str">
        <f>HYPERLINK("https://talan.bank.gov.ua/get-user-certificate/wDwYaW0oXUNY_3E6XcJ7","Завантажити сертифікат")</f>
        <v>Завантажити сертифікат</v>
      </c>
    </row>
    <row r="955" spans="1:4" x14ac:dyDescent="0.3">
      <c r="A955">
        <v>954</v>
      </c>
      <c r="B955" s="2">
        <v>1690</v>
      </c>
      <c r="C955" t="s">
        <v>1210</v>
      </c>
      <c r="D955" t="str">
        <f>HYPERLINK("https://talan.bank.gov.ua/get-user-certificate/wDwYa-Tbjb7UiZld7g6v","Завантажити сертифікат")</f>
        <v>Завантажити сертифікат</v>
      </c>
    </row>
    <row r="956" spans="1:4" x14ac:dyDescent="0.3">
      <c r="A956">
        <v>955</v>
      </c>
      <c r="B956" s="2">
        <v>1691</v>
      </c>
      <c r="C956" t="s">
        <v>1211</v>
      </c>
      <c r="D956" t="str">
        <f>HYPERLINK("https://talan.bank.gov.ua/get-user-certificate/wDwYaGQZm-Cb8-crIq0b","Завантажити сертифікат")</f>
        <v>Завантажити сертифікат</v>
      </c>
    </row>
    <row r="957" spans="1:4" x14ac:dyDescent="0.3">
      <c r="A957">
        <v>956</v>
      </c>
      <c r="B957" s="2">
        <v>1692</v>
      </c>
      <c r="C957" t="s">
        <v>1212</v>
      </c>
      <c r="D957" t="str">
        <f>HYPERLINK("https://talan.bank.gov.ua/get-user-certificate/wDwYaWLu2p-3ORHwQJnQ","Завантажити сертифікат")</f>
        <v>Завантажити сертифікат</v>
      </c>
    </row>
    <row r="958" spans="1:4" x14ac:dyDescent="0.3">
      <c r="A958">
        <v>957</v>
      </c>
      <c r="B958" s="2">
        <v>1693</v>
      </c>
      <c r="C958" t="s">
        <v>1213</v>
      </c>
      <c r="D958" t="str">
        <f>HYPERLINK("https://talan.bank.gov.ua/get-user-certificate/wDwYa-ocD4d_Y_i-FGT3","Завантажити сертифікат")</f>
        <v>Завантажити сертифікат</v>
      </c>
    </row>
    <row r="959" spans="1:4" x14ac:dyDescent="0.3">
      <c r="A959">
        <v>958</v>
      </c>
      <c r="B959" s="2">
        <v>1694</v>
      </c>
      <c r="C959" t="s">
        <v>1214</v>
      </c>
      <c r="D959" t="str">
        <f>HYPERLINK("https://talan.bank.gov.ua/get-user-certificate/wDwYa9E7_OI1QnhQPQF9","Завантажити сертифікат")</f>
        <v>Завантажити сертифікат</v>
      </c>
    </row>
    <row r="960" spans="1:4" x14ac:dyDescent="0.3">
      <c r="A960">
        <v>959</v>
      </c>
      <c r="B960" s="2">
        <v>1695</v>
      </c>
      <c r="C960" t="s">
        <v>1215</v>
      </c>
      <c r="D960" t="str">
        <f>HYPERLINK("https://talan.bank.gov.ua/get-user-certificate/wDwYajLJq3pCCDbMiku4","Завантажити сертифікат")</f>
        <v>Завантажити сертифікат</v>
      </c>
    </row>
    <row r="961" spans="1:4" x14ac:dyDescent="0.3">
      <c r="A961">
        <v>960</v>
      </c>
      <c r="B961" s="2">
        <v>1696</v>
      </c>
      <c r="C961" t="s">
        <v>1216</v>
      </c>
      <c r="D961" t="str">
        <f>HYPERLINK("https://talan.bank.gov.ua/get-user-certificate/wDwYa7n_BCuj-A15oozo","Завантажити сертифікат")</f>
        <v>Завантажити сертифікат</v>
      </c>
    </row>
    <row r="962" spans="1:4" x14ac:dyDescent="0.3">
      <c r="A962">
        <v>961</v>
      </c>
      <c r="B962" s="2">
        <v>1697</v>
      </c>
      <c r="C962" t="s">
        <v>1217</v>
      </c>
      <c r="D962" t="str">
        <f>HYPERLINK("https://talan.bank.gov.ua/get-user-certificate/wDwYajHJLnVghQr-Vhwg","Завантажити сертифікат")</f>
        <v>Завантажити сертифікат</v>
      </c>
    </row>
    <row r="963" spans="1:4" x14ac:dyDescent="0.3">
      <c r="A963">
        <v>962</v>
      </c>
      <c r="B963" s="2">
        <v>1698</v>
      </c>
      <c r="C963" t="s">
        <v>1218</v>
      </c>
      <c r="D963" t="str">
        <f>HYPERLINK("https://talan.bank.gov.ua/get-user-certificate/wDwYaI-f4thAD9YBlptn","Завантажити сертифікат")</f>
        <v>Завантажити сертифікат</v>
      </c>
    </row>
    <row r="964" spans="1:4" x14ac:dyDescent="0.3">
      <c r="A964">
        <v>963</v>
      </c>
      <c r="B964" s="2">
        <v>1699</v>
      </c>
      <c r="C964" t="s">
        <v>1219</v>
      </c>
      <c r="D964" t="str">
        <f>HYPERLINK("https://talan.bank.gov.ua/get-user-certificate/wDwYaOdzaGi7rfSRYfX1","Завантажити сертифікат")</f>
        <v>Завантажити сертифікат</v>
      </c>
    </row>
    <row r="965" spans="1:4" x14ac:dyDescent="0.3">
      <c r="A965">
        <v>964</v>
      </c>
      <c r="B965" s="2">
        <v>1700</v>
      </c>
      <c r="C965" t="s">
        <v>1220</v>
      </c>
      <c r="D965" t="str">
        <f>HYPERLINK("https://talan.bank.gov.ua/get-user-certificate/wDwYasy89UcwgbE61dNX","Завантажити сертифікат")</f>
        <v>Завантажити сертифікат</v>
      </c>
    </row>
    <row r="966" spans="1:4" x14ac:dyDescent="0.3">
      <c r="A966">
        <v>965</v>
      </c>
      <c r="B966" s="2">
        <v>1701</v>
      </c>
      <c r="C966" t="s">
        <v>1221</v>
      </c>
      <c r="D966" t="str">
        <f>HYPERLINK("https://talan.bank.gov.ua/get-user-certificate/wDwYaU-TuD4OP-ZcsyA4","Завантажити сертифікат")</f>
        <v>Завантажити сертифікат</v>
      </c>
    </row>
    <row r="967" spans="1:4" x14ac:dyDescent="0.3">
      <c r="A967">
        <v>966</v>
      </c>
      <c r="B967" s="2">
        <v>1702</v>
      </c>
      <c r="C967" t="s">
        <v>1222</v>
      </c>
      <c r="D967" t="str">
        <f>HYPERLINK("https://talan.bank.gov.ua/get-user-certificate/wDwYaJKVur0OHRlY9HgQ","Завантажити сертифікат")</f>
        <v>Завантажити сертифікат</v>
      </c>
    </row>
    <row r="968" spans="1:4" x14ac:dyDescent="0.3">
      <c r="A968">
        <v>967</v>
      </c>
      <c r="B968" s="2">
        <v>1703</v>
      </c>
      <c r="C968" t="s">
        <v>1223</v>
      </c>
      <c r="D968" t="str">
        <f>HYPERLINK("https://talan.bank.gov.ua/get-user-certificate/wDwYadtPhoBXZQUhEsbZ","Завантажити сертифікат")</f>
        <v>Завантажити сертифікат</v>
      </c>
    </row>
    <row r="969" spans="1:4" x14ac:dyDescent="0.3">
      <c r="A969">
        <v>968</v>
      </c>
      <c r="B969" s="2">
        <v>1704</v>
      </c>
      <c r="C969" t="s">
        <v>1224</v>
      </c>
      <c r="D969" t="str">
        <f>HYPERLINK("https://talan.bank.gov.ua/get-user-certificate/wDwYaphBBKQ9I0Da2zyW","Завантажити сертифікат")</f>
        <v>Завантажити сертифікат</v>
      </c>
    </row>
    <row r="970" spans="1:4" x14ac:dyDescent="0.3">
      <c r="A970">
        <v>969</v>
      </c>
      <c r="B970" s="2">
        <v>1705</v>
      </c>
      <c r="C970" t="s">
        <v>1225</v>
      </c>
      <c r="D970" t="str">
        <f>HYPERLINK("https://talan.bank.gov.ua/get-user-certificate/wDwYaRqGjcPwCQkEulgR","Завантажити сертифікат")</f>
        <v>Завантажити сертифікат</v>
      </c>
    </row>
    <row r="971" spans="1:4" x14ac:dyDescent="0.3">
      <c r="A971">
        <v>970</v>
      </c>
      <c r="B971" s="2">
        <v>1706</v>
      </c>
      <c r="C971" t="s">
        <v>1226</v>
      </c>
      <c r="D971" t="str">
        <f>HYPERLINK("https://talan.bank.gov.ua/get-user-certificate/wDwYaRI1_a9G_NjX4AZ5","Завантажити сертифікат")</f>
        <v>Завантажити сертифікат</v>
      </c>
    </row>
    <row r="972" spans="1:4" x14ac:dyDescent="0.3">
      <c r="A972">
        <v>971</v>
      </c>
      <c r="B972" s="2">
        <v>1707</v>
      </c>
      <c r="C972" t="s">
        <v>1227</v>
      </c>
      <c r="D972" t="str">
        <f>HYPERLINK("https://talan.bank.gov.ua/get-user-certificate/wDwYayT8DetEQFMAZBtK","Завантажити сертифікат")</f>
        <v>Завантажити сертифікат</v>
      </c>
    </row>
    <row r="973" spans="1:4" x14ac:dyDescent="0.3">
      <c r="A973">
        <v>972</v>
      </c>
      <c r="B973" s="2">
        <v>1708</v>
      </c>
      <c r="C973" t="s">
        <v>1228</v>
      </c>
      <c r="D973" t="str">
        <f>HYPERLINK("https://talan.bank.gov.ua/get-user-certificate/wDwYaEP0S8CBroC5oOjz","Завантажити сертифікат")</f>
        <v>Завантажити сертифікат</v>
      </c>
    </row>
    <row r="974" spans="1:4" x14ac:dyDescent="0.3">
      <c r="A974">
        <v>973</v>
      </c>
      <c r="B974" s="2">
        <v>1709</v>
      </c>
      <c r="C974" t="s">
        <v>1229</v>
      </c>
      <c r="D974" t="str">
        <f>HYPERLINK("https://talan.bank.gov.ua/get-user-certificate/wDwYaAxpRJYpX3t7Mmat","Завантажити сертифікат")</f>
        <v>Завантажити сертифікат</v>
      </c>
    </row>
    <row r="975" spans="1:4" x14ac:dyDescent="0.3">
      <c r="A975">
        <v>974</v>
      </c>
      <c r="B975" s="2">
        <v>1710</v>
      </c>
      <c r="C975" t="s">
        <v>1230</v>
      </c>
      <c r="D975" t="str">
        <f>HYPERLINK("https://talan.bank.gov.ua/get-user-certificate/wDwYawvZLRJJnoAOLPJ3","Завантажити сертифікат")</f>
        <v>Завантажити сертифікат</v>
      </c>
    </row>
    <row r="976" spans="1:4" x14ac:dyDescent="0.3">
      <c r="A976">
        <v>975</v>
      </c>
      <c r="B976" s="2">
        <v>1711</v>
      </c>
      <c r="C976" t="s">
        <v>1231</v>
      </c>
      <c r="D976" t="str">
        <f>HYPERLINK("https://talan.bank.gov.ua/get-user-certificate/wDwYaNLzKW3Rr2t4WnvW","Завантажити сертифікат")</f>
        <v>Завантажити сертифікат</v>
      </c>
    </row>
    <row r="977" spans="1:4" x14ac:dyDescent="0.3">
      <c r="A977">
        <v>976</v>
      </c>
      <c r="B977" s="2">
        <v>1712</v>
      </c>
      <c r="C977" t="s">
        <v>1232</v>
      </c>
      <c r="D977" t="str">
        <f>HYPERLINK("https://talan.bank.gov.ua/get-user-certificate/wDwYa_8sMTgV3GhhIBZG","Завантажити сертифікат")</f>
        <v>Завантажити сертифікат</v>
      </c>
    </row>
    <row r="978" spans="1:4" x14ac:dyDescent="0.3">
      <c r="A978">
        <v>977</v>
      </c>
      <c r="B978" s="2">
        <v>1713</v>
      </c>
      <c r="C978" t="s">
        <v>1233</v>
      </c>
      <c r="D978" t="str">
        <f>HYPERLINK("https://talan.bank.gov.ua/get-user-certificate/wDwYaUP3wLxl4-aPHYU_","Завантажити сертифікат")</f>
        <v>Завантажити сертифікат</v>
      </c>
    </row>
    <row r="979" spans="1:4" x14ac:dyDescent="0.3">
      <c r="A979">
        <v>978</v>
      </c>
      <c r="B979" s="2">
        <v>1714</v>
      </c>
      <c r="C979" t="s">
        <v>1234</v>
      </c>
      <c r="D979" t="str">
        <f>HYPERLINK("https://talan.bank.gov.ua/get-user-certificate/wDwYaYl82fT6KDHMZW10","Завантажити сертифікат")</f>
        <v>Завантажити сертифікат</v>
      </c>
    </row>
    <row r="980" spans="1:4" x14ac:dyDescent="0.3">
      <c r="A980">
        <v>979</v>
      </c>
      <c r="B980" s="2">
        <v>1715</v>
      </c>
      <c r="C980" t="s">
        <v>1235</v>
      </c>
      <c r="D980" t="str">
        <f>HYPERLINK("https://talan.bank.gov.ua/get-user-certificate/wDwYaZ8PQO-q3xjJQ0O2","Завантажити сертифікат")</f>
        <v>Завантажити сертифікат</v>
      </c>
    </row>
    <row r="981" spans="1:4" x14ac:dyDescent="0.3">
      <c r="A981">
        <v>980</v>
      </c>
      <c r="B981" s="2">
        <v>1716</v>
      </c>
      <c r="C981" t="s">
        <v>1236</v>
      </c>
      <c r="D981" t="str">
        <f>HYPERLINK("https://talan.bank.gov.ua/get-user-certificate/wDwYaSEGyugWglapVxHL","Завантажити сертифікат")</f>
        <v>Завантажити сертифікат</v>
      </c>
    </row>
    <row r="982" spans="1:4" x14ac:dyDescent="0.3">
      <c r="A982">
        <v>981</v>
      </c>
      <c r="B982" s="2">
        <v>1717</v>
      </c>
      <c r="C982" t="s">
        <v>1237</v>
      </c>
      <c r="D982" t="str">
        <f>HYPERLINK("https://talan.bank.gov.ua/get-user-certificate/wDwYaMX9TR_Wn2tDjSTq","Завантажити сертифікат")</f>
        <v>Завантажити сертифікат</v>
      </c>
    </row>
    <row r="983" spans="1:4" x14ac:dyDescent="0.3">
      <c r="A983">
        <v>982</v>
      </c>
      <c r="B983" s="2">
        <v>1718</v>
      </c>
      <c r="C983" t="s">
        <v>1238</v>
      </c>
      <c r="D983" t="str">
        <f>HYPERLINK("https://talan.bank.gov.ua/get-user-certificate/wDwYa0x0FpNspo15hJ5G","Завантажити сертифікат")</f>
        <v>Завантажити сертифікат</v>
      </c>
    </row>
    <row r="984" spans="1:4" x14ac:dyDescent="0.3">
      <c r="A984">
        <v>983</v>
      </c>
      <c r="B984" s="2">
        <v>1719</v>
      </c>
      <c r="C984" t="s">
        <v>1239</v>
      </c>
      <c r="D984" t="str">
        <f>HYPERLINK("https://talan.bank.gov.ua/get-user-certificate/wDwYabuhOtstt7n-ewR9","Завантажити сертифікат")</f>
        <v>Завантажити сертифікат</v>
      </c>
    </row>
    <row r="985" spans="1:4" x14ac:dyDescent="0.3">
      <c r="A985">
        <v>984</v>
      </c>
      <c r="B985" s="2">
        <v>1720</v>
      </c>
      <c r="C985" t="s">
        <v>1240</v>
      </c>
      <c r="D985" t="str">
        <f>HYPERLINK("https://talan.bank.gov.ua/get-user-certificate/wDwYaNt3Y8aN_gfMz63F","Завантажити сертифікат")</f>
        <v>Завантажити сертифікат</v>
      </c>
    </row>
    <row r="986" spans="1:4" x14ac:dyDescent="0.3">
      <c r="A986">
        <v>985</v>
      </c>
      <c r="B986" s="2">
        <v>1721</v>
      </c>
      <c r="C986" t="s">
        <v>1241</v>
      </c>
      <c r="D986" t="str">
        <f>HYPERLINK("https://talan.bank.gov.ua/get-user-certificate/wDwYay0aWO7-q43_glrR","Завантажити сертифікат")</f>
        <v>Завантажити сертифікат</v>
      </c>
    </row>
    <row r="987" spans="1:4" x14ac:dyDescent="0.3">
      <c r="A987">
        <v>986</v>
      </c>
      <c r="B987" s="2">
        <v>1722</v>
      </c>
      <c r="C987" t="s">
        <v>1242</v>
      </c>
      <c r="D987" t="str">
        <f>HYPERLINK("https://talan.bank.gov.ua/get-user-certificate/wDwYajKzUofwuteg0gIQ","Завантажити сертифікат")</f>
        <v>Завантажити сертифікат</v>
      </c>
    </row>
    <row r="988" spans="1:4" x14ac:dyDescent="0.3">
      <c r="A988">
        <v>987</v>
      </c>
      <c r="B988" s="2">
        <v>1723</v>
      </c>
      <c r="C988" t="s">
        <v>1243</v>
      </c>
      <c r="D988" t="str">
        <f>HYPERLINK("https://talan.bank.gov.ua/get-user-certificate/wDwYaXMTTJXwdaHehzxQ","Завантажити сертифікат")</f>
        <v>Завантажити сертифікат</v>
      </c>
    </row>
    <row r="989" spans="1:4" x14ac:dyDescent="0.3">
      <c r="A989">
        <v>988</v>
      </c>
      <c r="B989" s="2">
        <v>1724</v>
      </c>
      <c r="C989" t="s">
        <v>1244</v>
      </c>
      <c r="D989" t="str">
        <f>HYPERLINK("https://talan.bank.gov.ua/get-user-certificate/wDwYaLfdt5tvKLE05Li2","Завантажити сертифікат")</f>
        <v>Завантажити сертифікат</v>
      </c>
    </row>
    <row r="990" spans="1:4" x14ac:dyDescent="0.3">
      <c r="A990">
        <v>989</v>
      </c>
      <c r="B990" s="2">
        <v>1725</v>
      </c>
      <c r="C990" t="s">
        <v>1245</v>
      </c>
      <c r="D990" t="str">
        <f>HYPERLINK("https://talan.bank.gov.ua/get-user-certificate/wDwYa1c0usADg3pFrN_x","Завантажити сертифікат")</f>
        <v>Завантажити сертифікат</v>
      </c>
    </row>
    <row r="991" spans="1:4" x14ac:dyDescent="0.3">
      <c r="A991">
        <v>990</v>
      </c>
      <c r="B991" s="2">
        <v>1726</v>
      </c>
      <c r="C991" t="s">
        <v>1246</v>
      </c>
      <c r="D991" t="str">
        <f>HYPERLINK("https://talan.bank.gov.ua/get-user-certificate/wDwYa_KIytglEPKTaEqB","Завантажити сертифікат")</f>
        <v>Завантажити сертифікат</v>
      </c>
    </row>
    <row r="992" spans="1:4" x14ac:dyDescent="0.3">
      <c r="A992">
        <v>991</v>
      </c>
      <c r="B992" s="2">
        <v>1727</v>
      </c>
      <c r="C992" t="s">
        <v>1247</v>
      </c>
      <c r="D992" t="str">
        <f>HYPERLINK("https://talan.bank.gov.ua/get-user-certificate/wDwYae4nFik8XVwgRISc","Завантажити сертифікат")</f>
        <v>Завантажити сертифікат</v>
      </c>
    </row>
    <row r="993" spans="1:4" x14ac:dyDescent="0.3">
      <c r="A993">
        <v>992</v>
      </c>
      <c r="B993" s="2">
        <v>1728</v>
      </c>
      <c r="C993" t="s">
        <v>1248</v>
      </c>
      <c r="D993" t="str">
        <f>HYPERLINK("https://talan.bank.gov.ua/get-user-certificate/wDwYaUCXa_BbcyITnS4l","Завантажити сертифікат")</f>
        <v>Завантажити сертифікат</v>
      </c>
    </row>
    <row r="994" spans="1:4" x14ac:dyDescent="0.3">
      <c r="A994">
        <v>993</v>
      </c>
      <c r="B994" s="2">
        <v>1729</v>
      </c>
      <c r="C994" t="s">
        <v>1249</v>
      </c>
      <c r="D994" t="str">
        <f>HYPERLINK("https://talan.bank.gov.ua/get-user-certificate/wDwYa4EhyDS1UfAq1uHg","Завантажити сертифікат")</f>
        <v>Завантажити сертифікат</v>
      </c>
    </row>
    <row r="995" spans="1:4" x14ac:dyDescent="0.3">
      <c r="A995">
        <v>994</v>
      </c>
      <c r="B995" s="2">
        <v>1730</v>
      </c>
      <c r="C995" t="s">
        <v>1250</v>
      </c>
      <c r="D995" t="str">
        <f>HYPERLINK("https://talan.bank.gov.ua/get-user-certificate/wDwYae5x0UwfgpmOQfYg","Завантажити сертифікат")</f>
        <v>Завантажити сертифікат</v>
      </c>
    </row>
    <row r="996" spans="1:4" x14ac:dyDescent="0.3">
      <c r="A996">
        <v>995</v>
      </c>
      <c r="B996" s="2">
        <v>1731</v>
      </c>
      <c r="C996" t="s">
        <v>1251</v>
      </c>
      <c r="D996" t="str">
        <f>HYPERLINK("https://talan.bank.gov.ua/get-user-certificate/wDwYarx8siva04q6ApH3","Завантажити сертифікат")</f>
        <v>Завантажити сертифікат</v>
      </c>
    </row>
    <row r="997" spans="1:4" x14ac:dyDescent="0.3">
      <c r="A997">
        <v>996</v>
      </c>
      <c r="B997" s="2">
        <v>1732</v>
      </c>
      <c r="C997" t="s">
        <v>1252</v>
      </c>
      <c r="D997" t="str">
        <f>HYPERLINK("https://talan.bank.gov.ua/get-user-certificate/wDwYaDSVddxa7-n8dUAo","Завантажити сертифікат")</f>
        <v>Завантажити сертифікат</v>
      </c>
    </row>
    <row r="998" spans="1:4" x14ac:dyDescent="0.3">
      <c r="A998">
        <v>997</v>
      </c>
      <c r="B998" s="2">
        <v>1733</v>
      </c>
      <c r="C998" t="s">
        <v>1253</v>
      </c>
      <c r="D998" t="str">
        <f>HYPERLINK("https://talan.bank.gov.ua/get-user-certificate/wDwYaFYS8nZAcBiV3-8t","Завантажити сертифікат")</f>
        <v>Завантажити сертифікат</v>
      </c>
    </row>
    <row r="999" spans="1:4" x14ac:dyDescent="0.3">
      <c r="A999">
        <v>998</v>
      </c>
      <c r="B999" s="2">
        <v>1734</v>
      </c>
      <c r="C999" t="s">
        <v>1254</v>
      </c>
      <c r="D999" t="str">
        <f>HYPERLINK("https://talan.bank.gov.ua/get-user-certificate/wDwYacUfG244_4v8uLHN","Завантажити сертифікат")</f>
        <v>Завантажити сертифікат</v>
      </c>
    </row>
    <row r="1000" spans="1:4" x14ac:dyDescent="0.3">
      <c r="A1000">
        <v>999</v>
      </c>
      <c r="B1000" s="2">
        <v>1735</v>
      </c>
      <c r="C1000" t="s">
        <v>1255</v>
      </c>
      <c r="D1000" t="str">
        <f>HYPERLINK("https://talan.bank.gov.ua/get-user-certificate/wDwYaV_1PQEtmNZa_fRX","Завантажити сертифікат")</f>
        <v>Завантажити сертифікат</v>
      </c>
    </row>
    <row r="1001" spans="1:4" x14ac:dyDescent="0.3">
      <c r="A1001">
        <v>1000</v>
      </c>
      <c r="B1001" s="2">
        <v>1736</v>
      </c>
      <c r="C1001" t="s">
        <v>1256</v>
      </c>
      <c r="D1001" t="str">
        <f>HYPERLINK("https://talan.bank.gov.ua/get-user-certificate/wDwYaWfqlcLNvJlEIglI","Завантажити сертифікат")</f>
        <v>Завантажити сертифікат</v>
      </c>
    </row>
    <row r="1002" spans="1:4" x14ac:dyDescent="0.3">
      <c r="A1002">
        <v>1001</v>
      </c>
      <c r="B1002" s="2">
        <v>1737</v>
      </c>
      <c r="C1002" t="s">
        <v>1257</v>
      </c>
      <c r="D1002" t="str">
        <f>HYPERLINK("https://talan.bank.gov.ua/get-user-certificate/wDwYacKex1PH-tWBsqkA","Завантажити сертифікат")</f>
        <v>Завантажити сертифікат</v>
      </c>
    </row>
    <row r="1003" spans="1:4" x14ac:dyDescent="0.3">
      <c r="A1003">
        <v>1002</v>
      </c>
      <c r="B1003" s="2">
        <v>1738</v>
      </c>
      <c r="C1003" t="s">
        <v>1258</v>
      </c>
      <c r="D1003" t="str">
        <f>HYPERLINK("https://talan.bank.gov.ua/get-user-certificate/wDwYaSaEoeq_JU8iYB5X","Завантажити сертифікат")</f>
        <v>Завантажити сертифікат</v>
      </c>
    </row>
    <row r="1004" spans="1:4" x14ac:dyDescent="0.3">
      <c r="A1004">
        <v>1003</v>
      </c>
      <c r="B1004" s="2">
        <v>1739</v>
      </c>
      <c r="C1004" t="s">
        <v>1259</v>
      </c>
      <c r="D1004" t="str">
        <f>HYPERLINK("https://talan.bank.gov.ua/get-user-certificate/wDwYaxqLmhw73EBtAnCc","Завантажити сертифікат")</f>
        <v>Завантажити сертифікат</v>
      </c>
    </row>
    <row r="1005" spans="1:4" x14ac:dyDescent="0.3">
      <c r="A1005">
        <v>1004</v>
      </c>
      <c r="B1005" s="2">
        <v>1740</v>
      </c>
      <c r="C1005" t="s">
        <v>1260</v>
      </c>
      <c r="D1005" t="str">
        <f>HYPERLINK("https://talan.bank.gov.ua/get-user-certificate/wDwYa3aR4UE4ZBKsnMe_","Завантажити сертифікат")</f>
        <v>Завантажити сертифікат</v>
      </c>
    </row>
    <row r="1006" spans="1:4" x14ac:dyDescent="0.3">
      <c r="A1006">
        <v>1005</v>
      </c>
      <c r="B1006" s="2">
        <v>1741</v>
      </c>
      <c r="C1006" t="s">
        <v>1261</v>
      </c>
      <c r="D1006" t="str">
        <f>HYPERLINK("https://talan.bank.gov.ua/get-user-certificate/wDwYaT7r-9AM5hx_Ro_q","Завантажити сертифікат")</f>
        <v>Завантажити сертифікат</v>
      </c>
    </row>
    <row r="1007" spans="1:4" x14ac:dyDescent="0.3">
      <c r="A1007">
        <v>1006</v>
      </c>
      <c r="B1007" s="2">
        <v>1742</v>
      </c>
      <c r="C1007" t="s">
        <v>1262</v>
      </c>
      <c r="D1007" t="str">
        <f>HYPERLINK("https://talan.bank.gov.ua/get-user-certificate/wDwYa-kqRoj4cg3FEAJx","Завантажити сертифікат")</f>
        <v>Завантажити сертифікат</v>
      </c>
    </row>
    <row r="1008" spans="1:4" x14ac:dyDescent="0.3">
      <c r="A1008">
        <v>1007</v>
      </c>
      <c r="B1008" s="2">
        <v>1743</v>
      </c>
      <c r="C1008" t="s">
        <v>1263</v>
      </c>
      <c r="D1008" t="str">
        <f>HYPERLINK("https://talan.bank.gov.ua/get-user-certificate/wDwYajWMmJH_8NMqoMmb","Завантажити сертифікат")</f>
        <v>Завантажити сертифікат</v>
      </c>
    </row>
    <row r="1009" spans="1:4" x14ac:dyDescent="0.3">
      <c r="A1009">
        <v>1008</v>
      </c>
      <c r="B1009" s="2">
        <v>1744</v>
      </c>
      <c r="C1009" t="s">
        <v>1264</v>
      </c>
      <c r="D1009" t="str">
        <f>HYPERLINK("https://talan.bank.gov.ua/get-user-certificate/wDwYaELiP3HoIFWd1GIt","Завантажити сертифікат")</f>
        <v>Завантажити сертифікат</v>
      </c>
    </row>
    <row r="1010" spans="1:4" x14ac:dyDescent="0.3">
      <c r="A1010">
        <v>1009</v>
      </c>
      <c r="B1010" s="2">
        <v>1745</v>
      </c>
      <c r="C1010" t="s">
        <v>1265</v>
      </c>
      <c r="D1010" t="str">
        <f>HYPERLINK("https://talan.bank.gov.ua/get-user-certificate/wDwYaCEnxsQWOR7FhqtJ","Завантажити сертифікат")</f>
        <v>Завантажити сертифікат</v>
      </c>
    </row>
    <row r="1011" spans="1:4" x14ac:dyDescent="0.3">
      <c r="A1011">
        <v>1010</v>
      </c>
      <c r="B1011" s="2">
        <v>1746</v>
      </c>
      <c r="C1011" t="s">
        <v>1266</v>
      </c>
      <c r="D1011" t="str">
        <f>HYPERLINK("https://talan.bank.gov.ua/get-user-certificate/wDwYa7N7TWZhjkcGg1oK","Завантажити сертифікат")</f>
        <v>Завантажити сертифікат</v>
      </c>
    </row>
    <row r="1012" spans="1:4" x14ac:dyDescent="0.3">
      <c r="A1012">
        <v>1011</v>
      </c>
      <c r="B1012" s="2">
        <v>1747</v>
      </c>
      <c r="C1012" t="s">
        <v>1267</v>
      </c>
      <c r="D1012" t="str">
        <f>HYPERLINK("https://talan.bank.gov.ua/get-user-certificate/wDwYaWv2e8-xChk6mJMN","Завантажити сертифікат")</f>
        <v>Завантажити сертифікат</v>
      </c>
    </row>
    <row r="1013" spans="1:4" x14ac:dyDescent="0.3">
      <c r="A1013">
        <v>1012</v>
      </c>
      <c r="B1013" s="2">
        <v>1748</v>
      </c>
      <c r="C1013" t="s">
        <v>1268</v>
      </c>
      <c r="D1013" t="str">
        <f>HYPERLINK("https://talan.bank.gov.ua/get-user-certificate/wDwYasUS31F5VkVQ3mMO","Завантажити сертифікат")</f>
        <v>Завантажити сертифікат</v>
      </c>
    </row>
    <row r="1014" spans="1:4" x14ac:dyDescent="0.3">
      <c r="A1014">
        <v>1013</v>
      </c>
      <c r="B1014" s="2">
        <v>1749</v>
      </c>
      <c r="C1014" t="s">
        <v>1269</v>
      </c>
      <c r="D1014" t="str">
        <f>HYPERLINK("https://talan.bank.gov.ua/get-user-certificate/wDwYagy69utMpw86B2rw","Завантажити сертифікат")</f>
        <v>Завантажити сертифікат</v>
      </c>
    </row>
    <row r="1015" spans="1:4" x14ac:dyDescent="0.3">
      <c r="A1015">
        <v>1014</v>
      </c>
      <c r="B1015" s="2">
        <v>1750</v>
      </c>
      <c r="C1015" t="s">
        <v>1270</v>
      </c>
      <c r="D1015" t="str">
        <f>HYPERLINK("https://talan.bank.gov.ua/get-user-certificate/wDwYabij0MM5xUDiq_oe","Завантажити сертифікат")</f>
        <v>Завантажити сертифікат</v>
      </c>
    </row>
    <row r="1016" spans="1:4" x14ac:dyDescent="0.3">
      <c r="A1016">
        <v>1015</v>
      </c>
      <c r="B1016" s="2">
        <v>1751</v>
      </c>
      <c r="C1016" t="s">
        <v>1271</v>
      </c>
      <c r="D1016" t="str">
        <f>HYPERLINK("https://talan.bank.gov.ua/get-user-certificate/wDwYat4LfitMiw_aYBI0","Завантажити сертифікат")</f>
        <v>Завантажити сертифікат</v>
      </c>
    </row>
    <row r="1017" spans="1:4" x14ac:dyDescent="0.3">
      <c r="A1017">
        <v>1016</v>
      </c>
      <c r="B1017" s="2">
        <v>1752</v>
      </c>
      <c r="C1017" t="s">
        <v>1272</v>
      </c>
      <c r="D1017" t="str">
        <f>HYPERLINK("https://talan.bank.gov.ua/get-user-certificate/wDwYahgiFAa14qmLQyvu","Завантажити сертифікат")</f>
        <v>Завантажити сертифікат</v>
      </c>
    </row>
    <row r="1018" spans="1:4" x14ac:dyDescent="0.3">
      <c r="A1018">
        <v>1017</v>
      </c>
      <c r="B1018" s="2">
        <v>1753</v>
      </c>
      <c r="C1018" t="s">
        <v>1273</v>
      </c>
      <c r="D1018" t="str">
        <f>HYPERLINK("https://talan.bank.gov.ua/get-user-certificate/wDwYa6mHUPzpB2tdF9j8","Завантажити сертифікат")</f>
        <v>Завантажити сертифікат</v>
      </c>
    </row>
    <row r="1019" spans="1:4" x14ac:dyDescent="0.3">
      <c r="A1019">
        <v>1018</v>
      </c>
      <c r="B1019" s="2">
        <v>1754</v>
      </c>
      <c r="C1019" t="s">
        <v>1274</v>
      </c>
      <c r="D1019" t="str">
        <f>HYPERLINK("https://talan.bank.gov.ua/get-user-certificate/wDwYa35aQ85yGI5cyKpU","Завантажити сертифікат")</f>
        <v>Завантажити сертифікат</v>
      </c>
    </row>
    <row r="1020" spans="1:4" x14ac:dyDescent="0.3">
      <c r="A1020">
        <v>1019</v>
      </c>
      <c r="B1020" s="2">
        <v>1755</v>
      </c>
      <c r="C1020" t="s">
        <v>1275</v>
      </c>
      <c r="D1020" t="str">
        <f>HYPERLINK("https://talan.bank.gov.ua/get-user-certificate/wDwYawqzyUOvG-Ih7oSO","Завантажити сертифікат")</f>
        <v>Завантажити сертифікат</v>
      </c>
    </row>
    <row r="1021" spans="1:4" x14ac:dyDescent="0.3">
      <c r="A1021">
        <v>1020</v>
      </c>
      <c r="B1021" s="2">
        <v>1756</v>
      </c>
      <c r="C1021" t="s">
        <v>1276</v>
      </c>
      <c r="D1021" t="str">
        <f>HYPERLINK("https://talan.bank.gov.ua/get-user-certificate/wDwYaxRqOwiocUOLkcNB","Завантажити сертифікат")</f>
        <v>Завантажити сертифікат</v>
      </c>
    </row>
    <row r="1022" spans="1:4" x14ac:dyDescent="0.3">
      <c r="A1022">
        <v>1021</v>
      </c>
      <c r="B1022" s="2">
        <v>1757</v>
      </c>
      <c r="C1022" t="s">
        <v>1277</v>
      </c>
      <c r="D1022" t="str">
        <f>HYPERLINK("https://talan.bank.gov.ua/get-user-certificate/wDwYaJyIAndfsXIgCozK","Завантажити сертифікат")</f>
        <v>Завантажити сертифікат</v>
      </c>
    </row>
    <row r="1023" spans="1:4" x14ac:dyDescent="0.3">
      <c r="A1023">
        <v>1022</v>
      </c>
      <c r="B1023" s="2">
        <v>1758</v>
      </c>
      <c r="C1023" t="s">
        <v>1278</v>
      </c>
      <c r="D1023" t="str">
        <f>HYPERLINK("https://talan.bank.gov.ua/get-user-certificate/wDwYawnC0YIx_ksoSXgZ","Завантажити сертифікат")</f>
        <v>Завантажити сертифікат</v>
      </c>
    </row>
    <row r="1024" spans="1:4" x14ac:dyDescent="0.3">
      <c r="A1024">
        <v>1023</v>
      </c>
      <c r="B1024" s="2">
        <v>1759</v>
      </c>
      <c r="C1024" t="s">
        <v>1279</v>
      </c>
      <c r="D1024" t="str">
        <f>HYPERLINK("https://talan.bank.gov.ua/get-user-certificate/wDwYakNUlsMnL-sLSOVl","Завантажити сертифікат")</f>
        <v>Завантажити сертифікат</v>
      </c>
    </row>
    <row r="1025" spans="1:4" x14ac:dyDescent="0.3">
      <c r="A1025">
        <v>1024</v>
      </c>
      <c r="B1025" s="2">
        <v>1760</v>
      </c>
      <c r="C1025" t="s">
        <v>1280</v>
      </c>
      <c r="D1025" t="str">
        <f>HYPERLINK("https://talan.bank.gov.ua/get-user-certificate/wDwYaOHXFaJmH7_HFW4V","Завантажити сертифікат")</f>
        <v>Завантажити сертифікат</v>
      </c>
    </row>
    <row r="1026" spans="1:4" x14ac:dyDescent="0.3">
      <c r="A1026">
        <v>1025</v>
      </c>
      <c r="B1026" s="2">
        <v>1761</v>
      </c>
      <c r="C1026" t="s">
        <v>1281</v>
      </c>
      <c r="D1026" t="str">
        <f>HYPERLINK("https://talan.bank.gov.ua/get-user-certificate/wDwYa9bmdofLcj-7w-rY","Завантажити сертифікат")</f>
        <v>Завантажити сертифікат</v>
      </c>
    </row>
    <row r="1027" spans="1:4" x14ac:dyDescent="0.3">
      <c r="A1027">
        <v>1026</v>
      </c>
      <c r="B1027" s="2">
        <v>1762</v>
      </c>
      <c r="C1027" t="s">
        <v>1282</v>
      </c>
      <c r="D1027" t="str">
        <f>HYPERLINK("https://talan.bank.gov.ua/get-user-certificate/wDwYaqbbAlNTFG8aYoyy","Завантажити сертифікат")</f>
        <v>Завантажити сертифікат</v>
      </c>
    </row>
    <row r="1028" spans="1:4" x14ac:dyDescent="0.3">
      <c r="A1028">
        <v>1027</v>
      </c>
      <c r="B1028" s="2">
        <v>1763</v>
      </c>
      <c r="C1028" t="s">
        <v>1283</v>
      </c>
      <c r="D1028" t="str">
        <f>HYPERLINK("https://talan.bank.gov.ua/get-user-certificate/wDwYaVIdABBVk9Ai3bzM","Завантажити сертифікат")</f>
        <v>Завантажити сертифікат</v>
      </c>
    </row>
    <row r="1029" spans="1:4" x14ac:dyDescent="0.3">
      <c r="A1029">
        <v>1028</v>
      </c>
      <c r="B1029" s="2">
        <v>1764</v>
      </c>
      <c r="C1029" t="s">
        <v>1284</v>
      </c>
      <c r="D1029" t="str">
        <f>HYPERLINK("https://talan.bank.gov.ua/get-user-certificate/wDwYaGfEEXIW2altZTET","Завантажити сертифікат")</f>
        <v>Завантажити сертифікат</v>
      </c>
    </row>
    <row r="1030" spans="1:4" x14ac:dyDescent="0.3">
      <c r="A1030">
        <v>1029</v>
      </c>
      <c r="B1030" s="2">
        <v>1765</v>
      </c>
      <c r="C1030" t="s">
        <v>1285</v>
      </c>
      <c r="D1030" t="str">
        <f>HYPERLINK("https://talan.bank.gov.ua/get-user-certificate/wDwYaHFLrbbSLzYIoLOw","Завантажити сертифікат")</f>
        <v>Завантажити сертифікат</v>
      </c>
    </row>
    <row r="1031" spans="1:4" x14ac:dyDescent="0.3">
      <c r="A1031">
        <v>1030</v>
      </c>
      <c r="B1031" s="2">
        <v>1766</v>
      </c>
      <c r="C1031" t="s">
        <v>1286</v>
      </c>
      <c r="D1031" t="str">
        <f>HYPERLINK("https://talan.bank.gov.ua/get-user-certificate/wDwYaNbMa7YGsj8ARuYS","Завантажити сертифікат")</f>
        <v>Завантажити сертифікат</v>
      </c>
    </row>
    <row r="1032" spans="1:4" x14ac:dyDescent="0.3">
      <c r="A1032">
        <v>1031</v>
      </c>
      <c r="B1032" s="2">
        <v>1767</v>
      </c>
      <c r="C1032" t="s">
        <v>1287</v>
      </c>
      <c r="D1032" t="str">
        <f>HYPERLINK("https://talan.bank.gov.ua/get-user-certificate/wDwYase2tS5-3VvMAW5m","Завантажити сертифікат")</f>
        <v>Завантажити сертифікат</v>
      </c>
    </row>
    <row r="1033" spans="1:4" x14ac:dyDescent="0.3">
      <c r="A1033">
        <v>1032</v>
      </c>
      <c r="B1033" s="2">
        <v>1768</v>
      </c>
      <c r="C1033" t="s">
        <v>1288</v>
      </c>
      <c r="D1033" t="str">
        <f>HYPERLINK("https://talan.bank.gov.ua/get-user-certificate/wDwYaegS4DfuIveF8Scq","Завантажити сертифікат")</f>
        <v>Завантажити сертифікат</v>
      </c>
    </row>
    <row r="1034" spans="1:4" x14ac:dyDescent="0.3">
      <c r="A1034">
        <v>1033</v>
      </c>
      <c r="B1034" s="2">
        <v>1769</v>
      </c>
      <c r="C1034" t="s">
        <v>1289</v>
      </c>
      <c r="D1034" t="str">
        <f>HYPERLINK("https://talan.bank.gov.ua/get-user-certificate/wDwYaILoDXQQxsm7UaWd","Завантажити сертифікат")</f>
        <v>Завантажити сертифікат</v>
      </c>
    </row>
    <row r="1035" spans="1:4" x14ac:dyDescent="0.3">
      <c r="A1035">
        <v>1034</v>
      </c>
      <c r="B1035" s="2">
        <v>1770</v>
      </c>
      <c r="C1035" t="s">
        <v>1290</v>
      </c>
      <c r="D1035" t="str">
        <f>HYPERLINK("https://talan.bank.gov.ua/get-user-certificate/wDwYalP45Sr2EOI8rBiX","Завантажити сертифікат")</f>
        <v>Завантажити сертифікат</v>
      </c>
    </row>
    <row r="1036" spans="1:4" x14ac:dyDescent="0.3">
      <c r="A1036">
        <v>1035</v>
      </c>
      <c r="B1036" s="2">
        <v>1771</v>
      </c>
      <c r="C1036" t="s">
        <v>1291</v>
      </c>
      <c r="D1036" t="str">
        <f>HYPERLINK("https://talan.bank.gov.ua/get-user-certificate/wDwYa384uAYKeSFKR40m","Завантажити сертифікат")</f>
        <v>Завантажити сертифікат</v>
      </c>
    </row>
    <row r="1037" spans="1:4" x14ac:dyDescent="0.3">
      <c r="A1037">
        <v>1036</v>
      </c>
      <c r="B1037" s="2">
        <v>1772</v>
      </c>
      <c r="C1037" t="s">
        <v>1292</v>
      </c>
      <c r="D1037" t="str">
        <f>HYPERLINK("https://talan.bank.gov.ua/get-user-certificate/wDwYaCE4U8nVpgoCsg1T","Завантажити сертифікат")</f>
        <v>Завантажити сертифікат</v>
      </c>
    </row>
    <row r="1038" spans="1:4" x14ac:dyDescent="0.3">
      <c r="A1038">
        <v>1037</v>
      </c>
      <c r="B1038" s="2">
        <v>1773</v>
      </c>
      <c r="C1038" t="s">
        <v>1293</v>
      </c>
      <c r="D1038" t="str">
        <f>HYPERLINK("https://talan.bank.gov.ua/get-user-certificate/wDwYaZ8ThJt8I-gkkVvN","Завантажити сертифікат")</f>
        <v>Завантажити сертифікат</v>
      </c>
    </row>
    <row r="1039" spans="1:4" x14ac:dyDescent="0.3">
      <c r="A1039">
        <v>1038</v>
      </c>
      <c r="B1039" s="2">
        <v>1774</v>
      </c>
      <c r="C1039" t="s">
        <v>1294</v>
      </c>
      <c r="D1039" t="str">
        <f>HYPERLINK("https://talan.bank.gov.ua/get-user-certificate/wDwYaozG_OheQ58Yvavc","Завантажити сертифікат")</f>
        <v>Завантажити сертифікат</v>
      </c>
    </row>
    <row r="1040" spans="1:4" x14ac:dyDescent="0.3">
      <c r="A1040">
        <v>1039</v>
      </c>
      <c r="B1040" s="2">
        <v>1775</v>
      </c>
      <c r="C1040" t="s">
        <v>1295</v>
      </c>
      <c r="D1040" t="str">
        <f>HYPERLINK("https://talan.bank.gov.ua/get-user-certificate/wDwYaQj5FLt4lU_XElAK","Завантажити сертифікат")</f>
        <v>Завантажити сертифікат</v>
      </c>
    </row>
    <row r="1041" spans="1:4" x14ac:dyDescent="0.3">
      <c r="A1041">
        <v>1040</v>
      </c>
      <c r="B1041" s="2">
        <v>1776</v>
      </c>
      <c r="C1041" t="s">
        <v>1296</v>
      </c>
      <c r="D1041" t="str">
        <f>HYPERLINK("https://talan.bank.gov.ua/get-user-certificate/wDwYai7fmlH4pk-ojc5X","Завантажити сертифікат")</f>
        <v>Завантажити сертифікат</v>
      </c>
    </row>
    <row r="1042" spans="1:4" x14ac:dyDescent="0.3">
      <c r="A1042">
        <v>1041</v>
      </c>
      <c r="B1042" s="2">
        <v>1777</v>
      </c>
      <c r="C1042" t="s">
        <v>1297</v>
      </c>
      <c r="D1042" t="str">
        <f>HYPERLINK("https://talan.bank.gov.ua/get-user-certificate/wDwYayIFnKr-675Ng4Dn","Завантажити сертифікат")</f>
        <v>Завантажити сертифікат</v>
      </c>
    </row>
    <row r="1043" spans="1:4" x14ac:dyDescent="0.3">
      <c r="A1043">
        <v>1042</v>
      </c>
      <c r="B1043" s="2">
        <v>1778</v>
      </c>
      <c r="C1043" t="s">
        <v>1298</v>
      </c>
      <c r="D1043" t="str">
        <f>HYPERLINK("https://talan.bank.gov.ua/get-user-certificate/wDwYaIzaWALfYhrC3DS8","Завантажити сертифікат")</f>
        <v>Завантажити сертифікат</v>
      </c>
    </row>
    <row r="1044" spans="1:4" x14ac:dyDescent="0.3">
      <c r="A1044">
        <v>1043</v>
      </c>
      <c r="B1044" s="2">
        <v>1779</v>
      </c>
      <c r="C1044" t="s">
        <v>1299</v>
      </c>
      <c r="D1044" t="str">
        <f>HYPERLINK("https://talan.bank.gov.ua/get-user-certificate/wDwYaeNrxsW6IPsi44p0","Завантажити сертифікат")</f>
        <v>Завантажити сертифікат</v>
      </c>
    </row>
    <row r="1045" spans="1:4" x14ac:dyDescent="0.3">
      <c r="A1045">
        <v>1044</v>
      </c>
      <c r="B1045" s="2">
        <v>1780</v>
      </c>
      <c r="C1045" t="s">
        <v>1300</v>
      </c>
      <c r="D1045" t="str">
        <f>HYPERLINK("https://talan.bank.gov.ua/get-user-certificate/wDwYa1H_LV-eEob7UT_d","Завантажити сертифікат")</f>
        <v>Завантажити сертифікат</v>
      </c>
    </row>
    <row r="1046" spans="1:4" x14ac:dyDescent="0.3">
      <c r="A1046">
        <v>1045</v>
      </c>
      <c r="B1046" s="2">
        <v>1781</v>
      </c>
      <c r="C1046" t="s">
        <v>1301</v>
      </c>
      <c r="D1046" t="str">
        <f>HYPERLINK("https://talan.bank.gov.ua/get-user-certificate/wDwYawQ7vxnSd_nVPcLP","Завантажити сертифікат")</f>
        <v>Завантажити сертифікат</v>
      </c>
    </row>
    <row r="1047" spans="1:4" x14ac:dyDescent="0.3">
      <c r="A1047">
        <v>1046</v>
      </c>
      <c r="B1047" s="2">
        <v>1782</v>
      </c>
      <c r="C1047" t="s">
        <v>1302</v>
      </c>
      <c r="D1047" t="str">
        <f>HYPERLINK("https://talan.bank.gov.ua/get-user-certificate/wDwYa-LAHhl2cimYWDfF","Завантажити сертифікат")</f>
        <v>Завантажити сертифікат</v>
      </c>
    </row>
    <row r="1048" spans="1:4" x14ac:dyDescent="0.3">
      <c r="A1048">
        <v>1047</v>
      </c>
      <c r="B1048" s="2">
        <v>1783</v>
      </c>
      <c r="C1048" t="s">
        <v>1303</v>
      </c>
      <c r="D1048" t="str">
        <f>HYPERLINK("https://talan.bank.gov.ua/get-user-certificate/wDwYaCjo5zvgyLBACwRG","Завантажити сертифікат")</f>
        <v>Завантажити сертифікат</v>
      </c>
    </row>
    <row r="1049" spans="1:4" x14ac:dyDescent="0.3">
      <c r="A1049">
        <v>1048</v>
      </c>
      <c r="B1049" s="2">
        <v>1784</v>
      </c>
      <c r="C1049" t="s">
        <v>1304</v>
      </c>
      <c r="D1049" t="str">
        <f>HYPERLINK("https://talan.bank.gov.ua/get-user-certificate/wDwYaJgp8tRbHHRActbi","Завантажити сертифікат")</f>
        <v>Завантажити сертифікат</v>
      </c>
    </row>
    <row r="1050" spans="1:4" x14ac:dyDescent="0.3">
      <c r="A1050">
        <v>1049</v>
      </c>
      <c r="B1050" s="2">
        <v>1785</v>
      </c>
      <c r="C1050" t="s">
        <v>1305</v>
      </c>
      <c r="D1050" t="str">
        <f>HYPERLINK("https://talan.bank.gov.ua/get-user-certificate/wDwYaL_KNJ2CnRWPo_8C","Завантажити сертифікат")</f>
        <v>Завантажити сертифікат</v>
      </c>
    </row>
    <row r="1051" spans="1:4" x14ac:dyDescent="0.3">
      <c r="A1051">
        <v>1050</v>
      </c>
      <c r="B1051" s="2">
        <v>1786</v>
      </c>
      <c r="C1051" t="s">
        <v>1306</v>
      </c>
      <c r="D1051" t="str">
        <f>HYPERLINK("https://talan.bank.gov.ua/get-user-certificate/wDwYaBDdJUueKBGPcXQh","Завантажити сертифікат")</f>
        <v>Завантажити сертифікат</v>
      </c>
    </row>
    <row r="1052" spans="1:4" x14ac:dyDescent="0.3">
      <c r="A1052">
        <v>1051</v>
      </c>
      <c r="B1052" s="2">
        <v>1787</v>
      </c>
      <c r="C1052" t="s">
        <v>1307</v>
      </c>
      <c r="D1052" t="str">
        <f>HYPERLINK("https://talan.bank.gov.ua/get-user-certificate/wDwYaIz4mDTWM-Tm2Rhq","Завантажити сертифікат")</f>
        <v>Завантажити сертифікат</v>
      </c>
    </row>
    <row r="1053" spans="1:4" x14ac:dyDescent="0.3">
      <c r="A1053">
        <v>1052</v>
      </c>
      <c r="B1053" s="2">
        <v>1788</v>
      </c>
      <c r="C1053" t="s">
        <v>1308</v>
      </c>
      <c r="D1053" t="str">
        <f>HYPERLINK("https://talan.bank.gov.ua/get-user-certificate/wDwYaR8xFh_b9CeOb7sg","Завантажити сертифікат")</f>
        <v>Завантажити сертифікат</v>
      </c>
    </row>
    <row r="1054" spans="1:4" x14ac:dyDescent="0.3">
      <c r="A1054">
        <v>1053</v>
      </c>
      <c r="B1054" s="2">
        <v>1789</v>
      </c>
      <c r="C1054" t="s">
        <v>1309</v>
      </c>
      <c r="D1054" t="str">
        <f>HYPERLINK("https://talan.bank.gov.ua/get-user-certificate/wDwYa3pjXKPB4LoC7Geo","Завантажити сертифікат")</f>
        <v>Завантажити сертифікат</v>
      </c>
    </row>
    <row r="1055" spans="1:4" x14ac:dyDescent="0.3">
      <c r="A1055">
        <v>1054</v>
      </c>
      <c r="B1055" s="2">
        <v>1790</v>
      </c>
      <c r="C1055" t="s">
        <v>1310</v>
      </c>
      <c r="D1055" t="str">
        <f>HYPERLINK("https://talan.bank.gov.ua/get-user-certificate/wDwYatqVOh2UTtNUhMJB","Завантажити сертифікат")</f>
        <v>Завантажити сертифікат</v>
      </c>
    </row>
    <row r="1056" spans="1:4" x14ac:dyDescent="0.3">
      <c r="A1056">
        <v>1055</v>
      </c>
      <c r="B1056" s="2">
        <v>1791</v>
      </c>
      <c r="C1056" t="s">
        <v>1311</v>
      </c>
      <c r="D1056" t="str">
        <f>HYPERLINK("https://talan.bank.gov.ua/get-user-certificate/wDwYayybQADkdz1Z8WCV","Завантажити сертифікат")</f>
        <v>Завантажити сертифікат</v>
      </c>
    </row>
    <row r="1057" spans="1:4" x14ac:dyDescent="0.3">
      <c r="A1057">
        <v>1056</v>
      </c>
      <c r="B1057" s="2">
        <v>1792</v>
      </c>
      <c r="C1057" t="s">
        <v>1312</v>
      </c>
      <c r="D1057" t="str">
        <f>HYPERLINK("https://talan.bank.gov.ua/get-user-certificate/wDwYaP4eS7aViJfelAIa","Завантажити сертифікат")</f>
        <v>Завантажити сертифікат</v>
      </c>
    </row>
    <row r="1058" spans="1:4" x14ac:dyDescent="0.3">
      <c r="A1058">
        <v>1057</v>
      </c>
      <c r="B1058" s="2">
        <v>1793</v>
      </c>
      <c r="C1058" t="s">
        <v>1313</v>
      </c>
      <c r="D1058" t="str">
        <f>HYPERLINK("https://talan.bank.gov.ua/get-user-certificate/wDwYa9Z7d44jXwfVE6io","Завантажити сертифікат")</f>
        <v>Завантажити сертифікат</v>
      </c>
    </row>
    <row r="1059" spans="1:4" x14ac:dyDescent="0.3">
      <c r="A1059">
        <v>1058</v>
      </c>
      <c r="B1059" s="2">
        <v>1794</v>
      </c>
      <c r="C1059" t="s">
        <v>1314</v>
      </c>
      <c r="D1059" t="str">
        <f>HYPERLINK("https://talan.bank.gov.ua/get-user-certificate/wDwYavJ01Xls1q5LWMmc","Завантажити сертифікат")</f>
        <v>Завантажити сертифікат</v>
      </c>
    </row>
    <row r="1060" spans="1:4" x14ac:dyDescent="0.3">
      <c r="A1060">
        <v>1059</v>
      </c>
      <c r="B1060" s="2">
        <v>1795</v>
      </c>
      <c r="C1060" t="s">
        <v>1315</v>
      </c>
      <c r="D1060" t="str">
        <f>HYPERLINK("https://talan.bank.gov.ua/get-user-certificate/wDwYaaIMKcsTdmBizUfu","Завантажити сертифікат")</f>
        <v>Завантажити сертифікат</v>
      </c>
    </row>
    <row r="1061" spans="1:4" x14ac:dyDescent="0.3">
      <c r="A1061">
        <v>1060</v>
      </c>
      <c r="B1061" s="2">
        <v>1796</v>
      </c>
      <c r="C1061" t="s">
        <v>1316</v>
      </c>
      <c r="D1061" t="str">
        <f>HYPERLINK("https://talan.bank.gov.ua/get-user-certificate/wDwYaoJiPN-ORPQJXVwV","Завантажити сертифікат")</f>
        <v>Завантажити сертифікат</v>
      </c>
    </row>
    <row r="1062" spans="1:4" x14ac:dyDescent="0.3">
      <c r="A1062">
        <v>1061</v>
      </c>
      <c r="B1062" s="2">
        <v>1797</v>
      </c>
      <c r="C1062" t="s">
        <v>1317</v>
      </c>
      <c r="D1062" t="str">
        <f>HYPERLINK("https://talan.bank.gov.ua/get-user-certificate/wDwYaKnTV9mBieWW_kVs","Завантажити сертифікат")</f>
        <v>Завантажити сертифікат</v>
      </c>
    </row>
    <row r="1063" spans="1:4" x14ac:dyDescent="0.3">
      <c r="A1063">
        <v>1062</v>
      </c>
      <c r="B1063" s="2">
        <v>1798</v>
      </c>
      <c r="C1063" t="s">
        <v>1318</v>
      </c>
      <c r="D1063" t="str">
        <f>HYPERLINK("https://talan.bank.gov.ua/get-user-certificate/wDwYadQXybqw8AZLCP5A","Завантажити сертифікат")</f>
        <v>Завантажити сертифікат</v>
      </c>
    </row>
    <row r="1064" spans="1:4" x14ac:dyDescent="0.3">
      <c r="A1064">
        <v>1063</v>
      </c>
      <c r="B1064" s="2">
        <v>1799</v>
      </c>
      <c r="C1064" t="s">
        <v>1319</v>
      </c>
      <c r="D1064" t="str">
        <f>HYPERLINK("https://talan.bank.gov.ua/get-user-certificate/wDwYamalgNqFi-z-eVqX","Завантажити сертифікат")</f>
        <v>Завантажити сертифікат</v>
      </c>
    </row>
    <row r="1065" spans="1:4" x14ac:dyDescent="0.3">
      <c r="A1065">
        <v>1064</v>
      </c>
      <c r="B1065" s="2">
        <v>1800</v>
      </c>
      <c r="C1065" t="s">
        <v>1320</v>
      </c>
      <c r="D1065" t="str">
        <f>HYPERLINK("https://talan.bank.gov.ua/get-user-certificate/wDwYaiZ1_J7D-s1arKIM","Завантажити сертифікат")</f>
        <v>Завантажити сертифікат</v>
      </c>
    </row>
    <row r="1066" spans="1:4" x14ac:dyDescent="0.3">
      <c r="A1066">
        <v>1065</v>
      </c>
      <c r="B1066" s="2">
        <v>1801</v>
      </c>
      <c r="C1066" t="s">
        <v>1321</v>
      </c>
      <c r="D1066" t="str">
        <f>HYPERLINK("https://talan.bank.gov.ua/get-user-certificate/wDwYarNSmqBy4TBEh8DZ","Завантажити сертифікат")</f>
        <v>Завантажити сертифікат</v>
      </c>
    </row>
    <row r="1067" spans="1:4" x14ac:dyDescent="0.3">
      <c r="A1067">
        <v>1066</v>
      </c>
      <c r="B1067" s="2">
        <v>1802</v>
      </c>
      <c r="C1067" t="s">
        <v>1322</v>
      </c>
      <c r="D1067" t="str">
        <f>HYPERLINK("https://talan.bank.gov.ua/get-user-certificate/wDwYamJYnpuxH4xw-oOQ","Завантажити сертифікат")</f>
        <v>Завантажити сертифікат</v>
      </c>
    </row>
    <row r="1068" spans="1:4" x14ac:dyDescent="0.3">
      <c r="A1068">
        <v>1067</v>
      </c>
      <c r="B1068" s="2">
        <v>1803</v>
      </c>
      <c r="C1068" t="s">
        <v>1323</v>
      </c>
      <c r="D1068" t="str">
        <f>HYPERLINK("https://talan.bank.gov.ua/get-user-certificate/wDwYaaRkM7tQtOnjgfsa","Завантажити сертифікат")</f>
        <v>Завантажити сертифікат</v>
      </c>
    </row>
    <row r="1069" spans="1:4" x14ac:dyDescent="0.3">
      <c r="A1069">
        <v>1068</v>
      </c>
      <c r="B1069" s="2">
        <v>1804</v>
      </c>
      <c r="C1069" t="s">
        <v>1324</v>
      </c>
      <c r="D1069" t="str">
        <f>HYPERLINK("https://talan.bank.gov.ua/get-user-certificate/wDwYaLvmBMisLkqPpKka","Завантажити сертифікат")</f>
        <v>Завантажити сертифікат</v>
      </c>
    </row>
    <row r="1070" spans="1:4" x14ac:dyDescent="0.3">
      <c r="A1070">
        <v>1069</v>
      </c>
      <c r="B1070" s="2">
        <v>1805</v>
      </c>
      <c r="C1070" t="s">
        <v>1325</v>
      </c>
      <c r="D1070" t="str">
        <f>HYPERLINK("https://talan.bank.gov.ua/get-user-certificate/wDwYaDtSUFM4hw36ax-I","Завантажити сертифікат")</f>
        <v>Завантажити сертифікат</v>
      </c>
    </row>
    <row r="1071" spans="1:4" x14ac:dyDescent="0.3">
      <c r="A1071">
        <v>1070</v>
      </c>
      <c r="B1071" s="2">
        <v>1806</v>
      </c>
      <c r="C1071" t="s">
        <v>1326</v>
      </c>
      <c r="D1071" t="str">
        <f>HYPERLINK("https://talan.bank.gov.ua/get-user-certificate/wDwYaBuUUL7LG8SkQbWI","Завантажити сертифікат")</f>
        <v>Завантажити сертифікат</v>
      </c>
    </row>
    <row r="1072" spans="1:4" x14ac:dyDescent="0.3">
      <c r="A1072">
        <v>1071</v>
      </c>
      <c r="B1072" s="2">
        <v>1807</v>
      </c>
      <c r="C1072" t="s">
        <v>1327</v>
      </c>
      <c r="D1072" t="str">
        <f>HYPERLINK("https://talan.bank.gov.ua/get-user-certificate/wDwYaRuYIG3C084rNPzl","Завантажити сертифікат")</f>
        <v>Завантажити сертифікат</v>
      </c>
    </row>
    <row r="1073" spans="1:4" x14ac:dyDescent="0.3">
      <c r="A1073">
        <v>1072</v>
      </c>
      <c r="B1073" s="2">
        <v>1808</v>
      </c>
      <c r="C1073" t="s">
        <v>1328</v>
      </c>
      <c r="D1073" t="str">
        <f>HYPERLINK("https://talan.bank.gov.ua/get-user-certificate/wDwYabYb3wsG-ZbqPlzq","Завантажити сертифікат")</f>
        <v>Завантажити сертифікат</v>
      </c>
    </row>
    <row r="1074" spans="1:4" x14ac:dyDescent="0.3">
      <c r="A1074">
        <v>1073</v>
      </c>
      <c r="B1074" s="2">
        <v>1809</v>
      </c>
      <c r="C1074" t="s">
        <v>1329</v>
      </c>
      <c r="D1074" t="str">
        <f>HYPERLINK("https://talan.bank.gov.ua/get-user-certificate/wDwYaWbROqxm0-PP52QP","Завантажити сертифікат")</f>
        <v>Завантажити сертифікат</v>
      </c>
    </row>
    <row r="1075" spans="1:4" x14ac:dyDescent="0.3">
      <c r="A1075">
        <v>1074</v>
      </c>
      <c r="B1075" s="2">
        <v>1810</v>
      </c>
      <c r="C1075" t="s">
        <v>1330</v>
      </c>
      <c r="D1075" t="str">
        <f>HYPERLINK("https://talan.bank.gov.ua/get-user-certificate/wDwYaKn756yGTl3PkIzz","Завантажити сертифікат")</f>
        <v>Завантажити сертифікат</v>
      </c>
    </row>
    <row r="1076" spans="1:4" x14ac:dyDescent="0.3">
      <c r="A1076">
        <v>1075</v>
      </c>
      <c r="B1076" s="2">
        <v>1811</v>
      </c>
      <c r="C1076" t="s">
        <v>1331</v>
      </c>
      <c r="D1076" t="str">
        <f>HYPERLINK("https://talan.bank.gov.ua/get-user-certificate/wDwYalu6p5bTTlo83MsI","Завантажити сертифікат")</f>
        <v>Завантажити сертифікат</v>
      </c>
    </row>
    <row r="1077" spans="1:4" x14ac:dyDescent="0.3">
      <c r="A1077">
        <v>1076</v>
      </c>
      <c r="B1077" s="2">
        <v>1812</v>
      </c>
      <c r="C1077" t="s">
        <v>1332</v>
      </c>
      <c r="D1077" t="str">
        <f>HYPERLINK("https://talan.bank.gov.ua/get-user-certificate/wDwYal8iNosMLRef_Sx9","Завантажити сертифікат")</f>
        <v>Завантажити сертифікат</v>
      </c>
    </row>
    <row r="1078" spans="1:4" x14ac:dyDescent="0.3">
      <c r="A1078">
        <v>1077</v>
      </c>
      <c r="B1078" s="2">
        <v>1813</v>
      </c>
      <c r="C1078" t="s">
        <v>1333</v>
      </c>
      <c r="D1078" t="str">
        <f>HYPERLINK("https://talan.bank.gov.ua/get-user-certificate/wDwYa3H231fLteaKLMIu","Завантажити сертифікат")</f>
        <v>Завантажити сертифікат</v>
      </c>
    </row>
    <row r="1079" spans="1:4" x14ac:dyDescent="0.3">
      <c r="A1079">
        <v>1078</v>
      </c>
      <c r="B1079" s="2">
        <v>1814</v>
      </c>
      <c r="C1079" t="s">
        <v>1334</v>
      </c>
      <c r="D1079" t="str">
        <f>HYPERLINK("https://talan.bank.gov.ua/get-user-certificate/wDwYaenDgBsYCHyqcpek","Завантажити сертифікат")</f>
        <v>Завантажити сертифікат</v>
      </c>
    </row>
    <row r="1080" spans="1:4" x14ac:dyDescent="0.3">
      <c r="A1080">
        <v>1079</v>
      </c>
      <c r="B1080" s="2">
        <v>1815</v>
      </c>
      <c r="C1080" t="s">
        <v>1335</v>
      </c>
      <c r="D1080" t="str">
        <f>HYPERLINK("https://talan.bank.gov.ua/get-user-certificate/wDwYaaHPRUzVlbeaGAZh","Завантажити сертифікат")</f>
        <v>Завантажити сертифікат</v>
      </c>
    </row>
    <row r="1081" spans="1:4" x14ac:dyDescent="0.3">
      <c r="A1081">
        <v>1080</v>
      </c>
      <c r="B1081" s="2">
        <v>1816</v>
      </c>
      <c r="C1081" t="s">
        <v>1336</v>
      </c>
      <c r="D1081" t="str">
        <f>HYPERLINK("https://talan.bank.gov.ua/get-user-certificate/wDwYawLwGcwFVP6rDJrG","Завантажити сертифікат")</f>
        <v>Завантажити сертифікат</v>
      </c>
    </row>
    <row r="1082" spans="1:4" x14ac:dyDescent="0.3">
      <c r="A1082">
        <v>1081</v>
      </c>
      <c r="B1082" s="2">
        <v>1817</v>
      </c>
      <c r="C1082" t="s">
        <v>1337</v>
      </c>
      <c r="D1082" t="str">
        <f>HYPERLINK("https://talan.bank.gov.ua/get-user-certificate/wDwYasCRhcgVizwJbieZ","Завантажити сертифікат")</f>
        <v>Завантажити сертифікат</v>
      </c>
    </row>
    <row r="1083" spans="1:4" x14ac:dyDescent="0.3">
      <c r="A1083">
        <v>1082</v>
      </c>
      <c r="B1083" s="2">
        <v>1818</v>
      </c>
      <c r="C1083" t="s">
        <v>1338</v>
      </c>
      <c r="D1083" t="str">
        <f>HYPERLINK("https://talan.bank.gov.ua/get-user-certificate/wDwYaSQZVSLsw-he22M2","Завантажити сертифікат")</f>
        <v>Завантажити сертифікат</v>
      </c>
    </row>
    <row r="1084" spans="1:4" x14ac:dyDescent="0.3">
      <c r="A1084">
        <v>1083</v>
      </c>
      <c r="B1084" s="2">
        <v>1819</v>
      </c>
      <c r="C1084" t="s">
        <v>1339</v>
      </c>
      <c r="D1084" t="str">
        <f>HYPERLINK("https://talan.bank.gov.ua/get-user-certificate/wDwYaSZO8KO9CYy4wdO2","Завантажити сертифікат")</f>
        <v>Завантажити сертифікат</v>
      </c>
    </row>
    <row r="1085" spans="1:4" x14ac:dyDescent="0.3">
      <c r="A1085">
        <v>1084</v>
      </c>
      <c r="B1085" s="2">
        <v>1820</v>
      </c>
      <c r="C1085" t="s">
        <v>1340</v>
      </c>
      <c r="D1085" t="str">
        <f>HYPERLINK("https://talan.bank.gov.ua/get-user-certificate/wDwYaWoIegAthGtyqhS1","Завантажити сертифікат")</f>
        <v>Завантажити сертифікат</v>
      </c>
    </row>
    <row r="1086" spans="1:4" x14ac:dyDescent="0.3">
      <c r="A1086">
        <v>1085</v>
      </c>
      <c r="B1086" s="2">
        <v>1821</v>
      </c>
      <c r="C1086" t="s">
        <v>1341</v>
      </c>
      <c r="D1086" t="str">
        <f>HYPERLINK("https://talan.bank.gov.ua/get-user-certificate/wDwYatV1aTGZZHBZnIBr","Завантажити сертифікат")</f>
        <v>Завантажити сертифікат</v>
      </c>
    </row>
    <row r="1087" spans="1:4" x14ac:dyDescent="0.3">
      <c r="A1087">
        <v>1086</v>
      </c>
      <c r="B1087" s="2">
        <v>1822</v>
      </c>
      <c r="C1087" t="s">
        <v>1342</v>
      </c>
      <c r="D1087" t="str">
        <f>HYPERLINK("https://talan.bank.gov.ua/get-user-certificate/wDwYatneJmM7luoa78rX","Завантажити сертифікат")</f>
        <v>Завантажити сертифікат</v>
      </c>
    </row>
    <row r="1088" spans="1:4" x14ac:dyDescent="0.3">
      <c r="A1088">
        <v>1087</v>
      </c>
      <c r="B1088" s="2">
        <v>1823</v>
      </c>
      <c r="C1088" t="s">
        <v>1343</v>
      </c>
      <c r="D1088" t="str">
        <f>HYPERLINK("https://talan.bank.gov.ua/get-user-certificate/wDwYa0V6wLpteVF6CjYT","Завантажити сертифікат")</f>
        <v>Завантажити сертифікат</v>
      </c>
    </row>
    <row r="1089" spans="1:4" x14ac:dyDescent="0.3">
      <c r="A1089">
        <v>1088</v>
      </c>
      <c r="B1089" s="2">
        <v>1824</v>
      </c>
      <c r="C1089" t="s">
        <v>1344</v>
      </c>
      <c r="D1089" t="str">
        <f>HYPERLINK("https://talan.bank.gov.ua/get-user-certificate/wDwYamYUZU3gycIXD6f4","Завантажити сертифікат")</f>
        <v>Завантажити сертифікат</v>
      </c>
    </row>
    <row r="1090" spans="1:4" x14ac:dyDescent="0.3">
      <c r="A1090">
        <v>1089</v>
      </c>
      <c r="B1090" s="2">
        <v>1825</v>
      </c>
      <c r="C1090" t="s">
        <v>1345</v>
      </c>
      <c r="D1090" t="str">
        <f>HYPERLINK("https://talan.bank.gov.ua/get-user-certificate/wDwYaORBzL4_EFeRy8iU","Завантажити сертифікат")</f>
        <v>Завантажити сертифікат</v>
      </c>
    </row>
    <row r="1091" spans="1:4" x14ac:dyDescent="0.3">
      <c r="A1091">
        <v>1090</v>
      </c>
      <c r="B1091" s="2">
        <v>1826</v>
      </c>
      <c r="C1091" t="s">
        <v>1346</v>
      </c>
      <c r="D1091" t="str">
        <f>HYPERLINK("https://talan.bank.gov.ua/get-user-certificate/wDwYa550oSShacsaZSt_","Завантажити сертифікат")</f>
        <v>Завантажити сертифікат</v>
      </c>
    </row>
    <row r="1092" spans="1:4" x14ac:dyDescent="0.3">
      <c r="A1092">
        <v>1091</v>
      </c>
      <c r="B1092" s="2">
        <v>1827</v>
      </c>
      <c r="C1092" t="s">
        <v>1347</v>
      </c>
      <c r="D1092" t="str">
        <f>HYPERLINK("https://talan.bank.gov.ua/get-user-certificate/wDwYarJ0Q8GRsxE2Q2F4","Завантажити сертифікат")</f>
        <v>Завантажити сертифікат</v>
      </c>
    </row>
    <row r="1093" spans="1:4" x14ac:dyDescent="0.3">
      <c r="A1093">
        <v>1092</v>
      </c>
      <c r="B1093" s="2">
        <v>1828</v>
      </c>
      <c r="C1093" t="s">
        <v>1348</v>
      </c>
      <c r="D1093" t="str">
        <f>HYPERLINK("https://talan.bank.gov.ua/get-user-certificate/wDwYaECGADdmJSYyxSYV","Завантажити сертифікат")</f>
        <v>Завантажити сертифікат</v>
      </c>
    </row>
    <row r="1094" spans="1:4" x14ac:dyDescent="0.3">
      <c r="A1094">
        <v>1093</v>
      </c>
      <c r="B1094" s="2">
        <v>1829</v>
      </c>
      <c r="C1094" t="s">
        <v>1349</v>
      </c>
      <c r="D1094" t="str">
        <f>HYPERLINK("https://talan.bank.gov.ua/get-user-certificate/wDwYamJnDB8G_itwfZbI","Завантажити сертифікат")</f>
        <v>Завантажити сертифікат</v>
      </c>
    </row>
    <row r="1095" spans="1:4" x14ac:dyDescent="0.3">
      <c r="A1095">
        <v>1094</v>
      </c>
      <c r="B1095" s="2">
        <v>1830</v>
      </c>
      <c r="C1095" t="s">
        <v>1350</v>
      </c>
      <c r="D1095" t="str">
        <f>HYPERLINK("https://talan.bank.gov.ua/get-user-certificate/wDwYaZaeyp-GDXSDmRio","Завантажити сертифікат")</f>
        <v>Завантажити сертифікат</v>
      </c>
    </row>
    <row r="1096" spans="1:4" x14ac:dyDescent="0.3">
      <c r="A1096">
        <v>1095</v>
      </c>
      <c r="B1096" s="2">
        <v>1831</v>
      </c>
      <c r="C1096" t="s">
        <v>1351</v>
      </c>
      <c r="D1096" t="str">
        <f>HYPERLINK("https://talan.bank.gov.ua/get-user-certificate/wDwYaHqv0WjG-YtssC6R","Завантажити сертифікат")</f>
        <v>Завантажити сертифікат</v>
      </c>
    </row>
    <row r="1097" spans="1:4" x14ac:dyDescent="0.3">
      <c r="A1097">
        <v>1096</v>
      </c>
      <c r="B1097" s="2">
        <v>1832</v>
      </c>
      <c r="C1097" t="s">
        <v>1352</v>
      </c>
      <c r="D1097" t="str">
        <f>HYPERLINK("https://talan.bank.gov.ua/get-user-certificate/wDwYa6TEkvIy7dE250Jp","Завантажити сертифікат")</f>
        <v>Завантажити сертифікат</v>
      </c>
    </row>
    <row r="1098" spans="1:4" x14ac:dyDescent="0.3">
      <c r="A1098">
        <v>1097</v>
      </c>
      <c r="B1098" s="2">
        <v>1833</v>
      </c>
      <c r="C1098" t="s">
        <v>1353</v>
      </c>
      <c r="D1098" t="str">
        <f>HYPERLINK("https://talan.bank.gov.ua/get-user-certificate/wDwYaJrHmA6sU43sn6eg","Завантажити сертифікат")</f>
        <v>Завантажити сертифікат</v>
      </c>
    </row>
    <row r="1099" spans="1:4" x14ac:dyDescent="0.3">
      <c r="A1099">
        <v>1098</v>
      </c>
      <c r="B1099" s="2">
        <v>1834</v>
      </c>
      <c r="C1099" t="s">
        <v>1354</v>
      </c>
      <c r="D1099" t="str">
        <f>HYPERLINK("https://talan.bank.gov.ua/get-user-certificate/wDwYaB3PLZYn2qtA5Rpx","Завантажити сертифікат")</f>
        <v>Завантажити сертифікат</v>
      </c>
    </row>
    <row r="1100" spans="1:4" x14ac:dyDescent="0.3">
      <c r="A1100">
        <v>1099</v>
      </c>
      <c r="B1100" s="2">
        <v>1835</v>
      </c>
      <c r="C1100" t="s">
        <v>1355</v>
      </c>
      <c r="D1100" t="str">
        <f>HYPERLINK("https://talan.bank.gov.ua/get-user-certificate/wDwYa4yjtAw0ECqZTTtN","Завантажити сертифікат")</f>
        <v>Завантажити сертифікат</v>
      </c>
    </row>
    <row r="1101" spans="1:4" x14ac:dyDescent="0.3">
      <c r="A1101">
        <v>1100</v>
      </c>
      <c r="B1101" s="2">
        <v>1836</v>
      </c>
      <c r="C1101" t="s">
        <v>1356</v>
      </c>
      <c r="D1101" t="str">
        <f>HYPERLINK("https://talan.bank.gov.ua/get-user-certificate/wDwYa2Ake4AQaSU2jupa","Завантажити сертифікат")</f>
        <v>Завантажити сертифікат</v>
      </c>
    </row>
    <row r="1102" spans="1:4" x14ac:dyDescent="0.3">
      <c r="A1102">
        <v>1101</v>
      </c>
      <c r="B1102" s="2">
        <v>1837</v>
      </c>
      <c r="C1102" t="s">
        <v>1357</v>
      </c>
      <c r="D1102" t="str">
        <f>HYPERLINK("https://talan.bank.gov.ua/get-user-certificate/wDwYamSs3I_cN23IVhj-","Завантажити сертифікат")</f>
        <v>Завантажити сертифікат</v>
      </c>
    </row>
    <row r="1103" spans="1:4" x14ac:dyDescent="0.3">
      <c r="A1103">
        <v>1102</v>
      </c>
      <c r="B1103" s="2">
        <v>1838</v>
      </c>
      <c r="C1103" t="s">
        <v>1358</v>
      </c>
      <c r="D1103" t="str">
        <f>HYPERLINK("https://talan.bank.gov.ua/get-user-certificate/wDwYaBrJVArdhEQ7TJiP","Завантажити сертифікат")</f>
        <v>Завантажити сертифікат</v>
      </c>
    </row>
    <row r="1104" spans="1:4" x14ac:dyDescent="0.3">
      <c r="A1104">
        <v>1103</v>
      </c>
      <c r="B1104" s="2">
        <v>1839</v>
      </c>
      <c r="C1104" t="s">
        <v>1359</v>
      </c>
      <c r="D1104" t="str">
        <f>HYPERLINK("https://talan.bank.gov.ua/get-user-certificate/wDwYaood_AEy5FunDYlt","Завантажити сертифікат")</f>
        <v>Завантажити сертифікат</v>
      </c>
    </row>
    <row r="1105" spans="1:4" x14ac:dyDescent="0.3">
      <c r="A1105">
        <v>1104</v>
      </c>
      <c r="B1105" s="2">
        <v>1840</v>
      </c>
      <c r="C1105" t="s">
        <v>1360</v>
      </c>
      <c r="D1105" t="str">
        <f>HYPERLINK("https://talan.bank.gov.ua/get-user-certificate/wDwYaszq6JIUSjxtkFuR","Завантажити сертифікат")</f>
        <v>Завантажити сертифікат</v>
      </c>
    </row>
    <row r="1106" spans="1:4" x14ac:dyDescent="0.3">
      <c r="A1106">
        <v>1105</v>
      </c>
      <c r="B1106" s="2">
        <v>1841</v>
      </c>
      <c r="C1106" t="s">
        <v>1361</v>
      </c>
      <c r="D1106" t="str">
        <f>HYPERLINK("https://talan.bank.gov.ua/get-user-certificate/wDwYanLXcC_vb9XPsErk","Завантажити сертифікат")</f>
        <v>Завантажити сертифікат</v>
      </c>
    </row>
    <row r="1107" spans="1:4" x14ac:dyDescent="0.3">
      <c r="A1107">
        <v>1106</v>
      </c>
      <c r="B1107" s="2">
        <v>1842</v>
      </c>
      <c r="C1107" t="s">
        <v>1362</v>
      </c>
      <c r="D1107" t="str">
        <f>HYPERLINK("https://talan.bank.gov.ua/get-user-certificate/wDwYaVFTa6RoJ98awGkB","Завантажити сертифікат")</f>
        <v>Завантажити сертифікат</v>
      </c>
    </row>
    <row r="1108" spans="1:4" x14ac:dyDescent="0.3">
      <c r="A1108">
        <v>1107</v>
      </c>
      <c r="B1108" s="2">
        <v>1843</v>
      </c>
      <c r="C1108" t="s">
        <v>1363</v>
      </c>
      <c r="D1108" t="str">
        <f>HYPERLINK("https://talan.bank.gov.ua/get-user-certificate/wDwYa6NbFKilteP9iQT1","Завантажити сертифікат")</f>
        <v>Завантажити сертифікат</v>
      </c>
    </row>
    <row r="1109" spans="1:4" x14ac:dyDescent="0.3">
      <c r="A1109">
        <v>1108</v>
      </c>
      <c r="B1109" s="2">
        <v>1844</v>
      </c>
      <c r="C1109" t="s">
        <v>1364</v>
      </c>
      <c r="D1109" t="str">
        <f>HYPERLINK("https://talan.bank.gov.ua/get-user-certificate/wDwYavEk_POzu7glBqGR","Завантажити сертифікат")</f>
        <v>Завантажити сертифікат</v>
      </c>
    </row>
    <row r="1110" spans="1:4" x14ac:dyDescent="0.3">
      <c r="A1110">
        <v>1109</v>
      </c>
      <c r="B1110" s="2">
        <v>1845</v>
      </c>
      <c r="C1110" t="s">
        <v>1365</v>
      </c>
      <c r="D1110" t="str">
        <f>HYPERLINK("https://talan.bank.gov.ua/get-user-certificate/wDwYadEBuv71jK3J7jvn","Завантажити сертифікат")</f>
        <v>Завантажити сертифікат</v>
      </c>
    </row>
    <row r="1111" spans="1:4" x14ac:dyDescent="0.3">
      <c r="A1111">
        <v>1110</v>
      </c>
      <c r="B1111" s="2">
        <v>1846</v>
      </c>
      <c r="C1111" t="s">
        <v>1366</v>
      </c>
      <c r="D1111" t="str">
        <f>HYPERLINK("https://talan.bank.gov.ua/get-user-certificate/wDwYaUSkqObqJDB0Tknl","Завантажити сертифікат")</f>
        <v>Завантажити сертифікат</v>
      </c>
    </row>
    <row r="1112" spans="1:4" x14ac:dyDescent="0.3">
      <c r="A1112">
        <v>1111</v>
      </c>
      <c r="B1112" s="2">
        <v>1847</v>
      </c>
      <c r="C1112" t="s">
        <v>1367</v>
      </c>
      <c r="D1112" t="str">
        <f>HYPERLINK("https://talan.bank.gov.ua/get-user-certificate/wDwYaKzkLS0_AkAkr5cq","Завантажити сертифікат")</f>
        <v>Завантажити сертифікат</v>
      </c>
    </row>
    <row r="1113" spans="1:4" x14ac:dyDescent="0.3">
      <c r="A1113">
        <v>1112</v>
      </c>
      <c r="B1113" s="2">
        <v>1848</v>
      </c>
      <c r="C1113" t="s">
        <v>1368</v>
      </c>
      <c r="D1113" t="str">
        <f>HYPERLINK("https://talan.bank.gov.ua/get-user-certificate/wDwYa18OUdWsF0AJVcX8","Завантажити сертифікат")</f>
        <v>Завантажити сертифікат</v>
      </c>
    </row>
    <row r="1114" spans="1:4" x14ac:dyDescent="0.3">
      <c r="A1114">
        <v>1113</v>
      </c>
      <c r="B1114" s="2">
        <v>1849</v>
      </c>
      <c r="C1114" t="s">
        <v>1369</v>
      </c>
      <c r="D1114" t="str">
        <f>HYPERLINK("https://talan.bank.gov.ua/get-user-certificate/wDwYaJgElr1FfG1krc0l","Завантажити сертифікат")</f>
        <v>Завантажити сертифікат</v>
      </c>
    </row>
    <row r="1115" spans="1:4" x14ac:dyDescent="0.3">
      <c r="A1115">
        <v>1114</v>
      </c>
      <c r="B1115" s="2">
        <v>1850</v>
      </c>
      <c r="C1115" t="s">
        <v>1370</v>
      </c>
      <c r="D1115" t="str">
        <f>HYPERLINK("https://talan.bank.gov.ua/get-user-certificate/wDwYayVPlfoN0TFjBAJh","Завантажити сертифікат")</f>
        <v>Завантажити сертифікат</v>
      </c>
    </row>
    <row r="1116" spans="1:4" x14ac:dyDescent="0.3">
      <c r="A1116">
        <v>1115</v>
      </c>
      <c r="B1116" s="2">
        <v>1851</v>
      </c>
      <c r="C1116" t="s">
        <v>1371</v>
      </c>
      <c r="D1116" t="str">
        <f>HYPERLINK("https://talan.bank.gov.ua/get-user-certificate/wDwYam6a80_kSh1yR9Nm","Завантажити сертифікат")</f>
        <v>Завантажити сертифікат</v>
      </c>
    </row>
    <row r="1117" spans="1:4" x14ac:dyDescent="0.3">
      <c r="A1117">
        <v>1116</v>
      </c>
      <c r="B1117" s="2">
        <v>1852</v>
      </c>
      <c r="C1117" t="s">
        <v>1372</v>
      </c>
      <c r="D1117" t="str">
        <f>HYPERLINK("https://talan.bank.gov.ua/get-user-certificate/wDwYarA7-GhNMIBc83D9","Завантажити сертифікат")</f>
        <v>Завантажити сертифікат</v>
      </c>
    </row>
    <row r="1118" spans="1:4" x14ac:dyDescent="0.3">
      <c r="A1118">
        <v>1117</v>
      </c>
      <c r="B1118" s="2">
        <v>1853</v>
      </c>
      <c r="C1118" t="s">
        <v>1373</v>
      </c>
      <c r="D1118" t="str">
        <f>HYPERLINK("https://talan.bank.gov.ua/get-user-certificate/wDwYa7mbme3El2HjY_iZ","Завантажити сертифікат")</f>
        <v>Завантажити сертифікат</v>
      </c>
    </row>
    <row r="1119" spans="1:4" x14ac:dyDescent="0.3">
      <c r="A1119">
        <v>1118</v>
      </c>
      <c r="B1119" s="2">
        <v>1854</v>
      </c>
      <c r="C1119" t="s">
        <v>1374</v>
      </c>
      <c r="D1119" t="str">
        <f>HYPERLINK("https://talan.bank.gov.ua/get-user-certificate/wDwYanvW-C1hce_5EzNp","Завантажити сертифікат")</f>
        <v>Завантажити сертифікат</v>
      </c>
    </row>
    <row r="1120" spans="1:4" x14ac:dyDescent="0.3">
      <c r="A1120">
        <v>1119</v>
      </c>
      <c r="B1120" s="2">
        <v>1855</v>
      </c>
      <c r="C1120" t="s">
        <v>1375</v>
      </c>
      <c r="D1120" t="str">
        <f>HYPERLINK("https://talan.bank.gov.ua/get-user-certificate/wDwYa_rq03VurVzhqJGm","Завантажити сертифікат")</f>
        <v>Завантажити сертифікат</v>
      </c>
    </row>
    <row r="1121" spans="1:4" x14ac:dyDescent="0.3">
      <c r="A1121">
        <v>1120</v>
      </c>
      <c r="B1121" s="2">
        <v>1856</v>
      </c>
      <c r="C1121" t="s">
        <v>1376</v>
      </c>
      <c r="D1121" t="str">
        <f>HYPERLINK("https://talan.bank.gov.ua/get-user-certificate/wDwYaMCGzOnNqt5EN5fp","Завантажити сертифікат")</f>
        <v>Завантажити сертифікат</v>
      </c>
    </row>
    <row r="1122" spans="1:4" x14ac:dyDescent="0.3">
      <c r="A1122">
        <v>1121</v>
      </c>
      <c r="B1122" s="2">
        <v>1857</v>
      </c>
      <c r="C1122" t="s">
        <v>1377</v>
      </c>
      <c r="D1122" t="str">
        <f>HYPERLINK("https://talan.bank.gov.ua/get-user-certificate/wDwYagsyV7hZ4wuQFvYG","Завантажити сертифікат")</f>
        <v>Завантажити сертифікат</v>
      </c>
    </row>
    <row r="1123" spans="1:4" x14ac:dyDescent="0.3">
      <c r="A1123">
        <v>1122</v>
      </c>
      <c r="B1123" s="2">
        <v>1858</v>
      </c>
      <c r="C1123" t="s">
        <v>1378</v>
      </c>
      <c r="D1123" t="str">
        <f>HYPERLINK("https://talan.bank.gov.ua/get-user-certificate/wDwYa5xzLXbSSYd60YZ7","Завантажити сертифікат")</f>
        <v>Завантажити сертифікат</v>
      </c>
    </row>
    <row r="1124" spans="1:4" x14ac:dyDescent="0.3">
      <c r="A1124">
        <v>1123</v>
      </c>
      <c r="B1124" s="2">
        <v>1859</v>
      </c>
      <c r="C1124" t="s">
        <v>1379</v>
      </c>
      <c r="D1124" t="str">
        <f>HYPERLINK("https://talan.bank.gov.ua/get-user-certificate/wDwYa3kB00-38ngenh8n","Завантажити сертифікат")</f>
        <v>Завантажити сертифікат</v>
      </c>
    </row>
    <row r="1125" spans="1:4" x14ac:dyDescent="0.3">
      <c r="A1125">
        <v>1124</v>
      </c>
      <c r="B1125" s="2">
        <v>1860</v>
      </c>
      <c r="C1125" t="s">
        <v>1380</v>
      </c>
      <c r="D1125" t="str">
        <f>HYPERLINK("https://talan.bank.gov.ua/get-user-certificate/wDwYaOwDw1g3d21PpDU3","Завантажити сертифікат")</f>
        <v>Завантажити сертифікат</v>
      </c>
    </row>
    <row r="1126" spans="1:4" x14ac:dyDescent="0.3">
      <c r="A1126">
        <v>1125</v>
      </c>
      <c r="B1126" s="2">
        <v>1861</v>
      </c>
      <c r="C1126" t="s">
        <v>1381</v>
      </c>
      <c r="D1126" t="str">
        <f>HYPERLINK("https://talan.bank.gov.ua/get-user-certificate/wDwYa6VngctL2EIH1Cbf","Завантажити сертифікат")</f>
        <v>Завантажити сертифікат</v>
      </c>
    </row>
    <row r="1127" spans="1:4" x14ac:dyDescent="0.3">
      <c r="A1127">
        <v>1126</v>
      </c>
      <c r="B1127" s="2">
        <v>1862</v>
      </c>
      <c r="C1127" t="s">
        <v>1382</v>
      </c>
      <c r="D1127" t="str">
        <f>HYPERLINK("https://talan.bank.gov.ua/get-user-certificate/wDwYaPCqO0tYJ7NInEww","Завантажити сертифікат")</f>
        <v>Завантажити сертифікат</v>
      </c>
    </row>
    <row r="1128" spans="1:4" x14ac:dyDescent="0.3">
      <c r="A1128">
        <v>1127</v>
      </c>
      <c r="B1128" s="2">
        <v>1863</v>
      </c>
      <c r="C1128" t="s">
        <v>1383</v>
      </c>
      <c r="D1128" t="str">
        <f>HYPERLINK("https://talan.bank.gov.ua/get-user-certificate/wDwYaTleQGBV0EhOuScm","Завантажити сертифікат")</f>
        <v>Завантажити сертифікат</v>
      </c>
    </row>
    <row r="1129" spans="1:4" x14ac:dyDescent="0.3">
      <c r="A1129">
        <v>1128</v>
      </c>
      <c r="B1129" s="2">
        <v>1864</v>
      </c>
      <c r="C1129" t="s">
        <v>1384</v>
      </c>
      <c r="D1129" t="str">
        <f>HYPERLINK("https://talan.bank.gov.ua/get-user-certificate/wDwYaxyTY5-G3-4ki63j","Завантажити сертифікат")</f>
        <v>Завантажити сертифікат</v>
      </c>
    </row>
    <row r="1130" spans="1:4" x14ac:dyDescent="0.3">
      <c r="A1130">
        <v>1129</v>
      </c>
      <c r="B1130" s="2">
        <v>1865</v>
      </c>
      <c r="C1130" t="s">
        <v>1385</v>
      </c>
      <c r="D1130" t="str">
        <f>HYPERLINK("https://talan.bank.gov.ua/get-user-certificate/wDwYagghiGW8grdUE7jK","Завантажити сертифікат")</f>
        <v>Завантажити сертифікат</v>
      </c>
    </row>
    <row r="1131" spans="1:4" x14ac:dyDescent="0.3">
      <c r="A1131">
        <v>1130</v>
      </c>
      <c r="B1131" s="2">
        <v>1866</v>
      </c>
      <c r="C1131" t="s">
        <v>1386</v>
      </c>
      <c r="D1131" t="str">
        <f>HYPERLINK("https://talan.bank.gov.ua/get-user-certificate/wDwYaNF5FG8okAdeCCML","Завантажити сертифікат")</f>
        <v>Завантажити сертифікат</v>
      </c>
    </row>
    <row r="1132" spans="1:4" x14ac:dyDescent="0.3">
      <c r="A1132">
        <v>1131</v>
      </c>
      <c r="B1132" s="2">
        <v>1867</v>
      </c>
      <c r="C1132" t="s">
        <v>1387</v>
      </c>
      <c r="D1132" t="str">
        <f>HYPERLINK("https://talan.bank.gov.ua/get-user-certificate/wDwYa0PWwdsVF8JvRgbM","Завантажити сертифікат")</f>
        <v>Завантажити сертифікат</v>
      </c>
    </row>
    <row r="1133" spans="1:4" x14ac:dyDescent="0.3">
      <c r="A1133">
        <v>1132</v>
      </c>
      <c r="B1133" s="2">
        <v>1868</v>
      </c>
      <c r="C1133" t="s">
        <v>1388</v>
      </c>
      <c r="D1133" t="str">
        <f>HYPERLINK("https://talan.bank.gov.ua/get-user-certificate/wDwYa3TAm9yLpGx2vym1","Завантажити сертифікат")</f>
        <v>Завантажити сертифікат</v>
      </c>
    </row>
    <row r="1134" spans="1:4" x14ac:dyDescent="0.3">
      <c r="A1134">
        <v>1133</v>
      </c>
      <c r="B1134" s="2">
        <v>1869</v>
      </c>
      <c r="C1134" t="s">
        <v>1389</v>
      </c>
      <c r="D1134" t="str">
        <f>HYPERLINK("https://talan.bank.gov.ua/get-user-certificate/wDwYa1DmTFmUq5nUwudz","Завантажити сертифікат")</f>
        <v>Завантажити сертифікат</v>
      </c>
    </row>
    <row r="1135" spans="1:4" x14ac:dyDescent="0.3">
      <c r="A1135">
        <v>1134</v>
      </c>
      <c r="B1135" s="2">
        <v>1870</v>
      </c>
      <c r="C1135" t="s">
        <v>1390</v>
      </c>
      <c r="D1135" t="str">
        <f>HYPERLINK("https://talan.bank.gov.ua/get-user-certificate/wDwYacU5dR-Of6KT7035","Завантажити сертифікат")</f>
        <v>Завантажити сертифікат</v>
      </c>
    </row>
    <row r="1136" spans="1:4" x14ac:dyDescent="0.3">
      <c r="A1136">
        <v>1135</v>
      </c>
      <c r="B1136" s="2">
        <v>1871</v>
      </c>
      <c r="C1136" t="s">
        <v>1391</v>
      </c>
      <c r="D1136" t="str">
        <f>HYPERLINK("https://talan.bank.gov.ua/get-user-certificate/wDwYaf9yKQdpdl9FGUcx","Завантажити сертифікат")</f>
        <v>Завантажити сертифікат</v>
      </c>
    </row>
    <row r="1137" spans="1:4" x14ac:dyDescent="0.3">
      <c r="A1137">
        <v>1136</v>
      </c>
      <c r="B1137" s="2">
        <v>1872</v>
      </c>
      <c r="C1137" t="s">
        <v>1392</v>
      </c>
      <c r="D1137" t="str">
        <f>HYPERLINK("https://talan.bank.gov.ua/get-user-certificate/wDwYaEZHe4YISyVI0P2E","Завантажити сертифікат")</f>
        <v>Завантажити сертифікат</v>
      </c>
    </row>
    <row r="1138" spans="1:4" x14ac:dyDescent="0.3">
      <c r="A1138">
        <v>1137</v>
      </c>
      <c r="B1138" s="2">
        <v>1873</v>
      </c>
      <c r="C1138" t="s">
        <v>1393</v>
      </c>
      <c r="D1138" t="str">
        <f>HYPERLINK("https://talan.bank.gov.ua/get-user-certificate/wDwYa0-7W6hJkiZAoZLl","Завантажити сертифікат")</f>
        <v>Завантажити сертифікат</v>
      </c>
    </row>
    <row r="1139" spans="1:4" x14ac:dyDescent="0.3">
      <c r="A1139">
        <v>1138</v>
      </c>
      <c r="B1139" s="2">
        <v>1874</v>
      </c>
      <c r="C1139" t="s">
        <v>1394</v>
      </c>
      <c r="D1139" t="str">
        <f>HYPERLINK("https://talan.bank.gov.ua/get-user-certificate/wDwYav6nC9IJHjApC_fz","Завантажити сертифікат")</f>
        <v>Завантажити сертифікат</v>
      </c>
    </row>
    <row r="1140" spans="1:4" x14ac:dyDescent="0.3">
      <c r="A1140">
        <v>1139</v>
      </c>
      <c r="B1140" s="2">
        <v>1875</v>
      </c>
      <c r="C1140" t="s">
        <v>1395</v>
      </c>
      <c r="D1140" t="str">
        <f>HYPERLINK("https://talan.bank.gov.ua/get-user-certificate/wDwYatdzBtPHNlPdsGTG","Завантажити сертифікат")</f>
        <v>Завантажити сертифікат</v>
      </c>
    </row>
    <row r="1141" spans="1:4" x14ac:dyDescent="0.3">
      <c r="A1141">
        <v>1140</v>
      </c>
      <c r="B1141" s="2">
        <v>1876</v>
      </c>
      <c r="C1141" t="s">
        <v>1396</v>
      </c>
      <c r="D1141" t="str">
        <f>HYPERLINK("https://talan.bank.gov.ua/get-user-certificate/wDwYaRQBc2aFZ2I1i1cJ","Завантажити сертифікат")</f>
        <v>Завантажити сертифікат</v>
      </c>
    </row>
    <row r="1142" spans="1:4" x14ac:dyDescent="0.3">
      <c r="A1142">
        <v>1141</v>
      </c>
      <c r="B1142" s="2">
        <v>1877</v>
      </c>
      <c r="C1142" t="s">
        <v>1397</v>
      </c>
      <c r="D1142" t="str">
        <f>HYPERLINK("https://talan.bank.gov.ua/get-user-certificate/wDwYaJEQ6yGp1D1b3loY","Завантажити сертифікат")</f>
        <v>Завантажити сертифікат</v>
      </c>
    </row>
    <row r="1143" spans="1:4" x14ac:dyDescent="0.3">
      <c r="A1143">
        <v>1142</v>
      </c>
      <c r="B1143" s="2">
        <v>1878</v>
      </c>
      <c r="C1143" t="s">
        <v>1398</v>
      </c>
      <c r="D1143" t="str">
        <f>HYPERLINK("https://talan.bank.gov.ua/get-user-certificate/wDwYaJUTErU_fZD_u1t0","Завантажити сертифікат")</f>
        <v>Завантажити сертифікат</v>
      </c>
    </row>
    <row r="1144" spans="1:4" x14ac:dyDescent="0.3">
      <c r="A1144">
        <v>1143</v>
      </c>
      <c r="B1144" s="2">
        <v>1879</v>
      </c>
      <c r="C1144" t="s">
        <v>1399</v>
      </c>
      <c r="D1144" t="str">
        <f>HYPERLINK("https://talan.bank.gov.ua/get-user-certificate/wDwYaA3E7rPaqNTqFjxe","Завантажити сертифікат")</f>
        <v>Завантажити сертифікат</v>
      </c>
    </row>
    <row r="1145" spans="1:4" x14ac:dyDescent="0.3">
      <c r="A1145">
        <v>1144</v>
      </c>
      <c r="B1145" s="2">
        <v>1880</v>
      </c>
      <c r="C1145" t="s">
        <v>1400</v>
      </c>
      <c r="D1145" t="str">
        <f>HYPERLINK("https://talan.bank.gov.ua/get-user-certificate/wDwYa2-rkU8kAzP8ZfC7","Завантажити сертифікат")</f>
        <v>Завантажити сертифікат</v>
      </c>
    </row>
    <row r="1146" spans="1:4" x14ac:dyDescent="0.3">
      <c r="A1146">
        <v>1145</v>
      </c>
      <c r="B1146" s="2">
        <v>1881</v>
      </c>
      <c r="C1146" t="s">
        <v>1401</v>
      </c>
      <c r="D1146" t="str">
        <f>HYPERLINK("https://talan.bank.gov.ua/get-user-certificate/wDwYaixFzjicbR5mb_yb","Завантажити сертифікат")</f>
        <v>Завантажити сертифікат</v>
      </c>
    </row>
    <row r="1147" spans="1:4" x14ac:dyDescent="0.3">
      <c r="A1147">
        <v>1146</v>
      </c>
      <c r="B1147" s="2">
        <v>1882</v>
      </c>
      <c r="C1147" t="s">
        <v>1402</v>
      </c>
      <c r="D1147" t="str">
        <f>HYPERLINK("https://talan.bank.gov.ua/get-user-certificate/wDwYa-DvubbQZwPC16Ex","Завантажити сертифікат")</f>
        <v>Завантажити сертифікат</v>
      </c>
    </row>
    <row r="1148" spans="1:4" x14ac:dyDescent="0.3">
      <c r="A1148">
        <v>1147</v>
      </c>
      <c r="B1148" s="2">
        <v>1883</v>
      </c>
      <c r="C1148" t="s">
        <v>1403</v>
      </c>
      <c r="D1148" t="str">
        <f>HYPERLINK("https://talan.bank.gov.ua/get-user-certificate/wDwYa5dBIVKvhyyp7jPE","Завантажити сертифікат")</f>
        <v>Завантажити сертифікат</v>
      </c>
    </row>
    <row r="1149" spans="1:4" x14ac:dyDescent="0.3">
      <c r="A1149">
        <v>1148</v>
      </c>
      <c r="B1149" s="2">
        <v>1884</v>
      </c>
      <c r="C1149" t="s">
        <v>1404</v>
      </c>
      <c r="D1149" t="str">
        <f>HYPERLINK("https://talan.bank.gov.ua/get-user-certificate/wDwYawZEB65guk8Qw2xL","Завантажити сертифікат")</f>
        <v>Завантажити сертифікат</v>
      </c>
    </row>
    <row r="1150" spans="1:4" x14ac:dyDescent="0.3">
      <c r="A1150">
        <v>1149</v>
      </c>
      <c r="B1150" s="2">
        <v>1885</v>
      </c>
      <c r="C1150" t="s">
        <v>1405</v>
      </c>
      <c r="D1150" t="str">
        <f>HYPERLINK("https://talan.bank.gov.ua/get-user-certificate/wDwYaBmlhQnb9sTF80hj","Завантажити сертифікат")</f>
        <v>Завантажити сертифікат</v>
      </c>
    </row>
    <row r="1151" spans="1:4" x14ac:dyDescent="0.3">
      <c r="A1151">
        <v>1150</v>
      </c>
      <c r="B1151" s="2">
        <v>1886</v>
      </c>
      <c r="C1151" t="s">
        <v>1406</v>
      </c>
      <c r="D1151" t="str">
        <f>HYPERLINK("https://talan.bank.gov.ua/get-user-certificate/wDwYa7uE7t9OFJuqfUko","Завантажити сертифікат")</f>
        <v>Завантажити сертифікат</v>
      </c>
    </row>
    <row r="1152" spans="1:4" x14ac:dyDescent="0.3">
      <c r="A1152">
        <v>1151</v>
      </c>
      <c r="B1152" s="2">
        <v>1887</v>
      </c>
      <c r="C1152" t="s">
        <v>1407</v>
      </c>
      <c r="D1152" t="str">
        <f>HYPERLINK("https://talan.bank.gov.ua/get-user-certificate/wDwYapL4x_jpuc1utV-H","Завантажити сертифікат")</f>
        <v>Завантажити сертифікат</v>
      </c>
    </row>
    <row r="1153" spans="1:4" x14ac:dyDescent="0.3">
      <c r="A1153">
        <v>1152</v>
      </c>
      <c r="B1153" s="2">
        <v>1888</v>
      </c>
      <c r="C1153" t="s">
        <v>1408</v>
      </c>
      <c r="D1153" t="str">
        <f>HYPERLINK("https://talan.bank.gov.ua/get-user-certificate/wDwYaVaUynAP6p-qTVnR","Завантажити сертифікат")</f>
        <v>Завантажити сертифікат</v>
      </c>
    </row>
    <row r="1154" spans="1:4" x14ac:dyDescent="0.3">
      <c r="A1154">
        <v>1153</v>
      </c>
      <c r="B1154" s="2">
        <v>1889</v>
      </c>
      <c r="C1154" t="s">
        <v>1409</v>
      </c>
      <c r="D1154" t="str">
        <f>HYPERLINK("https://talan.bank.gov.ua/get-user-certificate/wDwYaQ1Obd6i34BlGQHx","Завантажити сертифікат")</f>
        <v>Завантажити сертифікат</v>
      </c>
    </row>
    <row r="1155" spans="1:4" x14ac:dyDescent="0.3">
      <c r="A1155">
        <v>1154</v>
      </c>
      <c r="B1155" s="2">
        <v>1890</v>
      </c>
      <c r="C1155" t="s">
        <v>1410</v>
      </c>
      <c r="D1155" t="str">
        <f>HYPERLINK("https://talan.bank.gov.ua/get-user-certificate/wDwYaos6ZI0ihFTtUDfA","Завантажити сертифікат")</f>
        <v>Завантажити сертифікат</v>
      </c>
    </row>
    <row r="1156" spans="1:4" x14ac:dyDescent="0.3">
      <c r="A1156">
        <v>1155</v>
      </c>
      <c r="B1156" s="2">
        <v>1891</v>
      </c>
      <c r="C1156" t="s">
        <v>1411</v>
      </c>
      <c r="D1156" t="str">
        <f>HYPERLINK("https://talan.bank.gov.ua/get-user-certificate/wDwYaz6voOH5EMgiHUG7","Завантажити сертифікат")</f>
        <v>Завантажити сертифікат</v>
      </c>
    </row>
    <row r="1157" spans="1:4" x14ac:dyDescent="0.3">
      <c r="A1157">
        <v>1156</v>
      </c>
      <c r="B1157" s="2">
        <v>1892</v>
      </c>
      <c r="C1157" t="s">
        <v>1412</v>
      </c>
      <c r="D1157" t="str">
        <f>HYPERLINK("https://talan.bank.gov.ua/get-user-certificate/wDwYa6wwdlxlXvdWGcm-","Завантажити сертифікат")</f>
        <v>Завантажити сертифікат</v>
      </c>
    </row>
    <row r="1158" spans="1:4" x14ac:dyDescent="0.3">
      <c r="A1158">
        <v>1157</v>
      </c>
      <c r="B1158" s="2">
        <v>1893</v>
      </c>
      <c r="C1158" t="s">
        <v>1413</v>
      </c>
      <c r="D1158" t="str">
        <f>HYPERLINK("https://talan.bank.gov.ua/get-user-certificate/wDwYa-wkEyYsBDN5teMO","Завантажити сертифікат")</f>
        <v>Завантажити сертифікат</v>
      </c>
    </row>
    <row r="1159" spans="1:4" x14ac:dyDescent="0.3">
      <c r="A1159">
        <v>1158</v>
      </c>
      <c r="B1159" s="2">
        <v>1894</v>
      </c>
      <c r="C1159" t="s">
        <v>1414</v>
      </c>
      <c r="D1159" t="str">
        <f>HYPERLINK("https://talan.bank.gov.ua/get-user-certificate/wDwYasdT-JX5dpkOXoJ5","Завантажити сертифікат")</f>
        <v>Завантажити сертифікат</v>
      </c>
    </row>
    <row r="1160" spans="1:4" x14ac:dyDescent="0.3">
      <c r="A1160">
        <v>1159</v>
      </c>
      <c r="B1160" s="2">
        <v>1895</v>
      </c>
      <c r="C1160" t="s">
        <v>1415</v>
      </c>
      <c r="D1160" t="str">
        <f>HYPERLINK("https://talan.bank.gov.ua/get-user-certificate/wDwYaR7nGsU8eHlmUxob","Завантажити сертифікат")</f>
        <v>Завантажити сертифікат</v>
      </c>
    </row>
    <row r="1161" spans="1:4" x14ac:dyDescent="0.3">
      <c r="A1161">
        <v>1160</v>
      </c>
      <c r="B1161" s="2">
        <v>1896</v>
      </c>
      <c r="C1161" t="s">
        <v>1416</v>
      </c>
      <c r="D1161" t="str">
        <f>HYPERLINK("https://talan.bank.gov.ua/get-user-certificate/wDwYaFz-3DzRuLBoV1Vg","Завантажити сертифікат")</f>
        <v>Завантажити сертифікат</v>
      </c>
    </row>
    <row r="1162" spans="1:4" x14ac:dyDescent="0.3">
      <c r="A1162">
        <v>1161</v>
      </c>
      <c r="B1162" s="2">
        <v>1897</v>
      </c>
      <c r="C1162" t="s">
        <v>1417</v>
      </c>
      <c r="D1162" t="str">
        <f>HYPERLINK("https://talan.bank.gov.ua/get-user-certificate/wDwYaYlXMVR09HiCL5C0","Завантажити сертифікат")</f>
        <v>Завантажити сертифікат</v>
      </c>
    </row>
    <row r="1163" spans="1:4" x14ac:dyDescent="0.3">
      <c r="A1163">
        <v>1162</v>
      </c>
      <c r="B1163" s="2">
        <v>1898</v>
      </c>
      <c r="C1163" t="s">
        <v>1418</v>
      </c>
      <c r="D1163" t="str">
        <f>HYPERLINK("https://talan.bank.gov.ua/get-user-certificate/wDwYaTpuN4vcVi7VhJHO","Завантажити сертифікат")</f>
        <v>Завантажити сертифікат</v>
      </c>
    </row>
    <row r="1164" spans="1:4" x14ac:dyDescent="0.3">
      <c r="A1164">
        <v>1163</v>
      </c>
      <c r="B1164" s="2">
        <v>1899</v>
      </c>
      <c r="C1164" t="s">
        <v>1419</v>
      </c>
      <c r="D1164" t="str">
        <f>HYPERLINK("https://talan.bank.gov.ua/get-user-certificate/wDwYahli6w5zrzS_L3nz","Завантажити сертифікат")</f>
        <v>Завантажити сертифікат</v>
      </c>
    </row>
    <row r="1165" spans="1:4" x14ac:dyDescent="0.3">
      <c r="A1165">
        <v>1164</v>
      </c>
      <c r="B1165" s="2">
        <v>1900</v>
      </c>
      <c r="C1165" t="s">
        <v>1420</v>
      </c>
      <c r="D1165" t="str">
        <f>HYPERLINK("https://talan.bank.gov.ua/get-user-certificate/wDwYanONRNx7pSsJIPrz","Завантажити сертифікат")</f>
        <v>Завантажити сертифікат</v>
      </c>
    </row>
    <row r="1166" spans="1:4" x14ac:dyDescent="0.3">
      <c r="A1166">
        <v>1165</v>
      </c>
      <c r="B1166" s="2">
        <v>1901</v>
      </c>
      <c r="C1166" t="s">
        <v>1421</v>
      </c>
      <c r="D1166" t="str">
        <f>HYPERLINK("https://talan.bank.gov.ua/get-user-certificate/wDwYaj8vdVLPk3cqg-ZN","Завантажити сертифікат")</f>
        <v>Завантажити сертифікат</v>
      </c>
    </row>
    <row r="1167" spans="1:4" x14ac:dyDescent="0.3">
      <c r="A1167">
        <v>1166</v>
      </c>
      <c r="B1167" s="2">
        <v>1902</v>
      </c>
      <c r="C1167" t="s">
        <v>1422</v>
      </c>
      <c r="D1167" t="str">
        <f>HYPERLINK("https://talan.bank.gov.ua/get-user-certificate/wDwYatD3E7pMQXfijWAJ","Завантажити сертифікат")</f>
        <v>Завантажити сертифікат</v>
      </c>
    </row>
    <row r="1168" spans="1:4" x14ac:dyDescent="0.3">
      <c r="A1168">
        <v>1167</v>
      </c>
      <c r="B1168" s="2">
        <v>1903</v>
      </c>
      <c r="C1168" t="s">
        <v>1423</v>
      </c>
      <c r="D1168" t="str">
        <f>HYPERLINK("https://talan.bank.gov.ua/get-user-certificate/wDwYasEzxM4ruLeoppP1","Завантажити сертифікат")</f>
        <v>Завантажити сертифікат</v>
      </c>
    </row>
    <row r="1169" spans="1:4" x14ac:dyDescent="0.3">
      <c r="A1169">
        <v>1168</v>
      </c>
      <c r="B1169" s="2">
        <v>1904</v>
      </c>
      <c r="C1169" t="s">
        <v>1424</v>
      </c>
      <c r="D1169" t="str">
        <f>HYPERLINK("https://talan.bank.gov.ua/get-user-certificate/wDwYaXHh-N0jgfb60fJ5","Завантажити сертифікат")</f>
        <v>Завантажити сертифікат</v>
      </c>
    </row>
    <row r="1170" spans="1:4" x14ac:dyDescent="0.3">
      <c r="A1170">
        <v>1169</v>
      </c>
      <c r="B1170" s="2">
        <v>1905</v>
      </c>
      <c r="C1170" t="s">
        <v>1425</v>
      </c>
      <c r="D1170" t="str">
        <f>HYPERLINK("https://talan.bank.gov.ua/get-user-certificate/wDwYafWjpaEy4eLHYCW3","Завантажити сертифікат")</f>
        <v>Завантажити сертифікат</v>
      </c>
    </row>
    <row r="1171" spans="1:4" x14ac:dyDescent="0.3">
      <c r="A1171">
        <v>1170</v>
      </c>
      <c r="B1171" s="2">
        <v>1906</v>
      </c>
      <c r="C1171" t="s">
        <v>1426</v>
      </c>
      <c r="D1171" t="str">
        <f>HYPERLINK("https://talan.bank.gov.ua/get-user-certificate/wDwYaoT1Pjf03AHjol5Y","Завантажити сертифікат")</f>
        <v>Завантажити сертифікат</v>
      </c>
    </row>
    <row r="1172" spans="1:4" x14ac:dyDescent="0.3">
      <c r="A1172">
        <v>1171</v>
      </c>
      <c r="B1172" s="2">
        <v>1907</v>
      </c>
      <c r="C1172" t="s">
        <v>1427</v>
      </c>
      <c r="D1172" t="str">
        <f>HYPERLINK("https://talan.bank.gov.ua/get-user-certificate/wDwYaWPkJPPYketgPvsO","Завантажити сертифікат")</f>
        <v>Завантажити сертифікат</v>
      </c>
    </row>
    <row r="1173" spans="1:4" x14ac:dyDescent="0.3">
      <c r="A1173">
        <v>1172</v>
      </c>
      <c r="B1173" s="2">
        <v>1908</v>
      </c>
      <c r="C1173" t="s">
        <v>1428</v>
      </c>
      <c r="D1173" t="str">
        <f>HYPERLINK("https://talan.bank.gov.ua/get-user-certificate/wDwYaWIFNZWE1Kti6fjT","Завантажити сертифікат")</f>
        <v>Завантажити сертифікат</v>
      </c>
    </row>
    <row r="1174" spans="1:4" x14ac:dyDescent="0.3">
      <c r="A1174">
        <v>1173</v>
      </c>
      <c r="B1174" s="2">
        <v>1909</v>
      </c>
      <c r="C1174" t="s">
        <v>1429</v>
      </c>
      <c r="D1174" t="str">
        <f>HYPERLINK("https://talan.bank.gov.ua/get-user-certificate/wDwYaVNXzttg2HdZC8vI","Завантажити сертифікат")</f>
        <v>Завантажити сертифікат</v>
      </c>
    </row>
    <row r="1175" spans="1:4" x14ac:dyDescent="0.3">
      <c r="A1175">
        <v>1174</v>
      </c>
      <c r="B1175" s="2">
        <v>1910</v>
      </c>
      <c r="C1175" t="s">
        <v>1430</v>
      </c>
      <c r="D1175" t="str">
        <f>HYPERLINK("https://talan.bank.gov.ua/get-user-certificate/wDwYap_W7Afcfswgu8ah","Завантажити сертифікат")</f>
        <v>Завантажити сертифікат</v>
      </c>
    </row>
    <row r="1176" spans="1:4" x14ac:dyDescent="0.3">
      <c r="A1176">
        <v>1175</v>
      </c>
      <c r="B1176" s="2">
        <v>1911</v>
      </c>
      <c r="C1176" t="s">
        <v>1431</v>
      </c>
      <c r="D1176" t="str">
        <f>HYPERLINK("https://talan.bank.gov.ua/get-user-certificate/wDwYaClXwsMH7rCwhc0V","Завантажити сертифікат")</f>
        <v>Завантажити сертифікат</v>
      </c>
    </row>
    <row r="1177" spans="1:4" x14ac:dyDescent="0.3">
      <c r="A1177">
        <v>1176</v>
      </c>
      <c r="B1177" s="2">
        <v>1912</v>
      </c>
      <c r="C1177" t="s">
        <v>1432</v>
      </c>
      <c r="D1177" t="str">
        <f>HYPERLINK("https://talan.bank.gov.ua/get-user-certificate/wDwYaop4kiOydulXvZZP","Завантажити сертифікат")</f>
        <v>Завантажити сертифікат</v>
      </c>
    </row>
    <row r="1178" spans="1:4" x14ac:dyDescent="0.3">
      <c r="A1178">
        <v>1177</v>
      </c>
      <c r="B1178" s="2">
        <v>1913</v>
      </c>
      <c r="C1178" t="s">
        <v>1433</v>
      </c>
      <c r="D1178" t="str">
        <f>HYPERLINK("https://talan.bank.gov.ua/get-user-certificate/wDwYaDYlKcV2OJ0_e41S","Завантажити сертифікат")</f>
        <v>Завантажити сертифікат</v>
      </c>
    </row>
    <row r="1179" spans="1:4" x14ac:dyDescent="0.3">
      <c r="A1179">
        <v>1178</v>
      </c>
      <c r="B1179" s="2">
        <v>1914</v>
      </c>
      <c r="C1179" t="s">
        <v>1434</v>
      </c>
      <c r="D1179" t="str">
        <f>HYPERLINK("https://talan.bank.gov.ua/get-user-certificate/wDwYaiIMuW_Qth930PeO","Завантажити сертифікат")</f>
        <v>Завантажити сертифікат</v>
      </c>
    </row>
    <row r="1180" spans="1:4" x14ac:dyDescent="0.3">
      <c r="A1180">
        <v>1179</v>
      </c>
      <c r="B1180" s="2">
        <v>1915</v>
      </c>
      <c r="C1180" t="s">
        <v>1435</v>
      </c>
      <c r="D1180" t="str">
        <f>HYPERLINK("https://talan.bank.gov.ua/get-user-certificate/wDwYaSopJdwN4eRl7Hgd","Завантажити сертифікат")</f>
        <v>Завантажити сертифікат</v>
      </c>
    </row>
    <row r="1181" spans="1:4" x14ac:dyDescent="0.3">
      <c r="A1181">
        <v>1180</v>
      </c>
      <c r="B1181" s="2">
        <v>1916</v>
      </c>
      <c r="C1181" t="s">
        <v>1436</v>
      </c>
      <c r="D1181" t="str">
        <f>HYPERLINK("https://talan.bank.gov.ua/get-user-certificate/wDwYaAwd2t8Gh49IoIsr","Завантажити сертифікат")</f>
        <v>Завантажити сертифікат</v>
      </c>
    </row>
    <row r="1182" spans="1:4" x14ac:dyDescent="0.3">
      <c r="A1182">
        <v>1181</v>
      </c>
      <c r="B1182" s="2">
        <v>1917</v>
      </c>
      <c r="C1182" t="s">
        <v>1437</v>
      </c>
      <c r="D1182" t="str">
        <f>HYPERLINK("https://talan.bank.gov.ua/get-user-certificate/wDwYateWK4gpBKmZP7Yn","Завантажити сертифікат")</f>
        <v>Завантажити сертифікат</v>
      </c>
    </row>
    <row r="1183" spans="1:4" x14ac:dyDescent="0.3">
      <c r="A1183">
        <v>1182</v>
      </c>
      <c r="B1183" s="2">
        <v>1918</v>
      </c>
      <c r="C1183" t="s">
        <v>1438</v>
      </c>
      <c r="D1183" t="str">
        <f>HYPERLINK("https://talan.bank.gov.ua/get-user-certificate/wDwYanG7qErAtTtYKCEr","Завантажити сертифікат")</f>
        <v>Завантажити сертифікат</v>
      </c>
    </row>
    <row r="1184" spans="1:4" x14ac:dyDescent="0.3">
      <c r="A1184">
        <v>1183</v>
      </c>
      <c r="B1184" s="2">
        <v>1919</v>
      </c>
      <c r="C1184" t="s">
        <v>760</v>
      </c>
      <c r="D1184" t="str">
        <f>HYPERLINK("https://talan.bank.gov.ua/get-user-certificate/wDwYaj8TmAMSTeUaZ34J","Завантажити сертифікат")</f>
        <v>Завантажити сертифікат</v>
      </c>
    </row>
    <row r="1185" spans="1:4" x14ac:dyDescent="0.3">
      <c r="A1185">
        <v>1184</v>
      </c>
      <c r="B1185" s="2">
        <v>1920</v>
      </c>
      <c r="C1185" t="s">
        <v>1439</v>
      </c>
      <c r="D1185" t="str">
        <f>HYPERLINK("https://talan.bank.gov.ua/get-user-certificate/wDwYaJGJ9isHOr0HpKa8","Завантажити сертифікат")</f>
        <v>Завантажити сертифікат</v>
      </c>
    </row>
    <row r="1186" spans="1:4" x14ac:dyDescent="0.3">
      <c r="A1186">
        <v>1185</v>
      </c>
      <c r="B1186" s="2">
        <v>1921</v>
      </c>
      <c r="C1186" t="s">
        <v>1440</v>
      </c>
      <c r="D1186" t="str">
        <f>HYPERLINK("https://talan.bank.gov.ua/get-user-certificate/wDwYatYQqYf49wZbmSyM","Завантажити сертифікат")</f>
        <v>Завантажити сертифікат</v>
      </c>
    </row>
    <row r="1187" spans="1:4" x14ac:dyDescent="0.3">
      <c r="A1187">
        <v>1186</v>
      </c>
      <c r="B1187" s="2">
        <v>1922</v>
      </c>
      <c r="C1187" t="s">
        <v>1441</v>
      </c>
      <c r="D1187" t="str">
        <f>HYPERLINK("https://talan.bank.gov.ua/get-user-certificate/wDwYa_tomteLjRkvNvBI","Завантажити сертифікат")</f>
        <v>Завантажити сертифікат</v>
      </c>
    </row>
    <row r="1188" spans="1:4" x14ac:dyDescent="0.3">
      <c r="A1188">
        <v>1187</v>
      </c>
      <c r="B1188" s="2">
        <v>1923</v>
      </c>
      <c r="C1188" t="s">
        <v>1442</v>
      </c>
      <c r="D1188" t="str">
        <f>HYPERLINK("https://talan.bank.gov.ua/get-user-certificate/wDwYaK_tTjnHwjbrCB-L","Завантажити сертифікат")</f>
        <v>Завантажити сертифікат</v>
      </c>
    </row>
    <row r="1189" spans="1:4" x14ac:dyDescent="0.3">
      <c r="A1189">
        <v>1188</v>
      </c>
      <c r="B1189" s="2">
        <v>1924</v>
      </c>
      <c r="C1189" t="s">
        <v>1443</v>
      </c>
      <c r="D1189" t="str">
        <f>HYPERLINK("https://talan.bank.gov.ua/get-user-certificate/wDwYa7HT_uFlxo7YVk5J","Завантажити сертифікат")</f>
        <v>Завантажити сертифікат</v>
      </c>
    </row>
    <row r="1190" spans="1:4" x14ac:dyDescent="0.3">
      <c r="A1190">
        <v>1189</v>
      </c>
      <c r="B1190" s="2">
        <v>1925</v>
      </c>
      <c r="C1190" t="s">
        <v>1444</v>
      </c>
      <c r="D1190" t="str">
        <f>HYPERLINK("https://talan.bank.gov.ua/get-user-certificate/wDwYa7JOBbzouv4lbBHw","Завантажити сертифікат")</f>
        <v>Завантажити сертифікат</v>
      </c>
    </row>
    <row r="1191" spans="1:4" x14ac:dyDescent="0.3">
      <c r="A1191">
        <v>1190</v>
      </c>
      <c r="B1191" s="2">
        <v>1926</v>
      </c>
      <c r="C1191" t="s">
        <v>1445</v>
      </c>
      <c r="D1191" t="str">
        <f>HYPERLINK("https://talan.bank.gov.ua/get-user-certificate/wDwYatN3-lLJwCKfc915","Завантажити сертифікат")</f>
        <v>Завантажити сертифікат</v>
      </c>
    </row>
    <row r="1192" spans="1:4" x14ac:dyDescent="0.3">
      <c r="A1192">
        <v>1191</v>
      </c>
      <c r="B1192" s="2">
        <v>1927</v>
      </c>
      <c r="C1192" t="s">
        <v>1446</v>
      </c>
      <c r="D1192" t="str">
        <f>HYPERLINK("https://talan.bank.gov.ua/get-user-certificate/wDwYa1jh1VpWYngrBjg-","Завантажити сертифікат")</f>
        <v>Завантажити сертифікат</v>
      </c>
    </row>
    <row r="1193" spans="1:4" x14ac:dyDescent="0.3">
      <c r="A1193">
        <v>1192</v>
      </c>
      <c r="B1193" s="2">
        <v>1928</v>
      </c>
      <c r="C1193" t="s">
        <v>1447</v>
      </c>
      <c r="D1193" t="str">
        <f>HYPERLINK("https://talan.bank.gov.ua/get-user-certificate/wDwYakkcI40GNqnIsvoH","Завантажити сертифікат")</f>
        <v>Завантажити сертифікат</v>
      </c>
    </row>
    <row r="1194" spans="1:4" x14ac:dyDescent="0.3">
      <c r="A1194">
        <v>1193</v>
      </c>
      <c r="B1194" s="2">
        <v>1929</v>
      </c>
      <c r="C1194" t="s">
        <v>1448</v>
      </c>
      <c r="D1194" t="str">
        <f>HYPERLINK("https://talan.bank.gov.ua/get-user-certificate/wDwYattDDgYpm_H7MEg1","Завантажити сертифікат")</f>
        <v>Завантажити сертифікат</v>
      </c>
    </row>
    <row r="1195" spans="1:4" x14ac:dyDescent="0.3">
      <c r="A1195">
        <v>1194</v>
      </c>
      <c r="B1195" s="2">
        <v>1930</v>
      </c>
      <c r="C1195" t="s">
        <v>1449</v>
      </c>
      <c r="D1195" t="str">
        <f>HYPERLINK("https://talan.bank.gov.ua/get-user-certificate/wDwYaGv-PvDVoWbmtuAv","Завантажити сертифікат")</f>
        <v>Завантажити сертифікат</v>
      </c>
    </row>
    <row r="1196" spans="1:4" x14ac:dyDescent="0.3">
      <c r="A1196">
        <v>1195</v>
      </c>
      <c r="B1196" s="2">
        <v>1931</v>
      </c>
      <c r="C1196" t="s">
        <v>1450</v>
      </c>
      <c r="D1196" t="str">
        <f>HYPERLINK("https://talan.bank.gov.ua/get-user-certificate/wDwYa5MBf8cjsfihebf2","Завантажити сертифікат")</f>
        <v>Завантажити сертифікат</v>
      </c>
    </row>
    <row r="1197" spans="1:4" x14ac:dyDescent="0.3">
      <c r="A1197">
        <v>1196</v>
      </c>
      <c r="B1197" s="2">
        <v>1932</v>
      </c>
      <c r="C1197" t="s">
        <v>1451</v>
      </c>
      <c r="D1197" t="str">
        <f>HYPERLINK("https://talan.bank.gov.ua/get-user-certificate/wDwYaJCICooksVw0v9W_","Завантажити сертифікат")</f>
        <v>Завантажити сертифікат</v>
      </c>
    </row>
    <row r="1198" spans="1:4" x14ac:dyDescent="0.3">
      <c r="A1198">
        <v>1197</v>
      </c>
      <c r="B1198" s="2">
        <v>1933</v>
      </c>
      <c r="C1198" t="s">
        <v>1452</v>
      </c>
      <c r="D1198" t="str">
        <f>HYPERLINK("https://talan.bank.gov.ua/get-user-certificate/wDwYajUaoXE4lMFdushb","Завантажити сертифікат")</f>
        <v>Завантажити сертифікат</v>
      </c>
    </row>
    <row r="1199" spans="1:4" x14ac:dyDescent="0.3">
      <c r="A1199">
        <v>1198</v>
      </c>
      <c r="B1199" s="2">
        <v>1934</v>
      </c>
      <c r="C1199" t="s">
        <v>1453</v>
      </c>
      <c r="D1199" t="str">
        <f>HYPERLINK("https://talan.bank.gov.ua/get-user-certificate/wDwYaYx4ovnKV1XqbIrF","Завантажити сертифікат")</f>
        <v>Завантажити сертифікат</v>
      </c>
    </row>
    <row r="1200" spans="1:4" x14ac:dyDescent="0.3">
      <c r="A1200">
        <v>1199</v>
      </c>
      <c r="B1200" s="2">
        <v>1935</v>
      </c>
      <c r="C1200" t="s">
        <v>1454</v>
      </c>
      <c r="D1200" t="str">
        <f>HYPERLINK("https://talan.bank.gov.ua/get-user-certificate/wDwYasxg2GixhW4aBHbH","Завантажити сертифікат")</f>
        <v>Завантажити сертифікат</v>
      </c>
    </row>
    <row r="1201" spans="1:4" x14ac:dyDescent="0.3">
      <c r="A1201">
        <v>1200</v>
      </c>
      <c r="B1201" s="2">
        <v>1936</v>
      </c>
      <c r="C1201" t="s">
        <v>1455</v>
      </c>
      <c r="D1201" t="str">
        <f>HYPERLINK("https://talan.bank.gov.ua/get-user-certificate/wDwYa1Qf_ii0ATD75fYD","Завантажити сертифікат")</f>
        <v>Завантажити сертифікат</v>
      </c>
    </row>
    <row r="1202" spans="1:4" x14ac:dyDescent="0.3">
      <c r="A1202">
        <v>1201</v>
      </c>
      <c r="B1202" s="2">
        <v>1937</v>
      </c>
      <c r="C1202" t="s">
        <v>1456</v>
      </c>
      <c r="D1202" t="str">
        <f>HYPERLINK("https://talan.bank.gov.ua/get-user-certificate/wDwYaemdCTDmE15wp7mb","Завантажити сертифікат")</f>
        <v>Завантажити сертифікат</v>
      </c>
    </row>
    <row r="1203" spans="1:4" x14ac:dyDescent="0.3">
      <c r="A1203">
        <v>1202</v>
      </c>
      <c r="B1203" s="2">
        <v>1938</v>
      </c>
      <c r="C1203" t="s">
        <v>1457</v>
      </c>
      <c r="D1203" t="str">
        <f>HYPERLINK("https://talan.bank.gov.ua/get-user-certificate/wDwYaNLWY7f6CJw_AtkW","Завантажити сертифікат")</f>
        <v>Завантажити сертифікат</v>
      </c>
    </row>
    <row r="1204" spans="1:4" x14ac:dyDescent="0.3">
      <c r="A1204">
        <v>1203</v>
      </c>
      <c r="B1204" s="2">
        <v>1939</v>
      </c>
      <c r="C1204" t="s">
        <v>1458</v>
      </c>
      <c r="D1204" t="str">
        <f>HYPERLINK("https://talan.bank.gov.ua/get-user-certificate/wDwYaTxxj9RJIKICASmg","Завантажити сертифікат")</f>
        <v>Завантажити сертифікат</v>
      </c>
    </row>
    <row r="1205" spans="1:4" x14ac:dyDescent="0.3">
      <c r="A1205">
        <v>1204</v>
      </c>
      <c r="B1205" s="2">
        <v>1940</v>
      </c>
      <c r="C1205" t="s">
        <v>1459</v>
      </c>
      <c r="D1205" t="str">
        <f>HYPERLINK("https://talan.bank.gov.ua/get-user-certificate/wDwYaEGgqlM7AKUzvehN","Завантажити сертифікат")</f>
        <v>Завантажити сертифікат</v>
      </c>
    </row>
    <row r="1206" spans="1:4" x14ac:dyDescent="0.3">
      <c r="A1206">
        <v>1205</v>
      </c>
      <c r="B1206" s="2">
        <v>1941</v>
      </c>
      <c r="C1206" t="s">
        <v>1460</v>
      </c>
      <c r="D1206" t="str">
        <f>HYPERLINK("https://talan.bank.gov.ua/get-user-certificate/wDwYa8APkQhu43cTeHPR","Завантажити сертифікат")</f>
        <v>Завантажити сертифікат</v>
      </c>
    </row>
    <row r="1207" spans="1:4" x14ac:dyDescent="0.3">
      <c r="A1207">
        <v>1206</v>
      </c>
      <c r="B1207" s="2">
        <v>1942</v>
      </c>
      <c r="C1207" t="s">
        <v>1461</v>
      </c>
      <c r="D1207" t="str">
        <f>HYPERLINK("https://talan.bank.gov.ua/get-user-certificate/wDwYaEf-o41_53Eezkjk","Завантажити сертифікат")</f>
        <v>Завантажити сертифікат</v>
      </c>
    </row>
    <row r="1208" spans="1:4" x14ac:dyDescent="0.3">
      <c r="A1208">
        <v>1207</v>
      </c>
      <c r="B1208" s="2">
        <v>1943</v>
      </c>
      <c r="C1208" t="s">
        <v>1462</v>
      </c>
      <c r="D1208" t="str">
        <f>HYPERLINK("https://talan.bank.gov.ua/get-user-certificate/wDwYahoBNCbYDfd2qEhF","Завантажити сертифікат")</f>
        <v>Завантажити сертифікат</v>
      </c>
    </row>
    <row r="1209" spans="1:4" x14ac:dyDescent="0.3">
      <c r="A1209">
        <v>1208</v>
      </c>
      <c r="B1209" s="2">
        <v>1944</v>
      </c>
      <c r="C1209" t="s">
        <v>1463</v>
      </c>
      <c r="D1209" t="str">
        <f>HYPERLINK("https://talan.bank.gov.ua/get-user-certificate/wDwYaF6iWmCM-x0kKOm1","Завантажити сертифікат")</f>
        <v>Завантажити сертифікат</v>
      </c>
    </row>
    <row r="1210" spans="1:4" x14ac:dyDescent="0.3">
      <c r="A1210">
        <v>1209</v>
      </c>
      <c r="B1210" s="2">
        <v>1945</v>
      </c>
      <c r="C1210" t="s">
        <v>1464</v>
      </c>
      <c r="D1210" t="str">
        <f>HYPERLINK("https://talan.bank.gov.ua/get-user-certificate/wDwYaiHG6iK_auBQN9v4","Завантажити сертифікат")</f>
        <v>Завантажити сертифікат</v>
      </c>
    </row>
    <row r="1211" spans="1:4" x14ac:dyDescent="0.3">
      <c r="A1211">
        <v>1210</v>
      </c>
      <c r="B1211" s="2">
        <v>1946</v>
      </c>
      <c r="C1211" t="s">
        <v>1465</v>
      </c>
      <c r="D1211" t="str">
        <f>HYPERLINK("https://talan.bank.gov.ua/get-user-certificate/wDwYaR6WRYdLP8JhZD3N","Завантажити сертифікат")</f>
        <v>Завантажити сертифікат</v>
      </c>
    </row>
    <row r="1212" spans="1:4" x14ac:dyDescent="0.3">
      <c r="A1212">
        <v>1211</v>
      </c>
      <c r="B1212" s="2">
        <v>1947</v>
      </c>
      <c r="C1212" t="s">
        <v>1466</v>
      </c>
      <c r="D1212" t="str">
        <f>HYPERLINK("https://talan.bank.gov.ua/get-user-certificate/wDwYaWRccDBghXDsvI5c","Завантажити сертифікат")</f>
        <v>Завантажити сертифікат</v>
      </c>
    </row>
    <row r="1213" spans="1:4" x14ac:dyDescent="0.3">
      <c r="A1213">
        <v>1212</v>
      </c>
      <c r="B1213" s="2">
        <v>1948</v>
      </c>
      <c r="C1213" t="s">
        <v>1467</v>
      </c>
      <c r="D1213" t="str">
        <f>HYPERLINK("https://talan.bank.gov.ua/get-user-certificate/wDwYaeCtUusZck5aEerl","Завантажити сертифікат")</f>
        <v>Завантажити сертифікат</v>
      </c>
    </row>
    <row r="1214" spans="1:4" x14ac:dyDescent="0.3">
      <c r="A1214">
        <v>1213</v>
      </c>
      <c r="B1214" s="2">
        <v>1949</v>
      </c>
      <c r="C1214" t="s">
        <v>1468</v>
      </c>
      <c r="D1214" t="str">
        <f>HYPERLINK("https://talan.bank.gov.ua/get-user-certificate/wDwYaCG1DFuPriCnWPM1","Завантажити сертифікат")</f>
        <v>Завантажити сертифікат</v>
      </c>
    </row>
    <row r="1215" spans="1:4" x14ac:dyDescent="0.3">
      <c r="A1215">
        <v>1214</v>
      </c>
      <c r="B1215" s="2">
        <v>1950</v>
      </c>
      <c r="C1215" t="s">
        <v>1469</v>
      </c>
      <c r="D1215" t="str">
        <f>HYPERLINK("https://talan.bank.gov.ua/get-user-certificate/wDwYaW-crHvPB-kZfJAC","Завантажити сертифікат")</f>
        <v>Завантажити сертифікат</v>
      </c>
    </row>
    <row r="1216" spans="1:4" x14ac:dyDescent="0.3">
      <c r="A1216">
        <v>1215</v>
      </c>
      <c r="B1216" s="2">
        <v>1951</v>
      </c>
      <c r="C1216" t="s">
        <v>1470</v>
      </c>
      <c r="D1216" t="str">
        <f>HYPERLINK("https://talan.bank.gov.ua/get-user-certificate/wDwYagilElHKq0ILNvZZ","Завантажити сертифікат")</f>
        <v>Завантажити сертифікат</v>
      </c>
    </row>
    <row r="1217" spans="1:4" x14ac:dyDescent="0.3">
      <c r="A1217">
        <v>1216</v>
      </c>
      <c r="B1217" s="2">
        <v>1952</v>
      </c>
      <c r="C1217" t="s">
        <v>1471</v>
      </c>
      <c r="D1217" t="str">
        <f>HYPERLINK("https://talan.bank.gov.ua/get-user-certificate/wDwYakNAVrxs8Zdxd7yt","Завантажити сертифікат")</f>
        <v>Завантажити сертифікат</v>
      </c>
    </row>
    <row r="1218" spans="1:4" x14ac:dyDescent="0.3">
      <c r="A1218">
        <v>1217</v>
      </c>
      <c r="B1218" s="2">
        <v>1953</v>
      </c>
      <c r="C1218" t="s">
        <v>1472</v>
      </c>
      <c r="D1218" t="str">
        <f>HYPERLINK("https://talan.bank.gov.ua/get-user-certificate/wDwYaJCZwRH1DjPyTmrB","Завантажити сертифікат")</f>
        <v>Завантажити сертифікат</v>
      </c>
    </row>
    <row r="1219" spans="1:4" x14ac:dyDescent="0.3">
      <c r="A1219">
        <v>1218</v>
      </c>
      <c r="B1219" s="2">
        <v>1954</v>
      </c>
      <c r="C1219" t="s">
        <v>1473</v>
      </c>
      <c r="D1219" t="str">
        <f>HYPERLINK("https://talan.bank.gov.ua/get-user-certificate/wDwYagwcUxN0Z559r8Z8","Завантажити сертифікат")</f>
        <v>Завантажити сертифікат</v>
      </c>
    </row>
    <row r="1220" spans="1:4" x14ac:dyDescent="0.3">
      <c r="A1220">
        <v>1219</v>
      </c>
      <c r="B1220" s="2">
        <v>1955</v>
      </c>
      <c r="C1220" t="s">
        <v>1474</v>
      </c>
      <c r="D1220" t="str">
        <f>HYPERLINK("https://talan.bank.gov.ua/get-user-certificate/wDwYaoQn802eMCLfTUFy","Завантажити сертифікат")</f>
        <v>Завантажити сертифікат</v>
      </c>
    </row>
    <row r="1221" spans="1:4" x14ac:dyDescent="0.3">
      <c r="A1221">
        <v>1220</v>
      </c>
      <c r="B1221" s="2">
        <v>1956</v>
      </c>
      <c r="C1221" t="s">
        <v>1475</v>
      </c>
      <c r="D1221" t="str">
        <f>HYPERLINK("https://talan.bank.gov.ua/get-user-certificate/wDwYaTdeRL8FDP11YbW3","Завантажити сертифікат")</f>
        <v>Завантажити сертифікат</v>
      </c>
    </row>
    <row r="1222" spans="1:4" x14ac:dyDescent="0.3">
      <c r="A1222">
        <v>1221</v>
      </c>
      <c r="B1222" s="2">
        <v>1957</v>
      </c>
      <c r="C1222" t="s">
        <v>1476</v>
      </c>
      <c r="D1222" t="str">
        <f>HYPERLINK("https://talan.bank.gov.ua/get-user-certificate/wDwYaoYiJpU7rfdWE59h","Завантажити сертифікат")</f>
        <v>Завантажити сертифікат</v>
      </c>
    </row>
    <row r="1223" spans="1:4" x14ac:dyDescent="0.3">
      <c r="A1223">
        <v>1222</v>
      </c>
      <c r="B1223" s="2">
        <v>1958</v>
      </c>
      <c r="C1223" t="s">
        <v>1477</v>
      </c>
      <c r="D1223" t="str">
        <f>HYPERLINK("https://talan.bank.gov.ua/get-user-certificate/wDwYaMxy7Bhsq14_6NDn","Завантажити сертифікат")</f>
        <v>Завантажити сертифікат</v>
      </c>
    </row>
    <row r="1224" spans="1:4" x14ac:dyDescent="0.3">
      <c r="A1224">
        <v>1223</v>
      </c>
      <c r="B1224" s="2">
        <v>1959</v>
      </c>
      <c r="C1224" t="s">
        <v>1478</v>
      </c>
      <c r="D1224" t="str">
        <f>HYPERLINK("https://talan.bank.gov.ua/get-user-certificate/wDwYaH8H6_ebKJRK9E_4","Завантажити сертифікат")</f>
        <v>Завантажити сертифікат</v>
      </c>
    </row>
    <row r="1225" spans="1:4" x14ac:dyDescent="0.3">
      <c r="A1225">
        <v>1224</v>
      </c>
      <c r="B1225" s="2">
        <v>1960</v>
      </c>
      <c r="C1225" t="s">
        <v>1479</v>
      </c>
      <c r="D1225" t="str">
        <f>HYPERLINK("https://talan.bank.gov.ua/get-user-certificate/wDwYa_Fqk38JqmQgnbcQ","Завантажити сертифікат")</f>
        <v>Завантажити сертифікат</v>
      </c>
    </row>
    <row r="1226" spans="1:4" x14ac:dyDescent="0.3">
      <c r="A1226">
        <v>1225</v>
      </c>
      <c r="B1226" s="2">
        <v>1961</v>
      </c>
      <c r="C1226" t="s">
        <v>1480</v>
      </c>
      <c r="D1226" t="str">
        <f>HYPERLINK("https://talan.bank.gov.ua/get-user-certificate/wDwYadcE8S3olLMgEd2P","Завантажити сертифікат")</f>
        <v>Завантажити сертифікат</v>
      </c>
    </row>
    <row r="1227" spans="1:4" x14ac:dyDescent="0.3">
      <c r="A1227">
        <v>1226</v>
      </c>
      <c r="B1227" s="2">
        <v>1962</v>
      </c>
      <c r="C1227" t="s">
        <v>1481</v>
      </c>
      <c r="D1227" t="str">
        <f>HYPERLINK("https://talan.bank.gov.ua/get-user-certificate/wDwYaNtDo-8c4OH81O_4","Завантажити сертифікат")</f>
        <v>Завантажити сертифікат</v>
      </c>
    </row>
    <row r="1228" spans="1:4" x14ac:dyDescent="0.3">
      <c r="A1228">
        <v>1227</v>
      </c>
      <c r="B1228" s="2">
        <v>1963</v>
      </c>
      <c r="C1228" t="s">
        <v>1482</v>
      </c>
      <c r="D1228" t="str">
        <f>HYPERLINK("https://talan.bank.gov.ua/get-user-certificate/wDwYaFW6kUy1VVXDxcV7","Завантажити сертифікат")</f>
        <v>Завантажити сертифікат</v>
      </c>
    </row>
    <row r="1229" spans="1:4" x14ac:dyDescent="0.3">
      <c r="A1229">
        <v>1228</v>
      </c>
      <c r="B1229" s="2">
        <v>1964</v>
      </c>
      <c r="C1229" t="s">
        <v>1483</v>
      </c>
      <c r="D1229" t="str">
        <f>HYPERLINK("https://talan.bank.gov.ua/get-user-certificate/wDwYa1r0J9TvZq9JRCFT","Завантажити сертифікат")</f>
        <v>Завантажити сертифікат</v>
      </c>
    </row>
    <row r="1230" spans="1:4" x14ac:dyDescent="0.3">
      <c r="A1230">
        <v>1229</v>
      </c>
      <c r="B1230" s="2">
        <v>1965</v>
      </c>
      <c r="C1230" t="s">
        <v>1484</v>
      </c>
      <c r="D1230" t="str">
        <f>HYPERLINK("https://talan.bank.gov.ua/get-user-certificate/wDwYajwm8V00RZdbmaoB","Завантажити сертифікат")</f>
        <v>Завантажити сертифікат</v>
      </c>
    </row>
    <row r="1231" spans="1:4" x14ac:dyDescent="0.3">
      <c r="A1231">
        <v>1230</v>
      </c>
      <c r="B1231" s="2">
        <v>1966</v>
      </c>
      <c r="C1231" t="s">
        <v>1485</v>
      </c>
      <c r="D1231" t="str">
        <f>HYPERLINK("https://talan.bank.gov.ua/get-user-certificate/wDwYalHiaD070Sla_DdF","Завантажити сертифікат")</f>
        <v>Завантажити сертифікат</v>
      </c>
    </row>
    <row r="1232" spans="1:4" x14ac:dyDescent="0.3">
      <c r="A1232">
        <v>1231</v>
      </c>
      <c r="B1232" s="2">
        <v>1967</v>
      </c>
      <c r="C1232" t="s">
        <v>1486</v>
      </c>
      <c r="D1232" t="str">
        <f>HYPERLINK("https://talan.bank.gov.ua/get-user-certificate/wDwYa8e1DsBwxH4RiLYE","Завантажити сертифікат")</f>
        <v>Завантажити сертифікат</v>
      </c>
    </row>
    <row r="1233" spans="1:4" x14ac:dyDescent="0.3">
      <c r="A1233">
        <v>1232</v>
      </c>
      <c r="B1233" s="2">
        <v>1968</v>
      </c>
      <c r="C1233" t="s">
        <v>1487</v>
      </c>
      <c r="D1233" t="str">
        <f>HYPERLINK("https://talan.bank.gov.ua/get-user-certificate/wDwYaJwczAx-7qbRWDaP","Завантажити сертифікат")</f>
        <v>Завантажити сертифікат</v>
      </c>
    </row>
    <row r="1234" spans="1:4" x14ac:dyDescent="0.3">
      <c r="A1234">
        <v>1233</v>
      </c>
      <c r="B1234" s="2">
        <v>1969</v>
      </c>
      <c r="C1234" t="s">
        <v>1488</v>
      </c>
      <c r="D1234" t="str">
        <f>HYPERLINK("https://talan.bank.gov.ua/get-user-certificate/wDwYaPcBXzILZULwsoei","Завантажити сертифікат")</f>
        <v>Завантажити сертифікат</v>
      </c>
    </row>
    <row r="1235" spans="1:4" x14ac:dyDescent="0.3">
      <c r="A1235">
        <v>1234</v>
      </c>
      <c r="B1235" s="2">
        <v>1970</v>
      </c>
      <c r="C1235" t="s">
        <v>1489</v>
      </c>
      <c r="D1235" t="str">
        <f>HYPERLINK("https://talan.bank.gov.ua/get-user-certificate/wDwYa1r_rCZBc6DUaxU4","Завантажити сертифікат")</f>
        <v>Завантажити сертифікат</v>
      </c>
    </row>
    <row r="1236" spans="1:4" x14ac:dyDescent="0.3">
      <c r="A1236">
        <v>1235</v>
      </c>
      <c r="B1236" s="2">
        <v>1971</v>
      </c>
      <c r="C1236" t="s">
        <v>1490</v>
      </c>
      <c r="D1236" t="str">
        <f>HYPERLINK("https://talan.bank.gov.ua/get-user-certificate/wDwYaJE-gEsJ2dAapAMs","Завантажити сертифікат")</f>
        <v>Завантажити сертифікат</v>
      </c>
    </row>
    <row r="1237" spans="1:4" x14ac:dyDescent="0.3">
      <c r="A1237">
        <v>1236</v>
      </c>
      <c r="B1237" s="2">
        <v>1972</v>
      </c>
      <c r="C1237" t="s">
        <v>1491</v>
      </c>
      <c r="D1237" t="str">
        <f>HYPERLINK("https://talan.bank.gov.ua/get-user-certificate/wDwYa_5AcqxCrX-PR8GZ","Завантажити сертифікат")</f>
        <v>Завантажити сертифікат</v>
      </c>
    </row>
    <row r="1238" spans="1:4" x14ac:dyDescent="0.3">
      <c r="A1238">
        <v>1237</v>
      </c>
      <c r="B1238" s="2">
        <v>1973</v>
      </c>
      <c r="C1238" t="s">
        <v>1492</v>
      </c>
      <c r="D1238" t="str">
        <f>HYPERLINK("https://talan.bank.gov.ua/get-user-certificate/wDwYax3UnM7grTP4PrXB","Завантажити сертифікат")</f>
        <v>Завантажити сертифікат</v>
      </c>
    </row>
    <row r="1239" spans="1:4" x14ac:dyDescent="0.3">
      <c r="A1239">
        <v>1238</v>
      </c>
      <c r="B1239" s="2">
        <v>1974</v>
      </c>
      <c r="C1239" t="s">
        <v>1493</v>
      </c>
      <c r="D1239" t="str">
        <f>HYPERLINK("https://talan.bank.gov.ua/get-user-certificate/wDwYaGouEx7a54hamgdi","Завантажити сертифікат")</f>
        <v>Завантажити сертифікат</v>
      </c>
    </row>
    <row r="1240" spans="1:4" x14ac:dyDescent="0.3">
      <c r="A1240">
        <v>1239</v>
      </c>
      <c r="B1240" s="2">
        <v>1975</v>
      </c>
      <c r="C1240" t="s">
        <v>1494</v>
      </c>
      <c r="D1240" t="str">
        <f>HYPERLINK("https://talan.bank.gov.ua/get-user-certificate/wDwYa_MtiK7NqRm6IV6J","Завантажити сертифікат")</f>
        <v>Завантажити сертифікат</v>
      </c>
    </row>
    <row r="1241" spans="1:4" x14ac:dyDescent="0.3">
      <c r="A1241">
        <v>1240</v>
      </c>
      <c r="B1241" s="2">
        <v>1976</v>
      </c>
      <c r="C1241" t="s">
        <v>1495</v>
      </c>
      <c r="D1241" t="str">
        <f>HYPERLINK("https://talan.bank.gov.ua/get-user-certificate/wDwYabzxf-Dc6x4JmXv7","Завантажити сертифікат")</f>
        <v>Завантажити сертифікат</v>
      </c>
    </row>
    <row r="1242" spans="1:4" x14ac:dyDescent="0.3">
      <c r="A1242">
        <v>1241</v>
      </c>
      <c r="B1242" s="2">
        <v>1977</v>
      </c>
      <c r="C1242" t="s">
        <v>1496</v>
      </c>
      <c r="D1242" t="str">
        <f>HYPERLINK("https://talan.bank.gov.ua/get-user-certificate/wDwYaKn0DoLpbj3VRQeI","Завантажити сертифікат")</f>
        <v>Завантажити сертифікат</v>
      </c>
    </row>
    <row r="1243" spans="1:4" x14ac:dyDescent="0.3">
      <c r="A1243">
        <v>1242</v>
      </c>
      <c r="B1243" s="2">
        <v>1978</v>
      </c>
      <c r="C1243" t="s">
        <v>1497</v>
      </c>
      <c r="D1243" t="str">
        <f>HYPERLINK("https://talan.bank.gov.ua/get-user-certificate/wDwYaYgZXJFYIfr6NOJL","Завантажити сертифікат")</f>
        <v>Завантажити сертифікат</v>
      </c>
    </row>
    <row r="1244" spans="1:4" x14ac:dyDescent="0.3">
      <c r="A1244">
        <v>1243</v>
      </c>
      <c r="B1244" s="2">
        <v>1979</v>
      </c>
      <c r="C1244" t="s">
        <v>1498</v>
      </c>
      <c r="D1244" t="str">
        <f>HYPERLINK("https://talan.bank.gov.ua/get-user-certificate/wDwYaC2ch1ISTXA9ghKz","Завантажити сертифікат")</f>
        <v>Завантажити сертифікат</v>
      </c>
    </row>
    <row r="1245" spans="1:4" x14ac:dyDescent="0.3">
      <c r="A1245">
        <v>1244</v>
      </c>
      <c r="B1245" s="2">
        <v>1980</v>
      </c>
      <c r="C1245" t="s">
        <v>1499</v>
      </c>
      <c r="D1245" t="str">
        <f>HYPERLINK("https://talan.bank.gov.ua/get-user-certificate/wDwYao_p5drWj1pUtFXg","Завантажити сертифікат")</f>
        <v>Завантажити сертифікат</v>
      </c>
    </row>
    <row r="1246" spans="1:4" x14ac:dyDescent="0.3">
      <c r="A1246">
        <v>1245</v>
      </c>
      <c r="B1246" s="2">
        <v>1981</v>
      </c>
      <c r="C1246" t="s">
        <v>1500</v>
      </c>
      <c r="D1246" t="str">
        <f>HYPERLINK("https://talan.bank.gov.ua/get-user-certificate/wDwYaW0GdlJeupstL_NT","Завантажити сертифікат")</f>
        <v>Завантажити сертифікат</v>
      </c>
    </row>
    <row r="1247" spans="1:4" x14ac:dyDescent="0.3">
      <c r="A1247">
        <v>1246</v>
      </c>
      <c r="B1247" s="2">
        <v>1982</v>
      </c>
      <c r="C1247" t="s">
        <v>1501</v>
      </c>
      <c r="D1247" t="str">
        <f>HYPERLINK("https://talan.bank.gov.ua/get-user-certificate/wDwYaBmoD1yuv-1DvjpN","Завантажити сертифікат")</f>
        <v>Завантажити сертифікат</v>
      </c>
    </row>
    <row r="1248" spans="1:4" x14ac:dyDescent="0.3">
      <c r="A1248">
        <v>1247</v>
      </c>
      <c r="B1248" s="2">
        <v>1983</v>
      </c>
      <c r="C1248" t="s">
        <v>1502</v>
      </c>
      <c r="D1248" t="str">
        <f>HYPERLINK("https://talan.bank.gov.ua/get-user-certificate/wDwYaXDwkPwN6Z0mLqRi","Завантажити сертифікат")</f>
        <v>Завантажити сертифікат</v>
      </c>
    </row>
    <row r="1249" spans="1:4" x14ac:dyDescent="0.3">
      <c r="A1249">
        <v>1248</v>
      </c>
      <c r="B1249" s="2">
        <v>1984</v>
      </c>
      <c r="C1249" t="s">
        <v>1503</v>
      </c>
      <c r="D1249" t="str">
        <f>HYPERLINK("https://talan.bank.gov.ua/get-user-certificate/wDwYawoS2BhByed6HL_r","Завантажити сертифікат")</f>
        <v>Завантажити сертифікат</v>
      </c>
    </row>
    <row r="1250" spans="1:4" x14ac:dyDescent="0.3">
      <c r="A1250">
        <v>1249</v>
      </c>
      <c r="B1250" s="2">
        <v>1985</v>
      </c>
      <c r="C1250" t="s">
        <v>1504</v>
      </c>
      <c r="D1250" t="str">
        <f>HYPERLINK("https://talan.bank.gov.ua/get-user-certificate/wDwYa1A7d8N7Mgrm4nlU","Завантажити сертифікат")</f>
        <v>Завантажити сертифікат</v>
      </c>
    </row>
    <row r="1251" spans="1:4" x14ac:dyDescent="0.3">
      <c r="A1251">
        <v>1250</v>
      </c>
      <c r="B1251" s="2">
        <v>1986</v>
      </c>
      <c r="C1251" t="s">
        <v>1505</v>
      </c>
      <c r="D1251" t="str">
        <f>HYPERLINK("https://talan.bank.gov.ua/get-user-certificate/wDwYaBivgWsiwaejtg0t","Завантажити сертифікат")</f>
        <v>Завантажити сертифікат</v>
      </c>
    </row>
    <row r="1252" spans="1:4" x14ac:dyDescent="0.3">
      <c r="A1252">
        <v>1251</v>
      </c>
      <c r="B1252" s="2">
        <v>1987</v>
      </c>
      <c r="C1252" t="s">
        <v>1506</v>
      </c>
      <c r="D1252" t="str">
        <f>HYPERLINK("https://talan.bank.gov.ua/get-user-certificate/wDwYas7j7X0eOrrL3MGs","Завантажити сертифікат")</f>
        <v>Завантажити сертифікат</v>
      </c>
    </row>
    <row r="1253" spans="1:4" x14ac:dyDescent="0.3">
      <c r="A1253">
        <v>1252</v>
      </c>
      <c r="B1253" s="2">
        <v>1988</v>
      </c>
      <c r="C1253" t="s">
        <v>1507</v>
      </c>
      <c r="D1253" t="str">
        <f>HYPERLINK("https://talan.bank.gov.ua/get-user-certificate/wDwYaYgKxpm-uWxOZ3bv","Завантажити сертифікат")</f>
        <v>Завантажити сертифікат</v>
      </c>
    </row>
    <row r="1254" spans="1:4" x14ac:dyDescent="0.3">
      <c r="A1254">
        <v>1253</v>
      </c>
      <c r="B1254" s="2">
        <v>1989</v>
      </c>
      <c r="C1254" t="s">
        <v>1508</v>
      </c>
      <c r="D1254" t="str">
        <f>HYPERLINK("https://talan.bank.gov.ua/get-user-certificate/wDwYaxmERFXTNQXoCcjO","Завантажити сертифікат")</f>
        <v>Завантажити сертифікат</v>
      </c>
    </row>
    <row r="1255" spans="1:4" x14ac:dyDescent="0.3">
      <c r="A1255">
        <v>1254</v>
      </c>
      <c r="B1255" s="2">
        <v>1990</v>
      </c>
      <c r="C1255" t="s">
        <v>1509</v>
      </c>
      <c r="D1255" t="str">
        <f>HYPERLINK("https://talan.bank.gov.ua/get-user-certificate/wDwYas6w7SKCF3ZU4hlt","Завантажити сертифікат")</f>
        <v>Завантажити сертифікат</v>
      </c>
    </row>
    <row r="1256" spans="1:4" x14ac:dyDescent="0.3">
      <c r="A1256">
        <v>1255</v>
      </c>
      <c r="B1256" s="2">
        <v>1991</v>
      </c>
      <c r="C1256" t="s">
        <v>1510</v>
      </c>
      <c r="D1256" t="str">
        <f>HYPERLINK("https://talan.bank.gov.ua/get-user-certificate/wDwYakpyc8n9XkKz4Ik7","Завантажити сертифікат")</f>
        <v>Завантажити сертифікат</v>
      </c>
    </row>
    <row r="1257" spans="1:4" x14ac:dyDescent="0.3">
      <c r="A1257">
        <v>1256</v>
      </c>
      <c r="B1257" s="2">
        <v>1992</v>
      </c>
      <c r="C1257" t="s">
        <v>1511</v>
      </c>
      <c r="D1257" t="str">
        <f>HYPERLINK("https://talan.bank.gov.ua/get-user-certificate/wDwYa_eG4UojRWWMrHTb","Завантажити сертифікат")</f>
        <v>Завантажити сертифікат</v>
      </c>
    </row>
    <row r="1258" spans="1:4" x14ac:dyDescent="0.3">
      <c r="A1258">
        <v>1257</v>
      </c>
      <c r="B1258" s="2">
        <v>1993</v>
      </c>
      <c r="C1258" t="s">
        <v>1512</v>
      </c>
      <c r="D1258" t="str">
        <f>HYPERLINK("https://talan.bank.gov.ua/get-user-certificate/wDwYaCPU8LB5uz69ZSCW","Завантажити сертифікат")</f>
        <v>Завантажити сертифікат</v>
      </c>
    </row>
    <row r="1259" spans="1:4" x14ac:dyDescent="0.3">
      <c r="A1259">
        <v>1258</v>
      </c>
      <c r="B1259" s="2">
        <v>1994</v>
      </c>
      <c r="C1259" t="s">
        <v>1513</v>
      </c>
      <c r="D1259" t="str">
        <f>HYPERLINK("https://talan.bank.gov.ua/get-user-certificate/wDwYaXC-29tqOqnmhg5X","Завантажити сертифікат")</f>
        <v>Завантажити сертифікат</v>
      </c>
    </row>
    <row r="1260" spans="1:4" x14ac:dyDescent="0.3">
      <c r="A1260">
        <v>1259</v>
      </c>
      <c r="B1260" s="2">
        <v>1995</v>
      </c>
      <c r="C1260" t="s">
        <v>1514</v>
      </c>
      <c r="D1260" t="str">
        <f>HYPERLINK("https://talan.bank.gov.ua/get-user-certificate/wDwYaBq_SwRUrKOUHqGE","Завантажити сертифікат")</f>
        <v>Завантажити сертифікат</v>
      </c>
    </row>
    <row r="1261" spans="1:4" x14ac:dyDescent="0.3">
      <c r="A1261">
        <v>1260</v>
      </c>
      <c r="B1261" s="2">
        <v>1996</v>
      </c>
      <c r="C1261" t="s">
        <v>1515</v>
      </c>
      <c r="D1261" t="str">
        <f>HYPERLINK("https://talan.bank.gov.ua/get-user-certificate/wDwYapczKEhFXzJ6UHYz","Завантажити сертифікат")</f>
        <v>Завантажити сертифікат</v>
      </c>
    </row>
    <row r="1262" spans="1:4" x14ac:dyDescent="0.3">
      <c r="A1262">
        <v>1261</v>
      </c>
      <c r="B1262" s="2">
        <v>1997</v>
      </c>
      <c r="C1262" t="s">
        <v>1516</v>
      </c>
      <c r="D1262" t="str">
        <f>HYPERLINK("https://talan.bank.gov.ua/get-user-certificate/wDwYaqkNjFt01tTNwyYH","Завантажити сертифікат")</f>
        <v>Завантажити сертифікат</v>
      </c>
    </row>
    <row r="1263" spans="1:4" x14ac:dyDescent="0.3">
      <c r="A1263">
        <v>1262</v>
      </c>
      <c r="B1263" s="2">
        <v>1998</v>
      </c>
      <c r="C1263" t="s">
        <v>1517</v>
      </c>
      <c r="D1263" t="str">
        <f>HYPERLINK("https://talan.bank.gov.ua/get-user-certificate/wDwYabCyFls7xJ2cvzYy","Завантажити сертифікат")</f>
        <v>Завантажити сертифікат</v>
      </c>
    </row>
    <row r="1264" spans="1:4" x14ac:dyDescent="0.3">
      <c r="A1264">
        <v>1263</v>
      </c>
      <c r="B1264" s="2">
        <v>1999</v>
      </c>
      <c r="C1264" t="s">
        <v>1518</v>
      </c>
      <c r="D1264" t="str">
        <f>HYPERLINK("https://talan.bank.gov.ua/get-user-certificate/wDwYawW8464TF8_-H8hv","Завантажити сертифікат")</f>
        <v>Завантажити сертифікат</v>
      </c>
    </row>
    <row r="1265" spans="1:4" x14ac:dyDescent="0.3">
      <c r="A1265">
        <v>1264</v>
      </c>
      <c r="B1265" s="2">
        <v>2000</v>
      </c>
      <c r="C1265" t="s">
        <v>1519</v>
      </c>
      <c r="D1265" t="str">
        <f>HYPERLINK("https://talan.bank.gov.ua/get-user-certificate/wDwYamAsXR3BMqNQ_ohA","Завантажити сертифікат")</f>
        <v>Завантажити сертифікат</v>
      </c>
    </row>
    <row r="1266" spans="1:4" x14ac:dyDescent="0.3">
      <c r="A1266">
        <v>1265</v>
      </c>
      <c r="B1266" s="2">
        <v>2001</v>
      </c>
      <c r="C1266" t="s">
        <v>1520</v>
      </c>
      <c r="D1266" t="str">
        <f>HYPERLINK("https://talan.bank.gov.ua/get-user-certificate/wDwYa5SvCUKjwqUKcOXc","Завантажити сертифікат")</f>
        <v>Завантажити сертифікат</v>
      </c>
    </row>
    <row r="1267" spans="1:4" x14ac:dyDescent="0.3">
      <c r="A1267">
        <v>1266</v>
      </c>
      <c r="B1267" s="2">
        <v>2002</v>
      </c>
      <c r="C1267" t="s">
        <v>1521</v>
      </c>
      <c r="D1267" t="str">
        <f>HYPERLINK("https://talan.bank.gov.ua/get-user-certificate/wDwYa0zyDqIT72cp00Eg","Завантажити сертифікат")</f>
        <v>Завантажити сертифікат</v>
      </c>
    </row>
    <row r="1268" spans="1:4" x14ac:dyDescent="0.3">
      <c r="A1268">
        <v>1267</v>
      </c>
      <c r="B1268" s="2">
        <v>2003</v>
      </c>
      <c r="C1268" t="s">
        <v>1522</v>
      </c>
      <c r="D1268" t="str">
        <f>HYPERLINK("https://talan.bank.gov.ua/get-user-certificate/wDwYaBTmcZkeS5sCs_1t","Завантажити сертифікат")</f>
        <v>Завантажити сертифікат</v>
      </c>
    </row>
    <row r="1269" spans="1:4" x14ac:dyDescent="0.3">
      <c r="A1269">
        <v>1268</v>
      </c>
      <c r="B1269" s="2">
        <v>2004</v>
      </c>
      <c r="C1269" t="s">
        <v>1523</v>
      </c>
      <c r="D1269" t="str">
        <f>HYPERLINK("https://talan.bank.gov.ua/get-user-certificate/wDwYaO80RqsdwmHodGuA","Завантажити сертифікат")</f>
        <v>Завантажити сертифікат</v>
      </c>
    </row>
    <row r="1270" spans="1:4" x14ac:dyDescent="0.3">
      <c r="A1270">
        <v>1269</v>
      </c>
      <c r="B1270" s="2">
        <v>2005</v>
      </c>
      <c r="C1270" t="s">
        <v>1524</v>
      </c>
      <c r="D1270" t="str">
        <f>HYPERLINK("https://talan.bank.gov.ua/get-user-certificate/wDwYaNCze0ExSIds-oh1","Завантажити сертифікат")</f>
        <v>Завантажити сертифікат</v>
      </c>
    </row>
    <row r="1271" spans="1:4" x14ac:dyDescent="0.3">
      <c r="A1271">
        <v>1270</v>
      </c>
      <c r="B1271" s="2">
        <v>2006</v>
      </c>
      <c r="C1271" t="s">
        <v>1525</v>
      </c>
      <c r="D1271" t="str">
        <f>HYPERLINK("https://talan.bank.gov.ua/get-user-certificate/wDwYaIGG8pRgcJHkLzyv","Завантажити сертифікат")</f>
        <v>Завантажити сертифікат</v>
      </c>
    </row>
    <row r="1272" spans="1:4" x14ac:dyDescent="0.3">
      <c r="A1272">
        <v>1271</v>
      </c>
      <c r="B1272" s="2">
        <v>2007</v>
      </c>
      <c r="C1272" t="s">
        <v>1526</v>
      </c>
      <c r="D1272" t="str">
        <f>HYPERLINK("https://talan.bank.gov.ua/get-user-certificate/wDwYaMtCLeREF2hAVexm","Завантажити сертифікат")</f>
        <v>Завантажити сертифікат</v>
      </c>
    </row>
    <row r="1273" spans="1:4" x14ac:dyDescent="0.3">
      <c r="A1273">
        <v>1272</v>
      </c>
      <c r="B1273" s="2">
        <v>2008</v>
      </c>
      <c r="C1273" t="s">
        <v>1527</v>
      </c>
      <c r="D1273" t="str">
        <f>HYPERLINK("https://talan.bank.gov.ua/get-user-certificate/wDwYa4qty9TrhJYOegFw","Завантажити сертифікат")</f>
        <v>Завантажити сертифікат</v>
      </c>
    </row>
    <row r="1274" spans="1:4" x14ac:dyDescent="0.3">
      <c r="A1274">
        <v>1273</v>
      </c>
      <c r="B1274" s="2">
        <v>2009</v>
      </c>
      <c r="C1274" t="s">
        <v>1528</v>
      </c>
      <c r="D1274" t="str">
        <f>HYPERLINK("https://talan.bank.gov.ua/get-user-certificate/wDwYaqJnd3YDOCmnzdmL","Завантажити сертифікат")</f>
        <v>Завантажити сертифікат</v>
      </c>
    </row>
    <row r="1275" spans="1:4" x14ac:dyDescent="0.3">
      <c r="A1275">
        <v>1274</v>
      </c>
      <c r="B1275" s="2">
        <v>2010</v>
      </c>
      <c r="C1275" t="s">
        <v>1529</v>
      </c>
      <c r="D1275" t="str">
        <f>HYPERLINK("https://talan.bank.gov.ua/get-user-certificate/wDwYaZ24eYk2pIra-8II","Завантажити сертифікат")</f>
        <v>Завантажити сертифікат</v>
      </c>
    </row>
    <row r="1276" spans="1:4" x14ac:dyDescent="0.3">
      <c r="A1276">
        <v>1275</v>
      </c>
      <c r="B1276" s="2">
        <v>2011</v>
      </c>
      <c r="C1276" t="s">
        <v>1530</v>
      </c>
      <c r="D1276" t="str">
        <f>HYPERLINK("https://talan.bank.gov.ua/get-user-certificate/wDwYaouhdPpdjBzJX5_G","Завантажити сертифікат")</f>
        <v>Завантажити сертифікат</v>
      </c>
    </row>
    <row r="1277" spans="1:4" x14ac:dyDescent="0.3">
      <c r="A1277">
        <v>1276</v>
      </c>
      <c r="B1277" s="2">
        <v>2012</v>
      </c>
      <c r="C1277" t="s">
        <v>1531</v>
      </c>
      <c r="D1277" t="str">
        <f>HYPERLINK("https://talan.bank.gov.ua/get-user-certificate/wDwYaxVqV-GDDOi2mLNb","Завантажити сертифікат")</f>
        <v>Завантажити сертифікат</v>
      </c>
    </row>
    <row r="1278" spans="1:4" x14ac:dyDescent="0.3">
      <c r="A1278">
        <v>1277</v>
      </c>
      <c r="B1278" s="2">
        <v>2013</v>
      </c>
      <c r="C1278" t="s">
        <v>1532</v>
      </c>
      <c r="D1278" t="str">
        <f>HYPERLINK("https://talan.bank.gov.ua/get-user-certificate/wDwYasA7milYy3dZUptk","Завантажити сертифікат")</f>
        <v>Завантажити сертифікат</v>
      </c>
    </row>
    <row r="1279" spans="1:4" x14ac:dyDescent="0.3">
      <c r="A1279">
        <v>1278</v>
      </c>
      <c r="B1279" s="2">
        <v>2014</v>
      </c>
      <c r="C1279" t="s">
        <v>1533</v>
      </c>
      <c r="D1279" t="str">
        <f>HYPERLINK("https://talan.bank.gov.ua/get-user-certificate/wDwYa4aKTb-i-NGTFxHy","Завантажити сертифікат")</f>
        <v>Завантажити сертифікат</v>
      </c>
    </row>
    <row r="1280" spans="1:4" x14ac:dyDescent="0.3">
      <c r="A1280">
        <v>1279</v>
      </c>
      <c r="B1280" s="2">
        <v>2015</v>
      </c>
      <c r="C1280" t="s">
        <v>1534</v>
      </c>
      <c r="D1280" t="str">
        <f>HYPERLINK("https://talan.bank.gov.ua/get-user-certificate/wDwYaxNmWZ0iN33znPtL","Завантажити сертифікат")</f>
        <v>Завантажити сертифікат</v>
      </c>
    </row>
    <row r="1281" spans="1:4" x14ac:dyDescent="0.3">
      <c r="A1281">
        <v>1280</v>
      </c>
      <c r="B1281" s="2">
        <v>2016</v>
      </c>
      <c r="C1281" t="s">
        <v>1535</v>
      </c>
      <c r="D1281" t="str">
        <f>HYPERLINK("https://talan.bank.gov.ua/get-user-certificate/wDwYaTETNBQx8VpYc-8c","Завантажити сертифікат")</f>
        <v>Завантажити сертифікат</v>
      </c>
    </row>
    <row r="1282" spans="1:4" x14ac:dyDescent="0.3">
      <c r="A1282">
        <v>1281</v>
      </c>
      <c r="B1282" s="2">
        <v>2017</v>
      </c>
      <c r="C1282" t="s">
        <v>1536</v>
      </c>
      <c r="D1282" t="str">
        <f>HYPERLINK("https://talan.bank.gov.ua/get-user-certificate/wDwYaPF8J2EV9Yt-JrWg","Завантажити сертифікат")</f>
        <v>Завантажити сертифікат</v>
      </c>
    </row>
    <row r="1283" spans="1:4" x14ac:dyDescent="0.3">
      <c r="A1283">
        <v>1282</v>
      </c>
      <c r="B1283" s="2">
        <v>2018</v>
      </c>
      <c r="C1283" t="s">
        <v>1537</v>
      </c>
      <c r="D1283" t="str">
        <f>HYPERLINK("https://talan.bank.gov.ua/get-user-certificate/wDwYafEe4BdmSuNLj9V8","Завантажити сертифікат")</f>
        <v>Завантажити сертифікат</v>
      </c>
    </row>
    <row r="1284" spans="1:4" x14ac:dyDescent="0.3">
      <c r="A1284">
        <v>1283</v>
      </c>
      <c r="B1284" s="2">
        <v>2019</v>
      </c>
      <c r="C1284" t="s">
        <v>1538</v>
      </c>
      <c r="D1284" t="str">
        <f>HYPERLINK("https://talan.bank.gov.ua/get-user-certificate/wDwYa4EBH3_vN0QC5N3C","Завантажити сертифікат")</f>
        <v>Завантажити сертифікат</v>
      </c>
    </row>
    <row r="1285" spans="1:4" x14ac:dyDescent="0.3">
      <c r="A1285">
        <v>1284</v>
      </c>
      <c r="B1285" s="2">
        <v>2020</v>
      </c>
      <c r="C1285" t="s">
        <v>1539</v>
      </c>
      <c r="D1285" t="str">
        <f>HYPERLINK("https://talan.bank.gov.ua/get-user-certificate/wDwYajHk55y1Dz3xsxvz","Завантажити сертифікат")</f>
        <v>Завантажити сертифікат</v>
      </c>
    </row>
    <row r="1286" spans="1:4" x14ac:dyDescent="0.3">
      <c r="A1286">
        <v>1285</v>
      </c>
      <c r="B1286" s="2">
        <v>2021</v>
      </c>
      <c r="C1286" t="s">
        <v>1540</v>
      </c>
      <c r="D1286" t="str">
        <f>HYPERLINK("https://talan.bank.gov.ua/get-user-certificate/wDwYaOBM26xzlb1yg69G","Завантажити сертифікат")</f>
        <v>Завантажити сертифікат</v>
      </c>
    </row>
    <row r="1287" spans="1:4" x14ac:dyDescent="0.3">
      <c r="A1287">
        <v>1286</v>
      </c>
      <c r="B1287" s="2">
        <v>2022</v>
      </c>
      <c r="C1287" t="s">
        <v>1541</v>
      </c>
      <c r="D1287" t="str">
        <f>HYPERLINK("https://talan.bank.gov.ua/get-user-certificate/wDwYamJPIoNqeMyIm-tD","Завантажити сертифікат")</f>
        <v>Завантажити сертифікат</v>
      </c>
    </row>
    <row r="1288" spans="1:4" x14ac:dyDescent="0.3">
      <c r="A1288">
        <v>1287</v>
      </c>
      <c r="B1288" s="2">
        <v>2023</v>
      </c>
      <c r="C1288" t="s">
        <v>1542</v>
      </c>
      <c r="D1288" t="str">
        <f>HYPERLINK("https://talan.bank.gov.ua/get-user-certificate/wDwYaJ_tejSyKPx2xfKb","Завантажити сертифікат")</f>
        <v>Завантажити сертифікат</v>
      </c>
    </row>
    <row r="1289" spans="1:4" x14ac:dyDescent="0.3">
      <c r="A1289">
        <v>1288</v>
      </c>
      <c r="B1289" s="2">
        <v>2024</v>
      </c>
      <c r="C1289" t="s">
        <v>1543</v>
      </c>
      <c r="D1289" t="str">
        <f>HYPERLINK("https://talan.bank.gov.ua/get-user-certificate/wDwYaTZz-1fwHV15vZaK","Завантажити сертифікат")</f>
        <v>Завантажити сертифікат</v>
      </c>
    </row>
    <row r="1290" spans="1:4" x14ac:dyDescent="0.3">
      <c r="A1290">
        <v>1289</v>
      </c>
      <c r="B1290" s="2">
        <v>2025</v>
      </c>
      <c r="C1290" t="s">
        <v>1544</v>
      </c>
      <c r="D1290" t="str">
        <f>HYPERLINK("https://talan.bank.gov.ua/get-user-certificate/wDwYaR2m6G2ALA2kfgVn","Завантажити сертифікат")</f>
        <v>Завантажити сертифікат</v>
      </c>
    </row>
    <row r="1291" spans="1:4" x14ac:dyDescent="0.3">
      <c r="A1291">
        <v>1290</v>
      </c>
      <c r="B1291" s="2">
        <v>2026</v>
      </c>
      <c r="C1291" t="s">
        <v>1545</v>
      </c>
      <c r="D1291" t="str">
        <f>HYPERLINK("https://talan.bank.gov.ua/get-user-certificate/wDwYajw6uUJF8jHp55eo","Завантажити сертифікат")</f>
        <v>Завантажити сертифікат</v>
      </c>
    </row>
    <row r="1292" spans="1:4" x14ac:dyDescent="0.3">
      <c r="A1292">
        <v>1291</v>
      </c>
      <c r="B1292" s="2">
        <v>2027</v>
      </c>
      <c r="C1292" t="s">
        <v>1546</v>
      </c>
      <c r="D1292" t="str">
        <f>HYPERLINK("https://talan.bank.gov.ua/get-user-certificate/wDwYa7-2oSv8Us8cCvZk","Завантажити сертифікат")</f>
        <v>Завантажити сертифікат</v>
      </c>
    </row>
    <row r="1293" spans="1:4" x14ac:dyDescent="0.3">
      <c r="A1293">
        <v>1292</v>
      </c>
      <c r="B1293" s="2">
        <v>2028</v>
      </c>
      <c r="C1293" t="s">
        <v>1547</v>
      </c>
      <c r="D1293" t="str">
        <f>HYPERLINK("https://talan.bank.gov.ua/get-user-certificate/wDwYaw_Izy8ujYceLLZt","Завантажити сертифікат")</f>
        <v>Завантажити сертифікат</v>
      </c>
    </row>
    <row r="1294" spans="1:4" x14ac:dyDescent="0.3">
      <c r="A1294">
        <v>1293</v>
      </c>
      <c r="B1294" s="2">
        <v>2029</v>
      </c>
      <c r="C1294" t="s">
        <v>1548</v>
      </c>
      <c r="D1294" t="str">
        <f>HYPERLINK("https://talan.bank.gov.ua/get-user-certificate/wDwYaUFcngMNuplmDi7y","Завантажити сертифікат")</f>
        <v>Завантажити сертифікат</v>
      </c>
    </row>
    <row r="1295" spans="1:4" x14ac:dyDescent="0.3">
      <c r="A1295">
        <v>1294</v>
      </c>
      <c r="B1295" s="2">
        <v>2030</v>
      </c>
      <c r="C1295" t="s">
        <v>1549</v>
      </c>
      <c r="D1295" t="str">
        <f>HYPERLINK("https://talan.bank.gov.ua/get-user-certificate/wDwYa-Zv7VI8e0quTmea","Завантажити сертифікат")</f>
        <v>Завантажити сертифікат</v>
      </c>
    </row>
    <row r="1296" spans="1:4" x14ac:dyDescent="0.3">
      <c r="A1296">
        <v>1295</v>
      </c>
      <c r="B1296" s="2">
        <v>2031</v>
      </c>
      <c r="C1296" t="s">
        <v>1550</v>
      </c>
      <c r="D1296" t="str">
        <f>HYPERLINK("https://talan.bank.gov.ua/get-user-certificate/wDwYaHubWt7hYy_1k7N_","Завантажити сертифікат")</f>
        <v>Завантажити сертифікат</v>
      </c>
    </row>
    <row r="1297" spans="1:4" x14ac:dyDescent="0.3">
      <c r="A1297">
        <v>1296</v>
      </c>
      <c r="B1297" s="2">
        <v>2032</v>
      </c>
      <c r="C1297" t="s">
        <v>1551</v>
      </c>
      <c r="D1297" t="str">
        <f>HYPERLINK("https://talan.bank.gov.ua/get-user-certificate/wDwYa1QNNfWY94Gj9-Zb","Завантажити сертифікат")</f>
        <v>Завантажити сертифікат</v>
      </c>
    </row>
    <row r="1298" spans="1:4" x14ac:dyDescent="0.3">
      <c r="A1298">
        <v>1297</v>
      </c>
      <c r="B1298" s="2">
        <v>2033</v>
      </c>
      <c r="C1298" t="s">
        <v>1552</v>
      </c>
      <c r="D1298" t="str">
        <f>HYPERLINK("https://talan.bank.gov.ua/get-user-certificate/wDwYaCi6UHSl4_3w9eUk","Завантажити сертифікат")</f>
        <v>Завантажити сертифікат</v>
      </c>
    </row>
    <row r="1299" spans="1:4" x14ac:dyDescent="0.3">
      <c r="A1299">
        <v>1298</v>
      </c>
      <c r="B1299" s="2">
        <v>2034</v>
      </c>
      <c r="C1299" t="s">
        <v>1553</v>
      </c>
      <c r="D1299" t="str">
        <f>HYPERLINK("https://talan.bank.gov.ua/get-user-certificate/wDwYafrp30ew6ZzqzNYn","Завантажити сертифікат")</f>
        <v>Завантажити сертифікат</v>
      </c>
    </row>
    <row r="1300" spans="1:4" x14ac:dyDescent="0.3">
      <c r="A1300">
        <v>1299</v>
      </c>
      <c r="B1300" s="2">
        <v>2035</v>
      </c>
      <c r="C1300" t="s">
        <v>1554</v>
      </c>
      <c r="D1300" t="str">
        <f>HYPERLINK("https://talan.bank.gov.ua/get-user-certificate/wDwYaeHSeb10NXfmSMIO","Завантажити сертифікат")</f>
        <v>Завантажити сертифікат</v>
      </c>
    </row>
    <row r="1301" spans="1:4" x14ac:dyDescent="0.3">
      <c r="A1301">
        <v>1300</v>
      </c>
      <c r="B1301" s="2">
        <v>2036</v>
      </c>
      <c r="C1301" t="s">
        <v>1555</v>
      </c>
      <c r="D1301" t="str">
        <f>HYPERLINK("https://talan.bank.gov.ua/get-user-certificate/wDwYa9fvd8sAHm1GvF7Z","Завантажити сертифікат")</f>
        <v>Завантажити сертифікат</v>
      </c>
    </row>
    <row r="1302" spans="1:4" x14ac:dyDescent="0.3">
      <c r="A1302">
        <v>1301</v>
      </c>
      <c r="B1302" s="2">
        <v>2037</v>
      </c>
      <c r="C1302" t="s">
        <v>1556</v>
      </c>
      <c r="D1302" t="str">
        <f>HYPERLINK("https://talan.bank.gov.ua/get-user-certificate/wDwYa_obSseqrAXdFLd8","Завантажити сертифікат")</f>
        <v>Завантажити сертифікат</v>
      </c>
    </row>
    <row r="1303" spans="1:4" x14ac:dyDescent="0.3">
      <c r="A1303">
        <v>1302</v>
      </c>
      <c r="B1303" s="2">
        <v>2038</v>
      </c>
      <c r="C1303" t="s">
        <v>1557</v>
      </c>
      <c r="D1303" t="str">
        <f>HYPERLINK("https://talan.bank.gov.ua/get-user-certificate/wDwYahd7tIujL6w2G4qc","Завантажити сертифікат")</f>
        <v>Завантажити сертифікат</v>
      </c>
    </row>
    <row r="1304" spans="1:4" x14ac:dyDescent="0.3">
      <c r="A1304">
        <v>1303</v>
      </c>
      <c r="B1304" s="2">
        <v>2039</v>
      </c>
      <c r="C1304" t="s">
        <v>1558</v>
      </c>
      <c r="D1304" t="str">
        <f>HYPERLINK("https://talan.bank.gov.ua/get-user-certificate/wDwYaSAb7pqZ0EeQ2vkP","Завантажити сертифікат")</f>
        <v>Завантажити сертифікат</v>
      </c>
    </row>
    <row r="1305" spans="1:4" x14ac:dyDescent="0.3">
      <c r="A1305">
        <v>1304</v>
      </c>
      <c r="B1305" s="2">
        <v>2040</v>
      </c>
      <c r="C1305" t="s">
        <v>1559</v>
      </c>
      <c r="D1305" t="str">
        <f>HYPERLINK("https://talan.bank.gov.ua/get-user-certificate/wDwYaZ6a7nPYQYS-peSq","Завантажити сертифікат")</f>
        <v>Завантажити сертифікат</v>
      </c>
    </row>
    <row r="1306" spans="1:4" x14ac:dyDescent="0.3">
      <c r="A1306">
        <v>1305</v>
      </c>
      <c r="B1306" s="2">
        <v>2041</v>
      </c>
      <c r="C1306" t="s">
        <v>1560</v>
      </c>
      <c r="D1306" t="str">
        <f>HYPERLINK("https://talan.bank.gov.ua/get-user-certificate/wDwYatofRPCvOMHBavF-","Завантажити сертифікат")</f>
        <v>Завантажити сертифікат</v>
      </c>
    </row>
    <row r="1307" spans="1:4" x14ac:dyDescent="0.3">
      <c r="A1307">
        <v>1306</v>
      </c>
      <c r="B1307" s="2">
        <v>2042</v>
      </c>
      <c r="C1307" t="s">
        <v>1561</v>
      </c>
      <c r="D1307" t="str">
        <f>HYPERLINK("https://talan.bank.gov.ua/get-user-certificate/wDwYalziRfkO7afDguLU","Завантажити сертифікат")</f>
        <v>Завантажити сертифікат</v>
      </c>
    </row>
    <row r="1308" spans="1:4" x14ac:dyDescent="0.3">
      <c r="A1308">
        <v>1307</v>
      </c>
      <c r="B1308" s="2">
        <v>2043</v>
      </c>
      <c r="C1308" t="s">
        <v>830</v>
      </c>
      <c r="D1308" t="str">
        <f>HYPERLINK("https://talan.bank.gov.ua/get-user-certificate/wDwYavHtKpZJzWpslb8u","Завантажити сертифікат")</f>
        <v>Завантажити сертифікат</v>
      </c>
    </row>
    <row r="1309" spans="1:4" x14ac:dyDescent="0.3">
      <c r="A1309">
        <v>1308</v>
      </c>
      <c r="B1309" s="2">
        <v>2044</v>
      </c>
      <c r="C1309" t="s">
        <v>1562</v>
      </c>
      <c r="D1309" t="str">
        <f>HYPERLINK("https://talan.bank.gov.ua/get-user-certificate/wDwYag5EE99D6aMAwaWm","Завантажити сертифікат")</f>
        <v>Завантажити сертифікат</v>
      </c>
    </row>
    <row r="1310" spans="1:4" x14ac:dyDescent="0.3">
      <c r="A1310">
        <v>1309</v>
      </c>
      <c r="B1310" s="2">
        <v>2045</v>
      </c>
      <c r="C1310" t="s">
        <v>1563</v>
      </c>
      <c r="D1310" t="str">
        <f>HYPERLINK("https://talan.bank.gov.ua/get-user-certificate/wDwYaz1ymQkJ4Z3ZiEzE","Завантажити сертифікат")</f>
        <v>Завантажити сертифікат</v>
      </c>
    </row>
    <row r="1311" spans="1:4" x14ac:dyDescent="0.3">
      <c r="A1311">
        <v>1310</v>
      </c>
      <c r="B1311" s="2">
        <v>2046</v>
      </c>
      <c r="C1311" t="s">
        <v>1564</v>
      </c>
      <c r="D1311" t="str">
        <f>HYPERLINK("https://talan.bank.gov.ua/get-user-certificate/wDwYaegST9UNLp9CnUfv","Завантажити сертифікат")</f>
        <v>Завантажити сертифікат</v>
      </c>
    </row>
    <row r="1312" spans="1:4" x14ac:dyDescent="0.3">
      <c r="A1312">
        <v>1311</v>
      </c>
      <c r="B1312" s="2">
        <v>2047</v>
      </c>
      <c r="C1312" t="s">
        <v>1565</v>
      </c>
      <c r="D1312" t="str">
        <f>HYPERLINK("https://talan.bank.gov.ua/get-user-certificate/wDwYa-L-Z_-y16hcss-w","Завантажити сертифікат")</f>
        <v>Завантажити сертифікат</v>
      </c>
    </row>
    <row r="1313" spans="1:4" x14ac:dyDescent="0.3">
      <c r="A1313">
        <v>1312</v>
      </c>
      <c r="B1313" s="2">
        <v>2048</v>
      </c>
      <c r="C1313" t="s">
        <v>1566</v>
      </c>
      <c r="D1313" t="str">
        <f>HYPERLINK("https://talan.bank.gov.ua/get-user-certificate/wDwYatc0zxME0SuK4nAu","Завантажити сертифікат")</f>
        <v>Завантажити сертифікат</v>
      </c>
    </row>
    <row r="1314" spans="1:4" x14ac:dyDescent="0.3">
      <c r="A1314">
        <v>1313</v>
      </c>
      <c r="B1314" s="2">
        <v>2049</v>
      </c>
      <c r="C1314" t="s">
        <v>1567</v>
      </c>
      <c r="D1314" t="str">
        <f>HYPERLINK("https://talan.bank.gov.ua/get-user-certificate/wDwYaefaPxVnB4lzoxwz","Завантажити сертифікат")</f>
        <v>Завантажити сертифікат</v>
      </c>
    </row>
    <row r="1315" spans="1:4" x14ac:dyDescent="0.3">
      <c r="A1315">
        <v>1314</v>
      </c>
      <c r="B1315" s="2">
        <v>2050</v>
      </c>
      <c r="C1315" t="s">
        <v>1568</v>
      </c>
      <c r="D1315" t="str">
        <f>HYPERLINK("https://talan.bank.gov.ua/get-user-certificate/wDwYaM3b6u9TumoCgavx","Завантажити сертифікат")</f>
        <v>Завантажити сертифікат</v>
      </c>
    </row>
    <row r="1316" spans="1:4" x14ac:dyDescent="0.3">
      <c r="A1316">
        <v>1315</v>
      </c>
      <c r="B1316" s="2">
        <v>2051</v>
      </c>
      <c r="C1316" t="s">
        <v>1569</v>
      </c>
      <c r="D1316" t="str">
        <f>HYPERLINK("https://talan.bank.gov.ua/get-user-certificate/wDwYa0kSs64ymIfzbHCL","Завантажити сертифікат")</f>
        <v>Завантажити сертифікат</v>
      </c>
    </row>
    <row r="1317" spans="1:4" x14ac:dyDescent="0.3">
      <c r="A1317">
        <v>1316</v>
      </c>
      <c r="B1317" s="2">
        <v>2052</v>
      </c>
      <c r="C1317" t="s">
        <v>1570</v>
      </c>
      <c r="D1317" t="str">
        <f>HYPERLINK("https://talan.bank.gov.ua/get-user-certificate/wDwYawyZG3DFkRRxsOsH","Завантажити сертифікат")</f>
        <v>Завантажити сертифікат</v>
      </c>
    </row>
    <row r="1318" spans="1:4" x14ac:dyDescent="0.3">
      <c r="A1318">
        <v>1317</v>
      </c>
      <c r="B1318" s="2">
        <v>2053</v>
      </c>
      <c r="C1318" t="s">
        <v>1571</v>
      </c>
      <c r="D1318" t="str">
        <f>HYPERLINK("https://talan.bank.gov.ua/get-user-certificate/wDwYaj-NEwm8QcxcFAOK","Завантажити сертифікат")</f>
        <v>Завантажити сертифікат</v>
      </c>
    </row>
    <row r="1319" spans="1:4" x14ac:dyDescent="0.3">
      <c r="A1319">
        <v>1318</v>
      </c>
      <c r="B1319" s="2">
        <v>2054</v>
      </c>
      <c r="C1319" t="s">
        <v>1572</v>
      </c>
      <c r="D1319" t="str">
        <f>HYPERLINK("https://talan.bank.gov.ua/get-user-certificate/wDwYauVVJP0zn0TNkKz9","Завантажити сертифікат")</f>
        <v>Завантажити сертифікат</v>
      </c>
    </row>
    <row r="1320" spans="1:4" x14ac:dyDescent="0.3">
      <c r="A1320">
        <v>1319</v>
      </c>
      <c r="B1320" s="2">
        <v>2055</v>
      </c>
      <c r="C1320" t="s">
        <v>1573</v>
      </c>
      <c r="D1320" t="str">
        <f>HYPERLINK("https://talan.bank.gov.ua/get-user-certificate/wDwYa7qWqb5Y6MZdMBrY","Завантажити сертифікат")</f>
        <v>Завантажити сертифікат</v>
      </c>
    </row>
    <row r="1321" spans="1:4" x14ac:dyDescent="0.3">
      <c r="A1321">
        <v>1320</v>
      </c>
      <c r="B1321" s="2">
        <v>2056</v>
      </c>
      <c r="C1321" t="s">
        <v>1574</v>
      </c>
      <c r="D1321" t="str">
        <f>HYPERLINK("https://talan.bank.gov.ua/get-user-certificate/wDwYaQ30ngwH_8E0Hxgi","Завантажити сертифікат")</f>
        <v>Завантажити сертифікат</v>
      </c>
    </row>
    <row r="1322" spans="1:4" x14ac:dyDescent="0.3">
      <c r="A1322">
        <v>1321</v>
      </c>
      <c r="B1322" s="2">
        <v>2057</v>
      </c>
      <c r="C1322" t="s">
        <v>1575</v>
      </c>
      <c r="D1322" t="str">
        <f>HYPERLINK("https://talan.bank.gov.ua/get-user-certificate/wDwYaoQQzBskGd9iQ-x1","Завантажити сертифікат")</f>
        <v>Завантажити сертифікат</v>
      </c>
    </row>
    <row r="1323" spans="1:4" x14ac:dyDescent="0.3">
      <c r="A1323">
        <v>1322</v>
      </c>
      <c r="B1323" s="2">
        <v>2058</v>
      </c>
      <c r="C1323" t="s">
        <v>1576</v>
      </c>
      <c r="D1323" t="str">
        <f>HYPERLINK("https://talan.bank.gov.ua/get-user-certificate/wDwYa_0HNiDvLsFH9Fb-","Завантажити сертифікат")</f>
        <v>Завантажити сертифікат</v>
      </c>
    </row>
    <row r="1324" spans="1:4" x14ac:dyDescent="0.3">
      <c r="A1324">
        <v>1323</v>
      </c>
      <c r="B1324" s="2">
        <v>2059</v>
      </c>
      <c r="C1324" t="s">
        <v>1577</v>
      </c>
      <c r="D1324" t="str">
        <f>HYPERLINK("https://talan.bank.gov.ua/get-user-certificate/wDwYaMsYDiFVGP4fr7QJ","Завантажити сертифікат")</f>
        <v>Завантажити сертифікат</v>
      </c>
    </row>
    <row r="1325" spans="1:4" x14ac:dyDescent="0.3">
      <c r="A1325">
        <v>1324</v>
      </c>
      <c r="B1325" s="2">
        <v>2060</v>
      </c>
      <c r="C1325" t="s">
        <v>1578</v>
      </c>
      <c r="D1325" t="str">
        <f>HYPERLINK("https://talan.bank.gov.ua/get-user-certificate/wDwYaZlSVnvA-j4NSLpK","Завантажити сертифікат")</f>
        <v>Завантажити сертифікат</v>
      </c>
    </row>
    <row r="1326" spans="1:4" x14ac:dyDescent="0.3">
      <c r="A1326">
        <v>1325</v>
      </c>
      <c r="B1326" s="2">
        <v>2061</v>
      </c>
      <c r="C1326" t="s">
        <v>1579</v>
      </c>
      <c r="D1326" t="str">
        <f>HYPERLINK("https://talan.bank.gov.ua/get-user-certificate/wDwYaaOjse0P7NQf064R","Завантажити сертифікат")</f>
        <v>Завантажити сертифікат</v>
      </c>
    </row>
    <row r="1327" spans="1:4" x14ac:dyDescent="0.3">
      <c r="A1327">
        <v>1326</v>
      </c>
      <c r="B1327" s="2">
        <v>2062</v>
      </c>
      <c r="C1327" t="s">
        <v>1580</v>
      </c>
      <c r="D1327" t="str">
        <f>HYPERLINK("https://talan.bank.gov.ua/get-user-certificate/wDwYa-SMrMh8YexBJmLg","Завантажити сертифікат")</f>
        <v>Завантажити сертифікат</v>
      </c>
    </row>
    <row r="1328" spans="1:4" x14ac:dyDescent="0.3">
      <c r="A1328">
        <v>1327</v>
      </c>
      <c r="B1328" s="2">
        <v>2063</v>
      </c>
      <c r="C1328" t="s">
        <v>1581</v>
      </c>
      <c r="D1328" t="str">
        <f>HYPERLINK("https://talan.bank.gov.ua/get-user-certificate/wDwYaGPn8BIVdjuNBqxk","Завантажити сертифікат")</f>
        <v>Завантажити сертифікат</v>
      </c>
    </row>
    <row r="1329" spans="1:4" x14ac:dyDescent="0.3">
      <c r="A1329">
        <v>1328</v>
      </c>
      <c r="B1329" s="2">
        <v>2064</v>
      </c>
      <c r="C1329" t="s">
        <v>1582</v>
      </c>
      <c r="D1329" t="str">
        <f>HYPERLINK("https://talan.bank.gov.ua/get-user-certificate/wDwYaWFae1xg44lrFaq3","Завантажити сертифікат")</f>
        <v>Завантажити сертифікат</v>
      </c>
    </row>
    <row r="1330" spans="1:4" x14ac:dyDescent="0.3">
      <c r="A1330">
        <v>1329</v>
      </c>
      <c r="B1330" s="2">
        <v>2065</v>
      </c>
      <c r="C1330" t="s">
        <v>1583</v>
      </c>
      <c r="D1330" t="str">
        <f>HYPERLINK("https://talan.bank.gov.ua/get-user-certificate/wDwYaEU07aF4RjyMrHC8","Завантажити сертифікат")</f>
        <v>Завантажити сертифікат</v>
      </c>
    </row>
    <row r="1331" spans="1:4" x14ac:dyDescent="0.3">
      <c r="A1331">
        <v>1330</v>
      </c>
      <c r="B1331" s="2">
        <v>2066</v>
      </c>
      <c r="C1331" t="s">
        <v>1584</v>
      </c>
      <c r="D1331" t="str">
        <f>HYPERLINK("https://talan.bank.gov.ua/get-user-certificate/wDwYaW6ildVXnsWPQajc","Завантажити сертифікат")</f>
        <v>Завантажити сертифікат</v>
      </c>
    </row>
    <row r="1332" spans="1:4" x14ac:dyDescent="0.3">
      <c r="A1332">
        <v>1331</v>
      </c>
      <c r="B1332" s="2">
        <v>2067</v>
      </c>
      <c r="C1332" t="s">
        <v>1585</v>
      </c>
      <c r="D1332" t="str">
        <f>HYPERLINK("https://talan.bank.gov.ua/get-user-certificate/wDwYaOoRqEzz74kUtLxm","Завантажити сертифікат")</f>
        <v>Завантажити сертифікат</v>
      </c>
    </row>
    <row r="1333" spans="1:4" x14ac:dyDescent="0.3">
      <c r="A1333">
        <v>1332</v>
      </c>
      <c r="B1333" s="2">
        <v>2068</v>
      </c>
      <c r="C1333" t="s">
        <v>1586</v>
      </c>
      <c r="D1333" t="str">
        <f>HYPERLINK("https://talan.bank.gov.ua/get-user-certificate/wDwYaj9HqKCMrfI2hQ__","Завантажити сертифікат")</f>
        <v>Завантажити сертифікат</v>
      </c>
    </row>
    <row r="1334" spans="1:4" x14ac:dyDescent="0.3">
      <c r="A1334">
        <v>1333</v>
      </c>
      <c r="B1334" s="2">
        <v>2069</v>
      </c>
      <c r="C1334" t="s">
        <v>1587</v>
      </c>
      <c r="D1334" t="str">
        <f>HYPERLINK("https://talan.bank.gov.ua/get-user-certificate/wDwYaKWsDWUAndTLBkUT","Завантажити сертифікат")</f>
        <v>Завантажити сертифікат</v>
      </c>
    </row>
    <row r="1335" spans="1:4" x14ac:dyDescent="0.3">
      <c r="A1335">
        <v>1334</v>
      </c>
      <c r="B1335" s="2">
        <v>2070</v>
      </c>
      <c r="C1335" t="s">
        <v>1588</v>
      </c>
      <c r="D1335" t="str">
        <f>HYPERLINK("https://talan.bank.gov.ua/get-user-certificate/wDwYaCri5v-eREvVvr-Z","Завантажити сертифікат")</f>
        <v>Завантажити сертифікат</v>
      </c>
    </row>
    <row r="1336" spans="1:4" x14ac:dyDescent="0.3">
      <c r="A1336">
        <v>1335</v>
      </c>
      <c r="B1336" s="2">
        <v>2071</v>
      </c>
      <c r="C1336" t="s">
        <v>1589</v>
      </c>
      <c r="D1336" t="str">
        <f>HYPERLINK("https://talan.bank.gov.ua/get-user-certificate/wDwYaMV5V4J1prXOcfHc","Завантажити сертифікат")</f>
        <v>Завантажити сертифікат</v>
      </c>
    </row>
    <row r="1337" spans="1:4" x14ac:dyDescent="0.3">
      <c r="A1337">
        <v>1336</v>
      </c>
      <c r="B1337" s="2">
        <v>2072</v>
      </c>
      <c r="C1337" t="s">
        <v>1590</v>
      </c>
      <c r="D1337" t="str">
        <f>HYPERLINK("https://talan.bank.gov.ua/get-user-certificate/wDwYa2zpxTth98ie9Qa7","Завантажити сертифікат")</f>
        <v>Завантажити сертифікат</v>
      </c>
    </row>
    <row r="1338" spans="1:4" x14ac:dyDescent="0.3">
      <c r="A1338">
        <v>1337</v>
      </c>
      <c r="B1338" s="2">
        <v>2073</v>
      </c>
      <c r="C1338" t="s">
        <v>1591</v>
      </c>
      <c r="D1338" t="str">
        <f>HYPERLINK("https://talan.bank.gov.ua/get-user-certificate/wDwYaGqkEnNCZqQlbwJQ","Завантажити сертифікат")</f>
        <v>Завантажити сертифікат</v>
      </c>
    </row>
    <row r="1339" spans="1:4" x14ac:dyDescent="0.3">
      <c r="A1339">
        <v>1338</v>
      </c>
      <c r="B1339" s="2">
        <v>2074</v>
      </c>
      <c r="C1339" t="s">
        <v>1592</v>
      </c>
      <c r="D1339" t="str">
        <f>HYPERLINK("https://talan.bank.gov.ua/get-user-certificate/wDwYakStz9vZmS-XiLgZ","Завантажити сертифікат")</f>
        <v>Завантажити сертифікат</v>
      </c>
    </row>
    <row r="1340" spans="1:4" x14ac:dyDescent="0.3">
      <c r="A1340">
        <v>1339</v>
      </c>
      <c r="B1340" s="2">
        <v>2075</v>
      </c>
      <c r="C1340" t="s">
        <v>1593</v>
      </c>
      <c r="D1340" t="str">
        <f>HYPERLINK("https://talan.bank.gov.ua/get-user-certificate/wDwYav2d0POKLtfwLhD-","Завантажити сертифікат")</f>
        <v>Завантажити сертифікат</v>
      </c>
    </row>
    <row r="1341" spans="1:4" x14ac:dyDescent="0.3">
      <c r="A1341">
        <v>1340</v>
      </c>
      <c r="B1341" s="2">
        <v>2076</v>
      </c>
      <c r="C1341" t="s">
        <v>1594</v>
      </c>
      <c r="D1341" t="str">
        <f>HYPERLINK("https://talan.bank.gov.ua/get-user-certificate/wDwYaEUjLy5sJDwn4k0o","Завантажити сертифікат")</f>
        <v>Завантажити сертифікат</v>
      </c>
    </row>
    <row r="1342" spans="1:4" x14ac:dyDescent="0.3">
      <c r="A1342">
        <v>1341</v>
      </c>
      <c r="B1342" s="2">
        <v>2077</v>
      </c>
      <c r="C1342" t="s">
        <v>1595</v>
      </c>
      <c r="D1342" t="str">
        <f>HYPERLINK("https://talan.bank.gov.ua/get-user-certificate/wDwYa0qENhJw1Keyqkdv","Завантажити сертифікат")</f>
        <v>Завантажити сертифікат</v>
      </c>
    </row>
    <row r="1343" spans="1:4" x14ac:dyDescent="0.3">
      <c r="A1343">
        <v>1342</v>
      </c>
      <c r="B1343" s="2">
        <v>2078</v>
      </c>
      <c r="C1343" t="s">
        <v>1596</v>
      </c>
      <c r="D1343" t="str">
        <f>HYPERLINK("https://talan.bank.gov.ua/get-user-certificate/wDwYarlckwfigKjypATJ","Завантажити сертифікат")</f>
        <v>Завантажити сертифікат</v>
      </c>
    </row>
    <row r="1344" spans="1:4" x14ac:dyDescent="0.3">
      <c r="A1344">
        <v>1343</v>
      </c>
      <c r="B1344" s="2">
        <v>2079</v>
      </c>
      <c r="C1344" t="s">
        <v>1597</v>
      </c>
      <c r="D1344" t="str">
        <f>HYPERLINK("https://talan.bank.gov.ua/get-user-certificate/wDwYaMpY0hFxGVGySsXL","Завантажити сертифікат")</f>
        <v>Завантажити сертифікат</v>
      </c>
    </row>
    <row r="1345" spans="1:4" x14ac:dyDescent="0.3">
      <c r="A1345">
        <v>1344</v>
      </c>
      <c r="B1345" s="2">
        <v>2080</v>
      </c>
      <c r="C1345" t="s">
        <v>1598</v>
      </c>
      <c r="D1345" t="str">
        <f>HYPERLINK("https://talan.bank.gov.ua/get-user-certificate/wDwYaOwdiNSUFy_cbvf2","Завантажити сертифікат")</f>
        <v>Завантажити сертифікат</v>
      </c>
    </row>
    <row r="1346" spans="1:4" x14ac:dyDescent="0.3">
      <c r="A1346">
        <v>1345</v>
      </c>
      <c r="B1346" s="2">
        <v>2081</v>
      </c>
      <c r="C1346" t="s">
        <v>1599</v>
      </c>
      <c r="D1346" t="str">
        <f>HYPERLINK("https://talan.bank.gov.ua/get-user-certificate/wDwYadmWRHOswj4JaABb","Завантажити сертифікат")</f>
        <v>Завантажити сертифікат</v>
      </c>
    </row>
    <row r="1347" spans="1:4" x14ac:dyDescent="0.3">
      <c r="A1347">
        <v>1346</v>
      </c>
      <c r="B1347" s="2">
        <v>2082</v>
      </c>
      <c r="C1347" t="s">
        <v>1600</v>
      </c>
      <c r="D1347" t="str">
        <f>HYPERLINK("https://talan.bank.gov.ua/get-user-certificate/wDwYa5HFOp1Jdb8vH_hD","Завантажити сертифікат")</f>
        <v>Завантажити сертифікат</v>
      </c>
    </row>
    <row r="1348" spans="1:4" x14ac:dyDescent="0.3">
      <c r="A1348">
        <v>1347</v>
      </c>
      <c r="B1348" s="2">
        <v>2083</v>
      </c>
      <c r="C1348" t="s">
        <v>1601</v>
      </c>
      <c r="D1348" t="str">
        <f>HYPERLINK("https://talan.bank.gov.ua/get-user-certificate/wDwYajcnQgrMO9Q0QAYK","Завантажити сертифікат")</f>
        <v>Завантажити сертифікат</v>
      </c>
    </row>
    <row r="1349" spans="1:4" x14ac:dyDescent="0.3">
      <c r="A1349">
        <v>1348</v>
      </c>
      <c r="B1349" s="2">
        <v>2084</v>
      </c>
      <c r="C1349" t="s">
        <v>1602</v>
      </c>
      <c r="D1349" t="str">
        <f>HYPERLINK("https://talan.bank.gov.ua/get-user-certificate/wDwYaqMkITvHcr7GAyM5","Завантажити сертифікат")</f>
        <v>Завантажити сертифікат</v>
      </c>
    </row>
    <row r="1350" spans="1:4" x14ac:dyDescent="0.3">
      <c r="A1350">
        <v>1349</v>
      </c>
      <c r="B1350" s="2">
        <v>2085</v>
      </c>
      <c r="C1350" t="s">
        <v>1603</v>
      </c>
      <c r="D1350" t="str">
        <f>HYPERLINK("https://talan.bank.gov.ua/get-user-certificate/wDwYaMm4MXberOaoIrji","Завантажити сертифікат")</f>
        <v>Завантажити сертифікат</v>
      </c>
    </row>
    <row r="1351" spans="1:4" x14ac:dyDescent="0.3">
      <c r="A1351">
        <v>1350</v>
      </c>
      <c r="B1351" s="2">
        <v>2086</v>
      </c>
      <c r="C1351" t="s">
        <v>1604</v>
      </c>
      <c r="D1351" t="str">
        <f>HYPERLINK("https://talan.bank.gov.ua/get-user-certificate/wDwYaL8mUUMWOFw8X1ij","Завантажити сертифікат")</f>
        <v>Завантажити сертифікат</v>
      </c>
    </row>
    <row r="1352" spans="1:4" x14ac:dyDescent="0.3">
      <c r="A1352">
        <v>1351</v>
      </c>
      <c r="B1352" s="2">
        <v>2087</v>
      </c>
      <c r="C1352" t="s">
        <v>1605</v>
      </c>
      <c r="D1352" t="str">
        <f>HYPERLINK("https://talan.bank.gov.ua/get-user-certificate/wDwYaFDxK5ju_xyg757g","Завантажити сертифікат")</f>
        <v>Завантажити сертифікат</v>
      </c>
    </row>
    <row r="1353" spans="1:4" x14ac:dyDescent="0.3">
      <c r="A1353">
        <v>1352</v>
      </c>
      <c r="B1353" s="2">
        <v>2088</v>
      </c>
      <c r="C1353" t="s">
        <v>1606</v>
      </c>
      <c r="D1353" t="str">
        <f>HYPERLINK("https://talan.bank.gov.ua/get-user-certificate/wDwYabsC5bcy0YjsglAB","Завантажити сертифікат")</f>
        <v>Завантажити сертифікат</v>
      </c>
    </row>
    <row r="1354" spans="1:4" x14ac:dyDescent="0.3">
      <c r="A1354">
        <v>1353</v>
      </c>
      <c r="B1354" s="2">
        <v>2089</v>
      </c>
      <c r="C1354" t="s">
        <v>1607</v>
      </c>
      <c r="D1354" t="str">
        <f>HYPERLINK("https://talan.bank.gov.ua/get-user-certificate/wDwYaWqRKdYz042FeQIp","Завантажити сертифікат")</f>
        <v>Завантажити сертифікат</v>
      </c>
    </row>
    <row r="1355" spans="1:4" x14ac:dyDescent="0.3">
      <c r="A1355">
        <v>1354</v>
      </c>
      <c r="B1355" s="2">
        <v>2090</v>
      </c>
      <c r="C1355" t="s">
        <v>1608</v>
      </c>
      <c r="D1355" t="str">
        <f>HYPERLINK("https://talan.bank.gov.ua/get-user-certificate/wDwYaRuZveO0AzNvFLES","Завантажити сертифікат")</f>
        <v>Завантажити сертифікат</v>
      </c>
    </row>
    <row r="1356" spans="1:4" x14ac:dyDescent="0.3">
      <c r="A1356">
        <v>1355</v>
      </c>
      <c r="B1356" s="2">
        <v>2091</v>
      </c>
      <c r="C1356" t="s">
        <v>1609</v>
      </c>
      <c r="D1356" t="str">
        <f>HYPERLINK("https://talan.bank.gov.ua/get-user-certificate/wDwYaZCzDbct4WMLD6Fg","Завантажити сертифікат")</f>
        <v>Завантажити сертифікат</v>
      </c>
    </row>
    <row r="1357" spans="1:4" x14ac:dyDescent="0.3">
      <c r="A1357">
        <v>1356</v>
      </c>
      <c r="B1357" s="2">
        <v>2092</v>
      </c>
      <c r="C1357" t="s">
        <v>1610</v>
      </c>
      <c r="D1357" t="str">
        <f>HYPERLINK("https://talan.bank.gov.ua/get-user-certificate/wDwYahoJJQGCcbJuEnCh","Завантажити сертифікат")</f>
        <v>Завантажити сертифікат</v>
      </c>
    </row>
    <row r="1358" spans="1:4" x14ac:dyDescent="0.3">
      <c r="A1358">
        <v>1357</v>
      </c>
      <c r="B1358" s="2">
        <v>2093</v>
      </c>
      <c r="C1358" t="s">
        <v>1611</v>
      </c>
      <c r="D1358" t="str">
        <f>HYPERLINK("https://talan.bank.gov.ua/get-user-certificate/wDwYa-QvszX4iR6fj2Md","Завантажити сертифікат")</f>
        <v>Завантажити сертифікат</v>
      </c>
    </row>
    <row r="1359" spans="1:4" x14ac:dyDescent="0.3">
      <c r="A1359">
        <v>1358</v>
      </c>
      <c r="B1359" s="2">
        <v>2094</v>
      </c>
      <c r="C1359" t="s">
        <v>1612</v>
      </c>
      <c r="D1359" t="str">
        <f>HYPERLINK("https://talan.bank.gov.ua/get-user-certificate/wDwYasxKxHCxTVH0mIht","Завантажити сертифікат")</f>
        <v>Завантажити сертифікат</v>
      </c>
    </row>
    <row r="1360" spans="1:4" x14ac:dyDescent="0.3">
      <c r="A1360">
        <v>1359</v>
      </c>
      <c r="B1360" s="2">
        <v>2095</v>
      </c>
      <c r="C1360" t="s">
        <v>1613</v>
      </c>
      <c r="D1360" t="str">
        <f>HYPERLINK("https://talan.bank.gov.ua/get-user-certificate/wDwYaj8a69JhbvD9oX-k","Завантажити сертифікат")</f>
        <v>Завантажити сертифікат</v>
      </c>
    </row>
    <row r="1361" spans="1:4" x14ac:dyDescent="0.3">
      <c r="A1361">
        <v>1360</v>
      </c>
      <c r="B1361" s="2">
        <v>2096</v>
      </c>
      <c r="C1361" t="s">
        <v>1614</v>
      </c>
      <c r="D1361" t="str">
        <f>HYPERLINK("https://talan.bank.gov.ua/get-user-certificate/wDwYak1Vo9DcslKAhvZL","Завантажити сертифікат")</f>
        <v>Завантажити сертифікат</v>
      </c>
    </row>
    <row r="1362" spans="1:4" x14ac:dyDescent="0.3">
      <c r="A1362">
        <v>1361</v>
      </c>
      <c r="B1362" s="2">
        <v>2097</v>
      </c>
      <c r="C1362" t="s">
        <v>1615</v>
      </c>
      <c r="D1362" t="str">
        <f>HYPERLINK("https://talan.bank.gov.ua/get-user-certificate/wDwYaZ--bf8IV0eo6a40","Завантажити сертифікат")</f>
        <v>Завантажити сертифікат</v>
      </c>
    </row>
    <row r="1363" spans="1:4" x14ac:dyDescent="0.3">
      <c r="A1363">
        <v>1362</v>
      </c>
      <c r="B1363" s="2">
        <v>2098</v>
      </c>
      <c r="C1363" t="s">
        <v>1616</v>
      </c>
      <c r="D1363" t="str">
        <f>HYPERLINK("https://talan.bank.gov.ua/get-user-certificate/wDwYaXIDJ7oxz7WUU4LV","Завантажити сертифікат")</f>
        <v>Завантажити сертифікат</v>
      </c>
    </row>
    <row r="1364" spans="1:4" x14ac:dyDescent="0.3">
      <c r="A1364">
        <v>1363</v>
      </c>
      <c r="B1364" s="2">
        <v>2099</v>
      </c>
      <c r="C1364" t="s">
        <v>1617</v>
      </c>
      <c r="D1364" t="str">
        <f>HYPERLINK("https://talan.bank.gov.ua/get-user-certificate/wDwYaHLMgW6_pHIwV-AC","Завантажити сертифікат")</f>
        <v>Завантажити сертифікат</v>
      </c>
    </row>
    <row r="1365" spans="1:4" x14ac:dyDescent="0.3">
      <c r="A1365">
        <v>1364</v>
      </c>
      <c r="B1365" s="2">
        <v>2100</v>
      </c>
      <c r="C1365" t="s">
        <v>1618</v>
      </c>
      <c r="D1365" t="str">
        <f>HYPERLINK("https://talan.bank.gov.ua/get-user-certificate/wDwYa1acBIidFBQrXDJb","Завантажити сертифікат")</f>
        <v>Завантажити сертифікат</v>
      </c>
    </row>
    <row r="1366" spans="1:4" x14ac:dyDescent="0.3">
      <c r="A1366">
        <v>1365</v>
      </c>
      <c r="B1366" s="2">
        <v>2101</v>
      </c>
      <c r="C1366" t="s">
        <v>1619</v>
      </c>
      <c r="D1366" t="str">
        <f>HYPERLINK("https://talan.bank.gov.ua/get-user-certificate/wDwYaMWK-KzmN0UTXDgc","Завантажити сертифікат")</f>
        <v>Завантажити сертифікат</v>
      </c>
    </row>
    <row r="1367" spans="1:4" x14ac:dyDescent="0.3">
      <c r="A1367">
        <v>1366</v>
      </c>
      <c r="B1367" s="2">
        <v>2102</v>
      </c>
      <c r="C1367" t="s">
        <v>1620</v>
      </c>
      <c r="D1367" t="str">
        <f>HYPERLINK("https://talan.bank.gov.ua/get-user-certificate/wDwYatI7VKj5mEJvpYF2","Завантажити сертифікат")</f>
        <v>Завантажити сертифікат</v>
      </c>
    </row>
    <row r="1368" spans="1:4" x14ac:dyDescent="0.3">
      <c r="A1368">
        <v>1367</v>
      </c>
      <c r="B1368" s="2">
        <v>2103</v>
      </c>
      <c r="C1368" t="s">
        <v>1621</v>
      </c>
      <c r="D1368" t="str">
        <f>HYPERLINK("https://talan.bank.gov.ua/get-user-certificate/wDwYaVYNJiHW5U09VA4p","Завантажити сертифікат")</f>
        <v>Завантажити сертифікат</v>
      </c>
    </row>
    <row r="1369" spans="1:4" x14ac:dyDescent="0.3">
      <c r="A1369">
        <v>1368</v>
      </c>
      <c r="B1369" s="2">
        <v>2104</v>
      </c>
      <c r="C1369" t="s">
        <v>1622</v>
      </c>
      <c r="D1369" t="str">
        <f>HYPERLINK("https://talan.bank.gov.ua/get-user-certificate/wDwYaS6EvfqNejjQpjX4","Завантажити сертифікат")</f>
        <v>Завантажити сертифікат</v>
      </c>
    </row>
    <row r="1370" spans="1:4" x14ac:dyDescent="0.3">
      <c r="A1370">
        <v>1369</v>
      </c>
      <c r="B1370" s="2">
        <v>2105</v>
      </c>
      <c r="C1370" t="s">
        <v>1623</v>
      </c>
      <c r="D1370" t="str">
        <f>HYPERLINK("https://talan.bank.gov.ua/get-user-certificate/wDwYaNwLl8vMzmkplum6","Завантажити сертифікат")</f>
        <v>Завантажити сертифікат</v>
      </c>
    </row>
    <row r="1371" spans="1:4" x14ac:dyDescent="0.3">
      <c r="A1371">
        <v>1370</v>
      </c>
      <c r="B1371" s="2">
        <v>2106</v>
      </c>
      <c r="C1371" t="s">
        <v>1624</v>
      </c>
      <c r="D1371" t="str">
        <f>HYPERLINK("https://talan.bank.gov.ua/get-user-certificate/wDwYaz0PKKpI0in4XITN","Завантажити сертифікат")</f>
        <v>Завантажити сертифікат</v>
      </c>
    </row>
    <row r="1372" spans="1:4" x14ac:dyDescent="0.3">
      <c r="A1372">
        <v>1371</v>
      </c>
      <c r="B1372" s="2">
        <v>2107</v>
      </c>
      <c r="C1372" t="s">
        <v>1625</v>
      </c>
      <c r="D1372" t="str">
        <f>HYPERLINK("https://talan.bank.gov.ua/get-user-certificate/wDwYarl-ykQKdUpg9MsV","Завантажити сертифікат")</f>
        <v>Завантажити сертифікат</v>
      </c>
    </row>
    <row r="1373" spans="1:4" x14ac:dyDescent="0.3">
      <c r="A1373">
        <v>1372</v>
      </c>
      <c r="B1373" s="2">
        <v>2108</v>
      </c>
      <c r="C1373" t="s">
        <v>1626</v>
      </c>
      <c r="D1373" t="str">
        <f>HYPERLINK("https://talan.bank.gov.ua/get-user-certificate/wDwYaFk5G8sO007pjKrW","Завантажити сертифікат")</f>
        <v>Завантажити сертифікат</v>
      </c>
    </row>
    <row r="1374" spans="1:4" x14ac:dyDescent="0.3">
      <c r="A1374">
        <v>1373</v>
      </c>
      <c r="B1374" s="2">
        <v>2109</v>
      </c>
      <c r="C1374" t="s">
        <v>1627</v>
      </c>
      <c r="D1374" t="str">
        <f>HYPERLINK("https://talan.bank.gov.ua/get-user-certificate/wDwYacU-ayPA_BAr8Yt0","Завантажити сертифікат")</f>
        <v>Завантажити сертифікат</v>
      </c>
    </row>
    <row r="1375" spans="1:4" x14ac:dyDescent="0.3">
      <c r="A1375">
        <v>1374</v>
      </c>
      <c r="B1375" s="2">
        <v>2110</v>
      </c>
      <c r="C1375" t="s">
        <v>1628</v>
      </c>
      <c r="D1375" t="str">
        <f>HYPERLINK("https://talan.bank.gov.ua/get-user-certificate/wDwYa90qYlIn5ijgptoM","Завантажити сертифікат")</f>
        <v>Завантажити сертифікат</v>
      </c>
    </row>
    <row r="1376" spans="1:4" x14ac:dyDescent="0.3">
      <c r="A1376">
        <v>1375</v>
      </c>
      <c r="B1376" s="2">
        <v>2111</v>
      </c>
      <c r="C1376" t="s">
        <v>1575</v>
      </c>
      <c r="D1376" t="str">
        <f>HYPERLINK("https://talan.bank.gov.ua/get-user-certificate/wDwYadLOYc2nkAS1NuG_","Завантажити сертифікат")</f>
        <v>Завантажити сертифікат</v>
      </c>
    </row>
    <row r="1377" spans="1:4" x14ac:dyDescent="0.3">
      <c r="A1377">
        <v>1376</v>
      </c>
      <c r="B1377" s="2">
        <v>2112</v>
      </c>
      <c r="C1377" t="s">
        <v>1629</v>
      </c>
      <c r="D1377" t="str">
        <f>HYPERLINK("https://talan.bank.gov.ua/get-user-certificate/wDwYakBW2XFPL3vvriO6","Завантажити сертифікат")</f>
        <v>Завантажити сертифікат</v>
      </c>
    </row>
    <row r="1378" spans="1:4" x14ac:dyDescent="0.3">
      <c r="A1378">
        <v>1377</v>
      </c>
      <c r="B1378" s="2">
        <v>2113</v>
      </c>
      <c r="C1378" t="s">
        <v>1630</v>
      </c>
      <c r="D1378" t="str">
        <f>HYPERLINK("https://talan.bank.gov.ua/get-user-certificate/wDwYaH2r3DH9mKPkfaxq","Завантажити сертифікат")</f>
        <v>Завантажити сертифікат</v>
      </c>
    </row>
    <row r="1379" spans="1:4" x14ac:dyDescent="0.3">
      <c r="A1379">
        <v>1378</v>
      </c>
      <c r="B1379" s="2">
        <v>2114</v>
      </c>
      <c r="C1379" t="s">
        <v>1631</v>
      </c>
      <c r="D1379" t="str">
        <f>HYPERLINK("https://talan.bank.gov.ua/get-user-certificate/wDwYavhug58CD7MhpEud","Завантажити сертифікат")</f>
        <v>Завантажити сертифікат</v>
      </c>
    </row>
    <row r="1380" spans="1:4" x14ac:dyDescent="0.3">
      <c r="A1380">
        <v>1379</v>
      </c>
      <c r="B1380" s="2">
        <v>2115</v>
      </c>
      <c r="C1380" t="s">
        <v>1632</v>
      </c>
      <c r="D1380" t="str">
        <f>HYPERLINK("https://talan.bank.gov.ua/get-user-certificate/wDwYav4_eRoCC-dvJ8Di","Завантажити сертифікат")</f>
        <v>Завантажити сертифікат</v>
      </c>
    </row>
    <row r="1381" spans="1:4" x14ac:dyDescent="0.3">
      <c r="A1381">
        <v>1380</v>
      </c>
      <c r="B1381" s="2">
        <v>2116</v>
      </c>
      <c r="C1381" t="s">
        <v>1633</v>
      </c>
      <c r="D1381" t="str">
        <f>HYPERLINK("https://talan.bank.gov.ua/get-user-certificate/wDwYaMt2DaTMvgSp-uCc","Завантажити сертифікат")</f>
        <v>Завантажити сертифікат</v>
      </c>
    </row>
    <row r="1382" spans="1:4" x14ac:dyDescent="0.3">
      <c r="A1382">
        <v>1381</v>
      </c>
      <c r="B1382" s="2">
        <v>2117</v>
      </c>
      <c r="C1382" t="s">
        <v>1634</v>
      </c>
      <c r="D1382" t="str">
        <f>HYPERLINK("https://talan.bank.gov.ua/get-user-certificate/wDwYa1HE69MijUrVIPtB","Завантажити сертифікат")</f>
        <v>Завантажити сертифікат</v>
      </c>
    </row>
    <row r="1383" spans="1:4" x14ac:dyDescent="0.3">
      <c r="A1383">
        <v>1382</v>
      </c>
      <c r="B1383" s="2">
        <v>2118</v>
      </c>
      <c r="C1383" t="s">
        <v>1635</v>
      </c>
      <c r="D1383" t="str">
        <f>HYPERLINK("https://talan.bank.gov.ua/get-user-certificate/wDwYagV3TcO3SGXs98_w","Завантажити сертифікат")</f>
        <v>Завантажити сертифікат</v>
      </c>
    </row>
    <row r="1384" spans="1:4" x14ac:dyDescent="0.3">
      <c r="A1384">
        <v>1383</v>
      </c>
      <c r="B1384" s="2">
        <v>2119</v>
      </c>
      <c r="C1384" t="s">
        <v>1636</v>
      </c>
      <c r="D1384" t="str">
        <f>HYPERLINK("https://talan.bank.gov.ua/get-user-certificate/wDwYa-YTqtApqLPv2uIY","Завантажити сертифікат")</f>
        <v>Завантажити сертифікат</v>
      </c>
    </row>
    <row r="1385" spans="1:4" x14ac:dyDescent="0.3">
      <c r="A1385">
        <v>1384</v>
      </c>
      <c r="B1385" s="2">
        <v>2120</v>
      </c>
      <c r="C1385" t="s">
        <v>1637</v>
      </c>
      <c r="D1385" t="str">
        <f>HYPERLINK("https://talan.bank.gov.ua/get-user-certificate/wDwYaWSNi7k5CYPFrbtu","Завантажити сертифікат")</f>
        <v>Завантажити сертифікат</v>
      </c>
    </row>
    <row r="1386" spans="1:4" x14ac:dyDescent="0.3">
      <c r="A1386">
        <v>1385</v>
      </c>
      <c r="B1386" s="2">
        <v>2121</v>
      </c>
      <c r="C1386" t="s">
        <v>1638</v>
      </c>
      <c r="D1386" t="str">
        <f>HYPERLINK("https://talan.bank.gov.ua/get-user-certificate/wDwYahtY6emOUUQCmgaq","Завантажити сертифікат")</f>
        <v>Завантажити сертифікат</v>
      </c>
    </row>
    <row r="1387" spans="1:4" x14ac:dyDescent="0.3">
      <c r="A1387">
        <v>1386</v>
      </c>
      <c r="B1387" s="2">
        <v>2122</v>
      </c>
      <c r="C1387" t="s">
        <v>1639</v>
      </c>
      <c r="D1387" t="str">
        <f>HYPERLINK("https://talan.bank.gov.ua/get-user-certificate/wDwYa-nfzye8YIUM0Jr7","Завантажити сертифікат")</f>
        <v>Завантажити сертифікат</v>
      </c>
    </row>
    <row r="1388" spans="1:4" x14ac:dyDescent="0.3">
      <c r="A1388">
        <v>1387</v>
      </c>
      <c r="B1388" s="2">
        <v>2123</v>
      </c>
      <c r="C1388" t="s">
        <v>1640</v>
      </c>
      <c r="D1388" t="str">
        <f>HYPERLINK("https://talan.bank.gov.ua/get-user-certificate/wDwYaUJSH_CfdxyKXrDk","Завантажити сертифікат")</f>
        <v>Завантажити сертифікат</v>
      </c>
    </row>
    <row r="1389" spans="1:4" x14ac:dyDescent="0.3">
      <c r="A1389">
        <v>1388</v>
      </c>
      <c r="B1389" s="2">
        <v>2124</v>
      </c>
      <c r="C1389" t="s">
        <v>1641</v>
      </c>
      <c r="D1389" t="str">
        <f>HYPERLINK("https://talan.bank.gov.ua/get-user-certificate/wDwYaMWYheekUcDQY9tT","Завантажити сертифікат")</f>
        <v>Завантажити сертифікат</v>
      </c>
    </row>
    <row r="1390" spans="1:4" x14ac:dyDescent="0.3">
      <c r="A1390">
        <v>1389</v>
      </c>
      <c r="B1390" s="2">
        <v>2125</v>
      </c>
      <c r="C1390" t="s">
        <v>1642</v>
      </c>
      <c r="D1390" t="str">
        <f>HYPERLINK("https://talan.bank.gov.ua/get-user-certificate/wDwYaUINDmWsXqyeS_tI","Завантажити сертифікат")</f>
        <v>Завантажити сертифікат</v>
      </c>
    </row>
    <row r="1391" spans="1:4" x14ac:dyDescent="0.3">
      <c r="A1391">
        <v>1390</v>
      </c>
      <c r="B1391" s="2">
        <v>2126</v>
      </c>
      <c r="C1391" t="s">
        <v>1643</v>
      </c>
      <c r="D1391" t="str">
        <f>HYPERLINK("https://talan.bank.gov.ua/get-user-certificate/wDwYaeXb33sJvJ9p0-eQ","Завантажити сертифікат")</f>
        <v>Завантажити сертифікат</v>
      </c>
    </row>
    <row r="1392" spans="1:4" x14ac:dyDescent="0.3">
      <c r="A1392">
        <v>1391</v>
      </c>
      <c r="B1392" s="2">
        <v>2127</v>
      </c>
      <c r="C1392" t="s">
        <v>1644</v>
      </c>
      <c r="D1392" t="str">
        <f>HYPERLINK("https://talan.bank.gov.ua/get-user-certificate/wDwYaV46aeTditUzJ9My","Завантажити сертифікат")</f>
        <v>Завантажити сертифікат</v>
      </c>
    </row>
    <row r="1393" spans="1:4" x14ac:dyDescent="0.3">
      <c r="A1393">
        <v>1392</v>
      </c>
      <c r="B1393" s="2">
        <v>2128</v>
      </c>
      <c r="C1393" t="s">
        <v>1645</v>
      </c>
      <c r="D1393" t="str">
        <f>HYPERLINK("https://talan.bank.gov.ua/get-user-certificate/wDwYa8O6Xqf4DhrOkqZq","Завантажити сертифікат")</f>
        <v>Завантажити сертифікат</v>
      </c>
    </row>
    <row r="1394" spans="1:4" x14ac:dyDescent="0.3">
      <c r="A1394">
        <v>1393</v>
      </c>
      <c r="B1394" s="2">
        <v>2129</v>
      </c>
      <c r="C1394" t="s">
        <v>1646</v>
      </c>
      <c r="D1394" t="str">
        <f>HYPERLINK("https://talan.bank.gov.ua/get-user-certificate/wDwYadpsxRAswFfUUJAS","Завантажити сертифікат")</f>
        <v>Завантажити сертифікат</v>
      </c>
    </row>
    <row r="1395" spans="1:4" x14ac:dyDescent="0.3">
      <c r="A1395">
        <v>1394</v>
      </c>
      <c r="B1395" s="2">
        <v>2130</v>
      </c>
      <c r="C1395" t="s">
        <v>1647</v>
      </c>
      <c r="D1395" t="str">
        <f>HYPERLINK("https://talan.bank.gov.ua/get-user-certificate/wDwYagVwrEh2SuoLf-zu","Завантажити сертифікат")</f>
        <v>Завантажити сертифікат</v>
      </c>
    </row>
    <row r="1396" spans="1:4" x14ac:dyDescent="0.3">
      <c r="A1396">
        <v>1395</v>
      </c>
      <c r="B1396" s="2">
        <v>2131</v>
      </c>
      <c r="C1396" t="s">
        <v>1648</v>
      </c>
      <c r="D1396" t="str">
        <f>HYPERLINK("https://talan.bank.gov.ua/get-user-certificate/wDwYaZsidEDPa81i_ZFE","Завантажити сертифікат")</f>
        <v>Завантажити сертифікат</v>
      </c>
    </row>
    <row r="1397" spans="1:4" x14ac:dyDescent="0.3">
      <c r="A1397">
        <v>1396</v>
      </c>
      <c r="B1397" s="2">
        <v>2132</v>
      </c>
      <c r="C1397" t="s">
        <v>1649</v>
      </c>
      <c r="D1397" t="str">
        <f>HYPERLINK("https://talan.bank.gov.ua/get-user-certificate/wDwYaYhZ_0smFfhJusoR","Завантажити сертифікат")</f>
        <v>Завантажити сертифікат</v>
      </c>
    </row>
    <row r="1398" spans="1:4" x14ac:dyDescent="0.3">
      <c r="A1398">
        <v>1397</v>
      </c>
      <c r="B1398" s="2">
        <v>2133</v>
      </c>
      <c r="C1398" t="s">
        <v>1650</v>
      </c>
      <c r="D1398" t="str">
        <f>HYPERLINK("https://talan.bank.gov.ua/get-user-certificate/wDwYaD8AYteadFJhnEFW","Завантажити сертифікат")</f>
        <v>Завантажити сертифікат</v>
      </c>
    </row>
    <row r="1399" spans="1:4" x14ac:dyDescent="0.3">
      <c r="A1399">
        <v>1398</v>
      </c>
      <c r="B1399" s="2">
        <v>2134</v>
      </c>
      <c r="C1399" t="s">
        <v>1651</v>
      </c>
      <c r="D1399" t="str">
        <f>HYPERLINK("https://talan.bank.gov.ua/get-user-certificate/wDwYaaLUaGc_M_VQPQ9T","Завантажити сертифікат")</f>
        <v>Завантажити сертифікат</v>
      </c>
    </row>
    <row r="1400" spans="1:4" x14ac:dyDescent="0.3">
      <c r="A1400">
        <v>1399</v>
      </c>
      <c r="B1400" s="2">
        <v>2135</v>
      </c>
      <c r="C1400" t="s">
        <v>1652</v>
      </c>
      <c r="D1400" t="str">
        <f>HYPERLINK("https://talan.bank.gov.ua/get-user-certificate/wDwYaxZ4eKWhmKwZGyI4","Завантажити сертифікат")</f>
        <v>Завантажити сертифікат</v>
      </c>
    </row>
    <row r="1401" spans="1:4" x14ac:dyDescent="0.3">
      <c r="A1401">
        <v>1400</v>
      </c>
      <c r="B1401" s="2">
        <v>2136</v>
      </c>
      <c r="C1401" t="s">
        <v>1034</v>
      </c>
      <c r="D1401" t="str">
        <f>HYPERLINK("https://talan.bank.gov.ua/get-user-certificate/wDwYaZ9_OTFafN4RSrWY","Завантажити сертифікат")</f>
        <v>Завантажити сертифікат</v>
      </c>
    </row>
    <row r="1402" spans="1:4" x14ac:dyDescent="0.3">
      <c r="A1402">
        <v>1401</v>
      </c>
      <c r="B1402" s="2">
        <v>2137</v>
      </c>
      <c r="C1402" t="s">
        <v>1653</v>
      </c>
      <c r="D1402" t="str">
        <f>HYPERLINK("https://talan.bank.gov.ua/get-user-certificate/wDwYac7Rl4oC2JpOTGvs","Завантажити сертифікат")</f>
        <v>Завантажити сертифікат</v>
      </c>
    </row>
    <row r="1403" spans="1:4" x14ac:dyDescent="0.3">
      <c r="A1403">
        <v>1402</v>
      </c>
      <c r="B1403" s="2">
        <v>2138</v>
      </c>
      <c r="C1403" t="s">
        <v>1654</v>
      </c>
      <c r="D1403" t="str">
        <f>HYPERLINK("https://talan.bank.gov.ua/get-user-certificate/wDwYaDtgYGw-6MHLl9rr","Завантажити сертифікат")</f>
        <v>Завантажити сертифікат</v>
      </c>
    </row>
    <row r="1404" spans="1:4" x14ac:dyDescent="0.3">
      <c r="A1404">
        <v>1403</v>
      </c>
      <c r="B1404" s="2">
        <v>2139</v>
      </c>
      <c r="C1404" t="s">
        <v>1655</v>
      </c>
      <c r="D1404" t="str">
        <f>HYPERLINK("https://talan.bank.gov.ua/get-user-certificate/wDwYag8ZcdrbScAopjut","Завантажити сертифікат")</f>
        <v>Завантажити сертифікат</v>
      </c>
    </row>
    <row r="1405" spans="1:4" x14ac:dyDescent="0.3">
      <c r="A1405">
        <v>1404</v>
      </c>
      <c r="B1405" s="2">
        <v>2140</v>
      </c>
      <c r="C1405" t="s">
        <v>1656</v>
      </c>
      <c r="D1405" t="str">
        <f>HYPERLINK("https://talan.bank.gov.ua/get-user-certificate/wDwYaFcwEbVWOIEQ26_r","Завантажити сертифікат")</f>
        <v>Завантажити сертифікат</v>
      </c>
    </row>
    <row r="1406" spans="1:4" x14ac:dyDescent="0.3">
      <c r="A1406">
        <v>1405</v>
      </c>
      <c r="B1406" s="2">
        <v>2141</v>
      </c>
      <c r="C1406" t="s">
        <v>1657</v>
      </c>
      <c r="D1406" t="str">
        <f>HYPERLINK("https://talan.bank.gov.ua/get-user-certificate/wDwYalqJt28AyuijgSJm","Завантажити сертифікат")</f>
        <v>Завантажити сертифікат</v>
      </c>
    </row>
    <row r="1407" spans="1:4" x14ac:dyDescent="0.3">
      <c r="A1407">
        <v>1406</v>
      </c>
      <c r="B1407" s="2">
        <v>2142</v>
      </c>
      <c r="C1407" t="s">
        <v>1658</v>
      </c>
      <c r="D1407" t="str">
        <f>HYPERLINK("https://talan.bank.gov.ua/get-user-certificate/wDwYaZegbmZS9hONO66g","Завантажити сертифікат")</f>
        <v>Завантажити сертифікат</v>
      </c>
    </row>
    <row r="1408" spans="1:4" x14ac:dyDescent="0.3">
      <c r="A1408">
        <v>1407</v>
      </c>
      <c r="B1408" s="2">
        <v>2143</v>
      </c>
      <c r="C1408" t="s">
        <v>1659</v>
      </c>
      <c r="D1408" t="str">
        <f>HYPERLINK("https://talan.bank.gov.ua/get-user-certificate/wDwYaBZO4mgIlaH8EaRX","Завантажити сертифікат")</f>
        <v>Завантажити сертифікат</v>
      </c>
    </row>
    <row r="1409" spans="1:4" x14ac:dyDescent="0.3">
      <c r="A1409">
        <v>1408</v>
      </c>
      <c r="B1409" s="2">
        <v>2144</v>
      </c>
      <c r="C1409" t="s">
        <v>1519</v>
      </c>
      <c r="D1409" t="str">
        <f>HYPERLINK("https://talan.bank.gov.ua/get-user-certificate/wDwYaOvF2_EgDyg9llAO","Завантажити сертифікат")</f>
        <v>Завантажити сертифікат</v>
      </c>
    </row>
    <row r="1410" spans="1:4" x14ac:dyDescent="0.3">
      <c r="A1410">
        <v>1409</v>
      </c>
      <c r="B1410" s="2">
        <v>2145</v>
      </c>
      <c r="C1410" t="s">
        <v>1660</v>
      </c>
      <c r="D1410" t="str">
        <f>HYPERLINK("https://talan.bank.gov.ua/get-user-certificate/wDwYaXkz-vxQiPAegn-2","Завантажити сертифікат")</f>
        <v>Завантажити сертифікат</v>
      </c>
    </row>
    <row r="1411" spans="1:4" x14ac:dyDescent="0.3">
      <c r="A1411">
        <v>1410</v>
      </c>
      <c r="B1411" s="2">
        <v>2146</v>
      </c>
      <c r="C1411" t="s">
        <v>1661</v>
      </c>
      <c r="D1411" t="str">
        <f>HYPERLINK("https://talan.bank.gov.ua/get-user-certificate/wDwYaOMLrfoSbsWgp1Mg","Завантажити сертифікат")</f>
        <v>Завантажити сертифікат</v>
      </c>
    </row>
    <row r="1412" spans="1:4" x14ac:dyDescent="0.3">
      <c r="A1412">
        <v>1411</v>
      </c>
      <c r="B1412" s="2">
        <v>2147</v>
      </c>
      <c r="C1412" t="s">
        <v>1662</v>
      </c>
      <c r="D1412" t="str">
        <f>HYPERLINK("https://talan.bank.gov.ua/get-user-certificate/wDwYakVdyJgZbCpf4G-8","Завантажити сертифікат")</f>
        <v>Завантажити сертифікат</v>
      </c>
    </row>
    <row r="1413" spans="1:4" x14ac:dyDescent="0.3">
      <c r="A1413">
        <v>1412</v>
      </c>
      <c r="B1413" s="2">
        <v>2148</v>
      </c>
      <c r="C1413" t="s">
        <v>1663</v>
      </c>
      <c r="D1413" t="str">
        <f>HYPERLINK("https://talan.bank.gov.ua/get-user-certificate/wDwYax4iScK0d1G0HpYZ","Завантажити сертифікат")</f>
        <v>Завантажити сертифікат</v>
      </c>
    </row>
    <row r="1414" spans="1:4" x14ac:dyDescent="0.3">
      <c r="A1414">
        <v>1413</v>
      </c>
      <c r="B1414" s="2">
        <v>2149</v>
      </c>
      <c r="C1414" t="s">
        <v>1664</v>
      </c>
      <c r="D1414" t="str">
        <f>HYPERLINK("https://talan.bank.gov.ua/get-user-certificate/wDwYaM1QHjlfHatGLRYx","Завантажити сертифікат")</f>
        <v>Завантажити сертифікат</v>
      </c>
    </row>
    <row r="1415" spans="1:4" x14ac:dyDescent="0.3">
      <c r="A1415">
        <v>1414</v>
      </c>
      <c r="B1415" s="2">
        <v>2150</v>
      </c>
      <c r="C1415" t="s">
        <v>1665</v>
      </c>
      <c r="D1415" t="str">
        <f>HYPERLINK("https://talan.bank.gov.ua/get-user-certificate/wDwYaUR0IH2kfOiRA927","Завантажити сертифікат")</f>
        <v>Завантажити сертифікат</v>
      </c>
    </row>
    <row r="1416" spans="1:4" x14ac:dyDescent="0.3">
      <c r="A1416">
        <v>1415</v>
      </c>
      <c r="B1416" s="2">
        <v>2151</v>
      </c>
      <c r="C1416" t="s">
        <v>1666</v>
      </c>
      <c r="D1416" t="str">
        <f>HYPERLINK("https://talan.bank.gov.ua/get-user-certificate/wDwYauOt6MntfSKyGj11","Завантажити сертифікат")</f>
        <v>Завантажити сертифікат</v>
      </c>
    </row>
    <row r="1417" spans="1:4" x14ac:dyDescent="0.3">
      <c r="A1417">
        <v>1416</v>
      </c>
      <c r="B1417" s="2">
        <v>2152</v>
      </c>
      <c r="C1417" t="s">
        <v>1667</v>
      </c>
      <c r="D1417" t="str">
        <f>HYPERLINK("https://talan.bank.gov.ua/get-user-certificate/wDwYa5Ix69SyFdCdTi3y","Завантажити сертифікат")</f>
        <v>Завантажити сертифікат</v>
      </c>
    </row>
    <row r="1418" spans="1:4" x14ac:dyDescent="0.3">
      <c r="A1418">
        <v>1417</v>
      </c>
      <c r="B1418" s="2">
        <v>2153</v>
      </c>
      <c r="C1418" t="s">
        <v>1668</v>
      </c>
      <c r="D1418" t="str">
        <f>HYPERLINK("https://talan.bank.gov.ua/get-user-certificate/wDwYamxmaH3Ag2ysq5kk","Завантажити сертифікат")</f>
        <v>Завантажити сертифікат</v>
      </c>
    </row>
    <row r="1419" spans="1:4" x14ac:dyDescent="0.3">
      <c r="A1419">
        <v>1418</v>
      </c>
      <c r="B1419" s="2">
        <v>2154</v>
      </c>
      <c r="C1419" t="s">
        <v>1669</v>
      </c>
      <c r="D1419" t="str">
        <f>HYPERLINK("https://talan.bank.gov.ua/get-user-certificate/wDwYaV18RFkVMLfb8DXp","Завантажити сертифікат")</f>
        <v>Завантажити сертифікат</v>
      </c>
    </row>
    <row r="1420" spans="1:4" x14ac:dyDescent="0.3">
      <c r="A1420">
        <v>1419</v>
      </c>
      <c r="B1420" s="2">
        <v>2155</v>
      </c>
      <c r="C1420" t="s">
        <v>1670</v>
      </c>
      <c r="D1420" t="str">
        <f>HYPERLINK("https://talan.bank.gov.ua/get-user-certificate/wDwYaszfNoCSD9TrE2w6","Завантажити сертифікат")</f>
        <v>Завантажити сертифікат</v>
      </c>
    </row>
    <row r="1421" spans="1:4" x14ac:dyDescent="0.3">
      <c r="A1421">
        <v>1420</v>
      </c>
      <c r="B1421" s="2">
        <v>2156</v>
      </c>
      <c r="C1421" t="s">
        <v>1671</v>
      </c>
      <c r="D1421" t="str">
        <f>HYPERLINK("https://talan.bank.gov.ua/get-user-certificate/wDwYacyADAI8uYidl54D","Завантажити сертифікат")</f>
        <v>Завантажити сертифікат</v>
      </c>
    </row>
    <row r="1422" spans="1:4" x14ac:dyDescent="0.3">
      <c r="A1422">
        <v>1421</v>
      </c>
      <c r="B1422" s="2">
        <v>2157</v>
      </c>
      <c r="C1422" t="s">
        <v>611</v>
      </c>
      <c r="D1422" t="str">
        <f>HYPERLINK("https://talan.bank.gov.ua/get-user-certificate/wDwYap9Ku5Ny76tb3Z9Y","Завантажити сертифікат")</f>
        <v>Завантажити сертифікат</v>
      </c>
    </row>
    <row r="1423" spans="1:4" x14ac:dyDescent="0.3">
      <c r="A1423">
        <v>1422</v>
      </c>
      <c r="B1423" s="2">
        <v>2158</v>
      </c>
      <c r="C1423" t="s">
        <v>1672</v>
      </c>
      <c r="D1423" t="str">
        <f>HYPERLINK("https://talan.bank.gov.ua/get-user-certificate/wDwYaIn7sdPzC7XFS59a","Завантажити сертифікат")</f>
        <v>Завантажити сертифікат</v>
      </c>
    </row>
    <row r="1424" spans="1:4" x14ac:dyDescent="0.3">
      <c r="A1424">
        <v>1423</v>
      </c>
      <c r="B1424" s="2">
        <v>2159</v>
      </c>
      <c r="C1424" t="s">
        <v>1673</v>
      </c>
      <c r="D1424" t="str">
        <f>HYPERLINK("https://talan.bank.gov.ua/get-user-certificate/wDwYaDutW_DmoOYJ6dVk","Завантажити сертифікат")</f>
        <v>Завантажити сертифікат</v>
      </c>
    </row>
    <row r="1425" spans="1:4" x14ac:dyDescent="0.3">
      <c r="A1425">
        <v>1424</v>
      </c>
      <c r="B1425" s="2">
        <v>2160</v>
      </c>
      <c r="C1425" t="s">
        <v>1674</v>
      </c>
      <c r="D1425" t="str">
        <f>HYPERLINK("https://talan.bank.gov.ua/get-user-certificate/wDwYagiWaeHk-zLtmO1Z","Завантажити сертифікат")</f>
        <v>Завантажити сертифікат</v>
      </c>
    </row>
    <row r="1426" spans="1:4" x14ac:dyDescent="0.3">
      <c r="A1426">
        <v>1425</v>
      </c>
      <c r="B1426" s="2">
        <v>2161</v>
      </c>
      <c r="C1426" t="s">
        <v>1675</v>
      </c>
      <c r="D1426" t="str">
        <f>HYPERLINK("https://talan.bank.gov.ua/get-user-certificate/wDwYae0nRr74wKOqZQss","Завантажити сертифікат")</f>
        <v>Завантажити сертифікат</v>
      </c>
    </row>
    <row r="1427" spans="1:4" x14ac:dyDescent="0.3">
      <c r="A1427">
        <v>1426</v>
      </c>
      <c r="B1427" s="2">
        <v>2162</v>
      </c>
      <c r="C1427" t="s">
        <v>1676</v>
      </c>
      <c r="D1427" t="str">
        <f>HYPERLINK("https://talan.bank.gov.ua/get-user-certificate/wDwYaO6k3U3V58rNgvnT","Завантажити сертифікат")</f>
        <v>Завантажити сертифікат</v>
      </c>
    </row>
    <row r="1428" spans="1:4" x14ac:dyDescent="0.3">
      <c r="A1428">
        <v>1427</v>
      </c>
      <c r="B1428" s="2">
        <v>2163</v>
      </c>
      <c r="C1428" t="s">
        <v>1677</v>
      </c>
      <c r="D1428" t="str">
        <f>HYPERLINK("https://talan.bank.gov.ua/get-user-certificate/wDwYasKczbv-M_FHtEq4","Завантажити сертифікат")</f>
        <v>Завантажити сертифікат</v>
      </c>
    </row>
    <row r="1429" spans="1:4" x14ac:dyDescent="0.3">
      <c r="A1429">
        <v>1428</v>
      </c>
      <c r="B1429" s="2">
        <v>2164</v>
      </c>
      <c r="C1429" t="s">
        <v>1678</v>
      </c>
      <c r="D1429" t="str">
        <f>HYPERLINK("https://talan.bank.gov.ua/get-user-certificate/wDwYaOQiRXBYdbfjekqU","Завантажити сертифікат")</f>
        <v>Завантажити сертифікат</v>
      </c>
    </row>
    <row r="1430" spans="1:4" x14ac:dyDescent="0.3">
      <c r="A1430">
        <v>1429</v>
      </c>
      <c r="B1430" s="2">
        <v>2165</v>
      </c>
      <c r="C1430" t="s">
        <v>1679</v>
      </c>
      <c r="D1430" t="str">
        <f>HYPERLINK("https://talan.bank.gov.ua/get-user-certificate/wDwYaW9s4Ui0pBGTcXyW","Завантажити сертифікат")</f>
        <v>Завантажити сертифікат</v>
      </c>
    </row>
    <row r="1431" spans="1:4" x14ac:dyDescent="0.3">
      <c r="A1431">
        <v>1430</v>
      </c>
      <c r="B1431" s="2">
        <v>2166</v>
      </c>
      <c r="C1431" t="s">
        <v>1680</v>
      </c>
      <c r="D1431" t="str">
        <f>HYPERLINK("https://talan.bank.gov.ua/get-user-certificate/wDwYaIlKTfpFE9a_Dtgr","Завантажити сертифікат")</f>
        <v>Завантажити сертифікат</v>
      </c>
    </row>
    <row r="1432" spans="1:4" x14ac:dyDescent="0.3">
      <c r="A1432">
        <v>1431</v>
      </c>
      <c r="B1432" s="2">
        <v>2167</v>
      </c>
      <c r="C1432" t="s">
        <v>1681</v>
      </c>
      <c r="D1432" t="str">
        <f>HYPERLINK("https://talan.bank.gov.ua/get-user-certificate/wDwYaxyG0MCkrUojoaqH","Завантажити сертифікат")</f>
        <v>Завантажити сертифікат</v>
      </c>
    </row>
    <row r="1433" spans="1:4" x14ac:dyDescent="0.3">
      <c r="A1433">
        <v>1432</v>
      </c>
      <c r="B1433" s="2">
        <v>2168</v>
      </c>
      <c r="C1433" t="s">
        <v>1682</v>
      </c>
      <c r="D1433" t="str">
        <f>HYPERLINK("https://talan.bank.gov.ua/get-user-certificate/wDwYaUENEzV5c9pPMPcc","Завантажити сертифікат")</f>
        <v>Завантажити сертифікат</v>
      </c>
    </row>
    <row r="1434" spans="1:4" x14ac:dyDescent="0.3">
      <c r="A1434">
        <v>1433</v>
      </c>
      <c r="B1434" s="2">
        <v>2169</v>
      </c>
      <c r="C1434" t="s">
        <v>1683</v>
      </c>
      <c r="D1434" t="str">
        <f>HYPERLINK("https://talan.bank.gov.ua/get-user-certificate/wDwYa9uF4EuXyeuoRkJ8","Завантажити сертифікат")</f>
        <v>Завантажити сертифікат</v>
      </c>
    </row>
    <row r="1435" spans="1:4" x14ac:dyDescent="0.3">
      <c r="A1435">
        <v>1434</v>
      </c>
      <c r="B1435" s="2">
        <v>2170</v>
      </c>
      <c r="C1435" t="s">
        <v>1684</v>
      </c>
      <c r="D1435" t="str">
        <f>HYPERLINK("https://talan.bank.gov.ua/get-user-certificate/wDwYaLkAczhk0WnAPb8b","Завантажити сертифікат")</f>
        <v>Завантажити сертифікат</v>
      </c>
    </row>
    <row r="1436" spans="1:4" x14ac:dyDescent="0.3">
      <c r="A1436">
        <v>1435</v>
      </c>
      <c r="B1436" s="2">
        <v>2171</v>
      </c>
      <c r="C1436" t="s">
        <v>1685</v>
      </c>
      <c r="D1436" t="str">
        <f>HYPERLINK("https://talan.bank.gov.ua/get-user-certificate/wDwYasycZuBnYqgD1xv2","Завантажити сертифікат")</f>
        <v>Завантажити сертифікат</v>
      </c>
    </row>
    <row r="1437" spans="1:4" x14ac:dyDescent="0.3">
      <c r="A1437">
        <v>1436</v>
      </c>
      <c r="B1437" s="2">
        <v>2172</v>
      </c>
      <c r="C1437" t="s">
        <v>1686</v>
      </c>
      <c r="D1437" t="str">
        <f>HYPERLINK("https://talan.bank.gov.ua/get-user-certificate/wDwYaYqsy34Igudn1u7r","Завантажити сертифікат")</f>
        <v>Завантажити сертифікат</v>
      </c>
    </row>
    <row r="1438" spans="1:4" x14ac:dyDescent="0.3">
      <c r="A1438">
        <v>1437</v>
      </c>
      <c r="B1438" s="2">
        <v>2173</v>
      </c>
      <c r="C1438" t="s">
        <v>1687</v>
      </c>
      <c r="D1438" t="str">
        <f>HYPERLINK("https://talan.bank.gov.ua/get-user-certificate/wDwYa0sieF1juaeiHzpd","Завантажити сертифікат")</f>
        <v>Завантажити сертифікат</v>
      </c>
    </row>
    <row r="1439" spans="1:4" x14ac:dyDescent="0.3">
      <c r="A1439">
        <v>1438</v>
      </c>
      <c r="B1439" s="2">
        <v>2174</v>
      </c>
      <c r="C1439" t="s">
        <v>1688</v>
      </c>
      <c r="D1439" t="str">
        <f>HYPERLINK("https://talan.bank.gov.ua/get-user-certificate/wDwYadxs9BKP-_dOatGY","Завантажити сертифікат")</f>
        <v>Завантажити сертифікат</v>
      </c>
    </row>
    <row r="1440" spans="1:4" x14ac:dyDescent="0.3">
      <c r="A1440">
        <v>1439</v>
      </c>
      <c r="B1440" s="2">
        <v>2175</v>
      </c>
      <c r="C1440" t="s">
        <v>1689</v>
      </c>
      <c r="D1440" t="str">
        <f>HYPERLINK("https://talan.bank.gov.ua/get-user-certificate/wDwYarAHRNpi0FYhlXmw","Завантажити сертифікат")</f>
        <v>Завантажити сертифікат</v>
      </c>
    </row>
    <row r="1441" spans="1:4" x14ac:dyDescent="0.3">
      <c r="A1441">
        <v>1440</v>
      </c>
      <c r="B1441" s="2">
        <v>2176</v>
      </c>
      <c r="C1441" t="s">
        <v>1690</v>
      </c>
      <c r="D1441" t="str">
        <f>HYPERLINK("https://talan.bank.gov.ua/get-user-certificate/wDwYasGta0TRPe8ik_sA","Завантажити сертифікат")</f>
        <v>Завантажити сертифікат</v>
      </c>
    </row>
    <row r="1442" spans="1:4" x14ac:dyDescent="0.3">
      <c r="A1442">
        <v>1441</v>
      </c>
      <c r="B1442" s="2">
        <v>2177</v>
      </c>
      <c r="C1442" t="s">
        <v>1691</v>
      </c>
      <c r="D1442" t="str">
        <f>HYPERLINK("https://talan.bank.gov.ua/get-user-certificate/wDwYahlnYEVVJ9z64bzJ","Завантажити сертифікат")</f>
        <v>Завантажити сертифікат</v>
      </c>
    </row>
    <row r="1443" spans="1:4" x14ac:dyDescent="0.3">
      <c r="A1443">
        <v>1442</v>
      </c>
      <c r="B1443" s="2">
        <v>2178</v>
      </c>
      <c r="C1443" t="s">
        <v>1692</v>
      </c>
      <c r="D1443" t="str">
        <f>HYPERLINK("https://talan.bank.gov.ua/get-user-certificate/wDwYaV-aInhOD2GOK_YY","Завантажити сертифікат")</f>
        <v>Завантажити сертифікат</v>
      </c>
    </row>
    <row r="1444" spans="1:4" x14ac:dyDescent="0.3">
      <c r="A1444">
        <v>1443</v>
      </c>
      <c r="B1444" s="2">
        <v>2179</v>
      </c>
      <c r="C1444" t="s">
        <v>1693</v>
      </c>
      <c r="D1444" t="str">
        <f>HYPERLINK("https://talan.bank.gov.ua/get-user-certificate/wDwYaJ3sVLggOhp9JL2S","Завантажити сертифікат")</f>
        <v>Завантажити сертифікат</v>
      </c>
    </row>
    <row r="1445" spans="1:4" x14ac:dyDescent="0.3">
      <c r="A1445">
        <v>1444</v>
      </c>
      <c r="B1445" s="2">
        <v>2180</v>
      </c>
      <c r="C1445" t="s">
        <v>1694</v>
      </c>
      <c r="D1445" t="str">
        <f>HYPERLINK("https://talan.bank.gov.ua/get-user-certificate/wDwYaRHJym3m6OiF3Ckx","Завантажити сертифікат")</f>
        <v>Завантажити сертифікат</v>
      </c>
    </row>
    <row r="1446" spans="1:4" x14ac:dyDescent="0.3">
      <c r="A1446">
        <v>1445</v>
      </c>
      <c r="B1446" s="2">
        <v>2181</v>
      </c>
      <c r="C1446" t="s">
        <v>1695</v>
      </c>
      <c r="D1446" t="str">
        <f>HYPERLINK("https://talan.bank.gov.ua/get-user-certificate/wDwYanr3tSAcX05sNgzv","Завантажити сертифікат")</f>
        <v>Завантажити сертифікат</v>
      </c>
    </row>
    <row r="1447" spans="1:4" x14ac:dyDescent="0.3">
      <c r="A1447">
        <v>1446</v>
      </c>
      <c r="B1447" s="2">
        <v>2182</v>
      </c>
      <c r="C1447" t="s">
        <v>1696</v>
      </c>
      <c r="D1447" t="str">
        <f>HYPERLINK("https://talan.bank.gov.ua/get-user-certificate/wDwYaLXs6OJkQpnerctY","Завантажити сертифікат")</f>
        <v>Завантажити сертифікат</v>
      </c>
    </row>
    <row r="1448" spans="1:4" x14ac:dyDescent="0.3">
      <c r="A1448">
        <v>1447</v>
      </c>
      <c r="B1448" s="2">
        <v>2183</v>
      </c>
      <c r="C1448" t="s">
        <v>1697</v>
      </c>
      <c r="D1448" t="str">
        <f>HYPERLINK("https://talan.bank.gov.ua/get-user-certificate/wDwYaGtFgO_FwyZ365ML","Завантажити сертифікат")</f>
        <v>Завантажити сертифікат</v>
      </c>
    </row>
    <row r="1449" spans="1:4" x14ac:dyDescent="0.3">
      <c r="A1449">
        <v>1448</v>
      </c>
      <c r="B1449" s="2">
        <v>2184</v>
      </c>
      <c r="C1449" t="s">
        <v>1698</v>
      </c>
      <c r="D1449" t="str">
        <f>HYPERLINK("https://talan.bank.gov.ua/get-user-certificate/wDwYaDCo4kO47IYOcxVu","Завантажити сертифікат")</f>
        <v>Завантажити сертифікат</v>
      </c>
    </row>
    <row r="1450" spans="1:4" x14ac:dyDescent="0.3">
      <c r="A1450">
        <v>1449</v>
      </c>
      <c r="B1450" s="2">
        <v>2185</v>
      </c>
      <c r="C1450" t="s">
        <v>1699</v>
      </c>
      <c r="D1450" t="str">
        <f>HYPERLINK("https://talan.bank.gov.ua/get-user-certificate/wDwYaE53lzin1pPV8fWZ","Завантажити сертифікат")</f>
        <v>Завантажити сертифікат</v>
      </c>
    </row>
    <row r="1451" spans="1:4" x14ac:dyDescent="0.3">
      <c r="A1451">
        <v>1450</v>
      </c>
      <c r="B1451" s="2">
        <v>2186</v>
      </c>
      <c r="C1451" t="s">
        <v>1700</v>
      </c>
      <c r="D1451" t="str">
        <f>HYPERLINK("https://talan.bank.gov.ua/get-user-certificate/wDwYaDpCwgQtaBJ2tR6J","Завантажити сертифікат")</f>
        <v>Завантажити сертифікат</v>
      </c>
    </row>
    <row r="1452" spans="1:4" x14ac:dyDescent="0.3">
      <c r="A1452">
        <v>1451</v>
      </c>
      <c r="B1452" s="2">
        <v>2187</v>
      </c>
      <c r="C1452" t="s">
        <v>1701</v>
      </c>
      <c r="D1452" t="str">
        <f>HYPERLINK("https://talan.bank.gov.ua/get-user-certificate/wDwYagVQhw688kDHfNXY","Завантажити сертифікат")</f>
        <v>Завантажити сертифікат</v>
      </c>
    </row>
    <row r="1453" spans="1:4" x14ac:dyDescent="0.3">
      <c r="A1453">
        <v>1452</v>
      </c>
      <c r="B1453" s="2">
        <v>2188</v>
      </c>
      <c r="C1453" t="s">
        <v>1702</v>
      </c>
      <c r="D1453" t="str">
        <f>HYPERLINK("https://talan.bank.gov.ua/get-user-certificate/wDwYaFT2qQcqaROg3YYw","Завантажити сертифікат")</f>
        <v>Завантажити сертифікат</v>
      </c>
    </row>
    <row r="1454" spans="1:4" x14ac:dyDescent="0.3">
      <c r="A1454">
        <v>1453</v>
      </c>
      <c r="B1454" s="2">
        <v>2189</v>
      </c>
      <c r="C1454" t="s">
        <v>1703</v>
      </c>
      <c r="D1454" t="str">
        <f>HYPERLINK("https://talan.bank.gov.ua/get-user-certificate/wDwYaa5qMrDpn4OocGVK","Завантажити сертифікат")</f>
        <v>Завантажити сертифікат</v>
      </c>
    </row>
    <row r="1455" spans="1:4" x14ac:dyDescent="0.3">
      <c r="A1455">
        <v>1454</v>
      </c>
      <c r="B1455" s="2">
        <v>2190</v>
      </c>
      <c r="C1455" t="s">
        <v>1704</v>
      </c>
      <c r="D1455" t="str">
        <f>HYPERLINK("https://talan.bank.gov.ua/get-user-certificate/wDwYaaE0zAkeKDo4MH_W","Завантажити сертифікат")</f>
        <v>Завантажити сертифікат</v>
      </c>
    </row>
    <row r="1456" spans="1:4" x14ac:dyDescent="0.3">
      <c r="A1456">
        <v>1455</v>
      </c>
      <c r="B1456" s="2">
        <v>2191</v>
      </c>
      <c r="C1456" t="s">
        <v>1705</v>
      </c>
      <c r="D1456" t="str">
        <f>HYPERLINK("https://talan.bank.gov.ua/get-user-certificate/wDwYaTp4tc6xFtWboOG9","Завантажити сертифікат")</f>
        <v>Завантажити сертифікат</v>
      </c>
    </row>
    <row r="1457" spans="1:4" x14ac:dyDescent="0.3">
      <c r="A1457">
        <v>1456</v>
      </c>
      <c r="B1457" s="2">
        <v>2192</v>
      </c>
      <c r="C1457" t="s">
        <v>1706</v>
      </c>
      <c r="D1457" t="str">
        <f>HYPERLINK("https://talan.bank.gov.ua/get-user-certificate/wDwYagLxL3CdzzzMhaw5","Завантажити сертифікат")</f>
        <v>Завантажити сертифікат</v>
      </c>
    </row>
    <row r="1458" spans="1:4" x14ac:dyDescent="0.3">
      <c r="A1458">
        <v>1457</v>
      </c>
      <c r="B1458" s="2">
        <v>2193</v>
      </c>
      <c r="C1458" t="s">
        <v>1707</v>
      </c>
      <c r="D1458" t="str">
        <f>HYPERLINK("https://talan.bank.gov.ua/get-user-certificate/wDwYaDAzlg6gHoai6qa3","Завантажити сертифікат")</f>
        <v>Завантажити сертифікат</v>
      </c>
    </row>
    <row r="1459" spans="1:4" x14ac:dyDescent="0.3">
      <c r="A1459">
        <v>1458</v>
      </c>
      <c r="B1459" s="2">
        <v>2194</v>
      </c>
      <c r="C1459" t="s">
        <v>1708</v>
      </c>
      <c r="D1459" t="str">
        <f>HYPERLINK("https://talan.bank.gov.ua/get-user-certificate/wDwYaK_Q40CYu-Ic8VEM","Завантажити сертифікат")</f>
        <v>Завантажити сертифікат</v>
      </c>
    </row>
    <row r="1460" spans="1:4" x14ac:dyDescent="0.3">
      <c r="A1460">
        <v>1459</v>
      </c>
      <c r="B1460" s="2">
        <v>2195</v>
      </c>
      <c r="C1460" t="s">
        <v>1709</v>
      </c>
      <c r="D1460" t="str">
        <f>HYPERLINK("https://talan.bank.gov.ua/get-user-certificate/wDwYaZbKjBc4-2oeH-If","Завантажити сертифікат")</f>
        <v>Завантажити сертифікат</v>
      </c>
    </row>
    <row r="1461" spans="1:4" x14ac:dyDescent="0.3">
      <c r="A1461">
        <v>1460</v>
      </c>
      <c r="B1461" s="2">
        <v>2196</v>
      </c>
      <c r="C1461" t="s">
        <v>1710</v>
      </c>
      <c r="D1461" t="str">
        <f>HYPERLINK("https://talan.bank.gov.ua/get-user-certificate/wDwYaLJFsxWqQeTvS0JR","Завантажити сертифікат")</f>
        <v>Завантажити сертифікат</v>
      </c>
    </row>
    <row r="1462" spans="1:4" x14ac:dyDescent="0.3">
      <c r="A1462">
        <v>1461</v>
      </c>
      <c r="B1462" s="2">
        <v>2197</v>
      </c>
      <c r="C1462" t="s">
        <v>1711</v>
      </c>
      <c r="D1462" t="str">
        <f>HYPERLINK("https://talan.bank.gov.ua/get-user-certificate/wDwYa7hTgDqMHrLa9Et5","Завантажити сертифікат")</f>
        <v>Завантажити сертифікат</v>
      </c>
    </row>
    <row r="1463" spans="1:4" x14ac:dyDescent="0.3">
      <c r="A1463">
        <v>1462</v>
      </c>
      <c r="B1463" s="2">
        <v>2198</v>
      </c>
      <c r="C1463" t="s">
        <v>866</v>
      </c>
      <c r="D1463" t="str">
        <f>HYPERLINK("https://talan.bank.gov.ua/get-user-certificate/wDwYaQ_Jpad_loa-ssI0","Завантажити сертифікат")</f>
        <v>Завантажити сертифікат</v>
      </c>
    </row>
    <row r="1464" spans="1:4" x14ac:dyDescent="0.3">
      <c r="A1464">
        <v>1463</v>
      </c>
      <c r="B1464" s="2">
        <v>2199</v>
      </c>
      <c r="C1464" t="s">
        <v>1712</v>
      </c>
      <c r="D1464" t="str">
        <f>HYPERLINK("https://talan.bank.gov.ua/get-user-certificate/wDwYa-U5LUyEstcidAX7","Завантажити сертифікат")</f>
        <v>Завантажити сертифікат</v>
      </c>
    </row>
    <row r="1465" spans="1:4" x14ac:dyDescent="0.3">
      <c r="A1465">
        <v>1464</v>
      </c>
      <c r="B1465" s="2">
        <v>2200</v>
      </c>
      <c r="C1465" t="s">
        <v>1713</v>
      </c>
      <c r="D1465" t="str">
        <f>HYPERLINK("https://talan.bank.gov.ua/get-user-certificate/wDwYaFbJObCBsFINJrl0","Завантажити сертифікат")</f>
        <v>Завантажити сертифікат</v>
      </c>
    </row>
    <row r="1466" spans="1:4" x14ac:dyDescent="0.3">
      <c r="A1466">
        <v>1465</v>
      </c>
      <c r="B1466" s="2">
        <v>2201</v>
      </c>
      <c r="C1466" t="s">
        <v>1714</v>
      </c>
      <c r="D1466" t="str">
        <f>HYPERLINK("https://talan.bank.gov.ua/get-user-certificate/wDwYaA4ZiTj6Z9QzExF6","Завантажити сертифікат")</f>
        <v>Завантажити сертифікат</v>
      </c>
    </row>
    <row r="1467" spans="1:4" x14ac:dyDescent="0.3">
      <c r="A1467">
        <v>1466</v>
      </c>
      <c r="B1467" s="2">
        <v>2202</v>
      </c>
      <c r="C1467" t="s">
        <v>1715</v>
      </c>
      <c r="D1467" t="str">
        <f>HYPERLINK("https://talan.bank.gov.ua/get-user-certificate/wDwYa5t4_OuVvDa7xAGJ","Завантажити сертифікат")</f>
        <v>Завантажити сертифікат</v>
      </c>
    </row>
    <row r="1468" spans="1:4" x14ac:dyDescent="0.3">
      <c r="A1468">
        <v>1467</v>
      </c>
      <c r="B1468" s="2">
        <v>2203</v>
      </c>
      <c r="C1468" t="s">
        <v>1716</v>
      </c>
      <c r="D1468" t="str">
        <f>HYPERLINK("https://talan.bank.gov.ua/get-user-certificate/wDwYacCpZzuvQgCT7e_M","Завантажити сертифікат")</f>
        <v>Завантажити сертифікат</v>
      </c>
    </row>
    <row r="1469" spans="1:4" x14ac:dyDescent="0.3">
      <c r="A1469">
        <v>1468</v>
      </c>
      <c r="B1469" s="2">
        <v>2204</v>
      </c>
      <c r="C1469" t="s">
        <v>1717</v>
      </c>
      <c r="D1469" t="str">
        <f>HYPERLINK("https://talan.bank.gov.ua/get-user-certificate/wDwYaoG_ExeblTHJtinc","Завантажити сертифікат")</f>
        <v>Завантажити сертифікат</v>
      </c>
    </row>
    <row r="1470" spans="1:4" x14ac:dyDescent="0.3">
      <c r="A1470">
        <v>1469</v>
      </c>
      <c r="B1470" s="2">
        <v>2205</v>
      </c>
      <c r="C1470" t="s">
        <v>1718</v>
      </c>
      <c r="D1470" t="str">
        <f>HYPERLINK("https://talan.bank.gov.ua/get-user-certificate/wDwYaXfazGhP4acKpBg3","Завантажити сертифікат")</f>
        <v>Завантажити сертифікат</v>
      </c>
    </row>
    <row r="1471" spans="1:4" x14ac:dyDescent="0.3">
      <c r="A1471">
        <v>1470</v>
      </c>
      <c r="B1471" s="2">
        <v>2206</v>
      </c>
      <c r="C1471" t="s">
        <v>1719</v>
      </c>
      <c r="D1471" t="str">
        <f>HYPERLINK("https://talan.bank.gov.ua/get-user-certificate/wDwYaKjotRajN4YipfjC","Завантажити сертифікат")</f>
        <v>Завантажити сертифікат</v>
      </c>
    </row>
    <row r="1472" spans="1:4" x14ac:dyDescent="0.3">
      <c r="A1472">
        <v>1471</v>
      </c>
      <c r="B1472" s="2">
        <v>2207</v>
      </c>
      <c r="C1472" t="s">
        <v>1720</v>
      </c>
      <c r="D1472" t="str">
        <f>HYPERLINK("https://talan.bank.gov.ua/get-user-certificate/wDwYa1ag8m_80Dscu1WX","Завантажити сертифікат")</f>
        <v>Завантажити сертифікат</v>
      </c>
    </row>
    <row r="1473" spans="1:4" x14ac:dyDescent="0.3">
      <c r="A1473">
        <v>1472</v>
      </c>
      <c r="B1473" s="2">
        <v>2208</v>
      </c>
      <c r="C1473" t="s">
        <v>1721</v>
      </c>
      <c r="D1473" t="str">
        <f>HYPERLINK("https://talan.bank.gov.ua/get-user-certificate/wDwYaYyMisQ3J7uFnqAr","Завантажити сертифікат")</f>
        <v>Завантажити сертифікат</v>
      </c>
    </row>
    <row r="1474" spans="1:4" x14ac:dyDescent="0.3">
      <c r="A1474">
        <v>1473</v>
      </c>
      <c r="B1474" s="2">
        <v>2209</v>
      </c>
      <c r="C1474" t="s">
        <v>1722</v>
      </c>
      <c r="D1474" t="str">
        <f>HYPERLINK("https://talan.bank.gov.ua/get-user-certificate/wDwYaxDn0rCggkPO8FhP","Завантажити сертифікат")</f>
        <v>Завантажити сертифікат</v>
      </c>
    </row>
    <row r="1475" spans="1:4" x14ac:dyDescent="0.3">
      <c r="A1475">
        <v>1474</v>
      </c>
      <c r="B1475" s="2">
        <v>2210</v>
      </c>
      <c r="C1475" t="s">
        <v>1723</v>
      </c>
      <c r="D1475" t="str">
        <f>HYPERLINK("https://talan.bank.gov.ua/get-user-certificate/wDwYaibZEsNqDdOnd_1g","Завантажити сертифікат")</f>
        <v>Завантажити сертифікат</v>
      </c>
    </row>
    <row r="1476" spans="1:4" x14ac:dyDescent="0.3">
      <c r="A1476">
        <v>1475</v>
      </c>
      <c r="B1476" s="2">
        <v>2211</v>
      </c>
      <c r="C1476" t="s">
        <v>1724</v>
      </c>
      <c r="D1476" t="str">
        <f>HYPERLINK("https://talan.bank.gov.ua/get-user-certificate/wDwYaRdxWQFuQo-VEC7E","Завантажити сертифікат")</f>
        <v>Завантажити сертифікат</v>
      </c>
    </row>
    <row r="1477" spans="1:4" x14ac:dyDescent="0.3">
      <c r="A1477">
        <v>1476</v>
      </c>
      <c r="B1477" s="2">
        <v>2212</v>
      </c>
      <c r="C1477" t="s">
        <v>1725</v>
      </c>
      <c r="D1477" t="str">
        <f>HYPERLINK("https://talan.bank.gov.ua/get-user-certificate/wDwYaoEN5Hn6EgivmF9x","Завантажити сертифікат")</f>
        <v>Завантажити сертифікат</v>
      </c>
    </row>
    <row r="1478" spans="1:4" x14ac:dyDescent="0.3">
      <c r="A1478">
        <v>1477</v>
      </c>
      <c r="B1478" s="2">
        <v>2213</v>
      </c>
      <c r="C1478" t="s">
        <v>1726</v>
      </c>
      <c r="D1478" t="str">
        <f>HYPERLINK("https://talan.bank.gov.ua/get-user-certificate/wDwYaWTkyGxVAW33h8mk","Завантажити сертифікат")</f>
        <v>Завантажити сертифікат</v>
      </c>
    </row>
    <row r="1479" spans="1:4" x14ac:dyDescent="0.3">
      <c r="A1479">
        <v>1478</v>
      </c>
      <c r="B1479" s="2">
        <v>2214</v>
      </c>
      <c r="C1479" t="s">
        <v>1727</v>
      </c>
      <c r="D1479" t="str">
        <f>HYPERLINK("https://talan.bank.gov.ua/get-user-certificate/wDwYamPZFqwdOsoOTr31","Завантажити сертифікат")</f>
        <v>Завантажити сертифікат</v>
      </c>
    </row>
    <row r="1480" spans="1:4" x14ac:dyDescent="0.3">
      <c r="A1480">
        <v>1479</v>
      </c>
      <c r="B1480" s="2">
        <v>2215</v>
      </c>
      <c r="C1480" t="s">
        <v>1728</v>
      </c>
      <c r="D1480" t="str">
        <f>HYPERLINK("https://talan.bank.gov.ua/get-user-certificate/wDwYa0SmM6G3y1cwMfCi","Завантажити сертифікат")</f>
        <v>Завантажити сертифікат</v>
      </c>
    </row>
    <row r="1481" spans="1:4" x14ac:dyDescent="0.3">
      <c r="A1481">
        <v>1480</v>
      </c>
      <c r="B1481" s="2">
        <v>2216</v>
      </c>
      <c r="C1481" t="s">
        <v>1729</v>
      </c>
      <c r="D1481" t="str">
        <f>HYPERLINK("https://talan.bank.gov.ua/get-user-certificate/wDwYa1WScOmhnBhG_7qQ","Завантажити сертифікат")</f>
        <v>Завантажити сертифікат</v>
      </c>
    </row>
    <row r="1482" spans="1:4" x14ac:dyDescent="0.3">
      <c r="A1482">
        <v>1481</v>
      </c>
      <c r="B1482" s="2">
        <v>2217</v>
      </c>
      <c r="C1482" t="s">
        <v>1730</v>
      </c>
      <c r="D1482" t="str">
        <f>HYPERLINK("https://talan.bank.gov.ua/get-user-certificate/wDwYaGjTnCVMn6bUOgGt","Завантажити сертифікат")</f>
        <v>Завантажити сертифікат</v>
      </c>
    </row>
    <row r="1483" spans="1:4" x14ac:dyDescent="0.3">
      <c r="A1483">
        <v>1482</v>
      </c>
      <c r="B1483" s="2">
        <v>2218</v>
      </c>
      <c r="C1483" t="s">
        <v>1731</v>
      </c>
      <c r="D1483" t="str">
        <f>HYPERLINK("https://talan.bank.gov.ua/get-user-certificate/wDwYah7nrsGi-crxaaBR","Завантажити сертифікат")</f>
        <v>Завантажити сертифікат</v>
      </c>
    </row>
    <row r="1484" spans="1:4" x14ac:dyDescent="0.3">
      <c r="A1484">
        <v>1483</v>
      </c>
      <c r="B1484" s="2">
        <v>2219</v>
      </c>
      <c r="C1484" t="s">
        <v>1732</v>
      </c>
      <c r="D1484" t="str">
        <f>HYPERLINK("https://talan.bank.gov.ua/get-user-certificate/wDwYaM8LJggcNzdb9hZ1","Завантажити сертифікат")</f>
        <v>Завантажити сертифікат</v>
      </c>
    </row>
    <row r="1485" spans="1:4" x14ac:dyDescent="0.3">
      <c r="A1485">
        <v>1484</v>
      </c>
      <c r="B1485" s="2">
        <v>2220</v>
      </c>
      <c r="C1485" t="s">
        <v>1733</v>
      </c>
      <c r="D1485" t="str">
        <f>HYPERLINK("https://talan.bank.gov.ua/get-user-certificate/wDwYaQ6vMdEwBhLodfpp","Завантажити сертифікат")</f>
        <v>Завантажити сертифікат</v>
      </c>
    </row>
    <row r="1486" spans="1:4" x14ac:dyDescent="0.3">
      <c r="A1486">
        <v>1485</v>
      </c>
      <c r="B1486" s="2">
        <v>2221</v>
      </c>
      <c r="C1486" t="s">
        <v>1734</v>
      </c>
      <c r="D1486" t="str">
        <f>HYPERLINK("https://talan.bank.gov.ua/get-user-certificate/wDwYagXxNQPcBtDvw-lz","Завантажити сертифікат")</f>
        <v>Завантажити сертифікат</v>
      </c>
    </row>
    <row r="1487" spans="1:4" x14ac:dyDescent="0.3">
      <c r="A1487">
        <v>1486</v>
      </c>
      <c r="B1487" s="2">
        <v>2222</v>
      </c>
      <c r="C1487" t="s">
        <v>1735</v>
      </c>
      <c r="D1487" t="str">
        <f>HYPERLINK("https://talan.bank.gov.ua/get-user-certificate/wDwYam7hR0icTmpq8vqX","Завантажити сертифікат")</f>
        <v>Завантажити сертифікат</v>
      </c>
    </row>
    <row r="1488" spans="1:4" x14ac:dyDescent="0.3">
      <c r="A1488">
        <v>1487</v>
      </c>
      <c r="B1488" s="2">
        <v>2223</v>
      </c>
      <c r="C1488" t="s">
        <v>1736</v>
      </c>
      <c r="D1488" t="str">
        <f>HYPERLINK("https://talan.bank.gov.ua/get-user-certificate/wDwYayqw4v4fapj_5GdQ","Завантажити сертифікат")</f>
        <v>Завантажити сертифікат</v>
      </c>
    </row>
    <row r="1489" spans="1:4" x14ac:dyDescent="0.3">
      <c r="A1489">
        <v>1488</v>
      </c>
      <c r="B1489" s="2">
        <v>2224</v>
      </c>
      <c r="C1489" t="s">
        <v>1737</v>
      </c>
      <c r="D1489" t="str">
        <f>HYPERLINK("https://talan.bank.gov.ua/get-user-certificate/wDwYalwD1G_dJjP_pITy","Завантажити сертифікат")</f>
        <v>Завантажити сертифікат</v>
      </c>
    </row>
    <row r="1490" spans="1:4" x14ac:dyDescent="0.3">
      <c r="A1490">
        <v>1489</v>
      </c>
      <c r="B1490" s="2">
        <v>2225</v>
      </c>
      <c r="C1490" t="s">
        <v>1738</v>
      </c>
      <c r="D1490" t="str">
        <f>HYPERLINK("https://talan.bank.gov.ua/get-user-certificate/wDwYaffRS1WAMElrBpu2","Завантажити сертифікат")</f>
        <v>Завантажити сертифікат</v>
      </c>
    </row>
    <row r="1491" spans="1:4" x14ac:dyDescent="0.3">
      <c r="A1491">
        <v>1490</v>
      </c>
      <c r="B1491" s="2">
        <v>2226</v>
      </c>
      <c r="C1491" t="s">
        <v>1739</v>
      </c>
      <c r="D1491" t="str">
        <f>HYPERLINK("https://talan.bank.gov.ua/get-user-certificate/wDwYawlEIZjBuCg4L-Rk","Завантажити сертифікат")</f>
        <v>Завантажити сертифікат</v>
      </c>
    </row>
    <row r="1492" spans="1:4" x14ac:dyDescent="0.3">
      <c r="A1492">
        <v>1491</v>
      </c>
      <c r="B1492" s="2">
        <v>2227</v>
      </c>
      <c r="C1492" t="s">
        <v>1740</v>
      </c>
      <c r="D1492" t="str">
        <f>HYPERLINK("https://talan.bank.gov.ua/get-user-certificate/wDwYa0_gscqt6p33W1DI","Завантажити сертифікат")</f>
        <v>Завантажити сертифікат</v>
      </c>
    </row>
    <row r="1493" spans="1:4" x14ac:dyDescent="0.3">
      <c r="A1493">
        <v>1492</v>
      </c>
      <c r="B1493" s="2">
        <v>2228</v>
      </c>
      <c r="C1493" t="s">
        <v>1741</v>
      </c>
      <c r="D1493" t="str">
        <f>HYPERLINK("https://talan.bank.gov.ua/get-user-certificate/wDwYapiN3LtJNiAlRWq8","Завантажити сертифікат")</f>
        <v>Завантажити сертифікат</v>
      </c>
    </row>
    <row r="1494" spans="1:4" x14ac:dyDescent="0.3">
      <c r="A1494">
        <v>1493</v>
      </c>
      <c r="B1494" s="2">
        <v>2229</v>
      </c>
      <c r="C1494" t="s">
        <v>908</v>
      </c>
      <c r="D1494" t="str">
        <f>HYPERLINK("https://talan.bank.gov.ua/get-user-certificate/wDwYaxNXD_G-swHAW29q","Завантажити сертифікат")</f>
        <v>Завантажити сертифікат</v>
      </c>
    </row>
    <row r="1495" spans="1:4" x14ac:dyDescent="0.3">
      <c r="A1495">
        <v>1494</v>
      </c>
      <c r="B1495" s="2">
        <v>2230</v>
      </c>
      <c r="C1495" t="s">
        <v>1742</v>
      </c>
      <c r="D1495" t="str">
        <f>HYPERLINK("https://talan.bank.gov.ua/get-user-certificate/wDwYalfkDZu5zuIGUeL1","Завантажити сертифікат")</f>
        <v>Завантажити сертифікат</v>
      </c>
    </row>
    <row r="1496" spans="1:4" x14ac:dyDescent="0.3">
      <c r="A1496">
        <v>1495</v>
      </c>
      <c r="B1496" s="2">
        <v>2231</v>
      </c>
      <c r="C1496" t="s">
        <v>1743</v>
      </c>
      <c r="D1496" t="str">
        <f>HYPERLINK("https://talan.bank.gov.ua/get-user-certificate/wDwYaCDQ0mPMjf2TnRcu","Завантажити сертифікат")</f>
        <v>Завантажити сертифікат</v>
      </c>
    </row>
    <row r="1497" spans="1:4" x14ac:dyDescent="0.3">
      <c r="A1497">
        <v>1496</v>
      </c>
      <c r="B1497" s="2">
        <v>2232</v>
      </c>
      <c r="C1497" t="s">
        <v>1744</v>
      </c>
      <c r="D1497" t="str">
        <f>HYPERLINK("https://talan.bank.gov.ua/get-user-certificate/wDwYaW3rZHIejKV49x95","Завантажити сертифікат")</f>
        <v>Завантажити сертифікат</v>
      </c>
    </row>
    <row r="1498" spans="1:4" x14ac:dyDescent="0.3">
      <c r="A1498">
        <v>1497</v>
      </c>
      <c r="B1498" s="2">
        <v>2233</v>
      </c>
      <c r="C1498" t="s">
        <v>1745</v>
      </c>
      <c r="D1498" t="str">
        <f>HYPERLINK("https://talan.bank.gov.ua/get-user-certificate/wDwYasg3vAR871X5ndCM","Завантажити сертифікат")</f>
        <v>Завантажити сертифікат</v>
      </c>
    </row>
    <row r="1499" spans="1:4" x14ac:dyDescent="0.3">
      <c r="A1499">
        <v>1498</v>
      </c>
      <c r="B1499" s="2">
        <v>2234</v>
      </c>
      <c r="C1499" t="s">
        <v>1746</v>
      </c>
      <c r="D1499" t="str">
        <f>HYPERLINK("https://talan.bank.gov.ua/get-user-certificate/wDwYarcRsPrGk-7Bduzk","Завантажити сертифікат")</f>
        <v>Завантажити сертифікат</v>
      </c>
    </row>
    <row r="1500" spans="1:4" x14ac:dyDescent="0.3">
      <c r="A1500">
        <v>1499</v>
      </c>
      <c r="B1500" s="2">
        <v>2235</v>
      </c>
      <c r="C1500" t="s">
        <v>1747</v>
      </c>
      <c r="D1500" t="str">
        <f>HYPERLINK("https://talan.bank.gov.ua/get-user-certificate/wDwYagaf_tc1vNpPfT1k","Завантажити сертифікат")</f>
        <v>Завантажити сертифікат</v>
      </c>
    </row>
    <row r="1501" spans="1:4" x14ac:dyDescent="0.3">
      <c r="A1501">
        <v>1500</v>
      </c>
      <c r="B1501" s="2">
        <v>2236</v>
      </c>
      <c r="C1501" t="s">
        <v>227</v>
      </c>
      <c r="D1501" t="str">
        <f>HYPERLINK("https://talan.bank.gov.ua/get-user-certificate/wDwYaJJ1LYQ1fFgqrdOR","Завантажити сертифікат")</f>
        <v>Завантажити сертифікат</v>
      </c>
    </row>
    <row r="1502" spans="1:4" x14ac:dyDescent="0.3">
      <c r="A1502">
        <v>1501</v>
      </c>
      <c r="B1502" s="2">
        <v>2237</v>
      </c>
      <c r="C1502" t="s">
        <v>1748</v>
      </c>
      <c r="D1502" t="str">
        <f>HYPERLINK("https://talan.bank.gov.ua/get-user-certificate/wDwYaz7JzAfZWc_humzA","Завантажити сертифікат")</f>
        <v>Завантажити сертифікат</v>
      </c>
    </row>
    <row r="1503" spans="1:4" x14ac:dyDescent="0.3">
      <c r="A1503">
        <v>1502</v>
      </c>
      <c r="B1503" s="2">
        <v>2238</v>
      </c>
      <c r="C1503" t="s">
        <v>1749</v>
      </c>
      <c r="D1503" t="str">
        <f>HYPERLINK("https://talan.bank.gov.ua/get-user-certificate/wDwYaC4L3giXKnos5DmU","Завантажити сертифікат")</f>
        <v>Завантажити сертифікат</v>
      </c>
    </row>
    <row r="1504" spans="1:4" x14ac:dyDescent="0.3">
      <c r="A1504">
        <v>1503</v>
      </c>
      <c r="B1504" s="2">
        <v>2239</v>
      </c>
      <c r="C1504" t="s">
        <v>1750</v>
      </c>
      <c r="D1504" t="str">
        <f>HYPERLINK("https://talan.bank.gov.ua/get-user-certificate/wDwYaIA9Z1bes9aw07Cj","Завантажити сертифікат")</f>
        <v>Завантажити сертифікат</v>
      </c>
    </row>
    <row r="1505" spans="1:4" x14ac:dyDescent="0.3">
      <c r="A1505">
        <v>1504</v>
      </c>
      <c r="B1505" s="2">
        <v>2240</v>
      </c>
      <c r="C1505" t="s">
        <v>1751</v>
      </c>
      <c r="D1505" t="str">
        <f>HYPERLINK("https://talan.bank.gov.ua/get-user-certificate/wDwYans0j85gnKQw3ucR","Завантажити сертифікат")</f>
        <v>Завантажити сертифікат</v>
      </c>
    </row>
    <row r="1506" spans="1:4" x14ac:dyDescent="0.3">
      <c r="A1506">
        <v>1505</v>
      </c>
      <c r="B1506" s="2">
        <v>2241</v>
      </c>
      <c r="C1506" t="s">
        <v>1752</v>
      </c>
      <c r="D1506" t="str">
        <f>HYPERLINK("https://talan.bank.gov.ua/get-user-certificate/wDwYadibwmFkpbi7LPsh","Завантажити сертифікат")</f>
        <v>Завантажити сертифікат</v>
      </c>
    </row>
    <row r="1507" spans="1:4" x14ac:dyDescent="0.3">
      <c r="A1507">
        <v>1506</v>
      </c>
      <c r="B1507" s="2">
        <v>2242</v>
      </c>
      <c r="C1507" t="s">
        <v>1753</v>
      </c>
      <c r="D1507" t="str">
        <f>HYPERLINK("https://talan.bank.gov.ua/get-user-certificate/wDwYalS3QnIGqzbhGj1E","Завантажити сертифікат")</f>
        <v>Завантажити сертифікат</v>
      </c>
    </row>
    <row r="1508" spans="1:4" x14ac:dyDescent="0.3">
      <c r="A1508">
        <v>1507</v>
      </c>
      <c r="B1508" s="2">
        <v>2243</v>
      </c>
      <c r="C1508" t="s">
        <v>1754</v>
      </c>
      <c r="D1508" t="str">
        <f>HYPERLINK("https://talan.bank.gov.ua/get-user-certificate/wDwYaI6eszyV-EypKq5x","Завантажити сертифікат")</f>
        <v>Завантажити сертифікат</v>
      </c>
    </row>
    <row r="1509" spans="1:4" x14ac:dyDescent="0.3">
      <c r="A1509">
        <v>1508</v>
      </c>
      <c r="B1509" s="2">
        <v>2244</v>
      </c>
      <c r="C1509" t="s">
        <v>1755</v>
      </c>
      <c r="D1509" t="str">
        <f>HYPERLINK("https://talan.bank.gov.ua/get-user-certificate/wDwYa6OkQERT3fQaq_1g","Завантажити сертифікат")</f>
        <v>Завантажити сертифікат</v>
      </c>
    </row>
    <row r="1510" spans="1:4" x14ac:dyDescent="0.3">
      <c r="A1510">
        <v>1509</v>
      </c>
      <c r="B1510" s="2">
        <v>2245</v>
      </c>
      <c r="C1510" t="s">
        <v>1338</v>
      </c>
      <c r="D1510" t="str">
        <f>HYPERLINK("https://talan.bank.gov.ua/get-user-certificate/wDwYa1MO6A2Drb-vTiMW","Завантажити сертифікат")</f>
        <v>Завантажити сертифікат</v>
      </c>
    </row>
    <row r="1511" spans="1:4" x14ac:dyDescent="0.3">
      <c r="A1511">
        <v>1510</v>
      </c>
      <c r="B1511" s="2">
        <v>2246</v>
      </c>
      <c r="C1511" t="s">
        <v>1756</v>
      </c>
      <c r="D1511" t="str">
        <f>HYPERLINK("https://talan.bank.gov.ua/get-user-certificate/wDwYaBt8GU9BYI8gU3OI","Завантажити сертифікат")</f>
        <v>Завантажити сертифікат</v>
      </c>
    </row>
    <row r="1512" spans="1:4" x14ac:dyDescent="0.3">
      <c r="A1512">
        <v>1511</v>
      </c>
      <c r="B1512" s="2">
        <v>2247</v>
      </c>
      <c r="C1512" t="s">
        <v>1757</v>
      </c>
      <c r="D1512" t="str">
        <f>HYPERLINK("https://talan.bank.gov.ua/get-user-certificate/wDwYaRP1XfRnXK1lbdpp","Завантажити сертифікат")</f>
        <v>Завантажити сертифікат</v>
      </c>
    </row>
    <row r="1513" spans="1:4" x14ac:dyDescent="0.3">
      <c r="A1513">
        <v>1512</v>
      </c>
      <c r="B1513" s="2">
        <v>2248</v>
      </c>
      <c r="C1513" t="s">
        <v>1758</v>
      </c>
      <c r="D1513" t="str">
        <f>HYPERLINK("https://talan.bank.gov.ua/get-user-certificate/wDwYaezPgnUGc0jauOWF","Завантажити сертифікат")</f>
        <v>Завантажити сертифікат</v>
      </c>
    </row>
    <row r="1514" spans="1:4" x14ac:dyDescent="0.3">
      <c r="A1514">
        <v>1513</v>
      </c>
      <c r="B1514" s="2">
        <v>2249</v>
      </c>
      <c r="C1514" t="s">
        <v>1759</v>
      </c>
      <c r="D1514" t="str">
        <f>HYPERLINK("https://talan.bank.gov.ua/get-user-certificate/wDwYafxxsaqbmDTlqWYB","Завантажити сертифікат")</f>
        <v>Завантажити сертифікат</v>
      </c>
    </row>
    <row r="1515" spans="1:4" x14ac:dyDescent="0.3">
      <c r="A1515">
        <v>1514</v>
      </c>
      <c r="B1515" s="2">
        <v>2250</v>
      </c>
      <c r="C1515" t="s">
        <v>1760</v>
      </c>
      <c r="D1515" t="str">
        <f>HYPERLINK("https://talan.bank.gov.ua/get-user-certificate/wDwYarUZH-1cFERheVri","Завантажити сертифікат")</f>
        <v>Завантажити сертифікат</v>
      </c>
    </row>
    <row r="1516" spans="1:4" x14ac:dyDescent="0.3">
      <c r="A1516">
        <v>1515</v>
      </c>
      <c r="B1516" s="2">
        <v>2251</v>
      </c>
      <c r="C1516" t="s">
        <v>1761</v>
      </c>
      <c r="D1516" t="str">
        <f>HYPERLINK("https://talan.bank.gov.ua/get-user-certificate/wDwYad_2-sTHtHqeecwr","Завантажити сертифікат")</f>
        <v>Завантажити сертифікат</v>
      </c>
    </row>
    <row r="1517" spans="1:4" x14ac:dyDescent="0.3">
      <c r="A1517">
        <v>1516</v>
      </c>
      <c r="B1517" s="2">
        <v>2252</v>
      </c>
      <c r="C1517" t="s">
        <v>1762</v>
      </c>
      <c r="D1517" t="str">
        <f>HYPERLINK("https://talan.bank.gov.ua/get-user-certificate/wDwYa9Mnwwnf3CJxbqsr","Завантажити сертифікат")</f>
        <v>Завантажити сертифікат</v>
      </c>
    </row>
    <row r="1518" spans="1:4" x14ac:dyDescent="0.3">
      <c r="A1518">
        <v>1517</v>
      </c>
      <c r="B1518" s="2">
        <v>2253</v>
      </c>
      <c r="C1518" t="s">
        <v>1763</v>
      </c>
      <c r="D1518" t="str">
        <f>HYPERLINK("https://talan.bank.gov.ua/get-user-certificate/wDwYa9UFG29yBvx_1p_p","Завантажити сертифікат")</f>
        <v>Завантажити сертифікат</v>
      </c>
    </row>
    <row r="1519" spans="1:4" x14ac:dyDescent="0.3">
      <c r="A1519">
        <v>1518</v>
      </c>
      <c r="B1519" s="2">
        <v>2254</v>
      </c>
      <c r="C1519" t="s">
        <v>1764</v>
      </c>
      <c r="D1519" t="str">
        <f>HYPERLINK("https://talan.bank.gov.ua/get-user-certificate/wDwYa35S6nfRWTVLVIr8","Завантажити сертифікат")</f>
        <v>Завантажити сертифікат</v>
      </c>
    </row>
    <row r="1520" spans="1:4" x14ac:dyDescent="0.3">
      <c r="A1520">
        <v>1519</v>
      </c>
      <c r="B1520" s="2">
        <v>2255</v>
      </c>
      <c r="C1520" t="s">
        <v>1765</v>
      </c>
      <c r="D1520" t="str">
        <f>HYPERLINK("https://talan.bank.gov.ua/get-user-certificate/wDwYaZRA_UvMUueeWXyF","Завантажити сертифікат")</f>
        <v>Завантажити сертифікат</v>
      </c>
    </row>
    <row r="1521" spans="1:4" x14ac:dyDescent="0.3">
      <c r="A1521">
        <v>1520</v>
      </c>
      <c r="B1521" s="2">
        <v>2256</v>
      </c>
      <c r="C1521" t="s">
        <v>1766</v>
      </c>
      <c r="D1521" t="str">
        <f>HYPERLINK("https://talan.bank.gov.ua/get-user-certificate/wDwYavU3izeAvYzaOccW","Завантажити сертифікат")</f>
        <v>Завантажити сертифікат</v>
      </c>
    </row>
    <row r="1522" spans="1:4" x14ac:dyDescent="0.3">
      <c r="A1522">
        <v>1521</v>
      </c>
      <c r="B1522" s="2">
        <v>2257</v>
      </c>
      <c r="C1522" t="s">
        <v>1767</v>
      </c>
      <c r="D1522" t="str">
        <f>HYPERLINK("https://talan.bank.gov.ua/get-user-certificate/wDwYaCKXQ6qRsZ0LLUMm","Завантажити сертифікат")</f>
        <v>Завантажити сертифікат</v>
      </c>
    </row>
    <row r="1523" spans="1:4" x14ac:dyDescent="0.3">
      <c r="A1523">
        <v>1522</v>
      </c>
      <c r="B1523" s="2">
        <v>2258</v>
      </c>
      <c r="C1523" t="s">
        <v>1768</v>
      </c>
      <c r="D1523" t="str">
        <f>HYPERLINK("https://talan.bank.gov.ua/get-user-certificate/wDwYaAF94mpc-z-DCTtE","Завантажити сертифікат")</f>
        <v>Завантажити сертифікат</v>
      </c>
    </row>
    <row r="1524" spans="1:4" x14ac:dyDescent="0.3">
      <c r="A1524">
        <v>1523</v>
      </c>
      <c r="B1524" s="2">
        <v>2259</v>
      </c>
      <c r="C1524" t="s">
        <v>1769</v>
      </c>
      <c r="D1524" t="str">
        <f>HYPERLINK("https://talan.bank.gov.ua/get-user-certificate/wDwYaP-o34otmTV46IDW","Завантажити сертифікат")</f>
        <v>Завантажити сертифікат</v>
      </c>
    </row>
    <row r="1525" spans="1:4" x14ac:dyDescent="0.3">
      <c r="A1525">
        <v>1524</v>
      </c>
      <c r="B1525" s="2">
        <v>2260</v>
      </c>
      <c r="C1525" t="s">
        <v>1770</v>
      </c>
      <c r="D1525" t="str">
        <f>HYPERLINK("https://talan.bank.gov.ua/get-user-certificate/wDwYaI_F0hU5juJnREVj","Завантажити сертифікат")</f>
        <v>Завантажити сертифікат</v>
      </c>
    </row>
    <row r="1526" spans="1:4" x14ac:dyDescent="0.3">
      <c r="A1526">
        <v>1525</v>
      </c>
      <c r="B1526" s="2">
        <v>2261</v>
      </c>
      <c r="C1526" t="s">
        <v>1771</v>
      </c>
      <c r="D1526" t="str">
        <f>HYPERLINK("https://talan.bank.gov.ua/get-user-certificate/wDwYa6KKznzdFd4CVwdB","Завантажити сертифікат")</f>
        <v>Завантажити сертифікат</v>
      </c>
    </row>
    <row r="1527" spans="1:4" x14ac:dyDescent="0.3">
      <c r="A1527">
        <v>1526</v>
      </c>
      <c r="B1527" s="2">
        <v>2262</v>
      </c>
      <c r="C1527" t="s">
        <v>1538</v>
      </c>
      <c r="D1527" t="str">
        <f>HYPERLINK("https://talan.bank.gov.ua/get-user-certificate/wDwYawXFd5d2CzxTUAkQ","Завантажити сертифікат")</f>
        <v>Завантажити сертифікат</v>
      </c>
    </row>
    <row r="1528" spans="1:4" x14ac:dyDescent="0.3">
      <c r="A1528">
        <v>1527</v>
      </c>
      <c r="B1528" s="2">
        <v>2263</v>
      </c>
      <c r="C1528" t="s">
        <v>1772</v>
      </c>
      <c r="D1528" t="str">
        <f>HYPERLINK("https://talan.bank.gov.ua/get-user-certificate/wDwYaXlWfdQLYbRvIZg5","Завантажити сертифікат")</f>
        <v>Завантажити сертифікат</v>
      </c>
    </row>
    <row r="1529" spans="1:4" x14ac:dyDescent="0.3">
      <c r="A1529">
        <v>1528</v>
      </c>
      <c r="B1529" s="2">
        <v>2264</v>
      </c>
      <c r="C1529" t="s">
        <v>1773</v>
      </c>
      <c r="D1529" t="str">
        <f>HYPERLINK("https://talan.bank.gov.ua/get-user-certificate/wDwYaRODfAbK5H_dF-84","Завантажити сертифікат")</f>
        <v>Завантажити сертифікат</v>
      </c>
    </row>
    <row r="1530" spans="1:4" x14ac:dyDescent="0.3">
      <c r="A1530">
        <v>1529</v>
      </c>
      <c r="B1530" s="2">
        <v>2265</v>
      </c>
      <c r="C1530" t="s">
        <v>1774</v>
      </c>
      <c r="D1530" t="str">
        <f>HYPERLINK("https://talan.bank.gov.ua/get-user-certificate/wDwYapprk0oppBSuXCn2","Завантажити сертифікат")</f>
        <v>Завантажити сертифікат</v>
      </c>
    </row>
    <row r="1531" spans="1:4" x14ac:dyDescent="0.3">
      <c r="A1531">
        <v>1530</v>
      </c>
      <c r="B1531" s="2">
        <v>2266</v>
      </c>
      <c r="C1531" t="s">
        <v>1775</v>
      </c>
      <c r="D1531" t="str">
        <f>HYPERLINK("https://talan.bank.gov.ua/get-user-certificate/wDwYaya5m18OQAxvEOFU","Завантажити сертифікат")</f>
        <v>Завантажити сертифікат</v>
      </c>
    </row>
    <row r="1532" spans="1:4" x14ac:dyDescent="0.3">
      <c r="A1532">
        <v>1531</v>
      </c>
      <c r="B1532" s="2">
        <v>2267</v>
      </c>
      <c r="C1532" t="s">
        <v>1776</v>
      </c>
      <c r="D1532" t="str">
        <f>HYPERLINK("https://talan.bank.gov.ua/get-user-certificate/wDwYa8ePk9iElD37Iun6","Завантажити сертифікат")</f>
        <v>Завантажити сертифікат</v>
      </c>
    </row>
    <row r="1533" spans="1:4" x14ac:dyDescent="0.3">
      <c r="A1533">
        <v>1532</v>
      </c>
      <c r="B1533" s="2">
        <v>2268</v>
      </c>
      <c r="C1533" t="s">
        <v>1777</v>
      </c>
      <c r="D1533" t="str">
        <f>HYPERLINK("https://talan.bank.gov.ua/get-user-certificate/wDwYaXQb0vIado2ZwZV3","Завантажити сертифікат")</f>
        <v>Завантажити сертифікат</v>
      </c>
    </row>
    <row r="1534" spans="1:4" x14ac:dyDescent="0.3">
      <c r="A1534">
        <v>1533</v>
      </c>
      <c r="B1534" s="2">
        <v>2269</v>
      </c>
      <c r="C1534" t="s">
        <v>1778</v>
      </c>
      <c r="D1534" t="str">
        <f>HYPERLINK("https://talan.bank.gov.ua/get-user-certificate/wDwYauzdXLVNfoAqPIoC","Завантажити сертифікат")</f>
        <v>Завантажити сертифікат</v>
      </c>
    </row>
    <row r="1535" spans="1:4" x14ac:dyDescent="0.3">
      <c r="A1535">
        <v>1534</v>
      </c>
      <c r="B1535" s="2">
        <v>2270</v>
      </c>
      <c r="C1535" t="s">
        <v>1779</v>
      </c>
      <c r="D1535" t="str">
        <f>HYPERLINK("https://talan.bank.gov.ua/get-user-certificate/wDwYa3oTNXDVtgULf5e_","Завантажити сертифікат")</f>
        <v>Завантажити сертифікат</v>
      </c>
    </row>
    <row r="1536" spans="1:4" x14ac:dyDescent="0.3">
      <c r="A1536">
        <v>1535</v>
      </c>
      <c r="B1536" s="2">
        <v>2271</v>
      </c>
      <c r="C1536" t="s">
        <v>1780</v>
      </c>
      <c r="D1536" t="str">
        <f>HYPERLINK("https://talan.bank.gov.ua/get-user-certificate/wDwYajlSHGGgMoBpwaC1","Завантажити сертифікат")</f>
        <v>Завантажити сертифікат</v>
      </c>
    </row>
    <row r="1537" spans="1:4" x14ac:dyDescent="0.3">
      <c r="A1537">
        <v>1536</v>
      </c>
      <c r="B1537" s="2">
        <v>2272</v>
      </c>
      <c r="C1537" t="s">
        <v>1781</v>
      </c>
      <c r="D1537" t="str">
        <f>HYPERLINK("https://talan.bank.gov.ua/get-user-certificate/wDwYaxwCQK6RoNtmneYO","Завантажити сертифікат")</f>
        <v>Завантажити сертифікат</v>
      </c>
    </row>
    <row r="1538" spans="1:4" x14ac:dyDescent="0.3">
      <c r="A1538">
        <v>1537</v>
      </c>
      <c r="B1538" s="2">
        <v>2273</v>
      </c>
      <c r="C1538" t="s">
        <v>1782</v>
      </c>
      <c r="D1538" t="str">
        <f>HYPERLINK("https://talan.bank.gov.ua/get-user-certificate/wDwYaDC-WG993hxzPMlw","Завантажити сертифікат")</f>
        <v>Завантажити сертифікат</v>
      </c>
    </row>
    <row r="1539" spans="1:4" x14ac:dyDescent="0.3">
      <c r="A1539">
        <v>1538</v>
      </c>
      <c r="B1539" s="2">
        <v>2274</v>
      </c>
      <c r="C1539" t="s">
        <v>1783</v>
      </c>
      <c r="D1539" t="str">
        <f>HYPERLINK("https://talan.bank.gov.ua/get-user-certificate/wDwYa5ACD6gE3zft8pUN","Завантажити сертифікат")</f>
        <v>Завантажити сертифікат</v>
      </c>
    </row>
    <row r="1540" spans="1:4" x14ac:dyDescent="0.3">
      <c r="A1540">
        <v>1539</v>
      </c>
      <c r="B1540" s="2">
        <v>2275</v>
      </c>
      <c r="C1540" t="s">
        <v>1784</v>
      </c>
      <c r="D1540" t="str">
        <f>HYPERLINK("https://talan.bank.gov.ua/get-user-certificate/wDwYatvS5uxRTHrmt3KI","Завантажити сертифікат")</f>
        <v>Завантажити сертифікат</v>
      </c>
    </row>
    <row r="1541" spans="1:4" x14ac:dyDescent="0.3">
      <c r="A1541">
        <v>1540</v>
      </c>
      <c r="B1541" s="2">
        <v>2276</v>
      </c>
      <c r="C1541" t="s">
        <v>1785</v>
      </c>
      <c r="D1541" t="str">
        <f>HYPERLINK("https://talan.bank.gov.ua/get-user-certificate/wDwYaFnce1wqH96HhCFH","Завантажити сертифікат")</f>
        <v>Завантажити сертифікат</v>
      </c>
    </row>
    <row r="1542" spans="1:4" x14ac:dyDescent="0.3">
      <c r="A1542">
        <v>1541</v>
      </c>
      <c r="B1542" s="2">
        <v>2277</v>
      </c>
      <c r="C1542" t="s">
        <v>1786</v>
      </c>
      <c r="D1542" t="str">
        <f>HYPERLINK("https://talan.bank.gov.ua/get-user-certificate/wDwYadY--LRLW4daBNuA","Завантажити сертифікат")</f>
        <v>Завантажити сертифікат</v>
      </c>
    </row>
    <row r="1543" spans="1:4" x14ac:dyDescent="0.3">
      <c r="A1543">
        <v>1542</v>
      </c>
      <c r="B1543" s="2">
        <v>2278</v>
      </c>
      <c r="C1543" t="s">
        <v>1787</v>
      </c>
      <c r="D1543" t="str">
        <f>HYPERLINK("https://talan.bank.gov.ua/get-user-certificate/wDwYaoWADhzWxYnzMnEZ","Завантажити сертифікат")</f>
        <v>Завантажити сертифікат</v>
      </c>
    </row>
    <row r="1544" spans="1:4" x14ac:dyDescent="0.3">
      <c r="A1544">
        <v>1543</v>
      </c>
      <c r="B1544" s="2">
        <v>2279</v>
      </c>
      <c r="C1544" t="s">
        <v>764</v>
      </c>
      <c r="D1544" t="str">
        <f>HYPERLINK("https://talan.bank.gov.ua/get-user-certificate/wDwYaTqAPBtGWICSRDYK","Завантажити сертифікат")</f>
        <v>Завантажити сертифікат</v>
      </c>
    </row>
    <row r="1545" spans="1:4" x14ac:dyDescent="0.3">
      <c r="A1545">
        <v>1544</v>
      </c>
      <c r="B1545" s="2">
        <v>2280</v>
      </c>
      <c r="C1545" t="s">
        <v>1788</v>
      </c>
      <c r="D1545" t="str">
        <f>HYPERLINK("https://talan.bank.gov.ua/get-user-certificate/wDwYab2rpXGDo8PEa_f_","Завантажити сертифікат")</f>
        <v>Завантажити сертифікат</v>
      </c>
    </row>
    <row r="1546" spans="1:4" x14ac:dyDescent="0.3">
      <c r="A1546">
        <v>1545</v>
      </c>
      <c r="B1546" s="2">
        <v>2281</v>
      </c>
      <c r="C1546" t="s">
        <v>1789</v>
      </c>
      <c r="D1546" t="str">
        <f>HYPERLINK("https://talan.bank.gov.ua/get-user-certificate/wDwYaQtXpZFPZh2GsINs","Завантажити сертифікат")</f>
        <v>Завантажити сертифікат</v>
      </c>
    </row>
    <row r="1547" spans="1:4" x14ac:dyDescent="0.3">
      <c r="A1547">
        <v>1546</v>
      </c>
      <c r="B1547" s="2">
        <v>2282</v>
      </c>
      <c r="C1547" t="s">
        <v>1790</v>
      </c>
      <c r="D1547" t="str">
        <f>HYPERLINK("https://talan.bank.gov.ua/get-user-certificate/wDwYaVO06YWIdY0EUbre","Завантажити сертифікат")</f>
        <v>Завантажити сертифікат</v>
      </c>
    </row>
    <row r="1548" spans="1:4" x14ac:dyDescent="0.3">
      <c r="A1548">
        <v>1547</v>
      </c>
      <c r="B1548" s="2">
        <v>2283</v>
      </c>
      <c r="C1548" t="s">
        <v>1791</v>
      </c>
      <c r="D1548" t="str">
        <f>HYPERLINK("https://talan.bank.gov.ua/get-user-certificate/wDwYaRslB1gk_Uhe7k3O","Завантажити сертифікат")</f>
        <v>Завантажити сертифікат</v>
      </c>
    </row>
    <row r="1549" spans="1:4" x14ac:dyDescent="0.3">
      <c r="A1549">
        <v>1548</v>
      </c>
      <c r="B1549" s="2">
        <v>2284</v>
      </c>
      <c r="C1549" t="s">
        <v>1792</v>
      </c>
      <c r="D1549" t="str">
        <f>HYPERLINK("https://talan.bank.gov.ua/get-user-certificate/wDwYaRNZJAMHydxaa57O","Завантажити сертифікат")</f>
        <v>Завантажити сертифікат</v>
      </c>
    </row>
    <row r="1550" spans="1:4" x14ac:dyDescent="0.3">
      <c r="A1550">
        <v>1549</v>
      </c>
      <c r="B1550" s="2">
        <v>2285</v>
      </c>
      <c r="C1550" t="s">
        <v>1793</v>
      </c>
      <c r="D1550" t="str">
        <f>HYPERLINK("https://talan.bank.gov.ua/get-user-certificate/wDwYaw8Iwfvn2u0y02uH","Завантажити сертифікат")</f>
        <v>Завантажити сертифікат</v>
      </c>
    </row>
    <row r="1551" spans="1:4" x14ac:dyDescent="0.3">
      <c r="A1551">
        <v>1550</v>
      </c>
      <c r="B1551" s="2">
        <v>2286</v>
      </c>
      <c r="C1551" t="s">
        <v>1794</v>
      </c>
      <c r="D1551" t="str">
        <f>HYPERLINK("https://talan.bank.gov.ua/get-user-certificate/wDwYaL2keyDMJ5h5a08W","Завантажити сертифікат")</f>
        <v>Завантажити сертифікат</v>
      </c>
    </row>
    <row r="1552" spans="1:4" x14ac:dyDescent="0.3">
      <c r="A1552">
        <v>1551</v>
      </c>
      <c r="B1552" s="2">
        <v>2287</v>
      </c>
      <c r="C1552" t="s">
        <v>1795</v>
      </c>
      <c r="D1552" t="str">
        <f>HYPERLINK("https://talan.bank.gov.ua/get-user-certificate/wDwYaaLfZMv1SLjfNUMY","Завантажити сертифікат")</f>
        <v>Завантажити сертифікат</v>
      </c>
    </row>
    <row r="1553" spans="1:4" x14ac:dyDescent="0.3">
      <c r="A1553">
        <v>1552</v>
      </c>
      <c r="B1553" s="2">
        <v>2288</v>
      </c>
      <c r="C1553" t="s">
        <v>1796</v>
      </c>
      <c r="D1553" t="str">
        <f>HYPERLINK("https://talan.bank.gov.ua/get-user-certificate/wDwYaRSrmOch2EeKI3H8","Завантажити сертифікат")</f>
        <v>Завантажити сертифікат</v>
      </c>
    </row>
    <row r="1554" spans="1:4" x14ac:dyDescent="0.3">
      <c r="A1554">
        <v>1553</v>
      </c>
      <c r="B1554" s="2">
        <v>2289</v>
      </c>
      <c r="C1554" t="s">
        <v>1797</v>
      </c>
      <c r="D1554" t="str">
        <f>HYPERLINK("https://talan.bank.gov.ua/get-user-certificate/wDwYabuHBZido6Ak4f0o","Завантажити сертифікат")</f>
        <v>Завантажити сертифікат</v>
      </c>
    </row>
    <row r="1555" spans="1:4" x14ac:dyDescent="0.3">
      <c r="A1555">
        <v>1554</v>
      </c>
      <c r="B1555" s="2">
        <v>2290</v>
      </c>
      <c r="C1555" t="s">
        <v>1798</v>
      </c>
      <c r="D1555" t="str">
        <f>HYPERLINK("https://talan.bank.gov.ua/get-user-certificate/wDwYaSTexuJN0h0VxE9H","Завантажити сертифікат")</f>
        <v>Завантажити сертифікат</v>
      </c>
    </row>
    <row r="1556" spans="1:4" x14ac:dyDescent="0.3">
      <c r="A1556">
        <v>1555</v>
      </c>
      <c r="B1556" s="2">
        <v>2291</v>
      </c>
      <c r="C1556" t="s">
        <v>1799</v>
      </c>
      <c r="D1556" t="str">
        <f>HYPERLINK("https://talan.bank.gov.ua/get-user-certificate/wDwYaVinwXoq5DS9lZYe","Завантажити сертифікат")</f>
        <v>Завантажити сертифікат</v>
      </c>
    </row>
    <row r="1557" spans="1:4" x14ac:dyDescent="0.3">
      <c r="A1557">
        <v>1556</v>
      </c>
      <c r="B1557" s="2">
        <v>2292</v>
      </c>
      <c r="C1557" t="s">
        <v>810</v>
      </c>
      <c r="D1557" t="str">
        <f>HYPERLINK("https://talan.bank.gov.ua/get-user-certificate/wDwYamp9ekQ0e2zT8BdY","Завантажити сертифікат")</f>
        <v>Завантажити сертифікат</v>
      </c>
    </row>
    <row r="1558" spans="1:4" x14ac:dyDescent="0.3">
      <c r="A1558">
        <v>1557</v>
      </c>
      <c r="B1558" s="2">
        <v>2293</v>
      </c>
      <c r="C1558" t="s">
        <v>792</v>
      </c>
      <c r="D1558" t="str">
        <f>HYPERLINK("https://talan.bank.gov.ua/get-user-certificate/wDwYaX39ifesuHBvDRU9","Завантажити сертифікат")</f>
        <v>Завантажити сертифікат</v>
      </c>
    </row>
    <row r="1559" spans="1:4" x14ac:dyDescent="0.3">
      <c r="A1559">
        <v>1558</v>
      </c>
      <c r="B1559" s="2">
        <v>2294</v>
      </c>
      <c r="C1559" t="s">
        <v>1800</v>
      </c>
      <c r="D1559" t="str">
        <f>HYPERLINK("https://talan.bank.gov.ua/get-user-certificate/wDwYacFfZISC9v8Lhf2j","Завантажити сертифікат")</f>
        <v>Завантажити сертифікат</v>
      </c>
    </row>
    <row r="1560" spans="1:4" x14ac:dyDescent="0.3">
      <c r="A1560">
        <v>1559</v>
      </c>
      <c r="B1560" s="2">
        <v>2295</v>
      </c>
      <c r="C1560" t="s">
        <v>1801</v>
      </c>
      <c r="D1560" t="str">
        <f>HYPERLINK("https://talan.bank.gov.ua/get-user-certificate/wDwYaEEYikcI8AwcqDpE","Завантажити сертифікат")</f>
        <v>Завантажити сертифікат</v>
      </c>
    </row>
    <row r="1561" spans="1:4" x14ac:dyDescent="0.3">
      <c r="A1561">
        <v>1560</v>
      </c>
      <c r="B1561" s="2">
        <v>2296</v>
      </c>
      <c r="C1561" t="s">
        <v>1802</v>
      </c>
      <c r="D1561" t="str">
        <f>HYPERLINK("https://talan.bank.gov.ua/get-user-certificate/wDwYa3TapAubfSW3kNZo","Завантажити сертифікат")</f>
        <v>Завантажити сертифікат</v>
      </c>
    </row>
    <row r="1562" spans="1:4" x14ac:dyDescent="0.3">
      <c r="A1562">
        <v>1561</v>
      </c>
      <c r="B1562" s="2">
        <v>2297</v>
      </c>
      <c r="C1562" t="s">
        <v>1803</v>
      </c>
      <c r="D1562" t="str">
        <f>HYPERLINK("https://talan.bank.gov.ua/get-user-certificate/wDwYafOj9rrtNpBM3xkh","Завантажити сертифікат")</f>
        <v>Завантажити сертифікат</v>
      </c>
    </row>
    <row r="1563" spans="1:4" x14ac:dyDescent="0.3">
      <c r="A1563">
        <v>1562</v>
      </c>
      <c r="B1563" s="2">
        <v>2298</v>
      </c>
      <c r="C1563" t="s">
        <v>1804</v>
      </c>
      <c r="D1563" t="str">
        <f>HYPERLINK("https://talan.bank.gov.ua/get-user-certificate/wDwYaxJyvtF3DKXrEY_Q","Завантажити сертифікат")</f>
        <v>Завантажити сертифікат</v>
      </c>
    </row>
    <row r="1564" spans="1:4" x14ac:dyDescent="0.3">
      <c r="A1564">
        <v>1563</v>
      </c>
      <c r="B1564" s="2">
        <v>2299</v>
      </c>
      <c r="C1564" t="s">
        <v>946</v>
      </c>
      <c r="D1564" t="str">
        <f>HYPERLINK("https://talan.bank.gov.ua/get-user-certificate/wDwYaLJ0MX8yIow334ls","Завантажити сертифікат")</f>
        <v>Завантажити сертифікат</v>
      </c>
    </row>
    <row r="1565" spans="1:4" x14ac:dyDescent="0.3">
      <c r="A1565">
        <v>1564</v>
      </c>
      <c r="B1565" s="2">
        <v>2300</v>
      </c>
      <c r="C1565" t="s">
        <v>1805</v>
      </c>
      <c r="D1565" t="str">
        <f>HYPERLINK("https://talan.bank.gov.ua/get-user-certificate/wDwYajYIixStZVhTNyWJ","Завантажити сертифікат")</f>
        <v>Завантажити сертифікат</v>
      </c>
    </row>
    <row r="1566" spans="1:4" x14ac:dyDescent="0.3">
      <c r="A1566">
        <v>1565</v>
      </c>
      <c r="B1566" s="2">
        <v>2301</v>
      </c>
      <c r="C1566" t="s">
        <v>1806</v>
      </c>
      <c r="D1566" t="str">
        <f>HYPERLINK("https://talan.bank.gov.ua/get-user-certificate/wDwYari1n4rGEvvZ8htC","Завантажити сертифікат")</f>
        <v>Завантажити сертифікат</v>
      </c>
    </row>
    <row r="1567" spans="1:4" x14ac:dyDescent="0.3">
      <c r="A1567">
        <v>1566</v>
      </c>
      <c r="B1567" s="2">
        <v>2302</v>
      </c>
      <c r="C1567" t="s">
        <v>1807</v>
      </c>
      <c r="D1567" t="str">
        <f>HYPERLINK("https://talan.bank.gov.ua/get-user-certificate/wDwYaWpowRu8oqz_nucj","Завантажити сертифікат")</f>
        <v>Завантажити сертифікат</v>
      </c>
    </row>
    <row r="1568" spans="1:4" x14ac:dyDescent="0.3">
      <c r="A1568">
        <v>1567</v>
      </c>
      <c r="B1568" s="2">
        <v>2303</v>
      </c>
      <c r="C1568" t="s">
        <v>1808</v>
      </c>
      <c r="D1568" t="str">
        <f>HYPERLINK("https://talan.bank.gov.ua/get-user-certificate/wDwYajqSX-0Eicrakga4","Завантажити сертифікат")</f>
        <v>Завантажити сертифікат</v>
      </c>
    </row>
    <row r="1569" spans="1:4" x14ac:dyDescent="0.3">
      <c r="A1569">
        <v>1568</v>
      </c>
      <c r="B1569" s="2">
        <v>2304</v>
      </c>
      <c r="C1569" t="s">
        <v>1809</v>
      </c>
      <c r="D1569" t="str">
        <f>HYPERLINK("https://talan.bank.gov.ua/get-user-certificate/wDwYahmd2LBRlKUQ69fv","Завантажити сертифікат")</f>
        <v>Завантажити сертифікат</v>
      </c>
    </row>
    <row r="1570" spans="1:4" x14ac:dyDescent="0.3">
      <c r="A1570">
        <v>1569</v>
      </c>
      <c r="B1570" s="2">
        <v>2305</v>
      </c>
      <c r="C1570" t="s">
        <v>1810</v>
      </c>
      <c r="D1570" t="str">
        <f>HYPERLINK("https://talan.bank.gov.ua/get-user-certificate/wDwYa4wUTmOIk0kWYBWy","Завантажити сертифікат")</f>
        <v>Завантажити сертифікат</v>
      </c>
    </row>
    <row r="1571" spans="1:4" x14ac:dyDescent="0.3">
      <c r="A1571">
        <v>1570</v>
      </c>
      <c r="B1571" s="2">
        <v>2306</v>
      </c>
      <c r="C1571" t="s">
        <v>1811</v>
      </c>
      <c r="D1571" t="str">
        <f>HYPERLINK("https://talan.bank.gov.ua/get-user-certificate/wDwYadeNNkiHKbKRkdlh","Завантажити сертифікат")</f>
        <v>Завантажити сертифікат</v>
      </c>
    </row>
    <row r="1572" spans="1:4" x14ac:dyDescent="0.3">
      <c r="A1572">
        <v>1571</v>
      </c>
      <c r="B1572" s="2">
        <v>2307</v>
      </c>
      <c r="C1572" t="s">
        <v>1812</v>
      </c>
      <c r="D1572" t="str">
        <f>HYPERLINK("https://talan.bank.gov.ua/get-user-certificate/wDwYaWlRK0tN3OoyRww-","Завантажити сертифікат")</f>
        <v>Завантажити сертифікат</v>
      </c>
    </row>
    <row r="1573" spans="1:4" x14ac:dyDescent="0.3">
      <c r="A1573">
        <v>1572</v>
      </c>
      <c r="B1573" s="2">
        <v>2308</v>
      </c>
      <c r="C1573" t="s">
        <v>1813</v>
      </c>
      <c r="D1573" t="str">
        <f>HYPERLINK("https://talan.bank.gov.ua/get-user-certificate/wDwYabeJ0BjZUX-K974L","Завантажити сертифікат")</f>
        <v>Завантажити сертифікат</v>
      </c>
    </row>
    <row r="1574" spans="1:4" x14ac:dyDescent="0.3">
      <c r="A1574">
        <v>1573</v>
      </c>
      <c r="B1574" s="2">
        <v>2309</v>
      </c>
      <c r="C1574" t="s">
        <v>339</v>
      </c>
      <c r="D1574" t="str">
        <f>HYPERLINK("https://talan.bank.gov.ua/get-user-certificate/wDwYavetKb-89G_vdhLs","Завантажити сертифікат")</f>
        <v>Завантажити сертифікат</v>
      </c>
    </row>
    <row r="1575" spans="1:4" x14ac:dyDescent="0.3">
      <c r="A1575">
        <v>1574</v>
      </c>
      <c r="B1575" s="2">
        <v>2310</v>
      </c>
      <c r="C1575" t="s">
        <v>1814</v>
      </c>
      <c r="D1575" t="str">
        <f>HYPERLINK("https://talan.bank.gov.ua/get-user-certificate/wDwYaYYdnQFX3ypyjKGr","Завантажити сертифікат")</f>
        <v>Завантажити сертифікат</v>
      </c>
    </row>
    <row r="1576" spans="1:4" x14ac:dyDescent="0.3">
      <c r="A1576">
        <v>1575</v>
      </c>
      <c r="B1576" s="2">
        <v>2311</v>
      </c>
      <c r="C1576" t="s">
        <v>1815</v>
      </c>
      <c r="D1576" t="str">
        <f>HYPERLINK("https://talan.bank.gov.ua/get-user-certificate/wDwYasmcujxW8QvoK34R","Завантажити сертифікат")</f>
        <v>Завантажити сертифікат</v>
      </c>
    </row>
    <row r="1577" spans="1:4" x14ac:dyDescent="0.3">
      <c r="A1577">
        <v>1576</v>
      </c>
      <c r="B1577" s="2">
        <v>2312</v>
      </c>
      <c r="C1577" t="s">
        <v>1816</v>
      </c>
      <c r="D1577" t="str">
        <f>HYPERLINK("https://talan.bank.gov.ua/get-user-certificate/wDwYacLedWgLx2rCmuHO","Завантажити сертифікат")</f>
        <v>Завантажити сертифікат</v>
      </c>
    </row>
    <row r="1578" spans="1:4" x14ac:dyDescent="0.3">
      <c r="A1578">
        <v>1577</v>
      </c>
      <c r="B1578" s="2">
        <v>2313</v>
      </c>
      <c r="C1578" t="s">
        <v>1817</v>
      </c>
      <c r="D1578" t="str">
        <f>HYPERLINK("https://talan.bank.gov.ua/get-user-certificate/wDwYaqB38gwc_emQwnFj","Завантажити сертифікат")</f>
        <v>Завантажити сертифікат</v>
      </c>
    </row>
    <row r="1579" spans="1:4" x14ac:dyDescent="0.3">
      <c r="A1579">
        <v>1578</v>
      </c>
      <c r="B1579" s="2">
        <v>2314</v>
      </c>
      <c r="C1579" t="s">
        <v>1818</v>
      </c>
      <c r="D1579" t="str">
        <f>HYPERLINK("https://talan.bank.gov.ua/get-user-certificate/wDwYauiBapb0TAPfFAmH","Завантажити сертифікат")</f>
        <v>Завантажити сертифікат</v>
      </c>
    </row>
    <row r="1580" spans="1:4" x14ac:dyDescent="0.3">
      <c r="A1580">
        <v>1579</v>
      </c>
      <c r="B1580" s="2">
        <v>2315</v>
      </c>
      <c r="C1580" t="s">
        <v>1819</v>
      </c>
      <c r="D1580" t="str">
        <f>HYPERLINK("https://talan.bank.gov.ua/get-user-certificate/wDwYav58EeERamb51EX7","Завантажити сертифікат")</f>
        <v>Завантажити сертифікат</v>
      </c>
    </row>
    <row r="1581" spans="1:4" x14ac:dyDescent="0.3">
      <c r="A1581">
        <v>1580</v>
      </c>
      <c r="B1581" s="2">
        <v>2316</v>
      </c>
      <c r="C1581" t="s">
        <v>1820</v>
      </c>
      <c r="D1581" t="str">
        <f>HYPERLINK("https://talan.bank.gov.ua/get-user-certificate/wDwYaCgNybYXA7qzW87O","Завантажити сертифікат")</f>
        <v>Завантажити сертифікат</v>
      </c>
    </row>
    <row r="1582" spans="1:4" x14ac:dyDescent="0.3">
      <c r="A1582">
        <v>1581</v>
      </c>
      <c r="B1582" s="2">
        <v>2317</v>
      </c>
      <c r="C1582" t="s">
        <v>1821</v>
      </c>
      <c r="D1582" t="str">
        <f>HYPERLINK("https://talan.bank.gov.ua/get-user-certificate/wDwYanuWUi7h1_2mBkoG","Завантажити сертифікат")</f>
        <v>Завантажити сертифікат</v>
      </c>
    </row>
    <row r="1583" spans="1:4" x14ac:dyDescent="0.3">
      <c r="A1583">
        <v>1582</v>
      </c>
      <c r="B1583" s="2">
        <v>2318</v>
      </c>
      <c r="C1583" t="s">
        <v>1822</v>
      </c>
      <c r="D1583" t="str">
        <f>HYPERLINK("https://talan.bank.gov.ua/get-user-certificate/wDwYarxhpYYzG7liLdW-","Завантажити сертифікат")</f>
        <v>Завантажити сертифікат</v>
      </c>
    </row>
    <row r="1584" spans="1:4" x14ac:dyDescent="0.3">
      <c r="A1584">
        <v>1583</v>
      </c>
      <c r="B1584" s="2">
        <v>2319</v>
      </c>
      <c r="C1584" t="s">
        <v>1823</v>
      </c>
      <c r="D1584" t="str">
        <f>HYPERLINK("https://talan.bank.gov.ua/get-user-certificate/wDwYadj8c8HYFImGyjQW","Завантажити сертифікат")</f>
        <v>Завантажити сертифікат</v>
      </c>
    </row>
    <row r="1585" spans="1:4" x14ac:dyDescent="0.3">
      <c r="A1585">
        <v>1584</v>
      </c>
      <c r="B1585" s="2">
        <v>2320</v>
      </c>
      <c r="C1585" t="s">
        <v>1412</v>
      </c>
      <c r="D1585" t="str">
        <f>HYPERLINK("https://talan.bank.gov.ua/get-user-certificate/wDwYaD08Pc7Cn0-d9bRs","Завантажити сертифікат")</f>
        <v>Завантажити сертифікат</v>
      </c>
    </row>
    <row r="1586" spans="1:4" x14ac:dyDescent="0.3">
      <c r="A1586">
        <v>1585</v>
      </c>
      <c r="B1586" s="2">
        <v>2321</v>
      </c>
      <c r="C1586" t="s">
        <v>1824</v>
      </c>
      <c r="D1586" t="str">
        <f>HYPERLINK("https://talan.bank.gov.ua/get-user-certificate/wDwYauStkvVCyOjJMTL2","Завантажити сертифікат")</f>
        <v>Завантажити сертифікат</v>
      </c>
    </row>
    <row r="1587" spans="1:4" x14ac:dyDescent="0.3">
      <c r="A1587">
        <v>1586</v>
      </c>
      <c r="B1587" s="2">
        <v>2322</v>
      </c>
      <c r="C1587" t="s">
        <v>1825</v>
      </c>
      <c r="D1587" t="str">
        <f>HYPERLINK("https://talan.bank.gov.ua/get-user-certificate/wDwYa-FhYpWWYbCmbOyp","Завантажити сертифікат")</f>
        <v>Завантажити сертифікат</v>
      </c>
    </row>
    <row r="1588" spans="1:4" x14ac:dyDescent="0.3">
      <c r="A1588">
        <v>1587</v>
      </c>
      <c r="B1588" s="2">
        <v>2323</v>
      </c>
      <c r="C1588" t="s">
        <v>1826</v>
      </c>
      <c r="D1588" t="str">
        <f>HYPERLINK("https://talan.bank.gov.ua/get-user-certificate/wDwYa2Z-q5_Y1Nooj1k6","Завантажити сертифікат")</f>
        <v>Завантажити сертифікат</v>
      </c>
    </row>
    <row r="1589" spans="1:4" x14ac:dyDescent="0.3">
      <c r="A1589">
        <v>1588</v>
      </c>
      <c r="B1589" s="2">
        <v>2324</v>
      </c>
      <c r="C1589" t="s">
        <v>1827</v>
      </c>
      <c r="D1589" t="str">
        <f>HYPERLINK("https://talan.bank.gov.ua/get-user-certificate/wDwYaxSn2yaBGdYEEiHS","Завантажити сертифікат")</f>
        <v>Завантажити сертифікат</v>
      </c>
    </row>
    <row r="1590" spans="1:4" x14ac:dyDescent="0.3">
      <c r="A1590">
        <v>1589</v>
      </c>
      <c r="B1590" s="2">
        <v>2325</v>
      </c>
      <c r="C1590" t="s">
        <v>1828</v>
      </c>
      <c r="D1590" t="str">
        <f>HYPERLINK("https://talan.bank.gov.ua/get-user-certificate/wDwYaA1cK8djJw7AQmKP","Завантажити сертифікат")</f>
        <v>Завантажити сертифікат</v>
      </c>
    </row>
    <row r="1591" spans="1:4" x14ac:dyDescent="0.3">
      <c r="A1591">
        <v>1590</v>
      </c>
      <c r="B1591" s="2">
        <v>2326</v>
      </c>
      <c r="C1591" t="s">
        <v>1829</v>
      </c>
      <c r="D1591" t="str">
        <f>HYPERLINK("https://talan.bank.gov.ua/get-user-certificate/wDwYaUP_9mlZnRI8y6f5","Завантажити сертифікат")</f>
        <v>Завантажити сертифікат</v>
      </c>
    </row>
    <row r="1592" spans="1:4" x14ac:dyDescent="0.3">
      <c r="A1592">
        <v>1591</v>
      </c>
      <c r="B1592" s="2">
        <v>2327</v>
      </c>
      <c r="C1592" t="s">
        <v>1830</v>
      </c>
      <c r="D1592" t="str">
        <f>HYPERLINK("https://talan.bank.gov.ua/get-user-certificate/wDwYavyEDRHxvgO2sysG","Завантажити сертифікат")</f>
        <v>Завантажити сертифікат</v>
      </c>
    </row>
    <row r="1593" spans="1:4" x14ac:dyDescent="0.3">
      <c r="A1593">
        <v>1592</v>
      </c>
      <c r="B1593" s="2">
        <v>2328</v>
      </c>
      <c r="C1593" t="s">
        <v>1831</v>
      </c>
      <c r="D1593" t="str">
        <f>HYPERLINK("https://talan.bank.gov.ua/get-user-certificate/wDwYacmQ8ywRa0iCCNYw","Завантажити сертифікат")</f>
        <v>Завантажити сертифікат</v>
      </c>
    </row>
    <row r="1594" spans="1:4" x14ac:dyDescent="0.3">
      <c r="A1594">
        <v>1593</v>
      </c>
      <c r="B1594" s="2">
        <v>2329</v>
      </c>
      <c r="C1594" t="s">
        <v>1832</v>
      </c>
      <c r="D1594" t="str">
        <f>HYPERLINK("https://talan.bank.gov.ua/get-user-certificate/wDwYa4-tdfZZYHUaUW6A","Завантажити сертифікат")</f>
        <v>Завантажити сертифікат</v>
      </c>
    </row>
    <row r="1595" spans="1:4" x14ac:dyDescent="0.3">
      <c r="A1595">
        <v>1594</v>
      </c>
      <c r="B1595" s="2">
        <v>2330</v>
      </c>
      <c r="C1595" t="s">
        <v>1833</v>
      </c>
      <c r="D1595" t="str">
        <f>HYPERLINK("https://talan.bank.gov.ua/get-user-certificate/wDwYao7OcWSXJK0uI9mS","Завантажити сертифікат")</f>
        <v>Завантажити сертифікат</v>
      </c>
    </row>
    <row r="1596" spans="1:4" x14ac:dyDescent="0.3">
      <c r="A1596">
        <v>1595</v>
      </c>
      <c r="B1596" s="2">
        <v>2331</v>
      </c>
      <c r="C1596" t="s">
        <v>1834</v>
      </c>
      <c r="D1596" t="str">
        <f>HYPERLINK("https://talan.bank.gov.ua/get-user-certificate/wDwYaa4pz631kpMnYsnI","Завантажити сертифікат")</f>
        <v>Завантажити сертифікат</v>
      </c>
    </row>
    <row r="1597" spans="1:4" x14ac:dyDescent="0.3">
      <c r="A1597">
        <v>1596</v>
      </c>
      <c r="B1597" s="2">
        <v>2332</v>
      </c>
      <c r="C1597" t="s">
        <v>1835</v>
      </c>
      <c r="D1597" t="str">
        <f>HYPERLINK("https://talan.bank.gov.ua/get-user-certificate/wDwYarq2MkV0nvFasyIj","Завантажити сертифікат")</f>
        <v>Завантажити сертифікат</v>
      </c>
    </row>
    <row r="1598" spans="1:4" x14ac:dyDescent="0.3">
      <c r="A1598">
        <v>1597</v>
      </c>
      <c r="B1598" s="2">
        <v>2333</v>
      </c>
      <c r="C1598" t="s">
        <v>1836</v>
      </c>
      <c r="D1598" t="str">
        <f>HYPERLINK("https://talan.bank.gov.ua/get-user-certificate/wDwYahGVyHEUS9dtYtKK","Завантажити сертифікат")</f>
        <v>Завантажити сертифікат</v>
      </c>
    </row>
    <row r="1599" spans="1:4" x14ac:dyDescent="0.3">
      <c r="A1599">
        <v>1598</v>
      </c>
      <c r="B1599" s="2">
        <v>2334</v>
      </c>
      <c r="C1599" t="s">
        <v>1837</v>
      </c>
      <c r="D1599" t="str">
        <f>HYPERLINK("https://talan.bank.gov.ua/get-user-certificate/wDwYaBNZXynw3wMyNkEK","Завантажити сертифікат")</f>
        <v>Завантажити сертифікат</v>
      </c>
    </row>
    <row r="1600" spans="1:4" x14ac:dyDescent="0.3">
      <c r="A1600">
        <v>1599</v>
      </c>
      <c r="B1600" s="2">
        <v>2335</v>
      </c>
      <c r="C1600" t="s">
        <v>1838</v>
      </c>
      <c r="D1600" t="str">
        <f>HYPERLINK("https://talan.bank.gov.ua/get-user-certificate/wDwYahKlOG01js_WXCiF","Завантажити сертифікат")</f>
        <v>Завантажити сертифікат</v>
      </c>
    </row>
    <row r="1601" spans="1:4" x14ac:dyDescent="0.3">
      <c r="A1601">
        <v>1600</v>
      </c>
      <c r="B1601" s="2">
        <v>2336</v>
      </c>
      <c r="C1601" t="s">
        <v>1839</v>
      </c>
      <c r="D1601" t="str">
        <f>HYPERLINK("https://talan.bank.gov.ua/get-user-certificate/wDwYaYa4Ni2YRDlzUBo6","Завантажити сертифікат")</f>
        <v>Завантажити сертифікат</v>
      </c>
    </row>
    <row r="1602" spans="1:4" x14ac:dyDescent="0.3">
      <c r="A1602">
        <v>1601</v>
      </c>
      <c r="B1602" s="2">
        <v>2337</v>
      </c>
      <c r="C1602" t="s">
        <v>1840</v>
      </c>
      <c r="D1602" t="str">
        <f>HYPERLINK("https://talan.bank.gov.ua/get-user-certificate/wDwYaNK-8bUzeUZDjIbU","Завантажити сертифікат")</f>
        <v>Завантажити сертифікат</v>
      </c>
    </row>
    <row r="1603" spans="1:4" x14ac:dyDescent="0.3">
      <c r="A1603">
        <v>1602</v>
      </c>
      <c r="B1603" s="2">
        <v>2338</v>
      </c>
      <c r="C1603" t="s">
        <v>1841</v>
      </c>
      <c r="D1603" t="str">
        <f>HYPERLINK("https://talan.bank.gov.ua/get-user-certificate/wDwYa3SvNznv3nGbl1FN","Завантажити сертифікат")</f>
        <v>Завантажити сертифікат</v>
      </c>
    </row>
    <row r="1604" spans="1:4" x14ac:dyDescent="0.3">
      <c r="A1604">
        <v>1603</v>
      </c>
      <c r="B1604" s="2">
        <v>2339</v>
      </c>
      <c r="C1604" t="s">
        <v>1842</v>
      </c>
      <c r="D1604" t="str">
        <f>HYPERLINK("https://talan.bank.gov.ua/get-user-certificate/wDwYawJWqfaTiLmaFfEd","Завантажити сертифікат")</f>
        <v>Завантажити сертифікат</v>
      </c>
    </row>
    <row r="1605" spans="1:4" x14ac:dyDescent="0.3">
      <c r="A1605">
        <v>1604</v>
      </c>
      <c r="B1605" s="2">
        <v>2340</v>
      </c>
      <c r="C1605" t="s">
        <v>1843</v>
      </c>
      <c r="D1605" t="str">
        <f>HYPERLINK("https://talan.bank.gov.ua/get-user-certificate/wDwYalbHXX9UsSMl66Q0","Завантажити сертифікат")</f>
        <v>Завантажити сертифікат</v>
      </c>
    </row>
    <row r="1606" spans="1:4" x14ac:dyDescent="0.3">
      <c r="A1606">
        <v>1605</v>
      </c>
      <c r="B1606" s="2">
        <v>2341</v>
      </c>
      <c r="C1606" t="s">
        <v>1844</v>
      </c>
      <c r="D1606" t="str">
        <f>HYPERLINK("https://talan.bank.gov.ua/get-user-certificate/wDwYaZA3bsd1eQDA3Np6","Завантажити сертифікат")</f>
        <v>Завантажити сертифікат</v>
      </c>
    </row>
    <row r="1607" spans="1:4" x14ac:dyDescent="0.3">
      <c r="A1607">
        <v>1606</v>
      </c>
      <c r="B1607" s="2">
        <v>2342</v>
      </c>
      <c r="C1607" t="s">
        <v>1184</v>
      </c>
      <c r="D1607" t="str">
        <f>HYPERLINK("https://talan.bank.gov.ua/get-user-certificate/wDwYaN0V0DtKFfALPd23","Завантажити сертифікат")</f>
        <v>Завантажити сертифікат</v>
      </c>
    </row>
    <row r="1608" spans="1:4" x14ac:dyDescent="0.3">
      <c r="A1608">
        <v>1607</v>
      </c>
      <c r="B1608" s="2">
        <v>2343</v>
      </c>
      <c r="C1608" t="s">
        <v>1845</v>
      </c>
      <c r="D1608" t="str">
        <f>HYPERLINK("https://talan.bank.gov.ua/get-user-certificate/wDwYac_6rGKQMxd8jSuO","Завантажити сертифікат")</f>
        <v>Завантажити сертифікат</v>
      </c>
    </row>
    <row r="1609" spans="1:4" x14ac:dyDescent="0.3">
      <c r="A1609">
        <v>1608</v>
      </c>
      <c r="B1609" s="2">
        <v>2344</v>
      </c>
      <c r="C1609" t="s">
        <v>1846</v>
      </c>
      <c r="D1609" t="str">
        <f>HYPERLINK("https://talan.bank.gov.ua/get-user-certificate/wDwYaJyjuZy_DCxX4ZWS","Завантажити сертифікат")</f>
        <v>Завантажити сертифікат</v>
      </c>
    </row>
    <row r="1610" spans="1:4" x14ac:dyDescent="0.3">
      <c r="A1610">
        <v>1609</v>
      </c>
      <c r="B1610" s="2">
        <v>2345</v>
      </c>
      <c r="C1610" t="s">
        <v>1847</v>
      </c>
      <c r="D1610" t="str">
        <f>HYPERLINK("https://talan.bank.gov.ua/get-user-certificate/wDwYaYUYoXoNe_6lZxS-","Завантажити сертифікат")</f>
        <v>Завантажити сертифікат</v>
      </c>
    </row>
    <row r="1611" spans="1:4" x14ac:dyDescent="0.3">
      <c r="A1611">
        <v>1610</v>
      </c>
      <c r="B1611" s="2">
        <v>2346</v>
      </c>
      <c r="C1611" t="s">
        <v>832</v>
      </c>
      <c r="D1611" t="str">
        <f>HYPERLINK("https://talan.bank.gov.ua/get-user-certificate/wDwYar4pLCJfHevl6Ze_","Завантажити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  <hyperlink ref="D5" r:id="rId4" tooltip="Завантажити сертифікат" display="Завантажити сертифікат"/>
    <hyperlink ref="D6" r:id="rId5" tooltip="Завантажити сертифікат" display="Завантажити сертифікат"/>
    <hyperlink ref="D7" r:id="rId6" tooltip="Завантажити сертифікат" display="Завантажити сертифікат"/>
    <hyperlink ref="D8" r:id="rId7" tooltip="Завантажити сертифікат" display="Завантажити сертифікат"/>
    <hyperlink ref="D9" r:id="rId8" tooltip="Завантажити сертифікат" display="Завантажити сертифікат"/>
    <hyperlink ref="D10" r:id="rId9" tooltip="Завантажити сертифікат" display="Завантажити сертифікат"/>
    <hyperlink ref="D11" r:id="rId10" tooltip="Завантажити сертифікат" display="Завантажити сертифікат"/>
    <hyperlink ref="D12" r:id="rId11" tooltip="Завантажити сертифікат" display="Завантажити сертифікат"/>
    <hyperlink ref="D13" r:id="rId12" tooltip="Завантажити сертифікат" display="Завантажити сертифікат"/>
    <hyperlink ref="D14" r:id="rId13" tooltip="Завантажити сертифікат" display="Завантажити сертифікат"/>
    <hyperlink ref="D15" r:id="rId14" tooltip="Завантажити сертифікат" display="Завантажити сертифікат"/>
    <hyperlink ref="D16" r:id="rId15" tooltip="Завантажити сертифікат" display="Завантажити сертифікат"/>
    <hyperlink ref="D17" r:id="rId16" tooltip="Завантажити сертифікат" display="Завантажити сертифікат"/>
    <hyperlink ref="D18" r:id="rId17" tooltip="Завантажити сертифікат" display="Завантажити сертифікат"/>
    <hyperlink ref="D19" r:id="rId18" tooltip="Завантажити сертифікат" display="Завантажити сертифікат"/>
    <hyperlink ref="D20" r:id="rId19" tooltip="Завантажити сертифікат" display="Завантажити сертифікат"/>
    <hyperlink ref="D21" r:id="rId20" tooltip="Завантажити сертифікат" display="Завантажити сертифікат"/>
    <hyperlink ref="D22" r:id="rId21" tooltip="Завантажити сертифікат" display="Завантажити сертифікат"/>
    <hyperlink ref="D23" r:id="rId22" tooltip="Завантажити сертифікат" display="Завантажити сертифікат"/>
    <hyperlink ref="D24" r:id="rId23" tooltip="Завантажити сертифікат" display="Завантажити сертифікат"/>
    <hyperlink ref="D25" r:id="rId24" tooltip="Завантажити сертифікат" display="Завантажити сертифікат"/>
    <hyperlink ref="D26" r:id="rId25" tooltip="Завантажити сертифікат" display="Завантажити сертифікат"/>
    <hyperlink ref="D27" r:id="rId26" tooltip="Завантажити сертифікат" display="Завантажити сертифікат"/>
    <hyperlink ref="D28" r:id="rId27" tooltip="Завантажити сертифікат" display="Завантажити сертифікат"/>
    <hyperlink ref="D29" r:id="rId28" tooltip="Завантажити сертифікат" display="Завантажити сертифікат"/>
    <hyperlink ref="D30" r:id="rId29" tooltip="Завантажити сертифікат" display="Завантажити сертифікат"/>
    <hyperlink ref="D31" r:id="rId30" tooltip="Завантажити сертифікат" display="Завантажити сертифікат"/>
    <hyperlink ref="D32" r:id="rId31" tooltip="Завантажити сертифікат" display="Завантажити сертифікат"/>
    <hyperlink ref="D33" r:id="rId32" tooltip="Завантажити сертифікат" display="Завантажити сертифікат"/>
    <hyperlink ref="D34" r:id="rId33" tooltip="Завантажити сертифікат" display="Завантажити сертифікат"/>
    <hyperlink ref="D35" r:id="rId34" tooltip="Завантажити сертифікат" display="Завантажити сертифікат"/>
    <hyperlink ref="D36" r:id="rId35" tooltip="Завантажити сертифікат" display="Завантажити сертифікат"/>
    <hyperlink ref="D37" r:id="rId36" tooltip="Завантажити сертифікат" display="Завантажити сертифікат"/>
    <hyperlink ref="D38" r:id="rId37" tooltip="Завантажити сертифікат" display="Завантажити сертифікат"/>
    <hyperlink ref="D39" r:id="rId38" tooltip="Завантажити сертифікат" display="Завантажити сертифікат"/>
    <hyperlink ref="D40" r:id="rId39" tooltip="Завантажити сертифікат" display="Завантажити сертифікат"/>
    <hyperlink ref="D41" r:id="rId40" tooltip="Завантажити сертифікат" display="Завантажити сертифікат"/>
    <hyperlink ref="D42" r:id="rId41" tooltip="Завантажити сертифікат" display="Завантажити сертифікат"/>
    <hyperlink ref="D43" r:id="rId42" tooltip="Завантажити сертифікат" display="Завантажити сертифікат"/>
    <hyperlink ref="D44" r:id="rId43" tooltip="Завантажити сертифікат" display="Завантажити сертифікат"/>
    <hyperlink ref="D45" r:id="rId44" tooltip="Завантажити сертифікат" display="Завантажити сертифікат"/>
    <hyperlink ref="D46" r:id="rId45" tooltip="Завантажити сертифікат" display="Завантажити сертифікат"/>
    <hyperlink ref="D47" r:id="rId46" tooltip="Завантажити сертифікат" display="Завантажити сертифікат"/>
    <hyperlink ref="D48" r:id="rId47" tooltip="Завантажити сертифікат" display="Завантажити сертифікат"/>
    <hyperlink ref="D49" r:id="rId48" tooltip="Завантажити сертифікат" display="Завантажити сертифікат"/>
    <hyperlink ref="D50" r:id="rId49" tooltip="Завантажити сертифікат" display="Завантажити сертифікат"/>
    <hyperlink ref="D51" r:id="rId50" tooltip="Завантажити сертифікат" display="Завантажити сертифікат"/>
    <hyperlink ref="D52" r:id="rId51" tooltip="Завантажити сертифікат" display="Завантажити сертифікат"/>
    <hyperlink ref="D53" r:id="rId52" tooltip="Завантажити сертифікат" display="Завантажити сертифікат"/>
    <hyperlink ref="D54" r:id="rId53" tooltip="Завантажити сертифікат" display="Завантажити сертифікат"/>
    <hyperlink ref="D55" r:id="rId54" tooltip="Завантажити сертифікат" display="Завантажити сертифікат"/>
    <hyperlink ref="D56" r:id="rId55" tooltip="Завантажити сертифікат" display="Завантажити сертифікат"/>
    <hyperlink ref="D57" r:id="rId56" tooltip="Завантажити сертифікат" display="Завантажити сертифікат"/>
    <hyperlink ref="D58" r:id="rId57" tooltip="Завантажити сертифікат" display="Завантажити сертифікат"/>
    <hyperlink ref="D59" r:id="rId58" tooltip="Завантажити сертифікат" display="Завантажити сертифікат"/>
    <hyperlink ref="D60" r:id="rId59" tooltip="Завантажити сертифікат" display="Завантажити сертифікат"/>
    <hyperlink ref="D61" r:id="rId60" tooltip="Завантажити сертифікат" display="Завантажити сертифікат"/>
    <hyperlink ref="D62" r:id="rId61" tooltip="Завантажити сертифікат" display="Завантажити сертифікат"/>
    <hyperlink ref="D63" r:id="rId62" tooltip="Завантажити сертифікат" display="Завантажити сертифікат"/>
    <hyperlink ref="D64" r:id="rId63" tooltip="Завантажити сертифікат" display="Завантажити сертифікат"/>
    <hyperlink ref="D65" r:id="rId64" tooltip="Завантажити сертифікат" display="Завантажити сертифікат"/>
    <hyperlink ref="D66" r:id="rId65" tooltip="Завантажити сертифікат" display="Завантажити сертифікат"/>
    <hyperlink ref="D67" r:id="rId66" tooltip="Завантажити сертифікат" display="Завантажити сертифікат"/>
    <hyperlink ref="D68" r:id="rId67" tooltip="Завантажити сертифікат" display="Завантажити сертифікат"/>
    <hyperlink ref="D69" r:id="rId68" tooltip="Завантажити сертифікат" display="Завантажити сертифікат"/>
    <hyperlink ref="D70" r:id="rId69" tooltip="Завантажити сертифікат" display="Завантажити сертифікат"/>
    <hyperlink ref="D71" r:id="rId70" tooltip="Завантажити сертифікат" display="Завантажити сертифікат"/>
    <hyperlink ref="D72" r:id="rId71" tooltip="Завантажити сертифікат" display="Завантажити сертифікат"/>
    <hyperlink ref="D73" r:id="rId72" tooltip="Завантажити сертифікат" display="Завантажити сертифікат"/>
    <hyperlink ref="D74" r:id="rId73" tooltip="Завантажити сертифікат" display="Завантажити сертифікат"/>
    <hyperlink ref="D75" r:id="rId74" tooltip="Завантажити сертифікат" display="Завантажити сертифікат"/>
    <hyperlink ref="D76" r:id="rId75" tooltip="Завантажити сертифікат" display="Завантажити сертифікат"/>
    <hyperlink ref="D77" r:id="rId76" tooltip="Завантажити сертифікат" display="Завантажити сертифікат"/>
    <hyperlink ref="D78" r:id="rId77" tooltip="Завантажити сертифікат" display="Завантажити сертифікат"/>
    <hyperlink ref="D79" r:id="rId78" tooltip="Завантажити сертифікат" display="Завантажити сертифікат"/>
    <hyperlink ref="D80" r:id="rId79" tooltip="Завантажити сертифікат" display="Завантажити сертифікат"/>
    <hyperlink ref="D81" r:id="rId80" tooltip="Завантажити сертифікат" display="Завантажити сертифікат"/>
    <hyperlink ref="D82" r:id="rId81" tooltip="Завантажити сертифікат" display="Завантажити сертифікат"/>
    <hyperlink ref="D83" r:id="rId82" tooltip="Завантажити сертифікат" display="Завантажити сертифікат"/>
    <hyperlink ref="D84" r:id="rId83" tooltip="Завантажити сертифікат" display="Завантажити сертифікат"/>
    <hyperlink ref="D85" r:id="rId84" tooltip="Завантажити сертифікат" display="Завантажити сертифікат"/>
    <hyperlink ref="D86" r:id="rId85" tooltip="Завантажити сертифікат" display="Завантажити сертифікат"/>
    <hyperlink ref="D87" r:id="rId86" tooltip="Завантажити сертифікат" display="Завантажити сертифікат"/>
    <hyperlink ref="D88" r:id="rId87" tooltip="Завантажити сертифікат" display="Завантажити сертифікат"/>
    <hyperlink ref="D89" r:id="rId88" tooltip="Завантажити сертифікат" display="Завантажити сертифікат"/>
    <hyperlink ref="D90" r:id="rId89" tooltip="Завантажити сертифікат" display="Завантажити сертифікат"/>
    <hyperlink ref="D91" r:id="rId90" tooltip="Завантажити сертифікат" display="Завантажити сертифікат"/>
    <hyperlink ref="D92" r:id="rId91" tooltip="Завантажити сертифікат" display="Завантажити сертифікат"/>
    <hyperlink ref="D93" r:id="rId92" tooltip="Завантажити сертифікат" display="Завантажити сертифікат"/>
    <hyperlink ref="D94" r:id="rId93" tooltip="Завантажити сертифікат" display="Завантажити сертифікат"/>
    <hyperlink ref="D95" r:id="rId94" tooltip="Завантажити сертифікат" display="Завантажити сертифікат"/>
    <hyperlink ref="D96" r:id="rId95" tooltip="Завантажити сертифікат" display="Завантажити сертифікат"/>
    <hyperlink ref="D97" r:id="rId96" tooltip="Завантажити сертифікат" display="Завантажити сертифікат"/>
    <hyperlink ref="D98" r:id="rId97" tooltip="Завантажити сертифікат" display="Завантажити сертифікат"/>
    <hyperlink ref="D99" r:id="rId98" tooltip="Завантажити сертифікат" display="Завантажити сертифікат"/>
    <hyperlink ref="D100" r:id="rId99" tooltip="Завантажити сертифікат" display="Завантажити сертифікат"/>
    <hyperlink ref="D101" r:id="rId100" tooltip="Завантажити сертифікат" display="Завантажити сертифікат"/>
    <hyperlink ref="D102" r:id="rId101" tooltip="Завантажити сертифікат" display="Завантажити сертифікат"/>
    <hyperlink ref="D103" r:id="rId102" tooltip="Завантажити сертифікат" display="Завантажити сертифікат"/>
    <hyperlink ref="D104" r:id="rId103" tooltip="Завантажити сертифікат" display="Завантажити сертифікат"/>
    <hyperlink ref="D105" r:id="rId104" tooltip="Завантажити сертифікат" display="Завантажити сертифікат"/>
    <hyperlink ref="D106" r:id="rId105" tooltip="Завантажити сертифікат" display="Завантажити сертифікат"/>
    <hyperlink ref="D107" r:id="rId106" tooltip="Завантажити сертифікат" display="Завантажити сертифікат"/>
    <hyperlink ref="D108" r:id="rId107" tooltip="Завантажити сертифікат" display="Завантажити сертифікат"/>
    <hyperlink ref="D109" r:id="rId108" tooltip="Завантажити сертифікат" display="Завантажити сертифікат"/>
    <hyperlink ref="D110" r:id="rId109" tooltip="Завантажити сертифікат" display="Завантажити сертифікат"/>
    <hyperlink ref="D111" r:id="rId110" tooltip="Завантажити сертифікат" display="Завантажити сертифікат"/>
    <hyperlink ref="D112" r:id="rId111" tooltip="Завантажити сертифікат" display="Завантажити сертифікат"/>
    <hyperlink ref="D113" r:id="rId112" tooltip="Завантажити сертифікат" display="Завантажити сертифікат"/>
    <hyperlink ref="D114" r:id="rId113" tooltip="Завантажити сертифікат" display="Завантажити сертифікат"/>
    <hyperlink ref="D115" r:id="rId114" tooltip="Завантажити сертифікат" display="Завантажити сертифікат"/>
    <hyperlink ref="D116" r:id="rId115" tooltip="Завантажити сертифікат" display="Завантажити сертифікат"/>
    <hyperlink ref="D117" r:id="rId116" tooltip="Завантажити сертифікат" display="Завантажити сертифікат"/>
    <hyperlink ref="D118" r:id="rId117" tooltip="Завантажити сертифікат" display="Завантажити сертифікат"/>
    <hyperlink ref="D119" r:id="rId118" tooltip="Завантажити сертифікат" display="Завантажити сертифікат"/>
    <hyperlink ref="D120" r:id="rId119" tooltip="Завантажити сертифікат" display="Завантажити сертифікат"/>
    <hyperlink ref="D121" r:id="rId120" tooltip="Завантажити сертифікат" display="Завантажити сертифікат"/>
    <hyperlink ref="D122" r:id="rId121" tooltip="Завантажити сертифікат" display="Завантажити сертифікат"/>
    <hyperlink ref="D123" r:id="rId122" tooltip="Завантажити сертифікат" display="Завантажити сертифікат"/>
    <hyperlink ref="D124" r:id="rId123" tooltip="Завантажити сертифікат" display="Завантажити сертифікат"/>
    <hyperlink ref="D125" r:id="rId124" tooltip="Завантажити сертифікат" display="Завантажити сертифікат"/>
    <hyperlink ref="D126" r:id="rId125" tooltip="Завантажити сертифікат" display="Завантажити сертифікат"/>
    <hyperlink ref="D127" r:id="rId126" tooltip="Завантажити сертифікат" display="Завантажити сертифікат"/>
    <hyperlink ref="D128" r:id="rId127" tooltip="Завантажити сертифікат" display="Завантажити сертифікат"/>
    <hyperlink ref="D129" r:id="rId128" tooltip="Завантажити сертифікат" display="Завантажити сертифікат"/>
    <hyperlink ref="D130" r:id="rId129" tooltip="Завантажити сертифікат" display="Завантажити сертифікат"/>
    <hyperlink ref="D131" r:id="rId130" tooltip="Завантажити сертифікат" display="Завантажити сертифікат"/>
    <hyperlink ref="D132" r:id="rId131" tooltip="Завантажити сертифікат" display="Завантажити сертифікат"/>
    <hyperlink ref="D133" r:id="rId132" tooltip="Завантажити сертифікат" display="Завантажити сертифікат"/>
    <hyperlink ref="D134" r:id="rId133" tooltip="Завантажити сертифікат" display="Завантажити сертифікат"/>
    <hyperlink ref="D135" r:id="rId134" tooltip="Завантажити сертифікат" display="Завантажити сертифікат"/>
    <hyperlink ref="D136" r:id="rId135" tooltip="Завантажити сертифікат" display="Завантажити сертифікат"/>
    <hyperlink ref="D137" r:id="rId136" tooltip="Завантажити сертифікат" display="Завантажити сертифікат"/>
    <hyperlink ref="D138" r:id="rId137" tooltip="Завантажити сертифікат" display="Завантажити сертифікат"/>
    <hyperlink ref="D139" r:id="rId138" tooltip="Завантажити сертифікат" display="Завантажити сертифікат"/>
    <hyperlink ref="D140" r:id="rId139" tooltip="Завантажити сертифікат" display="Завантажити сертифікат"/>
    <hyperlink ref="D141" r:id="rId140" tooltip="Завантажити сертифікат" display="Завантажити сертифікат"/>
    <hyperlink ref="D142" r:id="rId141" tooltip="Завантажити сертифікат" display="Завантажити сертифікат"/>
    <hyperlink ref="D143" r:id="rId142" tooltip="Завантажити сертифікат" display="Завантажити сертифікат"/>
    <hyperlink ref="D144" r:id="rId143" tooltip="Завантажити сертифікат" display="Завантажити сертифікат"/>
    <hyperlink ref="D145" r:id="rId144" tooltip="Завантажити сертифікат" display="Завантажити сертифікат"/>
    <hyperlink ref="D146" r:id="rId145" tooltip="Завантажити сертифікат" display="Завантажити сертифікат"/>
    <hyperlink ref="D147" r:id="rId146" tooltip="Завантажити сертифікат" display="Завантажити сертифікат"/>
    <hyperlink ref="D148" r:id="rId147" tooltip="Завантажити сертифікат" display="Завантажити сертифікат"/>
    <hyperlink ref="D149" r:id="rId148" tooltip="Завантажити сертифікат" display="Завантажити сертифікат"/>
    <hyperlink ref="D150" r:id="rId149" tooltip="Завантажити сертифікат" display="Завантажити сертифікат"/>
    <hyperlink ref="D151" r:id="rId150" tooltip="Завантажити сертифікат" display="Завантажити сертифікат"/>
    <hyperlink ref="D152" r:id="rId151" tooltip="Завантажити сертифікат" display="Завантажити сертифікат"/>
    <hyperlink ref="D153" r:id="rId152" tooltip="Завантажити сертифікат" display="Завантажити сертифікат"/>
    <hyperlink ref="D154" r:id="rId153" tooltip="Завантажити сертифікат" display="Завантажити сертифікат"/>
    <hyperlink ref="D155" r:id="rId154" tooltip="Завантажити сертифікат" display="Завантажити сертифікат"/>
    <hyperlink ref="D156" r:id="rId155" tooltip="Завантажити сертифікат" display="Завантажити сертифікат"/>
    <hyperlink ref="D157" r:id="rId156" tooltip="Завантажити сертифікат" display="Завантажити сертифікат"/>
    <hyperlink ref="D158" r:id="rId157" tooltip="Завантажити сертифікат" display="Завантажити сертифікат"/>
    <hyperlink ref="D159" r:id="rId158" tooltip="Завантажити сертифікат" display="Завантажити сертифікат"/>
    <hyperlink ref="D160" r:id="rId159" tooltip="Завантажити сертифікат" display="Завантажити сертифікат"/>
    <hyperlink ref="D161" r:id="rId160" tooltip="Завантажити сертифікат" display="Завантажити сертифікат"/>
    <hyperlink ref="D162" r:id="rId161" tooltip="Завантажити сертифікат" display="Завантажити сертифікат"/>
    <hyperlink ref="D163" r:id="rId162" tooltip="Завантажити сертифікат" display="Завантажити сертифікат"/>
    <hyperlink ref="D164" r:id="rId163" tooltip="Завантажити сертифікат" display="Завантажити сертифікат"/>
    <hyperlink ref="D165" r:id="rId164" tooltip="Завантажити сертифікат" display="Завантажити сертифікат"/>
    <hyperlink ref="D166" r:id="rId165" tooltip="Завантажити сертифікат" display="Завантажити сертифікат"/>
    <hyperlink ref="D167" r:id="rId166" tooltip="Завантажити сертифікат" display="Завантажити сертифікат"/>
    <hyperlink ref="D168" r:id="rId167" tooltip="Завантажити сертифікат" display="Завантажити сертифікат"/>
    <hyperlink ref="D169" r:id="rId168" tooltip="Завантажити сертифікат" display="Завантажити сертифікат"/>
    <hyperlink ref="D170" r:id="rId169" tooltip="Завантажити сертифікат" display="Завантажити сертифікат"/>
    <hyperlink ref="D171" r:id="rId170" tooltip="Завантажити сертифікат" display="Завантажити сертифікат"/>
    <hyperlink ref="D172" r:id="rId171" tooltip="Завантажити сертифікат" display="Завантажити сертифікат"/>
    <hyperlink ref="D173" r:id="rId172" tooltip="Завантажити сертифікат" display="Завантажити сертифікат"/>
    <hyperlink ref="D174" r:id="rId173" tooltip="Завантажити сертифікат" display="Завантажити сертифікат"/>
    <hyperlink ref="D175" r:id="rId174" tooltip="Завантажити сертифікат" display="Завантажити сертифікат"/>
    <hyperlink ref="D176" r:id="rId175" tooltip="Завантажити сертифікат" display="Завантажити сертифікат"/>
    <hyperlink ref="D177" r:id="rId176" tooltip="Завантажити сертифікат" display="Завантажити сертифікат"/>
    <hyperlink ref="D178" r:id="rId177" tooltip="Завантажити сертифікат" display="Завантажити сертифікат"/>
    <hyperlink ref="D179" r:id="rId178" tooltip="Завантажити сертифікат" display="Завантажити сертифікат"/>
    <hyperlink ref="D180" r:id="rId179" tooltip="Завантажити сертифікат" display="Завантажити сертифікат"/>
    <hyperlink ref="D181" r:id="rId180" tooltip="Завантажити сертифікат" display="Завантажити сертифікат"/>
    <hyperlink ref="D182" r:id="rId181" tooltip="Завантажити сертифікат" display="Завантажити сертифікат"/>
    <hyperlink ref="D183" r:id="rId182" tooltip="Завантажити сертифікат" display="Завантажити сертифікат"/>
    <hyperlink ref="D184" r:id="rId183" tooltip="Завантажити сертифікат" display="Завантажити сертифікат"/>
    <hyperlink ref="D185" r:id="rId184" tooltip="Завантажити сертифікат" display="Завантажити сертифікат"/>
    <hyperlink ref="D186" r:id="rId185" tooltip="Завантажити сертифікат" display="Завантажити сертифікат"/>
    <hyperlink ref="D187" r:id="rId186" tooltip="Завантажити сертифікат" display="Завантажити сертифікат"/>
    <hyperlink ref="D188" r:id="rId187" tooltip="Завантажити сертифікат" display="Завантажити сертифікат"/>
    <hyperlink ref="D189" r:id="rId188" tooltip="Завантажити сертифікат" display="Завантажити сертифікат"/>
    <hyperlink ref="D190" r:id="rId189" tooltip="Завантажити сертифікат" display="Завантажити сертифікат"/>
    <hyperlink ref="D191" r:id="rId190" tooltip="Завантажити сертифікат" display="Завантажити сертифікат"/>
    <hyperlink ref="D192" r:id="rId191" tooltip="Завантажити сертифікат" display="Завантажити сертифікат"/>
    <hyperlink ref="D193" r:id="rId192" tooltip="Завантажити сертифікат" display="Завантажити сертифікат"/>
    <hyperlink ref="D194" r:id="rId193" tooltip="Завантажити сертифікат" display="Завантажити сертифікат"/>
    <hyperlink ref="D195" r:id="rId194" tooltip="Завантажити сертифікат" display="Завантажити сертифікат"/>
    <hyperlink ref="D196" r:id="rId195" tooltip="Завантажити сертифікат" display="Завантажити сертифікат"/>
    <hyperlink ref="D197" r:id="rId196" tooltip="Завантажити сертифікат" display="Завантажити сертифікат"/>
    <hyperlink ref="D198" r:id="rId197" tooltip="Завантажити сертифікат" display="Завантажити сертифікат"/>
    <hyperlink ref="D199" r:id="rId198" tooltip="Завантажити сертифікат" display="Завантажити сертифікат"/>
    <hyperlink ref="D200" r:id="rId199" tooltip="Завантажити сертифікат" display="Завантажити сертифікат"/>
    <hyperlink ref="D201" r:id="rId200" tooltip="Завантажити сертифікат" display="Завантажити сертифікат"/>
    <hyperlink ref="D202" r:id="rId201" tooltip="Завантажити сертифікат" display="Завантажити сертифікат"/>
    <hyperlink ref="D203" r:id="rId202" tooltip="Завантажити сертифікат" display="Завантажити сертифікат"/>
    <hyperlink ref="D204" r:id="rId203" tooltip="Завантажити сертифікат" display="Завантажити сертифікат"/>
    <hyperlink ref="D205" r:id="rId204" tooltip="Завантажити сертифікат" display="Завантажити сертифікат"/>
    <hyperlink ref="D206" r:id="rId205" tooltip="Завантажити сертифікат" display="Завантажити сертифікат"/>
    <hyperlink ref="D207" r:id="rId206" tooltip="Завантажити сертифікат" display="Завантажити сертифікат"/>
    <hyperlink ref="D208" r:id="rId207" tooltip="Завантажити сертифікат" display="Завантажити сертифікат"/>
    <hyperlink ref="D209" r:id="rId208" tooltip="Завантажити сертифікат" display="Завантажити сертифікат"/>
    <hyperlink ref="D210" r:id="rId209" tooltip="Завантажити сертифікат" display="Завантажити сертифікат"/>
    <hyperlink ref="D211" r:id="rId210" tooltip="Завантажити сертифікат" display="Завантажити сертифікат"/>
    <hyperlink ref="D212" r:id="rId211" tooltip="Завантажити сертифікат" display="Завантажити сертифікат"/>
    <hyperlink ref="D213" r:id="rId212" tooltip="Завантажити сертифікат" display="Завантажити сертифікат"/>
    <hyperlink ref="D214" r:id="rId213" tooltip="Завантажити сертифікат" display="Завантажити сертифікат"/>
    <hyperlink ref="D215" r:id="rId214" tooltip="Завантажити сертифікат" display="Завантажити сертифікат"/>
    <hyperlink ref="D216" r:id="rId215" tooltip="Завантажити сертифікат" display="Завантажити сертифікат"/>
    <hyperlink ref="D217" r:id="rId216" tooltip="Завантажити сертифікат" display="Завантажити сертифікат"/>
    <hyperlink ref="D218" r:id="rId217" tooltip="Завантажити сертифікат" display="Завантажити сертифікат"/>
    <hyperlink ref="D219" r:id="rId218" tooltip="Завантажити сертифікат" display="Завантажити сертифікат"/>
    <hyperlink ref="D220" r:id="rId219" tooltip="Завантажити сертифікат" display="Завантажити сертифікат"/>
    <hyperlink ref="D221" r:id="rId220" tooltip="Завантажити сертифікат" display="Завантажити сертифікат"/>
    <hyperlink ref="D222" r:id="rId221" tooltip="Завантажити сертифікат" display="Завантажити сертифікат"/>
    <hyperlink ref="D223" r:id="rId222" tooltip="Завантажити сертифікат" display="Завантажити сертифікат"/>
    <hyperlink ref="D224" r:id="rId223" tooltip="Завантажити сертифікат" display="Завантажити сертифікат"/>
    <hyperlink ref="D225" r:id="rId224" tooltip="Завантажити сертифікат" display="Завантажити сертифікат"/>
    <hyperlink ref="D226" r:id="rId225" tooltip="Завантажити сертифікат" display="Завантажити сертифікат"/>
    <hyperlink ref="D227" r:id="rId226" tooltip="Завантажити сертифікат" display="Завантажити сертифікат"/>
    <hyperlink ref="D228" r:id="rId227" tooltip="Завантажити сертифікат" display="Завантажити сертифікат"/>
    <hyperlink ref="D229" r:id="rId228" tooltip="Завантажити сертифікат" display="Завантажити сертифікат"/>
    <hyperlink ref="D230" r:id="rId229" tooltip="Завантажити сертифікат" display="Завантажити сертифікат"/>
    <hyperlink ref="D231" r:id="rId230" tooltip="Завантажити сертифікат" display="Завантажити сертифікат"/>
    <hyperlink ref="D232" r:id="rId231" tooltip="Завантажити сертифікат" display="Завантажити сертифікат"/>
    <hyperlink ref="D233" r:id="rId232" tooltip="Завантажити сертифікат" display="Завантажити сертифікат"/>
    <hyperlink ref="D234" r:id="rId233" tooltip="Завантажити сертифікат" display="Завантажити сертифікат"/>
    <hyperlink ref="D235" r:id="rId234" tooltip="Завантажити сертифікат" display="Завантажити сертифікат"/>
    <hyperlink ref="D236" r:id="rId235" tooltip="Завантажити сертифікат" display="Завантажити сертифікат"/>
    <hyperlink ref="D237" r:id="rId236" tooltip="Завантажити сертифікат" display="Завантажити сертифікат"/>
    <hyperlink ref="D238" r:id="rId237" tooltip="Завантажити сертифікат" display="Завантажити сертифікат"/>
    <hyperlink ref="D239" r:id="rId238" tooltip="Завантажити сертифікат" display="Завантажити сертифікат"/>
    <hyperlink ref="D240" r:id="rId239" tooltip="Завантажити сертифікат" display="Завантажити сертифікат"/>
    <hyperlink ref="D241" r:id="rId240" tooltip="Завантажити сертифікат" display="Завантажити сертифікат"/>
    <hyperlink ref="D242" r:id="rId241" tooltip="Завантажити сертифікат" display="Завантажити сертифікат"/>
    <hyperlink ref="D243" r:id="rId242" tooltip="Завантажити сертифікат" display="Завантажити сертифікат"/>
    <hyperlink ref="D244" r:id="rId243" tooltip="Завантажити сертифікат" display="Завантажити сертифікат"/>
    <hyperlink ref="D245" r:id="rId244" tooltip="Завантажити сертифікат" display="Завантажити сертифікат"/>
    <hyperlink ref="D246" r:id="rId245" tooltip="Завантажити сертифікат" display="Завантажити сертифікат"/>
    <hyperlink ref="D247" r:id="rId246" tooltip="Завантажити сертифікат" display="Завантажити сертифікат"/>
    <hyperlink ref="D248" r:id="rId247" tooltip="Завантажити сертифікат" display="Завантажити сертифікат"/>
    <hyperlink ref="D249" r:id="rId248" tooltip="Завантажити сертифікат" display="Завантажити сертифікат"/>
    <hyperlink ref="D250" r:id="rId249" tooltip="Завантажити сертифікат" display="Завантажити сертифікат"/>
    <hyperlink ref="D251" r:id="rId250" tooltip="Завантажити сертифікат" display="Завантажити сертифікат"/>
    <hyperlink ref="D252" r:id="rId251" tooltip="Завантажити сертифікат" display="Завантажити сертифікат"/>
    <hyperlink ref="D253" r:id="rId252" tooltip="Завантажити сертифікат" display="Завантажити сертифікат"/>
    <hyperlink ref="D254" r:id="rId253" tooltip="Завантажити сертифікат" display="Завантажити сертифікат"/>
    <hyperlink ref="D255" r:id="rId254" tooltip="Завантажити сертифікат" display="Завантажити сертифікат"/>
    <hyperlink ref="D256" r:id="rId255" tooltip="Завантажити сертифікат" display="Завантажити сертифікат"/>
    <hyperlink ref="D257" r:id="rId256" tooltip="Завантажити сертифікат" display="Завантажити сертифікат"/>
    <hyperlink ref="D258" r:id="rId257" tooltip="Завантажити сертифікат" display="Завантажити сертифікат"/>
    <hyperlink ref="D259" r:id="rId258" tooltip="Завантажити сертифікат" display="Завантажити сертифікат"/>
    <hyperlink ref="D260" r:id="rId259" tooltip="Завантажити сертифікат" display="Завантажити сертифікат"/>
    <hyperlink ref="D261" r:id="rId260" tooltip="Завантажити сертифікат" display="Завантажити сертифікат"/>
    <hyperlink ref="D262" r:id="rId261" tooltip="Завантажити сертифікат" display="Завантажити сертифікат"/>
    <hyperlink ref="D263" r:id="rId262" tooltip="Завантажити сертифікат" display="Завантажити сертифікат"/>
    <hyperlink ref="D264" r:id="rId263" tooltip="Завантажити сертифікат" display="Завантажити сертифікат"/>
    <hyperlink ref="D265" r:id="rId264" tooltip="Завантажити сертифікат" display="Завантажити сертифікат"/>
    <hyperlink ref="D266" r:id="rId265" tooltip="Завантажити сертифікат" display="Завантажити сертифікат"/>
    <hyperlink ref="D267" r:id="rId266" tooltip="Завантажити сертифікат" display="Завантажити сертифікат"/>
    <hyperlink ref="D268" r:id="rId267" tooltip="Завантажити сертифікат" display="Завантажити сертифікат"/>
    <hyperlink ref="D269" r:id="rId268" tooltip="Завантажити сертифікат" display="Завантажити сертифікат"/>
    <hyperlink ref="D270" r:id="rId269" tooltip="Завантажити сертифікат" display="Завантажити сертифікат"/>
    <hyperlink ref="D271" r:id="rId270" tooltip="Завантажити сертифікат" display="Завантажити сертифікат"/>
    <hyperlink ref="D272" r:id="rId271" tooltip="Завантажити сертифікат" display="Завантажити сертифікат"/>
    <hyperlink ref="D273" r:id="rId272" tooltip="Завантажити сертифікат" display="Завантажити сертифікат"/>
    <hyperlink ref="D274" r:id="rId273" tooltip="Завантажити сертифікат" display="Завантажити сертифікат"/>
    <hyperlink ref="D275" r:id="rId274" tooltip="Завантажити сертифікат" display="Завантажити сертифікат"/>
    <hyperlink ref="D276" r:id="rId275" tooltip="Завантажити сертифікат" display="Завантажити сертифікат"/>
    <hyperlink ref="D277" r:id="rId276" tooltip="Завантажити сертифікат" display="Завантажити сертифікат"/>
    <hyperlink ref="D278" r:id="rId277" tooltip="Завантажити сертифікат" display="Завантажити сертифікат"/>
    <hyperlink ref="D279" r:id="rId278" tooltip="Завантажити сертифікат" display="Завантажити сертифікат"/>
    <hyperlink ref="D280" r:id="rId279" tooltip="Завантажити сертифікат" display="Завантажити сертифікат"/>
    <hyperlink ref="D281" r:id="rId280" tooltip="Завантажити сертифікат" display="Завантажити сертифікат"/>
    <hyperlink ref="D282" r:id="rId281" tooltip="Завантажити сертифікат" display="Завантажити сертифікат"/>
    <hyperlink ref="D283" r:id="rId282" tooltip="Завантажити сертифікат" display="Завантажити сертифікат"/>
    <hyperlink ref="D284" r:id="rId283" tooltip="Завантажити сертифікат" display="Завантажити сертифікат"/>
    <hyperlink ref="D285" r:id="rId284" tooltip="Завантажити сертифікат" display="Завантажити сертифікат"/>
    <hyperlink ref="D286" r:id="rId285" tooltip="Завантажити сертифікат" display="Завантажити сертифікат"/>
    <hyperlink ref="D287" r:id="rId286" tooltip="Завантажити сертифікат" display="Завантажити сертифікат"/>
    <hyperlink ref="D288" r:id="rId287" tooltip="Завантажити сертифікат" display="Завантажити сертифікат"/>
    <hyperlink ref="D289" r:id="rId288" tooltip="Завантажити сертифікат" display="Завантажити сертифікат"/>
    <hyperlink ref="D290" r:id="rId289" tooltip="Завантажити сертифікат" display="Завантажити сертифікат"/>
    <hyperlink ref="D291" r:id="rId290" tooltip="Завантажити сертифікат" display="Завантажити сертифікат"/>
    <hyperlink ref="D292" r:id="rId291" tooltip="Завантажити сертифікат" display="Завантажити сертифікат"/>
    <hyperlink ref="D293" r:id="rId292" tooltip="Завантажити сертифікат" display="Завантажити сертифікат"/>
    <hyperlink ref="D294" r:id="rId293" tooltip="Завантажити сертифікат" display="Завантажити сертифікат"/>
    <hyperlink ref="D295" r:id="rId294" tooltip="Завантажити сертифікат" display="Завантажити сертифікат"/>
    <hyperlink ref="D296" r:id="rId295" tooltip="Завантажити сертифікат" display="Завантажити сертифікат"/>
    <hyperlink ref="D297" r:id="rId296" tooltip="Завантажити сертифікат" display="Завантажити сертифікат"/>
    <hyperlink ref="D298" r:id="rId297" tooltip="Завантажити сертифікат" display="Завантажити сертифікат"/>
    <hyperlink ref="D299" r:id="rId298" tooltip="Завантажити сертифікат" display="Завантажити сертифікат"/>
    <hyperlink ref="D300" r:id="rId299" tooltip="Завантажити сертифікат" display="Завантажити сертифікат"/>
    <hyperlink ref="D301" r:id="rId300" tooltip="Завантажити сертифікат" display="Завантажити сертифікат"/>
    <hyperlink ref="D302" r:id="rId301" tooltip="Завантажити сертифікат" display="Завантажити сертифікат"/>
    <hyperlink ref="D303" r:id="rId302" tooltip="Завантажити сертифікат" display="Завантажити сертифікат"/>
    <hyperlink ref="D304" r:id="rId303" tooltip="Завантажити сертифікат" display="Завантажити сертифікат"/>
    <hyperlink ref="D305" r:id="rId304" tooltip="Завантажити сертифікат" display="Завантажити сертифікат"/>
    <hyperlink ref="D306" r:id="rId305" tooltip="Завантажити сертифікат" display="Завантажити сертифікат"/>
    <hyperlink ref="D307" r:id="rId306" tooltip="Завантажити сертифікат" display="Завантажити сертифікат"/>
    <hyperlink ref="D308" r:id="rId307" tooltip="Завантажити сертифікат" display="Завантажити сертифікат"/>
    <hyperlink ref="D309" r:id="rId308" tooltip="Завантажити сертифікат" display="Завантажити сертифікат"/>
    <hyperlink ref="D310" r:id="rId309" tooltip="Завантажити сертифікат" display="Завантажити сертифікат"/>
    <hyperlink ref="D311" r:id="rId310" tooltip="Завантажити сертифікат" display="Завантажити сертифікат"/>
    <hyperlink ref="D312" r:id="rId311" tooltip="Завантажити сертифікат" display="Завантажити сертифікат"/>
    <hyperlink ref="D313" r:id="rId312" tooltip="Завантажити сертифікат" display="Завантажити сертифікат"/>
    <hyperlink ref="D314" r:id="rId313" tooltip="Завантажити сертифікат" display="Завантажити сертифікат"/>
    <hyperlink ref="D315" r:id="rId314" tooltip="Завантажити сертифікат" display="Завантажити сертифікат"/>
    <hyperlink ref="D316" r:id="rId315" tooltip="Завантажити сертифікат" display="Завантажити сертифікат"/>
    <hyperlink ref="D317" r:id="rId316" tooltip="Завантажити сертифікат" display="Завантажити сертифікат"/>
    <hyperlink ref="D318" r:id="rId317" tooltip="Завантажити сертифікат" display="Завантажити сертифікат"/>
    <hyperlink ref="D319" r:id="rId318" tooltip="Завантажити сертифікат" display="Завантажити сертифікат"/>
    <hyperlink ref="D320" r:id="rId319" tooltip="Завантажити сертифікат" display="Завантажити сертифікат"/>
    <hyperlink ref="D321" r:id="rId320" tooltip="Завантажити сертифікат" display="Завантажити сертифікат"/>
    <hyperlink ref="D322" r:id="rId321" tooltip="Завантажити сертифікат" display="Завантажити сертифікат"/>
    <hyperlink ref="D323" r:id="rId322" tooltip="Завантажити сертифікат" display="Завантажити сертифікат"/>
    <hyperlink ref="D324" r:id="rId323" tooltip="Завантажити сертифікат" display="Завантажити сертифікат"/>
    <hyperlink ref="D325" r:id="rId324" tooltip="Завантажити сертифікат" display="Завантажити сертифікат"/>
    <hyperlink ref="D326" r:id="rId325" tooltip="Завантажити сертифікат" display="Завантажити сертифікат"/>
    <hyperlink ref="D327" r:id="rId326" tooltip="Завантажити сертифікат" display="Завантажити сертифікат"/>
    <hyperlink ref="D328" r:id="rId327" tooltip="Завантажити сертифікат" display="Завантажити сертифікат"/>
    <hyperlink ref="D329" r:id="rId328" tooltip="Завантажити сертифікат" display="Завантажити сертифікат"/>
    <hyperlink ref="D330" r:id="rId329" tooltip="Завантажити сертифікат" display="Завантажити сертифікат"/>
    <hyperlink ref="D331" r:id="rId330" tooltip="Завантажити сертифікат" display="Завантажити сертифікат"/>
    <hyperlink ref="D332" r:id="rId331" tooltip="Завантажити сертифікат" display="Завантажити сертифікат"/>
    <hyperlink ref="D333" r:id="rId332" tooltip="Завантажити сертифікат" display="Завантажити сертифікат"/>
    <hyperlink ref="D334" r:id="rId333" tooltip="Завантажити сертифікат" display="Завантажити сертифікат"/>
    <hyperlink ref="D335" r:id="rId334" tooltip="Завантажити сертифікат" display="Завантажити сертифікат"/>
    <hyperlink ref="D336" r:id="rId335" tooltip="Завантажити сертифікат" display="Завантажити сертифікат"/>
    <hyperlink ref="D337" r:id="rId336" tooltip="Завантажити сертифікат" display="Завантажити сертифікат"/>
    <hyperlink ref="D338" r:id="rId337" tooltip="Завантажити сертифікат" display="Завантажити сертифікат"/>
    <hyperlink ref="D339" r:id="rId338" tooltip="Завантажити сертифікат" display="Завантажити сертифікат"/>
    <hyperlink ref="D340" r:id="rId339" tooltip="Завантажити сертифікат" display="Завантажити сертифікат"/>
    <hyperlink ref="D341" r:id="rId340" tooltip="Завантажити сертифікат" display="Завантажити сертифікат"/>
    <hyperlink ref="D342" r:id="rId341" tooltip="Завантажити сертифікат" display="Завантажити сертифікат"/>
    <hyperlink ref="D343" r:id="rId342" tooltip="Завантажити сертифікат" display="Завантажити сертифікат"/>
    <hyperlink ref="D344" r:id="rId343" tooltip="Завантажити сертифікат" display="Завантажити сертифікат"/>
    <hyperlink ref="D345" r:id="rId344" tooltip="Завантажити сертифікат" display="Завантажити сертифікат"/>
    <hyperlink ref="D346" r:id="rId345" tooltip="Завантажити сертифікат" display="Завантажити сертифікат"/>
    <hyperlink ref="D347" r:id="rId346" tooltip="Завантажити сертифікат" display="Завантажити сертифікат"/>
    <hyperlink ref="D348" r:id="rId347" tooltip="Завантажити сертифікат" display="Завантажити сертифікат"/>
    <hyperlink ref="D349" r:id="rId348" tooltip="Завантажити сертифікат" display="Завантажити сертифікат"/>
    <hyperlink ref="D350" r:id="rId349" tooltip="Завантажити сертифікат" display="Завантажити сертифікат"/>
    <hyperlink ref="D351" r:id="rId350" tooltip="Завантажити сертифікат" display="Завантажити сертифікат"/>
    <hyperlink ref="D352" r:id="rId351" tooltip="Завантажити сертифікат" display="Завантажити сертифікат"/>
    <hyperlink ref="D353" r:id="rId352" tooltip="Завантажити сертифікат" display="Завантажити сертифікат"/>
    <hyperlink ref="D354" r:id="rId353" tooltip="Завантажити сертифікат" display="Завантажити сертифікат"/>
    <hyperlink ref="D355" r:id="rId354" tooltip="Завантажити сертифікат" display="Завантажити сертифікат"/>
    <hyperlink ref="D356" r:id="rId355" tooltip="Завантажити сертифікат" display="Завантажити сертифікат"/>
    <hyperlink ref="D357" r:id="rId356" tooltip="Завантажити сертифікат" display="Завантажити сертифікат"/>
    <hyperlink ref="D358" r:id="rId357" tooltip="Завантажити сертифікат" display="Завантажити сертифікат"/>
    <hyperlink ref="D359" r:id="rId358" tooltip="Завантажити сертифікат" display="Завантажити сертифікат"/>
    <hyperlink ref="D360" r:id="rId359" tooltip="Завантажити сертифікат" display="Завантажити сертифікат"/>
    <hyperlink ref="D361" r:id="rId360" tooltip="Завантажити сертифікат" display="Завантажити сертифікат"/>
    <hyperlink ref="D362" r:id="rId361" tooltip="Завантажити сертифікат" display="Завантажити сертифікат"/>
    <hyperlink ref="D363" r:id="rId362" tooltip="Завантажити сертифікат" display="Завантажити сертифікат"/>
    <hyperlink ref="D364" r:id="rId363" tooltip="Завантажити сертифікат" display="Завантажити сертифікат"/>
    <hyperlink ref="D365" r:id="rId364" tooltip="Завантажити сертифікат" display="Завантажити сертифікат"/>
    <hyperlink ref="D366" r:id="rId365" tooltip="Завантажити сертифікат" display="Завантажити сертифікат"/>
    <hyperlink ref="D367" r:id="rId366" tooltip="Завантажити сертифікат" display="Завантажити сертифікат"/>
    <hyperlink ref="D368" r:id="rId367" tooltip="Завантажити сертифікат" display="Завантажити сертифікат"/>
    <hyperlink ref="D369" r:id="rId368" tooltip="Завантажити сертифікат" display="Завантажити сертифікат"/>
    <hyperlink ref="D370" r:id="rId369" tooltip="Завантажити сертифікат" display="Завантажити сертифікат"/>
    <hyperlink ref="D371" r:id="rId370" tooltip="Завантажити сертифікат" display="Завантажити сертифікат"/>
    <hyperlink ref="D372" r:id="rId371" tooltip="Завантажити сертифікат" display="Завантажити сертифікат"/>
    <hyperlink ref="D373" r:id="rId372" tooltip="Завантажити сертифікат" display="Завантажити сертифікат"/>
    <hyperlink ref="D374" r:id="rId373" tooltip="Завантажити сертифікат" display="Завантажити сертифікат"/>
    <hyperlink ref="D375" r:id="rId374" tooltip="Завантажити сертифікат" display="Завантажити сертифікат"/>
    <hyperlink ref="D376" r:id="rId375" tooltip="Завантажити сертифікат" display="Завантажити сертифікат"/>
    <hyperlink ref="D377" r:id="rId376" tooltip="Завантажити сертифікат" display="Завантажити сертифікат"/>
    <hyperlink ref="D378" r:id="rId377" tooltip="Завантажити сертифікат" display="Завантажити сертифікат"/>
    <hyperlink ref="D379" r:id="rId378" tooltip="Завантажити сертифікат" display="Завантажити сертифікат"/>
    <hyperlink ref="D380" r:id="rId379" tooltip="Завантажити сертифікат" display="Завантажити сертифікат"/>
    <hyperlink ref="D381" r:id="rId380" tooltip="Завантажити сертифікат" display="Завантажити сертифікат"/>
    <hyperlink ref="D382" r:id="rId381" tooltip="Завантажити сертифікат" display="Завантажити сертифікат"/>
    <hyperlink ref="D383" r:id="rId382" tooltip="Завантажити сертифікат" display="Завантажити сертифікат"/>
    <hyperlink ref="D384" r:id="rId383" tooltip="Завантажити сертифікат" display="Завантажити сертифікат"/>
    <hyperlink ref="D385" r:id="rId384" tooltip="Завантажити сертифікат" display="Завантажити сертифікат"/>
    <hyperlink ref="D386" r:id="rId385" tooltip="Завантажити сертифікат" display="Завантажити сертифікат"/>
    <hyperlink ref="D387" r:id="rId386" tooltip="Завантажити сертифікат" display="Завантажити сертифікат"/>
    <hyperlink ref="D388" r:id="rId387" tooltip="Завантажити сертифікат" display="Завантажити сертифікат"/>
    <hyperlink ref="D389" r:id="rId388" tooltip="Завантажити сертифікат" display="Завантажити сертифікат"/>
    <hyperlink ref="D390" r:id="rId389" tooltip="Завантажити сертифікат" display="Завантажити сертифікат"/>
    <hyperlink ref="D391" r:id="rId390" tooltip="Завантажити сертифікат" display="Завантажити сертифікат"/>
    <hyperlink ref="D392" r:id="rId391" tooltip="Завантажити сертифікат" display="Завантажити сертифікат"/>
    <hyperlink ref="D393" r:id="rId392" tooltip="Завантажити сертифікат" display="Завантажити сертифікат"/>
    <hyperlink ref="D394" r:id="rId393" tooltip="Завантажити сертифікат" display="Завантажити сертифікат"/>
    <hyperlink ref="D395" r:id="rId394" tooltip="Завантажити сертифікат" display="Завантажити сертифікат"/>
    <hyperlink ref="D396" r:id="rId395" tooltip="Завантажити сертифікат" display="Завантажити сертифікат"/>
    <hyperlink ref="D397" r:id="rId396" tooltip="Завантажити сертифікат" display="Завантажити сертифікат"/>
    <hyperlink ref="D398" r:id="rId397" tooltip="Завантажити сертифікат" display="Завантажити сертифікат"/>
    <hyperlink ref="D399" r:id="rId398" tooltip="Завантажити сертифікат" display="Завантажити сертифікат"/>
    <hyperlink ref="D400" r:id="rId399" tooltip="Завантажити сертифікат" display="Завантажити сертифікат"/>
    <hyperlink ref="D401" r:id="rId400" tooltip="Завантажити сертифікат" display="Завантажити сертифікат"/>
    <hyperlink ref="D402" r:id="rId401" tooltip="Завантажити сертифікат" display="Завантажити сертифікат"/>
    <hyperlink ref="D403" r:id="rId402" tooltip="Завантажити сертифікат" display="Завантажити сертифікат"/>
    <hyperlink ref="D404" r:id="rId403" tooltip="Завантажити сертифікат" display="Завантажити сертифікат"/>
    <hyperlink ref="D405" r:id="rId404" tooltip="Завантажити сертифікат" display="Завантажити сертифікат"/>
    <hyperlink ref="D406" r:id="rId405" tooltip="Завантажити сертифікат" display="Завантажити сертифікат"/>
    <hyperlink ref="D407" r:id="rId406" tooltip="Завантажити сертифікат" display="Завантажити сертифікат"/>
    <hyperlink ref="D408" r:id="rId407" tooltip="Завантажити сертифікат" display="Завантажити сертифікат"/>
    <hyperlink ref="D409" r:id="rId408" tooltip="Завантажити сертифікат" display="Завантажити сертифікат"/>
    <hyperlink ref="D410" r:id="rId409" tooltip="Завантажити сертифікат" display="Завантажити сертифікат"/>
    <hyperlink ref="D411" r:id="rId410" tooltip="Завантажити сертифікат" display="Завантажити сертифікат"/>
    <hyperlink ref="D412" r:id="rId411" tooltip="Завантажити сертифікат" display="Завантажити сертифікат"/>
    <hyperlink ref="D413" r:id="rId412" tooltip="Завантажити сертифікат" display="Завантажити сертифікат"/>
    <hyperlink ref="D414" r:id="rId413" tooltip="Завантажити сертифікат" display="Завантажити сертифікат"/>
    <hyperlink ref="D415" r:id="rId414" tooltip="Завантажити сертифікат" display="Завантажити сертифікат"/>
    <hyperlink ref="D416" r:id="rId415" tooltip="Завантажити сертифікат" display="Завантажити сертифікат"/>
    <hyperlink ref="D417" r:id="rId416" tooltip="Завантажити сертифікат" display="Завантажити сертифікат"/>
    <hyperlink ref="D418" r:id="rId417" tooltip="Завантажити сертифікат" display="Завантажити сертифікат"/>
    <hyperlink ref="D419" r:id="rId418" tooltip="Завантажити сертифікат" display="Завантажити сертифікат"/>
    <hyperlink ref="D420" r:id="rId419" tooltip="Завантажити сертифікат" display="Завантажити сертифікат"/>
    <hyperlink ref="D421" r:id="rId420" tooltip="Завантажити сертифікат" display="Завантажити сертифікат"/>
    <hyperlink ref="D422" r:id="rId421" tooltip="Завантажити сертифікат" display="Завантажити сертифікат"/>
    <hyperlink ref="D423" r:id="rId422" tooltip="Завантажити сертифікат" display="Завантажити сертифікат"/>
    <hyperlink ref="D424" r:id="rId423" tooltip="Завантажити сертифікат" display="Завантажити сертифікат"/>
    <hyperlink ref="D425" r:id="rId424" tooltip="Завантажити сертифікат" display="Завантажити сертифікат"/>
    <hyperlink ref="D426" r:id="rId425" tooltip="Завантажити сертифікат" display="Завантажити сертифікат"/>
    <hyperlink ref="D427" r:id="rId426" tooltip="Завантажити сертифікат" display="Завантажити сертифікат"/>
    <hyperlink ref="D428" r:id="rId427" tooltip="Завантажити сертифікат" display="Завантажити сертифікат"/>
    <hyperlink ref="D429" r:id="rId428" tooltip="Завантажити сертифікат" display="Завантажити сертифікат"/>
    <hyperlink ref="D430" r:id="rId429" tooltip="Завантажити сертифікат" display="Завантажити сертифікат"/>
    <hyperlink ref="D431" r:id="rId430" tooltip="Завантажити сертифікат" display="Завантажити сертифікат"/>
    <hyperlink ref="D432" r:id="rId431" tooltip="Завантажити сертифікат" display="Завантажити сертифікат"/>
    <hyperlink ref="D433" r:id="rId432" tooltip="Завантажити сертифікат" display="Завантажити сертифікат"/>
    <hyperlink ref="D434" r:id="rId433" tooltip="Завантажити сертифікат" display="Завантажити сертифікат"/>
    <hyperlink ref="D435" r:id="rId434" tooltip="Завантажити сертифікат" display="Завантажити сертифікат"/>
    <hyperlink ref="D436" r:id="rId435" tooltip="Завантажити сертифікат" display="Завантажити сертифікат"/>
    <hyperlink ref="D437" r:id="rId436" tooltip="Завантажити сертифікат" display="Завантажити сертифікат"/>
    <hyperlink ref="D438" r:id="rId437" tooltip="Завантажити сертифікат" display="Завантажити сертифікат"/>
    <hyperlink ref="D439" r:id="rId438" tooltip="Завантажити сертифікат" display="Завантажити сертифікат"/>
    <hyperlink ref="D440" r:id="rId439" tooltip="Завантажити сертифікат" display="Завантажити сертифікат"/>
    <hyperlink ref="D441" r:id="rId440" tooltip="Завантажити сертифікат" display="Завантажити сертифікат"/>
    <hyperlink ref="D442" r:id="rId441" tooltip="Завантажити сертифікат" display="Завантажити сертифікат"/>
    <hyperlink ref="D443" r:id="rId442" tooltip="Завантажити сертифікат" display="Завантажити сертифікат"/>
    <hyperlink ref="D444" r:id="rId443" tooltip="Завантажити сертифікат" display="Завантажити сертифікат"/>
    <hyperlink ref="D445" r:id="rId444" tooltip="Завантажити сертифікат" display="Завантажити сертифікат"/>
    <hyperlink ref="D446" r:id="rId445" tooltip="Завантажити сертифікат" display="Завантажити сертифікат"/>
    <hyperlink ref="D447" r:id="rId446" tooltip="Завантажити сертифікат" display="Завантажити сертифікат"/>
    <hyperlink ref="D448" r:id="rId447" tooltip="Завантажити сертифікат" display="Завантажити сертифікат"/>
    <hyperlink ref="D449" r:id="rId448" tooltip="Завантажити сертифікат" display="Завантажити сертифікат"/>
    <hyperlink ref="D450" r:id="rId449" tooltip="Завантажити сертифікат" display="Завантажити сертифікат"/>
    <hyperlink ref="D451" r:id="rId450" tooltip="Завантажити сертифікат" display="Завантажити сертифікат"/>
    <hyperlink ref="D452" r:id="rId451" tooltip="Завантажити сертифікат" display="Завантажити сертифікат"/>
    <hyperlink ref="D453" r:id="rId452" tooltip="Завантажити сертифікат" display="Завантажити сертифікат"/>
    <hyperlink ref="D454" r:id="rId453" tooltip="Завантажити сертифікат" display="Завантажити сертифікат"/>
    <hyperlink ref="D455" r:id="rId454" tooltip="Завантажити сертифікат" display="Завантажити сертифікат"/>
    <hyperlink ref="D456" r:id="rId455" tooltip="Завантажити сертифікат" display="Завантажити сертифікат"/>
    <hyperlink ref="D457" r:id="rId456" tooltip="Завантажити сертифікат" display="Завантажити сертифікат"/>
    <hyperlink ref="D458" r:id="rId457" tooltip="Завантажити сертифікат" display="Завантажити сертифікат"/>
    <hyperlink ref="D459" r:id="rId458" tooltip="Завантажити сертифікат" display="Завантажити сертифікат"/>
    <hyperlink ref="D460" r:id="rId459" tooltip="Завантажити сертифікат" display="Завантажити сертифікат"/>
    <hyperlink ref="D461" r:id="rId460" tooltip="Завантажити сертифікат" display="Завантажити сертифікат"/>
    <hyperlink ref="D462" r:id="rId461" tooltip="Завантажити сертифікат" display="Завантажити сертифікат"/>
    <hyperlink ref="D463" r:id="rId462" tooltip="Завантажити сертифікат" display="Завантажити сертифікат"/>
    <hyperlink ref="D464" r:id="rId463" tooltip="Завантажити сертифікат" display="Завантажити сертифікат"/>
    <hyperlink ref="D465" r:id="rId464" tooltip="Завантажити сертифікат" display="Завантажити сертифікат"/>
    <hyperlink ref="D466" r:id="rId465" tooltip="Завантажити сертифікат" display="Завантажити сертифікат"/>
    <hyperlink ref="D467" r:id="rId466" tooltip="Завантажити сертифікат" display="Завантажити сертифікат"/>
    <hyperlink ref="D468" r:id="rId467" tooltip="Завантажити сертифікат" display="Завантажити сертифікат"/>
    <hyperlink ref="D469" r:id="rId468" tooltip="Завантажити сертифікат" display="Завантажити сертифікат"/>
    <hyperlink ref="D470" r:id="rId469" tooltip="Завантажити сертифікат" display="Завантажити сертифікат"/>
    <hyperlink ref="D471" r:id="rId470" tooltip="Завантажити сертифікат" display="Завантажити сертифікат"/>
    <hyperlink ref="D472" r:id="rId471" tooltip="Завантажити сертифікат" display="Завантажити сертифікат"/>
    <hyperlink ref="D473" r:id="rId472" tooltip="Завантажити сертифікат" display="Завантажити сертифікат"/>
    <hyperlink ref="D474" r:id="rId473" tooltip="Завантажити сертифікат" display="Завантажити сертифікат"/>
    <hyperlink ref="D475" r:id="rId474" tooltip="Завантажити сертифікат" display="Завантажити сертифікат"/>
    <hyperlink ref="D476" r:id="rId475" tooltip="Завантажити сертифікат" display="Завантажити сертифікат"/>
    <hyperlink ref="D477" r:id="rId476" tooltip="Завантажити сертифікат" display="Завантажити сертифікат"/>
    <hyperlink ref="D478" r:id="rId477" tooltip="Завантажити сертифікат" display="Завантажити сертифікат"/>
    <hyperlink ref="D479" r:id="rId478" tooltip="Завантажити сертифікат" display="Завантажити сертифікат"/>
    <hyperlink ref="D480" r:id="rId479" tooltip="Завантажити сертифікат" display="Завантажити сертифікат"/>
    <hyperlink ref="D481" r:id="rId480" tooltip="Завантажити сертифікат" display="Завантажити сертифікат"/>
    <hyperlink ref="D482" r:id="rId481" tooltip="Завантажити сертифікат" display="Завантажити сертифікат"/>
    <hyperlink ref="D483" r:id="rId482" tooltip="Завантажити сертифікат" display="Завантажити сертифікат"/>
    <hyperlink ref="D484" r:id="rId483" tooltip="Завантажити сертифікат" display="Завантажити сертифікат"/>
    <hyperlink ref="D485" r:id="rId484" tooltip="Завантажити сертифікат" display="Завантажити сертифікат"/>
    <hyperlink ref="D486" r:id="rId485" tooltip="Завантажити сертифікат" display="Завантажити сертифікат"/>
    <hyperlink ref="D487" r:id="rId486" tooltip="Завантажити сертифікат" display="Завантажити сертифікат"/>
    <hyperlink ref="D488" r:id="rId487" tooltip="Завантажити сертифікат" display="Завантажити сертифікат"/>
    <hyperlink ref="D489" r:id="rId488" tooltip="Завантажити сертифікат" display="Завантажити сертифікат"/>
    <hyperlink ref="D490" r:id="rId489" tooltip="Завантажити сертифікат" display="Завантажити сертифікат"/>
    <hyperlink ref="D491" r:id="rId490" tooltip="Завантажити сертифікат" display="Завантажити сертифікат"/>
    <hyperlink ref="D492" r:id="rId491" tooltip="Завантажити сертифікат" display="Завантажити сертифікат"/>
    <hyperlink ref="D493" r:id="rId492" tooltip="Завантажити сертифікат" display="Завантажити сертифікат"/>
    <hyperlink ref="D494" r:id="rId493" tooltip="Завантажити сертифікат" display="Завантажити сертифікат"/>
    <hyperlink ref="D495" r:id="rId494" tooltip="Завантажити сертифікат" display="Завантажити сертифікат"/>
    <hyperlink ref="D496" r:id="rId495" tooltip="Завантажити сертифікат" display="Завантажити сертифікат"/>
    <hyperlink ref="D497" r:id="rId496" tooltip="Завантажити сертифікат" display="Завантажити сертифікат"/>
    <hyperlink ref="D498" r:id="rId497" tooltip="Завантажити сертифікат" display="Завантажити сертифікат"/>
    <hyperlink ref="D499" r:id="rId498" tooltip="Завантажити сертифікат" display="Завантажити сертифікат"/>
    <hyperlink ref="D500" r:id="rId499" tooltip="Завантажити сертифікат" display="Завантажити сертифікат"/>
    <hyperlink ref="D501" r:id="rId500" tooltip="Завантажити сертифікат" display="Завантажити сертифікат"/>
    <hyperlink ref="D502" r:id="rId501" tooltip="Завантажити сертифікат" display="Завантажити сертифікат"/>
    <hyperlink ref="D503" r:id="rId502" tooltip="Завантажити сертифікат" display="Завантажити сертифікат"/>
    <hyperlink ref="D504" r:id="rId503" tooltip="Завантажити сертифікат" display="Завантажити сертифікат"/>
    <hyperlink ref="D505" r:id="rId504" tooltip="Завантажити сертифікат" display="Завантажити сертифікат"/>
    <hyperlink ref="D506" r:id="rId505" tooltip="Завантажити сертифікат" display="Завантажити сертифікат"/>
    <hyperlink ref="D507" r:id="rId506" tooltip="Завантажити сертифікат" display="Завантажити сертифікат"/>
    <hyperlink ref="D508" r:id="rId507" tooltip="Завантажити сертифікат" display="Завантажити сертифікат"/>
    <hyperlink ref="D509" r:id="rId508" tooltip="Завантажити сертифікат" display="Завантажити сертифікат"/>
    <hyperlink ref="D510" r:id="rId509" tooltip="Завантажити сертифікат" display="Завантажити сертифікат"/>
    <hyperlink ref="D511" r:id="rId510" tooltip="Завантажити сертифікат" display="Завантажити сертифікат"/>
    <hyperlink ref="D512" r:id="rId511" tooltip="Завантажити сертифікат" display="Завантажити сертифікат"/>
    <hyperlink ref="D513" r:id="rId512" tooltip="Завантажити сертифікат" display="Завантажити сертифікат"/>
    <hyperlink ref="D514" r:id="rId513" tooltip="Завантажити сертифікат" display="Завантажити сертифікат"/>
    <hyperlink ref="D515" r:id="rId514" tooltip="Завантажити сертифікат" display="Завантажити сертифікат"/>
    <hyperlink ref="D516" r:id="rId515" tooltip="Завантажити сертифікат" display="Завантажити сертифікат"/>
    <hyperlink ref="D517" r:id="rId516" tooltip="Завантажити сертифікат" display="Завантажити сертифікат"/>
    <hyperlink ref="D518" r:id="rId517" tooltip="Завантажити сертифікат" display="Завантажити сертифікат"/>
    <hyperlink ref="D519" r:id="rId518" tooltip="Завантажити сертифікат" display="Завантажити сертифікат"/>
    <hyperlink ref="D520" r:id="rId519" tooltip="Завантажити сертифікат" display="Завантажити сертифікат"/>
    <hyperlink ref="D521" r:id="rId520" tooltip="Завантажити сертифікат" display="Завантажити сертифікат"/>
    <hyperlink ref="D522" r:id="rId521" tooltip="Завантажити сертифікат" display="Завантажити сертифікат"/>
    <hyperlink ref="D523" r:id="rId522" tooltip="Завантажити сертифікат" display="Завантажити сертифікат"/>
    <hyperlink ref="D524" r:id="rId523" tooltip="Завантажити сертифікат" display="Завантажити сертифікат"/>
    <hyperlink ref="D525" r:id="rId524" tooltip="Завантажити сертифікат" display="Завантажити сертифікат"/>
    <hyperlink ref="D526" r:id="rId525" tooltip="Завантажити сертифікат" display="Завантажити сертифікат"/>
    <hyperlink ref="D527" r:id="rId526" tooltip="Завантажити сертифікат" display="Завантажити сертифікат"/>
    <hyperlink ref="D528" r:id="rId527" tooltip="Завантажити сертифікат" display="Завантажити сертифікат"/>
    <hyperlink ref="D529" r:id="rId528" tooltip="Завантажити сертифікат" display="Завантажити сертифікат"/>
    <hyperlink ref="D530" r:id="rId529" tooltip="Завантажити сертифікат" display="Завантажити сертифікат"/>
    <hyperlink ref="D531" r:id="rId530" tooltip="Завантажити сертифікат" display="Завантажити сертифікат"/>
    <hyperlink ref="D532" r:id="rId531" tooltip="Завантажити сертифікат" display="Завантажити сертифікат"/>
    <hyperlink ref="D533" r:id="rId532" tooltip="Завантажити сертифікат" display="Завантажити сертифікат"/>
    <hyperlink ref="D534" r:id="rId533" tooltip="Завантажити сертифікат" display="Завантажити сертифікат"/>
    <hyperlink ref="D535" r:id="rId534" tooltip="Завантажити сертифікат" display="Завантажити сертифікат"/>
    <hyperlink ref="D536" r:id="rId535" tooltip="Завантажити сертифікат" display="Завантажити сертифікат"/>
    <hyperlink ref="D537" r:id="rId536" tooltip="Завантажити сертифікат" display="Завантажити сертифікат"/>
    <hyperlink ref="D538" r:id="rId537" tooltip="Завантажити сертифікат" display="Завантажити сертифікат"/>
    <hyperlink ref="D539" r:id="rId538" tooltip="Завантажити сертифікат" display="Завантажити сертифікат"/>
    <hyperlink ref="D540" r:id="rId539" tooltip="Завантажити сертифікат" display="Завантажити сертифікат"/>
    <hyperlink ref="D541" r:id="rId540" tooltip="Завантажити сертифікат" display="Завантажити сертифікат"/>
    <hyperlink ref="D542" r:id="rId541" tooltip="Завантажити сертифікат" display="Завантажити сертифікат"/>
    <hyperlink ref="D543" r:id="rId542" tooltip="Завантажити сертифікат" display="Завантажити сертифікат"/>
    <hyperlink ref="D544" r:id="rId543" tooltip="Завантажити сертифікат" display="Завантажити сертифікат"/>
    <hyperlink ref="D545" r:id="rId544" tooltip="Завантажити сертифікат" display="Завантажити сертифікат"/>
    <hyperlink ref="D546" r:id="rId545" tooltip="Завантажити сертифікат" display="Завантажити сертифікат"/>
    <hyperlink ref="D547" r:id="rId546" tooltip="Завантажити сертифікат" display="Завантажити сертифікат"/>
    <hyperlink ref="D548" r:id="rId547" tooltip="Завантажити сертифікат" display="Завантажити сертифікат"/>
    <hyperlink ref="D549" r:id="rId548" tooltip="Завантажити сертифікат" display="Завантажити сертифікат"/>
    <hyperlink ref="D550" r:id="rId549" tooltip="Завантажити сертифікат" display="Завантажити сертифікат"/>
    <hyperlink ref="D551" r:id="rId550" tooltip="Завантажити сертифікат" display="Завантажити сертифікат"/>
    <hyperlink ref="D552" r:id="rId551" tooltip="Завантажити сертифікат" display="Завантажити сертифікат"/>
    <hyperlink ref="D553" r:id="rId552" tooltip="Завантажити сертифікат" display="Завантажити сертифікат"/>
    <hyperlink ref="D554" r:id="rId553" tooltip="Завантажити сертифікат" display="Завантажити сертифікат"/>
    <hyperlink ref="D555" r:id="rId554" tooltip="Завантажити сертифікат" display="Завантажити сертифікат"/>
    <hyperlink ref="D556" r:id="rId555" tooltip="Завантажити сертифікат" display="Завантажити сертифікат"/>
    <hyperlink ref="D557" r:id="rId556" tooltip="Завантажити сертифікат" display="Завантажити сертифікат"/>
    <hyperlink ref="D558" r:id="rId557" tooltip="Завантажити сертифікат" display="Завантажити сертифікат"/>
    <hyperlink ref="D559" r:id="rId558" tooltip="Завантажити сертифікат" display="Завантажити сертифікат"/>
    <hyperlink ref="D560" r:id="rId559" tooltip="Завантажити сертифікат" display="Завантажити сертифікат"/>
    <hyperlink ref="D561" r:id="rId560" tooltip="Завантажити сертифікат" display="Завантажити сертифікат"/>
    <hyperlink ref="D562" r:id="rId561" tooltip="Завантажити сертифікат" display="Завантажити сертифікат"/>
    <hyperlink ref="D563" r:id="rId562" tooltip="Завантажити сертифікат" display="Завантажити сертифікат"/>
    <hyperlink ref="D564" r:id="rId563" tooltip="Завантажити сертифікат" display="Завантажити сертифікат"/>
    <hyperlink ref="D565" r:id="rId564" tooltip="Завантажити сертифікат" display="Завантажити сертифікат"/>
    <hyperlink ref="D566" r:id="rId565" tooltip="Завантажити сертифікат" display="Завантажити сертифікат"/>
    <hyperlink ref="D567" r:id="rId566" tooltip="Завантажити сертифікат" display="Завантажити сертифікат"/>
    <hyperlink ref="D568" r:id="rId567" tooltip="Завантажити сертифікат" display="Завантажити сертифікат"/>
    <hyperlink ref="D569" r:id="rId568" tooltip="Завантажити сертифікат" display="Завантажити сертифікат"/>
    <hyperlink ref="D570" r:id="rId569" tooltip="Завантажити сертифікат" display="Завантажити сертифікат"/>
    <hyperlink ref="D571" r:id="rId570" tooltip="Завантажити сертифікат" display="Завантажити сертифікат"/>
    <hyperlink ref="D572" r:id="rId571" tooltip="Завантажити сертифікат" display="Завантажити сертифікат"/>
    <hyperlink ref="D573" r:id="rId572" tooltip="Завантажити сертифікат" display="Завантажити сертифікат"/>
    <hyperlink ref="D574" r:id="rId573" tooltip="Завантажити сертифікат" display="Завантажити сертифікат"/>
    <hyperlink ref="D575" r:id="rId574" tooltip="Завантажити сертифікат" display="Завантажити сертифікат"/>
    <hyperlink ref="D576" r:id="rId575" tooltip="Завантажити сертифікат" display="Завантажити сертифікат"/>
    <hyperlink ref="D577" r:id="rId576" tooltip="Завантажити сертифікат" display="Завантажити сертифікат"/>
    <hyperlink ref="D578" r:id="rId577" tooltip="Завантажити сертифікат" display="Завантажити сертифікат"/>
    <hyperlink ref="D579" r:id="rId578" tooltip="Завантажити сертифікат" display="Завантажити сертифікат"/>
    <hyperlink ref="D580" r:id="rId579" tooltip="Завантажити сертифікат" display="Завантажити сертифікат"/>
    <hyperlink ref="D581" r:id="rId580" tooltip="Завантажити сертифікат" display="Завантажити сертифікат"/>
    <hyperlink ref="D582" r:id="rId581" tooltip="Завантажити сертифікат" display="Завантажити сертифікат"/>
    <hyperlink ref="D583" r:id="rId582" tooltip="Завантажити сертифікат" display="Завантажити сертифікат"/>
    <hyperlink ref="D584" r:id="rId583" tooltip="Завантажити сертифікат" display="Завантажити сертифікат"/>
    <hyperlink ref="D585" r:id="rId584" tooltip="Завантажити сертифікат" display="Завантажити сертифікат"/>
    <hyperlink ref="D586" r:id="rId585" tooltip="Завантажити сертифікат" display="Завантажити сертифікат"/>
    <hyperlink ref="D587" r:id="rId586" tooltip="Завантажити сертифікат" display="Завантажити сертифікат"/>
    <hyperlink ref="D588" r:id="rId587" tooltip="Завантажити сертифікат" display="Завантажити сертифікат"/>
    <hyperlink ref="D589" r:id="rId588" tooltip="Завантажити сертифікат" display="Завантажити сертифікат"/>
    <hyperlink ref="D590" r:id="rId589" tooltip="Завантажити сертифікат" display="Завантажити сертифікат"/>
    <hyperlink ref="D591" r:id="rId590" tooltip="Завантажити сертифікат" display="Завантажити сертифікат"/>
    <hyperlink ref="D592" r:id="rId591" tooltip="Завантажити сертифікат" display="Завантажити сертифікат"/>
    <hyperlink ref="D593" r:id="rId592" tooltip="Завантажити сертифікат" display="Завантажити сертифікат"/>
    <hyperlink ref="D594" r:id="rId593" tooltip="Завантажити сертифікат" display="Завантажити сертифікат"/>
    <hyperlink ref="D595" r:id="rId594" tooltip="Завантажити сертифікат" display="Завантажити сертифікат"/>
    <hyperlink ref="D596" r:id="rId595" tooltip="Завантажити сертифікат" display="Завантажити сертифікат"/>
    <hyperlink ref="D597" r:id="rId596" tooltip="Завантажити сертифікат" display="Завантажити сертифікат"/>
    <hyperlink ref="D598" r:id="rId597" tooltip="Завантажити сертифікат" display="Завантажити сертифікат"/>
    <hyperlink ref="D599" r:id="rId598" tooltip="Завантажити сертифікат" display="Завантажити сертифікат"/>
    <hyperlink ref="D600" r:id="rId599" tooltip="Завантажити сертифікат" display="Завантажити сертифікат"/>
    <hyperlink ref="D601" r:id="rId600" tooltip="Завантажити сертифікат" display="Завантажити сертифікат"/>
    <hyperlink ref="D602" r:id="rId601" tooltip="Завантажити сертифікат" display="Завантажити сертифікат"/>
    <hyperlink ref="D603" r:id="rId602" tooltip="Завантажити сертифікат" display="Завантажити сертифікат"/>
    <hyperlink ref="D604" r:id="rId603" tooltip="Завантажити сертифікат" display="Завантажити сертифікат"/>
    <hyperlink ref="D605" r:id="rId604" tooltip="Завантажити сертифікат" display="Завантажити сертифікат"/>
    <hyperlink ref="D606" r:id="rId605" tooltip="Завантажити сертифікат" display="Завантажити сертифікат"/>
    <hyperlink ref="D607" r:id="rId606" tooltip="Завантажити сертифікат" display="Завантажити сертифікат"/>
    <hyperlink ref="D608" r:id="rId607" tooltip="Завантажити сертифікат" display="Завантажити сертифікат"/>
    <hyperlink ref="D609" r:id="rId608" tooltip="Завантажити сертифікат" display="Завантажити сертифікат"/>
    <hyperlink ref="D610" r:id="rId609" tooltip="Завантажити сертифікат" display="Завантажити сертифікат"/>
    <hyperlink ref="D611" r:id="rId610" tooltip="Завантажити сертифікат" display="Завантажити сертифікат"/>
    <hyperlink ref="D612" r:id="rId611" tooltip="Завантажити сертифікат" display="Завантажити сертифікат"/>
    <hyperlink ref="D613" r:id="rId612" tooltip="Завантажити сертифікат" display="Завантажити сертифікат"/>
    <hyperlink ref="D614" r:id="rId613" tooltip="Завантажити сертифікат" display="Завантажити сертифікат"/>
    <hyperlink ref="D615" r:id="rId614" tooltip="Завантажити сертифікат" display="Завантажити сертифікат"/>
    <hyperlink ref="D616" r:id="rId615" tooltip="Завантажити сертифікат" display="Завантажити сертифікат"/>
    <hyperlink ref="D617" r:id="rId616" tooltip="Завантажити сертифікат" display="Завантажити сертифікат"/>
    <hyperlink ref="D618" r:id="rId617" tooltip="Завантажити сертифікат" display="Завантажити сертифікат"/>
    <hyperlink ref="D619" r:id="rId618" tooltip="Завантажити сертифікат" display="Завантажити сертифікат"/>
    <hyperlink ref="D620" r:id="rId619" tooltip="Завантажити сертифікат" display="Завантажити сертифікат"/>
    <hyperlink ref="D621" r:id="rId620" tooltip="Завантажити сертифікат" display="Завантажити сертифікат"/>
    <hyperlink ref="D622" r:id="rId621" tooltip="Завантажити сертифікат" display="Завантажити сертифікат"/>
    <hyperlink ref="D623" r:id="rId622" tooltip="Завантажити сертифікат" display="Завантажити сертифікат"/>
    <hyperlink ref="D624" r:id="rId623" tooltip="Завантажити сертифікат" display="Завантажити сертифікат"/>
    <hyperlink ref="D625" r:id="rId624" tooltip="Завантажити сертифікат" display="Завантажити сертифікат"/>
    <hyperlink ref="D626" r:id="rId625" tooltip="Завантажити сертифікат" display="Завантажити сертифікат"/>
    <hyperlink ref="D627" r:id="rId626" tooltip="Завантажити сертифікат" display="Завантажити сертифікат"/>
    <hyperlink ref="D628" r:id="rId627" tooltip="Завантажити сертифікат" display="Завантажити сертифікат"/>
    <hyperlink ref="D629" r:id="rId628" tooltip="Завантажити сертифікат" display="Завантажити сертифікат"/>
    <hyperlink ref="D630" r:id="rId629" tooltip="Завантажити сертифікат" display="Завантажити сертифікат"/>
    <hyperlink ref="D631" r:id="rId630" tooltip="Завантажити сертифікат" display="Завантажити сертифікат"/>
    <hyperlink ref="D632" r:id="rId631" tooltip="Завантажити сертифікат" display="Завантажити сертифікат"/>
    <hyperlink ref="D633" r:id="rId632" tooltip="Завантажити сертифікат" display="Завантажити сертифікат"/>
    <hyperlink ref="D634" r:id="rId633" tooltip="Завантажити сертифікат" display="Завантажити сертифікат"/>
    <hyperlink ref="D635" r:id="rId634" tooltip="Завантажити сертифікат" display="Завантажити сертифікат"/>
    <hyperlink ref="D636" r:id="rId635" tooltip="Завантажити сертифікат" display="Завантажити сертифікат"/>
    <hyperlink ref="D637" r:id="rId636" tooltip="Завантажити сертифікат" display="Завантажити сертифікат"/>
    <hyperlink ref="D638" r:id="rId637" tooltip="Завантажити сертифікат" display="Завантажити сертифікат"/>
    <hyperlink ref="D639" r:id="rId638" tooltip="Завантажити сертифікат" display="Завантажити сертифікат"/>
    <hyperlink ref="D640" r:id="rId639" tooltip="Завантажити сертифікат" display="Завантажити сертифікат"/>
    <hyperlink ref="D641" r:id="rId640" tooltip="Завантажити сертифікат" display="Завантажити сертифікат"/>
    <hyperlink ref="D642" r:id="rId641" tooltip="Завантажити сертифікат" display="Завантажити сертифікат"/>
    <hyperlink ref="D643" r:id="rId642" tooltip="Завантажити сертифікат" display="Завантажити сертифікат"/>
    <hyperlink ref="D644" r:id="rId643" tooltip="Завантажити сертифікат" display="Завантажити сертифікат"/>
    <hyperlink ref="D645" r:id="rId644" tooltip="Завантажити сертифікат" display="Завантажити сертифікат"/>
    <hyperlink ref="D646" r:id="rId645" tooltip="Завантажити сертифікат" display="Завантажити сертифікат"/>
    <hyperlink ref="D647" r:id="rId646" tooltip="Завантажити сертифікат" display="Завантажити сертифікат"/>
    <hyperlink ref="D648" r:id="rId647" tooltip="Завантажити сертифікат" display="Завантажити сертифікат"/>
    <hyperlink ref="D649" r:id="rId648" tooltip="Завантажити сертифікат" display="Завантажити сертифікат"/>
    <hyperlink ref="D650" r:id="rId649" tooltip="Завантажити сертифікат" display="Завантажити сертифікат"/>
    <hyperlink ref="D651" r:id="rId650" tooltip="Завантажити сертифікат" display="Завантажити сертифікат"/>
    <hyperlink ref="D652" r:id="rId651" tooltip="Завантажити сертифікат" display="Завантажити сертифікат"/>
    <hyperlink ref="D653" r:id="rId652" tooltip="Завантажити сертифікат" display="Завантажити сертифікат"/>
    <hyperlink ref="D654" r:id="rId653" tooltip="Завантажити сертифікат" display="Завантажити сертифікат"/>
    <hyperlink ref="D655" r:id="rId654" tooltip="Завантажити сертифікат" display="Завантажити сертифікат"/>
    <hyperlink ref="D656" r:id="rId655" tooltip="Завантажити сертифікат" display="Завантажити сертифікат"/>
    <hyperlink ref="D657" r:id="rId656" tooltip="Завантажити сертифікат" display="Завантажити сертифікат"/>
    <hyperlink ref="D658" r:id="rId657" tooltip="Завантажити сертифікат" display="Завантажити сертифікат"/>
    <hyperlink ref="D659" r:id="rId658" tooltip="Завантажити сертифікат" display="Завантажити сертифікат"/>
    <hyperlink ref="D660" r:id="rId659" tooltip="Завантажити сертифікат" display="Завантажити сертифікат"/>
    <hyperlink ref="D661" r:id="rId660" tooltip="Завантажити сертифікат" display="Завантажити сертифікат"/>
    <hyperlink ref="D662" r:id="rId661" tooltip="Завантажити сертифікат" display="Завантажити сертифікат"/>
    <hyperlink ref="D663" r:id="rId662" tooltip="Завантажити сертифікат" display="Завантажити сертифікат"/>
    <hyperlink ref="D664" r:id="rId663" tooltip="Завантажити сертифікат" display="Завантажити сертифікат"/>
    <hyperlink ref="D665" r:id="rId664" tooltip="Завантажити сертифікат" display="Завантажити сертифікат"/>
    <hyperlink ref="D666" r:id="rId665" tooltip="Завантажити сертифікат" display="Завантажити сертифікат"/>
    <hyperlink ref="D667" r:id="rId666" tooltip="Завантажити сертифікат" display="Завантажити сертифікат"/>
    <hyperlink ref="D668" r:id="rId667" tooltip="Завантажити сертифікат" display="Завантажити сертифікат"/>
    <hyperlink ref="D669" r:id="rId668" tooltip="Завантажити сертифікат" display="Завантажити сертифікат"/>
    <hyperlink ref="D670" r:id="rId669" tooltip="Завантажити сертифікат" display="Завантажити сертифікат"/>
    <hyperlink ref="D671" r:id="rId670" tooltip="Завантажити сертифікат" display="Завантажити сертифікат"/>
    <hyperlink ref="D672" r:id="rId671" tooltip="Завантажити сертифікат" display="Завантажити сертифікат"/>
    <hyperlink ref="D673" r:id="rId672" tooltip="Завантажити сертифікат" display="Завантажити сертифікат"/>
    <hyperlink ref="D674" r:id="rId673" tooltip="Завантажити сертифікат" display="Завантажити сертифікат"/>
    <hyperlink ref="D675" r:id="rId674" tooltip="Завантажити сертифікат" display="Завантажити сертифікат"/>
    <hyperlink ref="D676" r:id="rId675" tooltip="Завантажити сертифікат" display="Завантажити сертифікат"/>
    <hyperlink ref="D677" r:id="rId676" tooltip="Завантажити сертифікат" display="Завантажити сертифікат"/>
    <hyperlink ref="D678" r:id="rId677" tooltip="Завантажити сертифікат" display="Завантажити сертифікат"/>
    <hyperlink ref="D679" r:id="rId678" tooltip="Завантажити сертифікат" display="Завантажити сертифікат"/>
    <hyperlink ref="D680" r:id="rId679" tooltip="Завантажити сертифікат" display="Завантажити сертифікат"/>
    <hyperlink ref="D681" r:id="rId680" tooltip="Завантажити сертифікат" display="Завантажити сертифікат"/>
    <hyperlink ref="D682" r:id="rId681" tooltip="Завантажити сертифікат" display="Завантажити сертифікат"/>
    <hyperlink ref="D683" r:id="rId682" tooltip="Завантажити сертифікат" display="Завантажити сертифікат"/>
    <hyperlink ref="D684" r:id="rId683" tooltip="Завантажити сертифікат" display="Завантажити сертифікат"/>
    <hyperlink ref="D685" r:id="rId684" tooltip="Завантажити сертифікат" display="Завантажити сертифікат"/>
    <hyperlink ref="D686" r:id="rId685" tooltip="Завантажити сертифікат" display="Завантажити сертифікат"/>
    <hyperlink ref="D687" r:id="rId686" tooltip="Завантажити сертифікат" display="Завантажити сертифікат"/>
    <hyperlink ref="D688" r:id="rId687" tooltip="Завантажити сертифікат" display="Завантажити сертифікат"/>
    <hyperlink ref="D689" r:id="rId688" tooltip="Завантажити сертифікат" display="Завантажити сертифікат"/>
    <hyperlink ref="D690" r:id="rId689" tooltip="Завантажити сертифікат" display="Завантажити сертифікат"/>
    <hyperlink ref="D691" r:id="rId690" tooltip="Завантажити сертифікат" display="Завантажити сертифікат"/>
    <hyperlink ref="D692" r:id="rId691" tooltip="Завантажити сертифікат" display="Завантажити сертифікат"/>
    <hyperlink ref="D693" r:id="rId692" tooltip="Завантажити сертифікат" display="Завантажити сертифікат"/>
    <hyperlink ref="D694" r:id="rId693" tooltip="Завантажити сертифікат" display="Завантажити сертифікат"/>
    <hyperlink ref="D695" r:id="rId694" tooltip="Завантажити сертифікат" display="Завантажити сертифікат"/>
    <hyperlink ref="D696" r:id="rId695" tooltip="Завантажити сертифікат" display="Завантажити сертифікат"/>
    <hyperlink ref="D697" r:id="rId696" tooltip="Завантажити сертифікат" display="Завантажити сертифікат"/>
    <hyperlink ref="D698" r:id="rId697" tooltip="Завантажити сертифікат" display="Завантажити сертифікат"/>
    <hyperlink ref="D699" r:id="rId698" tooltip="Завантажити сертифікат" display="Завантажити сертифікат"/>
    <hyperlink ref="D700" r:id="rId699" tooltip="Завантажити сертифікат" display="Завантажити сертифікат"/>
    <hyperlink ref="D701" r:id="rId700" tooltip="Завантажити сертифікат" display="Завантажити сертифікат"/>
    <hyperlink ref="D702" r:id="rId701" tooltip="Завантажити сертифікат" display="Завантажити сертифікат"/>
    <hyperlink ref="D703" r:id="rId702" tooltip="Завантажити сертифікат" display="Завантажити сертифікат"/>
    <hyperlink ref="D704" r:id="rId703" tooltip="Завантажити сертифікат" display="Завантажити сертифікат"/>
    <hyperlink ref="D705" r:id="rId704" tooltip="Завантажити сертифікат" display="Завантажити сертифікат"/>
    <hyperlink ref="D706" r:id="rId705" tooltip="Завантажити сертифікат" display="Завантажити сертифікат"/>
    <hyperlink ref="D707" r:id="rId706" tooltip="Завантажити сертифікат" display="Завантажити сертифікат"/>
    <hyperlink ref="D708" r:id="rId707" tooltip="Завантажити сертифікат" display="Завантажити сертифікат"/>
    <hyperlink ref="D709" r:id="rId708" tooltip="Завантажити сертифікат" display="Завантажити сертифікат"/>
    <hyperlink ref="D710" r:id="rId709" tooltip="Завантажити сертифікат" display="Завантажити сертифікат"/>
    <hyperlink ref="D711" r:id="rId710" tooltip="Завантажити сертифікат" display="Завантажити сертифікат"/>
    <hyperlink ref="D712" r:id="rId711" tooltip="Завантажити сертифікат" display="Завантажити сертифікат"/>
    <hyperlink ref="D713" r:id="rId712" tooltip="Завантажити сертифікат" display="Завантажити сертифікат"/>
    <hyperlink ref="D714" r:id="rId713" tooltip="Завантажити сертифікат" display="Завантажити сертифікат"/>
    <hyperlink ref="D715" r:id="rId714" tooltip="Завантажити сертифікат" display="Завантажити сертифікат"/>
    <hyperlink ref="D716" r:id="rId715" tooltip="Завантажити сертифікат" display="Завантажити сертифікат"/>
    <hyperlink ref="D717" r:id="rId716" tooltip="Завантажити сертифікат" display="Завантажити сертифікат"/>
    <hyperlink ref="D718" r:id="rId717" tooltip="Завантажити сертифікат" display="Завантажити сертифікат"/>
    <hyperlink ref="D719" r:id="rId718" tooltip="Завантажити сертифікат" display="Завантажити сертифікат"/>
    <hyperlink ref="D720" r:id="rId719" tooltip="Завантажити сертифікат" display="Завантажити сертифікат"/>
    <hyperlink ref="D721" r:id="rId720" tooltip="Завантажити сертифікат" display="Завантажити сертифікат"/>
    <hyperlink ref="D722" r:id="rId721" tooltip="Завантажити сертифікат" display="Завантажити сертифікат"/>
    <hyperlink ref="D723" r:id="rId722" tooltip="Завантажити сертифікат" display="Завантажити сертифікат"/>
    <hyperlink ref="D724" r:id="rId723" tooltip="Завантажити сертифікат" display="Завантажити сертифікат"/>
    <hyperlink ref="D725" r:id="rId724" tooltip="Завантажити сертифікат" display="Завантажити сертифікат"/>
    <hyperlink ref="D726" r:id="rId725" tooltip="Завантажити сертифікат" display="Завантажити сертифікат"/>
    <hyperlink ref="D727" r:id="rId726" tooltip="Завантажити сертифікат" display="Завантажити сертифікат"/>
    <hyperlink ref="D728" r:id="rId727" tooltip="Завантажити сертифікат" display="Завантажити сертифікат"/>
    <hyperlink ref="D729" r:id="rId728" tooltip="Завантажити сертифікат" display="Завантажити сертифікат"/>
    <hyperlink ref="D730" r:id="rId729" tooltip="Завантажити сертифікат" display="Завантажити сертифікат"/>
    <hyperlink ref="D731" r:id="rId730" tooltip="Завантажити сертифікат" display="Завантажити сертифікат"/>
    <hyperlink ref="D732" r:id="rId731" tooltip="Завантажити сертифікат" display="Завантажити сертифікат"/>
    <hyperlink ref="D733" r:id="rId732" tooltip="Завантажити сертифікат" display="Завантажити сертифікат"/>
    <hyperlink ref="D734" r:id="rId733" tooltip="Завантажити сертифікат" display="Завантажити сертифікат"/>
    <hyperlink ref="D735" r:id="rId734" tooltip="Завантажити сертифікат" display="Завантажити сертифікат"/>
    <hyperlink ref="D736" r:id="rId735" tooltip="Завантажити сертифікат" display="Завантажити сертифікат"/>
    <hyperlink ref="D737" r:id="rId736" tooltip="Завантажити сертифікат" display="Завантажити сертифікат"/>
    <hyperlink ref="D738" r:id="rId737" tooltip="Завантажити сертифікат" display="Завантажити сертифікат"/>
    <hyperlink ref="D739" r:id="rId738" tooltip="Завантажити сертифікат" display="Завантажити сертифікат"/>
    <hyperlink ref="D740" r:id="rId739" tooltip="Завантажити сертифікат" display="Завантажити сертифікат"/>
    <hyperlink ref="D741" r:id="rId740" tooltip="Завантажити сертифікат" display="Завантажити сертифікат"/>
    <hyperlink ref="D742" r:id="rId741" tooltip="Завантажити сертифікат" display="Завантажити сертифікат"/>
    <hyperlink ref="D743" r:id="rId742" tooltip="Завантажити сертифікат" display="Завантажити сертифікат"/>
    <hyperlink ref="D744" r:id="rId743" tooltip="Завантажити сертифікат" display="Завантажити сертифікат"/>
    <hyperlink ref="D745" r:id="rId744" tooltip="Завантажити сертифікат" display="Завантажити сертифікат"/>
    <hyperlink ref="D746" r:id="rId745" tooltip="Завантажити сертифікат" display="Завантажити сертифікат"/>
    <hyperlink ref="D747" r:id="rId746" tooltip="Завантажити сертифікат" display="Завантажити сертифікат"/>
    <hyperlink ref="D748" r:id="rId747" tooltip="Завантажити сертифікат" display="Завантажити сертифікат"/>
    <hyperlink ref="D749" r:id="rId748" tooltip="Завантажити сертифікат" display="Завантажити сертифікат"/>
    <hyperlink ref="D750" r:id="rId749" tooltip="Завантажити сертифікат" display="Завантажити сертифікат"/>
    <hyperlink ref="D751" r:id="rId750" tooltip="Завантажити сертифікат" display="Завантажити сертифікат"/>
    <hyperlink ref="D752" r:id="rId751" tooltip="Завантажити сертифікат" display="Завантажити сертифікат"/>
    <hyperlink ref="D753" r:id="rId752" tooltip="Завантажити сертифікат" display="Завантажити сертифікат"/>
    <hyperlink ref="D754" r:id="rId753" tooltip="Завантажити сертифікат" display="Завантажити сертифікат"/>
    <hyperlink ref="D755" r:id="rId754" tooltip="Завантажити сертифікат" display="Завантажити сертифікат"/>
    <hyperlink ref="D756" r:id="rId755" tooltip="Завантажити сертифікат" display="Завантажити сертифікат"/>
    <hyperlink ref="D757" r:id="rId756" tooltip="Завантажити сертифікат" display="Завантажити сертифікат"/>
    <hyperlink ref="D758" r:id="rId757" tooltip="Завантажити сертифікат" display="Завантажити сертифікат"/>
    <hyperlink ref="D759" r:id="rId758" tooltip="Завантажити сертифікат" display="Завантажити сертифікат"/>
    <hyperlink ref="D760" r:id="rId759" tooltip="Завантажити сертифікат" display="Завантажити сертифікат"/>
    <hyperlink ref="D761" r:id="rId760" tooltip="Завантажити сертифікат" display="Завантажити сертифікат"/>
    <hyperlink ref="D762" r:id="rId761" tooltip="Завантажити сертифікат" display="Завантажити сертифікат"/>
    <hyperlink ref="D763" r:id="rId762" tooltip="Завантажити сертифікат" display="Завантажити сертифікат"/>
    <hyperlink ref="D764" r:id="rId763" tooltip="Завантажити сертифікат" display="Завантажити сертифікат"/>
    <hyperlink ref="D765" r:id="rId764" tooltip="Завантажити сертифікат" display="Завантажити сертифікат"/>
    <hyperlink ref="D766" r:id="rId765" tooltip="Завантажити сертифікат" display="Завантажити сертифікат"/>
    <hyperlink ref="D767" r:id="rId766" tooltip="Завантажити сертифікат" display="Завантажити сертифікат"/>
    <hyperlink ref="D768" r:id="rId767" tooltip="Завантажити сертифікат" display="Завантажити сертифікат"/>
    <hyperlink ref="D769" r:id="rId768" tooltip="Завантажити сертифікат" display="Завантажити сертифікат"/>
    <hyperlink ref="D770" r:id="rId769" tooltip="Завантажити сертифікат" display="Завантажити сертифікат"/>
    <hyperlink ref="D771" r:id="rId770" tooltip="Завантажити сертифікат" display="Завантажити сертифікат"/>
    <hyperlink ref="D772" r:id="rId771" tooltip="Завантажити сертифікат" display="Завантажити сертифікат"/>
    <hyperlink ref="D773" r:id="rId772" tooltip="Завантажити сертифікат" display="Завантажити сертифікат"/>
    <hyperlink ref="D774" r:id="rId773" tooltip="Завантажити сертифікат" display="Завантажити сертифікат"/>
    <hyperlink ref="D775" r:id="rId774" tooltip="Завантажити сертифікат" display="Завантажити сертифікат"/>
    <hyperlink ref="D776" r:id="rId775" tooltip="Завантажити сертифікат" display="Завантажити сертифікат"/>
    <hyperlink ref="D777" r:id="rId776" tooltip="Завантажити сертифікат" display="Завантажити сертифікат"/>
    <hyperlink ref="D778" r:id="rId777" tooltip="Завантажити сертифікат" display="Завантажити сертифікат"/>
    <hyperlink ref="D779" r:id="rId778" tooltip="Завантажити сертифікат" display="Завантажити сертифікат"/>
    <hyperlink ref="D780" r:id="rId779" tooltip="Завантажити сертифікат" display="Завантажити сертифікат"/>
    <hyperlink ref="D781" r:id="rId780" tooltip="Завантажити сертифікат" display="Завантажити сертифікат"/>
    <hyperlink ref="D782" r:id="rId781" tooltip="Завантажити сертифікат" display="Завантажити сертифікат"/>
    <hyperlink ref="D783" r:id="rId782" tooltip="Завантажити сертифікат" display="Завантажити сертифікат"/>
    <hyperlink ref="D784" r:id="rId783" tooltip="Завантажити сертифікат" display="Завантажити сертифікат"/>
    <hyperlink ref="D785" r:id="rId784" tooltip="Завантажити сертифікат" display="Завантажити сертифікат"/>
    <hyperlink ref="D786" r:id="rId785" tooltip="Завантажити сертифікат" display="Завантажити сертифікат"/>
    <hyperlink ref="D787" r:id="rId786" tooltip="Завантажити сертифікат" display="Завантажити сертифікат"/>
    <hyperlink ref="D788" r:id="rId787" tooltip="Завантажити сертифікат" display="Завантажити сертифікат"/>
    <hyperlink ref="D789" r:id="rId788" tooltip="Завантажити сертифікат" display="Завантажити сертифікат"/>
    <hyperlink ref="D790" r:id="rId789" tooltip="Завантажити сертифікат" display="Завантажити сертифікат"/>
    <hyperlink ref="D791" r:id="rId790" tooltip="Завантажити сертифікат" display="Завантажити сертифікат"/>
    <hyperlink ref="D792" r:id="rId791" tooltip="Завантажити сертифікат" display="Завантажити сертифікат"/>
    <hyperlink ref="D793" r:id="rId792" tooltip="Завантажити сертифікат" display="Завантажити сертифікат"/>
    <hyperlink ref="D794" r:id="rId793" tooltip="Завантажити сертифікат" display="Завантажити сертифікат"/>
    <hyperlink ref="D795" r:id="rId794" tooltip="Завантажити сертифікат" display="Завантажити сертифікат"/>
    <hyperlink ref="D796" r:id="rId795" tooltip="Завантажити сертифікат" display="Завантажити сертифікат"/>
    <hyperlink ref="D797" r:id="rId796" tooltip="Завантажити сертифікат" display="Завантажити сертифікат"/>
    <hyperlink ref="D798" r:id="rId797" tooltip="Завантажити сертифікат" display="Завантажити сертифікат"/>
    <hyperlink ref="D799" r:id="rId798" tooltip="Завантажити сертифікат" display="Завантажити сертифікат"/>
    <hyperlink ref="D800" r:id="rId799" tooltip="Завантажити сертифікат" display="Завантажити сертифікат"/>
    <hyperlink ref="D801" r:id="rId800" tooltip="Завантажити сертифікат" display="Завантажити сертифікат"/>
    <hyperlink ref="D802" r:id="rId801" tooltip="Завантажити сертифікат" display="Завантажити сертифікат"/>
    <hyperlink ref="D803" r:id="rId802" tooltip="Завантажити сертифікат" display="Завантажити сертифікат"/>
    <hyperlink ref="D804" r:id="rId803" tooltip="Завантажити сертифікат" display="Завантажити сертифікат"/>
    <hyperlink ref="D805" r:id="rId804" tooltip="Завантажити сертифікат" display="Завантажити сертифікат"/>
    <hyperlink ref="D806" r:id="rId805" tooltip="Завантажити сертифікат" display="Завантажити сертифікат"/>
    <hyperlink ref="D807" r:id="rId806" tooltip="Завантажити сертифікат" display="Завантажити сертифікат"/>
    <hyperlink ref="D808" r:id="rId807" tooltip="Завантажити сертифікат" display="Завантажити сертифікат"/>
    <hyperlink ref="D809" r:id="rId808" tooltip="Завантажити сертифікат" display="Завантажити сертифікат"/>
    <hyperlink ref="D810" r:id="rId809" tooltip="Завантажити сертифікат" display="Завантажити сертифікат"/>
    <hyperlink ref="D811" r:id="rId810" tooltip="Завантажити сертифікат" display="Завантажити сертифікат"/>
    <hyperlink ref="D812" r:id="rId811" tooltip="Завантажити сертифікат" display="Завантажити сертифікат"/>
    <hyperlink ref="D813" r:id="rId812" tooltip="Завантажити сертифікат" display="Завантажити сертифікат"/>
    <hyperlink ref="D814" r:id="rId813" tooltip="Завантажити сертифікат" display="Завантажити сертифікат"/>
    <hyperlink ref="D815" r:id="rId814" tooltip="Завантажити сертифікат" display="Завантажити сертифікат"/>
    <hyperlink ref="D816" r:id="rId815" tooltip="Завантажити сертифікат" display="Завантажити сертифікат"/>
    <hyperlink ref="D817" r:id="rId816" tooltip="Завантажити сертифікат" display="Завантажити сертифікат"/>
    <hyperlink ref="D818" r:id="rId817" tooltip="Завантажити сертифікат" display="Завантажити сертифікат"/>
    <hyperlink ref="D819" r:id="rId818" tooltip="Завантажити сертифікат" display="Завантажити сертифікат"/>
    <hyperlink ref="D820" r:id="rId819" tooltip="Завантажити сертифікат" display="Завантажити сертифікат"/>
    <hyperlink ref="D821" r:id="rId820" tooltip="Завантажити сертифікат" display="Завантажити сертифікат"/>
    <hyperlink ref="D822" r:id="rId821" tooltip="Завантажити сертифікат" display="Завантажити сертифікат"/>
    <hyperlink ref="D823" r:id="rId822" tooltip="Завантажити сертифікат" display="Завантажити сертифікат"/>
    <hyperlink ref="D824" r:id="rId823" tooltip="Завантажити сертифікат" display="Завантажити сертифікат"/>
    <hyperlink ref="D825" r:id="rId824" tooltip="Завантажити сертифікат" display="Завантажити сертифікат"/>
    <hyperlink ref="D826" r:id="rId825" tooltip="Завантажити сертифікат" display="Завантажити сертифікат"/>
    <hyperlink ref="D827" r:id="rId826" tooltip="Завантажити сертифікат" display="Завантажити сертифікат"/>
    <hyperlink ref="D828" r:id="rId827" tooltip="Завантажити сертифікат" display="Завантажити сертифікат"/>
    <hyperlink ref="D829" r:id="rId828" tooltip="Завантажити сертифікат" display="Завантажити сертифікат"/>
    <hyperlink ref="D830" r:id="rId829" tooltip="Завантажити сертифікат" display="Завантажити сертифікат"/>
    <hyperlink ref="D831" r:id="rId830" tooltip="Завантажити сертифікат" display="Завантажити сертифікат"/>
    <hyperlink ref="D832" r:id="rId831" tooltip="Завантажити сертифікат" display="Завантажити сертифікат"/>
    <hyperlink ref="D833" r:id="rId832" tooltip="Завантажити сертифікат" display="Завантажити сертифікат"/>
    <hyperlink ref="D834" r:id="rId833" tooltip="Завантажити сертифікат" display="Завантажити сертифікат"/>
    <hyperlink ref="D835" r:id="rId834" tooltip="Завантажити сертифікат" display="Завантажити сертифікат"/>
    <hyperlink ref="D836" r:id="rId835" tooltip="Завантажити сертифікат" display="Завантажити сертифікат"/>
    <hyperlink ref="D837" r:id="rId836" tooltip="Завантажити сертифікат" display="Завантажити сертифікат"/>
    <hyperlink ref="D838" r:id="rId837" tooltip="Завантажити сертифікат" display="Завантажити сертифікат"/>
    <hyperlink ref="D839" r:id="rId838" tooltip="Завантажити сертифікат" display="Завантажити сертифікат"/>
    <hyperlink ref="D840" r:id="rId839" tooltip="Завантажити сертифікат" display="Завантажити сертифікат"/>
    <hyperlink ref="D841" r:id="rId840" tooltip="Завантажити сертифікат" display="Завантажити сертифікат"/>
    <hyperlink ref="D842" r:id="rId841" tooltip="Завантажити сертифікат" display="Завантажити сертифікат"/>
    <hyperlink ref="D843" r:id="rId842" tooltip="Завантажити сертифікат" display="Завантажити сертифікат"/>
    <hyperlink ref="D844" r:id="rId843" tooltip="Завантажити сертифікат" display="Завантажити сертифікат"/>
    <hyperlink ref="D845" r:id="rId844" tooltip="Завантажити сертифікат" display="Завантажити сертифікат"/>
    <hyperlink ref="D846" r:id="rId845" tooltip="Завантажити сертифікат" display="Завантажити сертифікат"/>
    <hyperlink ref="D847" r:id="rId846" tooltip="Завантажити сертифікат" display="Завантажити сертифікат"/>
    <hyperlink ref="D848" r:id="rId847" tooltip="Завантажити сертифікат" display="Завантажити сертифікат"/>
    <hyperlink ref="D849" r:id="rId848" tooltip="Завантажити сертифікат" display="Завантажити сертифікат"/>
    <hyperlink ref="D850" r:id="rId849" tooltip="Завантажити сертифікат" display="Завантажити сертифікат"/>
    <hyperlink ref="D851" r:id="rId850" tooltip="Завантажити сертифікат" display="Завантажити сертифікат"/>
    <hyperlink ref="D852" r:id="rId851" tooltip="Завантажити сертифікат" display="Завантажити сертифікат"/>
    <hyperlink ref="D853" r:id="rId852" tooltip="Завантажити сертифікат" display="Завантажити сертифікат"/>
    <hyperlink ref="D854" r:id="rId853" tooltip="Завантажити сертифікат" display="Завантажити сертифікат"/>
    <hyperlink ref="D855" r:id="rId854" tooltip="Завантажити сертифікат" display="Завантажити сертифікат"/>
    <hyperlink ref="D856" r:id="rId855" tooltip="Завантажити сертифікат" display="Завантажити сертифікат"/>
    <hyperlink ref="D857" r:id="rId856" tooltip="Завантажити сертифікат" display="Завантажити сертифікат"/>
    <hyperlink ref="D858" r:id="rId857" tooltip="Завантажити сертифікат" display="Завантажити сертифікат"/>
    <hyperlink ref="D859" r:id="rId858" tooltip="Завантажити сертифікат" display="Завантажити сертифікат"/>
    <hyperlink ref="D860" r:id="rId859" tooltip="Завантажити сертифікат" display="Завантажити сертифікат"/>
    <hyperlink ref="D861" r:id="rId860" tooltip="Завантажити сертифікат" display="Завантажити сертифікат"/>
    <hyperlink ref="D862" r:id="rId861" tooltip="Завантажити сертифікат" display="Завантажити сертифікат"/>
    <hyperlink ref="D863" r:id="rId862" tooltip="Завантажити сертифікат" display="Завантажити сертифікат"/>
    <hyperlink ref="D864" r:id="rId863" tooltip="Завантажити сертифікат" display="Завантажити сертифікат"/>
    <hyperlink ref="D865" r:id="rId864" tooltip="Завантажити сертифікат" display="Завантажити сертифікат"/>
    <hyperlink ref="D866" r:id="rId865" tooltip="Завантажити сертифікат" display="Завантажити сертифікат"/>
    <hyperlink ref="D867" r:id="rId866" tooltip="Завантажити сертифікат" display="Завантажити сертифікат"/>
    <hyperlink ref="D868" r:id="rId867" tooltip="Завантажити сертифікат" display="Завантажити сертифікат"/>
    <hyperlink ref="D869" r:id="rId868" tooltip="Завантажити сертифікат" display="Завантажити сертифікат"/>
    <hyperlink ref="D870" r:id="rId869" tooltip="Завантажити сертифікат" display="Завантажити сертифікат"/>
    <hyperlink ref="D871" r:id="rId870" tooltip="Завантажити сертифікат" display="Завантажити сертифікат"/>
    <hyperlink ref="D872" r:id="rId871" tooltip="Завантажити сертифікат" display="Завантажити сертифікат"/>
    <hyperlink ref="D873" r:id="rId872" tooltip="Завантажити сертифікат" display="Завантажити сертифікат"/>
    <hyperlink ref="D874" r:id="rId873" tooltip="Завантажити сертифікат" display="Завантажити сертифікат"/>
    <hyperlink ref="D875" r:id="rId874" tooltip="Завантажити сертифікат" display="Завантажити сертифікат"/>
    <hyperlink ref="D876" r:id="rId875" tooltip="Завантажити сертифікат" display="Завантажити сертифікат"/>
    <hyperlink ref="D877" r:id="rId876" tooltip="Завантажити сертифікат" display="Завантажити сертифікат"/>
    <hyperlink ref="D878" r:id="rId877" tooltip="Завантажити сертифікат" display="Завантажити сертифікат"/>
    <hyperlink ref="D879" r:id="rId878" tooltip="Завантажити сертифікат" display="Завантажити сертифікат"/>
    <hyperlink ref="D880" r:id="rId879" tooltip="Завантажити сертифікат" display="Завантажити сертифікат"/>
    <hyperlink ref="D881" r:id="rId880" tooltip="Завантажити сертифікат" display="Завантажити сертифікат"/>
    <hyperlink ref="D882" r:id="rId881" tooltip="Завантажити сертифікат" display="Завантажити сертифікат"/>
    <hyperlink ref="D883" r:id="rId882" tooltip="Завантажити сертифікат" display="Завантажити сертифікат"/>
    <hyperlink ref="D884" r:id="rId883" tooltip="Завантажити сертифікат" display="Завантажити сертифікат"/>
    <hyperlink ref="D885" r:id="rId884" tooltip="Завантажити сертифікат" display="Завантажити сертифікат"/>
    <hyperlink ref="D886" r:id="rId885" tooltip="Завантажити сертифікат" display="Завантажити сертифікат"/>
    <hyperlink ref="D887" r:id="rId886" tooltip="Завантажити сертифікат" display="Завантажити сертифікат"/>
    <hyperlink ref="D888" r:id="rId887" tooltip="Завантажити сертифікат" display="Завантажити сертифікат"/>
    <hyperlink ref="D889" r:id="rId888" tooltip="Завантажити сертифікат" display="Завантажити сертифікат"/>
    <hyperlink ref="D890" r:id="rId889" tooltip="Завантажити сертифікат" display="Завантажити сертифікат"/>
    <hyperlink ref="D891" r:id="rId890" tooltip="Завантажити сертифікат" display="Завантажити сертифікат"/>
    <hyperlink ref="D892" r:id="rId891" tooltip="Завантажити сертифікат" display="Завантажити сертифікат"/>
    <hyperlink ref="D893" r:id="rId892" tooltip="Завантажити сертифікат" display="Завантажити сертифікат"/>
    <hyperlink ref="D894" r:id="rId893" tooltip="Завантажити сертифікат" display="Завантажити сертифікат"/>
    <hyperlink ref="D895" r:id="rId894" tooltip="Завантажити сертифікат" display="Завантажити сертифікат"/>
    <hyperlink ref="D896" r:id="rId895" tooltip="Завантажити сертифікат" display="Завантажити сертифікат"/>
    <hyperlink ref="D897" r:id="rId896" tooltip="Завантажити сертифікат" display="Завантажити сертифікат"/>
    <hyperlink ref="D898" r:id="rId897" tooltip="Завантажити сертифікат" display="Завантажити сертифікат"/>
    <hyperlink ref="D899" r:id="rId898" tooltip="Завантажити сертифікат" display="Завантажити сертифікат"/>
    <hyperlink ref="D900" r:id="rId899" tooltip="Завантажити сертифікат" display="Завантажити сертифікат"/>
    <hyperlink ref="D901" r:id="rId900" tooltip="Завантажити сертифікат" display="Завантажити сертифікат"/>
    <hyperlink ref="D902" r:id="rId901" tooltip="Завантажити сертифікат" display="Завантажити сертифікат"/>
    <hyperlink ref="D903" r:id="rId902" tooltip="Завантажити сертифікат" display="Завантажити сертифікат"/>
    <hyperlink ref="D904" r:id="rId903" tooltip="Завантажити сертифікат" display="Завантажити сертифікат"/>
    <hyperlink ref="D905" r:id="rId904" tooltip="Завантажити сертифікат" display="Завантажити сертифікат"/>
    <hyperlink ref="D906" r:id="rId905" tooltip="Завантажити сертифікат" display="Завантажити сертифікат"/>
    <hyperlink ref="D907" r:id="rId906" tooltip="Завантажити сертифікат" display="Завантажити сертифікат"/>
    <hyperlink ref="D908" r:id="rId907" tooltip="Завантажити сертифікат" display="Завантажити сертифікат"/>
    <hyperlink ref="D909" r:id="rId908" tooltip="Завантажити сертифікат" display="Завантажити сертифікат"/>
    <hyperlink ref="D910" r:id="rId909" tooltip="Завантажити сертифікат" display="Завантажити сертифікат"/>
    <hyperlink ref="D911" r:id="rId910" tooltip="Завантажити сертифікат" display="Завантажити сертифікат"/>
    <hyperlink ref="D912" r:id="rId911" tooltip="Завантажити сертифікат" display="Завантажити сертифікат"/>
    <hyperlink ref="D913" r:id="rId912" tooltip="Завантажити сертифікат" display="Завантажити сертифікат"/>
    <hyperlink ref="D914" r:id="rId913" tooltip="Завантажити сертифікат" display="Завантажити сертифікат"/>
    <hyperlink ref="D915" r:id="rId914" tooltip="Завантажити сертифікат" display="Завантажити сертифікат"/>
    <hyperlink ref="D916" r:id="rId915" tooltip="Завантажити сертифікат" display="Завантажити сертифікат"/>
    <hyperlink ref="D917" r:id="rId916" tooltip="Завантажити сертифікат" display="Завантажити сертифікат"/>
    <hyperlink ref="D918" r:id="rId917" tooltip="Завантажити сертифікат" display="Завантажити сертифікат"/>
    <hyperlink ref="D919" r:id="rId918" tooltip="Завантажити сертифікат" display="Завантажити сертифікат"/>
    <hyperlink ref="D920" r:id="rId919" tooltip="Завантажити сертифікат" display="Завантажити сертифікат"/>
    <hyperlink ref="D921" r:id="rId920" tooltip="Завантажити сертифікат" display="Завантажити сертифікат"/>
    <hyperlink ref="D922" r:id="rId921" tooltip="Завантажити сертифікат" display="Завантажити сертифікат"/>
    <hyperlink ref="D923" r:id="rId922" tooltip="Завантажити сертифікат" display="Завантажити сертифікат"/>
    <hyperlink ref="D924" r:id="rId923" tooltip="Завантажити сертифікат" display="Завантажити сертифікат"/>
    <hyperlink ref="D925" r:id="rId924" tooltip="Завантажити сертифікат" display="Завантажити сертифікат"/>
    <hyperlink ref="D926" r:id="rId925" tooltip="Завантажити сертифікат" display="Завантажити сертифікат"/>
    <hyperlink ref="D927" r:id="rId926" tooltip="Завантажити сертифікат" display="Завантажити сертифікат"/>
    <hyperlink ref="D928" r:id="rId927" tooltip="Завантажити сертифікат" display="Завантажити сертифікат"/>
    <hyperlink ref="D929" r:id="rId928" tooltip="Завантажити сертифікат" display="Завантажити сертифікат"/>
    <hyperlink ref="D930" r:id="rId929" tooltip="Завантажити сертифікат" display="Завантажити сертифікат"/>
    <hyperlink ref="D931" r:id="rId930" tooltip="Завантажити сертифікат" display="Завантажити сертифікат"/>
    <hyperlink ref="D932" r:id="rId931" tooltip="Завантажити сертифікат" display="Завантажити сертифікат"/>
    <hyperlink ref="D933" r:id="rId932" tooltip="Завантажити сертифікат" display="Завантажити сертифікат"/>
    <hyperlink ref="D934" r:id="rId933" tooltip="Завантажити сертифікат" display="Завантажити сертифікат"/>
    <hyperlink ref="D935" r:id="rId934" tooltip="Завантажити сертифікат" display="Завантажити сертифікат"/>
    <hyperlink ref="D936" r:id="rId935" tooltip="Завантажити сертифікат" display="Завантажити сертифікат"/>
    <hyperlink ref="D937" r:id="rId936" tooltip="Завантажити сертифікат" display="Завантажити сертифікат"/>
    <hyperlink ref="D938" r:id="rId937" tooltip="Завантажити сертифікат" display="Завантажити сертифікат"/>
    <hyperlink ref="D939" r:id="rId938" tooltip="Завантажити сертифікат" display="Завантажити сертифікат"/>
    <hyperlink ref="D940" r:id="rId939" tooltip="Завантажити сертифікат" display="Завантажити сертифікат"/>
    <hyperlink ref="D941" r:id="rId940" tooltip="Завантажити сертифікат" display="Завантажити сертифікат"/>
    <hyperlink ref="D942" r:id="rId941" tooltip="Завантажити сертифікат" display="Завантажити сертифікат"/>
    <hyperlink ref="D943" r:id="rId942" tooltip="Завантажити сертифікат" display="Завантажити сертифікат"/>
    <hyperlink ref="D944" r:id="rId943" tooltip="Завантажити сертифікат" display="Завантажити сертифікат"/>
    <hyperlink ref="D945" r:id="rId944" tooltip="Завантажити сертифікат" display="Завантажити сертифікат"/>
    <hyperlink ref="D946" r:id="rId945" tooltip="Завантажити сертифікат" display="Завантажити сертифікат"/>
    <hyperlink ref="D947" r:id="rId946" tooltip="Завантажити сертифікат" display="Завантажити сертифікат"/>
    <hyperlink ref="D948" r:id="rId947" tooltip="Завантажити сертифікат" display="Завантажити сертифікат"/>
    <hyperlink ref="D949" r:id="rId948" tooltip="Завантажити сертифікат" display="Завантажити сертифікат"/>
    <hyperlink ref="D950" r:id="rId949" tooltip="Завантажити сертифікат" display="Завантажити сертифікат"/>
    <hyperlink ref="D951" r:id="rId950" tooltip="Завантажити сертифікат" display="Завантажити сертифікат"/>
    <hyperlink ref="D952" r:id="rId951" tooltip="Завантажити сертифікат" display="Завантажити сертифікат"/>
    <hyperlink ref="D953" r:id="rId952" tooltip="Завантажити сертифікат" display="Завантажити сертифікат"/>
    <hyperlink ref="D954" r:id="rId953" tooltip="Завантажити сертифікат" display="Завантажити сертифікат"/>
    <hyperlink ref="D955" r:id="rId954" tooltip="Завантажити сертифікат" display="Завантажити сертифікат"/>
    <hyperlink ref="D956" r:id="rId955" tooltip="Завантажити сертифікат" display="Завантажити сертифікат"/>
    <hyperlink ref="D957" r:id="rId956" tooltip="Завантажити сертифікат" display="Завантажити сертифікат"/>
    <hyperlink ref="D958" r:id="rId957" tooltip="Завантажити сертифікат" display="Завантажити сертифікат"/>
    <hyperlink ref="D959" r:id="rId958" tooltip="Завантажити сертифікат" display="Завантажити сертифікат"/>
    <hyperlink ref="D960" r:id="rId959" tooltip="Завантажити сертифікат" display="Завантажити сертифікат"/>
    <hyperlink ref="D961" r:id="rId960" tooltip="Завантажити сертифікат" display="Завантажити сертифікат"/>
    <hyperlink ref="D962" r:id="rId961" tooltip="Завантажити сертифікат" display="Завантажити сертифікат"/>
    <hyperlink ref="D963" r:id="rId962" tooltip="Завантажити сертифікат" display="Завантажити сертифікат"/>
    <hyperlink ref="D964" r:id="rId963" tooltip="Завантажити сертифікат" display="Завантажити сертифікат"/>
    <hyperlink ref="D965" r:id="rId964" tooltip="Завантажити сертифікат" display="Завантажити сертифікат"/>
    <hyperlink ref="D966" r:id="rId965" tooltip="Завантажити сертифікат" display="Завантажити сертифікат"/>
    <hyperlink ref="D967" r:id="rId966" tooltip="Завантажити сертифікат" display="Завантажити сертифікат"/>
    <hyperlink ref="D968" r:id="rId967" tooltip="Завантажити сертифікат" display="Завантажити сертифікат"/>
    <hyperlink ref="D969" r:id="rId968" tooltip="Завантажити сертифікат" display="Завантажити сертифікат"/>
    <hyperlink ref="D970" r:id="rId969" tooltip="Завантажити сертифікат" display="Завантажити сертифікат"/>
    <hyperlink ref="D971" r:id="rId970" tooltip="Завантажити сертифікат" display="Завантажити сертифікат"/>
    <hyperlink ref="D972" r:id="rId971" tooltip="Завантажити сертифікат" display="Завантажити сертифікат"/>
    <hyperlink ref="D973" r:id="rId972" tooltip="Завантажити сертифікат" display="Завантажити сертифікат"/>
    <hyperlink ref="D974" r:id="rId973" tooltip="Завантажити сертифікат" display="Завантажити сертифікат"/>
    <hyperlink ref="D975" r:id="rId974" tooltip="Завантажити сертифікат" display="Завантажити сертифікат"/>
    <hyperlink ref="D976" r:id="rId975" tooltip="Завантажити сертифікат" display="Завантажити сертифікат"/>
    <hyperlink ref="D977" r:id="rId976" tooltip="Завантажити сертифікат" display="Завантажити сертифікат"/>
    <hyperlink ref="D978" r:id="rId977" tooltip="Завантажити сертифікат" display="Завантажити сертифікат"/>
    <hyperlink ref="D979" r:id="rId978" tooltip="Завантажити сертифікат" display="Завантажити сертифікат"/>
    <hyperlink ref="D980" r:id="rId979" tooltip="Завантажити сертифікат" display="Завантажити сертифікат"/>
    <hyperlink ref="D981" r:id="rId980" tooltip="Завантажити сертифікат" display="Завантажити сертифікат"/>
    <hyperlink ref="D982" r:id="rId981" tooltip="Завантажити сертифікат" display="Завантажити сертифікат"/>
    <hyperlink ref="D983" r:id="rId982" tooltip="Завантажити сертифікат" display="Завантажити сертифікат"/>
    <hyperlink ref="D984" r:id="rId983" tooltip="Завантажити сертифікат" display="Завантажити сертифікат"/>
    <hyperlink ref="D985" r:id="rId984" tooltip="Завантажити сертифікат" display="Завантажити сертифікат"/>
    <hyperlink ref="D986" r:id="rId985" tooltip="Завантажити сертифікат" display="Завантажити сертифікат"/>
    <hyperlink ref="D987" r:id="rId986" tooltip="Завантажити сертифікат" display="Завантажити сертифікат"/>
    <hyperlink ref="D988" r:id="rId987" tooltip="Завантажити сертифікат" display="Завантажити сертифікат"/>
    <hyperlink ref="D989" r:id="rId988" tooltip="Завантажити сертифікат" display="Завантажити сертифікат"/>
    <hyperlink ref="D990" r:id="rId989" tooltip="Завантажити сертифікат" display="Завантажити сертифікат"/>
    <hyperlink ref="D991" r:id="rId990" tooltip="Завантажити сертифікат" display="Завантажити сертифікат"/>
    <hyperlink ref="D992" r:id="rId991" tooltip="Завантажити сертифікат" display="Завантажити сертифікат"/>
    <hyperlink ref="D993" r:id="rId992" tooltip="Завантажити сертифікат" display="Завантажити сертифікат"/>
    <hyperlink ref="D994" r:id="rId993" tooltip="Завантажити сертифікат" display="Завантажити сертифікат"/>
    <hyperlink ref="D995" r:id="rId994" tooltip="Завантажити сертифікат" display="Завантажити сертифікат"/>
    <hyperlink ref="D996" r:id="rId995" tooltip="Завантажити сертифікат" display="Завантажити сертифікат"/>
    <hyperlink ref="D997" r:id="rId996" tooltip="Завантажити сертифікат" display="Завантажити сертифікат"/>
    <hyperlink ref="D998" r:id="rId997" tooltip="Завантажити сертифікат" display="Завантажити сертифікат"/>
    <hyperlink ref="D999" r:id="rId998" tooltip="Завантажити сертифікат" display="Завантажити сертифікат"/>
    <hyperlink ref="D1000" r:id="rId999" tooltip="Завантажити сертифікат" display="Завантажити сертифікат"/>
    <hyperlink ref="D1001" r:id="rId1000" tooltip="Завантажити сертифікат" display="Завантажити сертифікат"/>
    <hyperlink ref="D1002" r:id="rId1001" tooltip="Завантажити сертифікат" display="Завантажити сертифікат"/>
    <hyperlink ref="D1003" r:id="rId1002" tooltip="Завантажити сертифікат" display="Завантажити сертифікат"/>
    <hyperlink ref="D1004" r:id="rId1003" tooltip="Завантажити сертифікат" display="Завантажити сертифікат"/>
    <hyperlink ref="D1005" r:id="rId1004" tooltip="Завантажити сертифікат" display="Завантажити сертифікат"/>
    <hyperlink ref="D1006" r:id="rId1005" tooltip="Завантажити сертифікат" display="Завантажити сертифікат"/>
    <hyperlink ref="D1007" r:id="rId1006" tooltip="Завантажити сертифікат" display="Завантажити сертифікат"/>
    <hyperlink ref="D1008" r:id="rId1007" tooltip="Завантажити сертифікат" display="Завантажити сертифікат"/>
    <hyperlink ref="D1009" r:id="rId1008" tooltip="Завантажити сертифікат" display="Завантажити сертифікат"/>
    <hyperlink ref="D1010" r:id="rId1009" tooltip="Завантажити сертифікат" display="Завантажити сертифікат"/>
    <hyperlink ref="D1011" r:id="rId1010" tooltip="Завантажити сертифікат" display="Завантажити сертифікат"/>
    <hyperlink ref="D1012" r:id="rId1011" tooltip="Завантажити сертифікат" display="Завантажити сертифікат"/>
    <hyperlink ref="D1013" r:id="rId1012" tooltip="Завантажити сертифікат" display="Завантажити сертифікат"/>
    <hyperlink ref="D1014" r:id="rId1013" tooltip="Завантажити сертифікат" display="Завантажити сертифікат"/>
    <hyperlink ref="D1015" r:id="rId1014" tooltip="Завантажити сертифікат" display="Завантажити сертифікат"/>
    <hyperlink ref="D1016" r:id="rId1015" tooltip="Завантажити сертифікат" display="Завантажити сертифікат"/>
    <hyperlink ref="D1017" r:id="rId1016" tooltip="Завантажити сертифікат" display="Завантажити сертифікат"/>
    <hyperlink ref="D1018" r:id="rId1017" tooltip="Завантажити сертифікат" display="Завантажити сертифікат"/>
    <hyperlink ref="D1019" r:id="rId1018" tooltip="Завантажити сертифікат" display="Завантажити сертифікат"/>
    <hyperlink ref="D1020" r:id="rId1019" tooltip="Завантажити сертифікат" display="Завантажити сертифікат"/>
    <hyperlink ref="D1021" r:id="rId1020" tooltip="Завантажити сертифікат" display="Завантажити сертифікат"/>
    <hyperlink ref="D1022" r:id="rId1021" tooltip="Завантажити сертифікат" display="Завантажити сертифікат"/>
    <hyperlink ref="D1023" r:id="rId1022" tooltip="Завантажити сертифікат" display="Завантажити сертифікат"/>
    <hyperlink ref="D1024" r:id="rId1023" tooltip="Завантажити сертифікат" display="Завантажити сертифікат"/>
    <hyperlink ref="D1025" r:id="rId1024" tooltip="Завантажити сертифікат" display="Завантажити сертифікат"/>
    <hyperlink ref="D1026" r:id="rId1025" tooltip="Завантажити сертифікат" display="Завантажити сертифікат"/>
    <hyperlink ref="D1027" r:id="rId1026" tooltip="Завантажити сертифікат" display="Завантажити сертифікат"/>
    <hyperlink ref="D1028" r:id="rId1027" tooltip="Завантажити сертифікат" display="Завантажити сертифікат"/>
    <hyperlink ref="D1029" r:id="rId1028" tooltip="Завантажити сертифікат" display="Завантажити сертифікат"/>
    <hyperlink ref="D1030" r:id="rId1029" tooltip="Завантажити сертифікат" display="Завантажити сертифікат"/>
    <hyperlink ref="D1031" r:id="rId1030" tooltip="Завантажити сертифікат" display="Завантажити сертифікат"/>
    <hyperlink ref="D1032" r:id="rId1031" tooltip="Завантажити сертифікат" display="Завантажити сертифікат"/>
    <hyperlink ref="D1033" r:id="rId1032" tooltip="Завантажити сертифікат" display="Завантажити сертифікат"/>
    <hyperlink ref="D1034" r:id="rId1033" tooltip="Завантажити сертифікат" display="Завантажити сертифікат"/>
    <hyperlink ref="D1035" r:id="rId1034" tooltip="Завантажити сертифікат" display="Завантажити сертифікат"/>
    <hyperlink ref="D1036" r:id="rId1035" tooltip="Завантажити сертифікат" display="Завантажити сертифікат"/>
    <hyperlink ref="D1037" r:id="rId1036" tooltip="Завантажити сертифікат" display="Завантажити сертифікат"/>
    <hyperlink ref="D1038" r:id="rId1037" tooltip="Завантажити сертифікат" display="Завантажити сертифікат"/>
    <hyperlink ref="D1039" r:id="rId1038" tooltip="Завантажити сертифікат" display="Завантажити сертифікат"/>
    <hyperlink ref="D1040" r:id="rId1039" tooltip="Завантажити сертифікат" display="Завантажити сертифікат"/>
    <hyperlink ref="D1041" r:id="rId1040" tooltip="Завантажити сертифікат" display="Завантажити сертифікат"/>
    <hyperlink ref="D1042" r:id="rId1041" tooltip="Завантажити сертифікат" display="Завантажити сертифікат"/>
    <hyperlink ref="D1043" r:id="rId1042" tooltip="Завантажити сертифікат" display="Завантажити сертифікат"/>
    <hyperlink ref="D1044" r:id="rId1043" tooltip="Завантажити сертифікат" display="Завантажити сертифікат"/>
    <hyperlink ref="D1045" r:id="rId1044" tooltip="Завантажити сертифікат" display="Завантажити сертифікат"/>
    <hyperlink ref="D1046" r:id="rId1045" tooltip="Завантажити сертифікат" display="Завантажити сертифікат"/>
    <hyperlink ref="D1047" r:id="rId1046" tooltip="Завантажити сертифікат" display="Завантажити сертифікат"/>
    <hyperlink ref="D1048" r:id="rId1047" tooltip="Завантажити сертифікат" display="Завантажити сертифікат"/>
    <hyperlink ref="D1049" r:id="rId1048" tooltip="Завантажити сертифікат" display="Завантажити сертифікат"/>
    <hyperlink ref="D1050" r:id="rId1049" tooltip="Завантажити сертифікат" display="Завантажити сертифікат"/>
    <hyperlink ref="D1051" r:id="rId1050" tooltip="Завантажити сертифікат" display="Завантажити сертифікат"/>
    <hyperlink ref="D1052" r:id="rId1051" tooltip="Завантажити сертифікат" display="Завантажити сертифікат"/>
    <hyperlink ref="D1053" r:id="rId1052" tooltip="Завантажити сертифікат" display="Завантажити сертифікат"/>
    <hyperlink ref="D1054" r:id="rId1053" tooltip="Завантажити сертифікат" display="Завантажити сертифікат"/>
    <hyperlink ref="D1055" r:id="rId1054" tooltip="Завантажити сертифікат" display="Завантажити сертифікат"/>
    <hyperlink ref="D1056" r:id="rId1055" tooltip="Завантажити сертифікат" display="Завантажити сертифікат"/>
    <hyperlink ref="D1057" r:id="rId1056" tooltip="Завантажити сертифікат" display="Завантажити сертифікат"/>
    <hyperlink ref="D1058" r:id="rId1057" tooltip="Завантажити сертифікат" display="Завантажити сертифікат"/>
    <hyperlink ref="D1059" r:id="rId1058" tooltip="Завантажити сертифікат" display="Завантажити сертифікат"/>
    <hyperlink ref="D1060" r:id="rId1059" tooltip="Завантажити сертифікат" display="Завантажити сертифікат"/>
    <hyperlink ref="D1061" r:id="rId1060" tooltip="Завантажити сертифікат" display="Завантажити сертифікат"/>
    <hyperlink ref="D1062" r:id="rId1061" tooltip="Завантажити сертифікат" display="Завантажити сертифікат"/>
    <hyperlink ref="D1063" r:id="rId1062" tooltip="Завантажити сертифікат" display="Завантажити сертифікат"/>
    <hyperlink ref="D1064" r:id="rId1063" tooltip="Завантажити сертифікат" display="Завантажити сертифікат"/>
    <hyperlink ref="D1065" r:id="rId1064" tooltip="Завантажити сертифікат" display="Завантажити сертифікат"/>
    <hyperlink ref="D1066" r:id="rId1065" tooltip="Завантажити сертифікат" display="Завантажити сертифікат"/>
    <hyperlink ref="D1067" r:id="rId1066" tooltip="Завантажити сертифікат" display="Завантажити сертифікат"/>
    <hyperlink ref="D1068" r:id="rId1067" tooltip="Завантажити сертифікат" display="Завантажити сертифікат"/>
    <hyperlink ref="D1069" r:id="rId1068" tooltip="Завантажити сертифікат" display="Завантажити сертифікат"/>
    <hyperlink ref="D1070" r:id="rId1069" tooltip="Завантажити сертифікат" display="Завантажити сертифікат"/>
    <hyperlink ref="D1071" r:id="rId1070" tooltip="Завантажити сертифікат" display="Завантажити сертифікат"/>
    <hyperlink ref="D1072" r:id="rId1071" tooltip="Завантажити сертифікат" display="Завантажити сертифікат"/>
    <hyperlink ref="D1073" r:id="rId1072" tooltip="Завантажити сертифікат" display="Завантажити сертифікат"/>
    <hyperlink ref="D1074" r:id="rId1073" tooltip="Завантажити сертифікат" display="Завантажити сертифікат"/>
    <hyperlink ref="D1075" r:id="rId1074" tooltip="Завантажити сертифікат" display="Завантажити сертифікат"/>
    <hyperlink ref="D1076" r:id="rId1075" tooltip="Завантажити сертифікат" display="Завантажити сертифікат"/>
    <hyperlink ref="D1077" r:id="rId1076" tooltip="Завантажити сертифікат" display="Завантажити сертифікат"/>
    <hyperlink ref="D1078" r:id="rId1077" tooltip="Завантажити сертифікат" display="Завантажити сертифікат"/>
    <hyperlink ref="D1079" r:id="rId1078" tooltip="Завантажити сертифікат" display="Завантажити сертифікат"/>
    <hyperlink ref="D1080" r:id="rId1079" tooltip="Завантажити сертифікат" display="Завантажити сертифікат"/>
    <hyperlink ref="D1081" r:id="rId1080" tooltip="Завантажити сертифікат" display="Завантажити сертифікат"/>
    <hyperlink ref="D1082" r:id="rId1081" tooltip="Завантажити сертифікат" display="Завантажити сертифікат"/>
    <hyperlink ref="D1083" r:id="rId1082" tooltip="Завантажити сертифікат" display="Завантажити сертифікат"/>
    <hyperlink ref="D1084" r:id="rId1083" tooltip="Завантажити сертифікат" display="Завантажити сертифікат"/>
    <hyperlink ref="D1085" r:id="rId1084" tooltip="Завантажити сертифікат" display="Завантажити сертифікат"/>
    <hyperlink ref="D1086" r:id="rId1085" tooltip="Завантажити сертифікат" display="Завантажити сертифікат"/>
    <hyperlink ref="D1087" r:id="rId1086" tooltip="Завантажити сертифікат" display="Завантажити сертифікат"/>
    <hyperlink ref="D1088" r:id="rId1087" tooltip="Завантажити сертифікат" display="Завантажити сертифікат"/>
    <hyperlink ref="D1089" r:id="rId1088" tooltip="Завантажити сертифікат" display="Завантажити сертифікат"/>
    <hyperlink ref="D1090" r:id="rId1089" tooltip="Завантажити сертифікат" display="Завантажити сертифікат"/>
    <hyperlink ref="D1091" r:id="rId1090" tooltip="Завантажити сертифікат" display="Завантажити сертифікат"/>
    <hyperlink ref="D1092" r:id="rId1091" tooltip="Завантажити сертифікат" display="Завантажити сертифікат"/>
    <hyperlink ref="D1093" r:id="rId1092" tooltip="Завантажити сертифікат" display="Завантажити сертифікат"/>
    <hyperlink ref="D1094" r:id="rId1093" tooltip="Завантажити сертифікат" display="Завантажити сертифікат"/>
    <hyperlink ref="D1095" r:id="rId1094" tooltip="Завантажити сертифікат" display="Завантажити сертифікат"/>
    <hyperlink ref="D1096" r:id="rId1095" tooltip="Завантажити сертифікат" display="Завантажити сертифікат"/>
    <hyperlink ref="D1097" r:id="rId1096" tooltip="Завантажити сертифікат" display="Завантажити сертифікат"/>
    <hyperlink ref="D1098" r:id="rId1097" tooltip="Завантажити сертифікат" display="Завантажити сертифікат"/>
    <hyperlink ref="D1099" r:id="rId1098" tooltip="Завантажити сертифікат" display="Завантажити сертифікат"/>
    <hyperlink ref="D1100" r:id="rId1099" tooltip="Завантажити сертифікат" display="Завантажити сертифікат"/>
    <hyperlink ref="D1101" r:id="rId1100" tooltip="Завантажити сертифікат" display="Завантажити сертифікат"/>
    <hyperlink ref="D1102" r:id="rId1101" tooltip="Завантажити сертифікат" display="Завантажити сертифікат"/>
    <hyperlink ref="D1103" r:id="rId1102" tooltip="Завантажити сертифікат" display="Завантажити сертифікат"/>
    <hyperlink ref="D1104" r:id="rId1103" tooltip="Завантажити сертифікат" display="Завантажити сертифікат"/>
    <hyperlink ref="D1105" r:id="rId1104" tooltip="Завантажити сертифікат" display="Завантажити сертифікат"/>
    <hyperlink ref="D1106" r:id="rId1105" tooltip="Завантажити сертифікат" display="Завантажити сертифікат"/>
    <hyperlink ref="D1107" r:id="rId1106" tooltip="Завантажити сертифікат" display="Завантажити сертифікат"/>
    <hyperlink ref="D1108" r:id="rId1107" tooltip="Завантажити сертифікат" display="Завантажити сертифікат"/>
    <hyperlink ref="D1109" r:id="rId1108" tooltip="Завантажити сертифікат" display="Завантажити сертифікат"/>
    <hyperlink ref="D1110" r:id="rId1109" tooltip="Завантажити сертифікат" display="Завантажити сертифікат"/>
    <hyperlink ref="D1111" r:id="rId1110" tooltip="Завантажити сертифікат" display="Завантажити сертифікат"/>
    <hyperlink ref="D1112" r:id="rId1111" tooltip="Завантажити сертифікат" display="Завантажити сертифікат"/>
    <hyperlink ref="D1113" r:id="rId1112" tooltip="Завантажити сертифікат" display="Завантажити сертифікат"/>
    <hyperlink ref="D1114" r:id="rId1113" tooltip="Завантажити сертифікат" display="Завантажити сертифікат"/>
    <hyperlink ref="D1115" r:id="rId1114" tooltip="Завантажити сертифікат" display="Завантажити сертифікат"/>
    <hyperlink ref="D1116" r:id="rId1115" tooltip="Завантажити сертифікат" display="Завантажити сертифікат"/>
    <hyperlink ref="D1117" r:id="rId1116" tooltip="Завантажити сертифікат" display="Завантажити сертифікат"/>
    <hyperlink ref="D1118" r:id="rId1117" tooltip="Завантажити сертифікат" display="Завантажити сертифікат"/>
    <hyperlink ref="D1119" r:id="rId1118" tooltip="Завантажити сертифікат" display="Завантажити сертифікат"/>
    <hyperlink ref="D1120" r:id="rId1119" tooltip="Завантажити сертифікат" display="Завантажити сертифікат"/>
    <hyperlink ref="D1121" r:id="rId1120" tooltip="Завантажити сертифікат" display="Завантажити сертифікат"/>
    <hyperlink ref="D1122" r:id="rId1121" tooltip="Завантажити сертифікат" display="Завантажити сертифікат"/>
    <hyperlink ref="D1123" r:id="rId1122" tooltip="Завантажити сертифікат" display="Завантажити сертифікат"/>
    <hyperlink ref="D1124" r:id="rId1123" tooltip="Завантажити сертифікат" display="Завантажити сертифікат"/>
    <hyperlink ref="D1125" r:id="rId1124" tooltip="Завантажити сертифікат" display="Завантажити сертифікат"/>
    <hyperlink ref="D1126" r:id="rId1125" tooltip="Завантажити сертифікат" display="Завантажити сертифікат"/>
    <hyperlink ref="D1127" r:id="rId1126" tooltip="Завантажити сертифікат" display="Завантажити сертифікат"/>
    <hyperlink ref="D1128" r:id="rId1127" tooltip="Завантажити сертифікат" display="Завантажити сертифікат"/>
    <hyperlink ref="D1129" r:id="rId1128" tooltip="Завантажити сертифікат" display="Завантажити сертифікат"/>
    <hyperlink ref="D1130" r:id="rId1129" tooltip="Завантажити сертифікат" display="Завантажити сертифікат"/>
    <hyperlink ref="D1131" r:id="rId1130" tooltip="Завантажити сертифікат" display="Завантажити сертифікат"/>
    <hyperlink ref="D1132" r:id="rId1131" tooltip="Завантажити сертифікат" display="Завантажити сертифікат"/>
    <hyperlink ref="D1133" r:id="rId1132" tooltip="Завантажити сертифікат" display="Завантажити сертифікат"/>
    <hyperlink ref="D1134" r:id="rId1133" tooltip="Завантажити сертифікат" display="Завантажити сертифікат"/>
    <hyperlink ref="D1135" r:id="rId1134" tooltip="Завантажити сертифікат" display="Завантажити сертифікат"/>
    <hyperlink ref="D1136" r:id="rId1135" tooltip="Завантажити сертифікат" display="Завантажити сертифікат"/>
    <hyperlink ref="D1137" r:id="rId1136" tooltip="Завантажити сертифікат" display="Завантажити сертифікат"/>
    <hyperlink ref="D1138" r:id="rId1137" tooltip="Завантажити сертифікат" display="Завантажити сертифікат"/>
    <hyperlink ref="D1139" r:id="rId1138" tooltip="Завантажити сертифікат" display="Завантажити сертифікат"/>
    <hyperlink ref="D1140" r:id="rId1139" tooltip="Завантажити сертифікат" display="Завантажити сертифікат"/>
    <hyperlink ref="D1141" r:id="rId1140" tooltip="Завантажити сертифікат" display="Завантажити сертифікат"/>
    <hyperlink ref="D1142" r:id="rId1141" tooltip="Завантажити сертифікат" display="Завантажити сертифікат"/>
    <hyperlink ref="D1143" r:id="rId1142" tooltip="Завантажити сертифікат" display="Завантажити сертифікат"/>
    <hyperlink ref="D1144" r:id="rId1143" tooltip="Завантажити сертифікат" display="Завантажити сертифікат"/>
    <hyperlink ref="D1145" r:id="rId1144" tooltip="Завантажити сертифікат" display="Завантажити сертифікат"/>
    <hyperlink ref="D1146" r:id="rId1145" tooltip="Завантажити сертифікат" display="Завантажити сертифікат"/>
    <hyperlink ref="D1147" r:id="rId1146" tooltip="Завантажити сертифікат" display="Завантажити сертифікат"/>
    <hyperlink ref="D1148" r:id="rId1147" tooltip="Завантажити сертифікат" display="Завантажити сертифікат"/>
    <hyperlink ref="D1149" r:id="rId1148" tooltip="Завантажити сертифікат" display="Завантажити сертифікат"/>
    <hyperlink ref="D1150" r:id="rId1149" tooltip="Завантажити сертифікат" display="Завантажити сертифікат"/>
    <hyperlink ref="D1151" r:id="rId1150" tooltip="Завантажити сертифікат" display="Завантажити сертифікат"/>
    <hyperlink ref="D1152" r:id="rId1151" tooltip="Завантажити сертифікат" display="Завантажити сертифікат"/>
    <hyperlink ref="D1153" r:id="rId1152" tooltip="Завантажити сертифікат" display="Завантажити сертифікат"/>
    <hyperlink ref="D1154" r:id="rId1153" tooltip="Завантажити сертифікат" display="Завантажити сертифікат"/>
    <hyperlink ref="D1155" r:id="rId1154" tooltip="Завантажити сертифікат" display="Завантажити сертифікат"/>
    <hyperlink ref="D1156" r:id="rId1155" tooltip="Завантажити сертифікат" display="Завантажити сертифікат"/>
    <hyperlink ref="D1157" r:id="rId1156" tooltip="Завантажити сертифікат" display="Завантажити сертифікат"/>
    <hyperlink ref="D1158" r:id="rId1157" tooltip="Завантажити сертифікат" display="Завантажити сертифікат"/>
    <hyperlink ref="D1159" r:id="rId1158" tooltip="Завантажити сертифікат" display="Завантажити сертифікат"/>
    <hyperlink ref="D1160" r:id="rId1159" tooltip="Завантажити сертифікат" display="Завантажити сертифікат"/>
    <hyperlink ref="D1161" r:id="rId1160" tooltip="Завантажити сертифікат" display="Завантажити сертифікат"/>
    <hyperlink ref="D1162" r:id="rId1161" tooltip="Завантажити сертифікат" display="Завантажити сертифікат"/>
    <hyperlink ref="D1163" r:id="rId1162" tooltip="Завантажити сертифікат" display="Завантажити сертифікат"/>
    <hyperlink ref="D1164" r:id="rId1163" tooltip="Завантажити сертифікат" display="Завантажити сертифікат"/>
    <hyperlink ref="D1165" r:id="rId1164" tooltip="Завантажити сертифікат" display="Завантажити сертифікат"/>
    <hyperlink ref="D1166" r:id="rId1165" tooltip="Завантажити сертифікат" display="Завантажити сертифікат"/>
    <hyperlink ref="D1167" r:id="rId1166" tooltip="Завантажити сертифікат" display="Завантажити сертифікат"/>
    <hyperlink ref="D1168" r:id="rId1167" tooltip="Завантажити сертифікат" display="Завантажити сертифікат"/>
    <hyperlink ref="D1169" r:id="rId1168" tooltip="Завантажити сертифікат" display="Завантажити сертифікат"/>
    <hyperlink ref="D1170" r:id="rId1169" tooltip="Завантажити сертифікат" display="Завантажити сертифікат"/>
    <hyperlink ref="D1171" r:id="rId1170" tooltip="Завантажити сертифікат" display="Завантажити сертифікат"/>
    <hyperlink ref="D1172" r:id="rId1171" tooltip="Завантажити сертифікат" display="Завантажити сертифікат"/>
    <hyperlink ref="D1173" r:id="rId1172" tooltip="Завантажити сертифікат" display="Завантажити сертифікат"/>
    <hyperlink ref="D1174" r:id="rId1173" tooltip="Завантажити сертифікат" display="Завантажити сертифікат"/>
    <hyperlink ref="D1175" r:id="rId1174" tooltip="Завантажити сертифікат" display="Завантажити сертифікат"/>
    <hyperlink ref="D1176" r:id="rId1175" tooltip="Завантажити сертифікат" display="Завантажити сертифікат"/>
    <hyperlink ref="D1177" r:id="rId1176" tooltip="Завантажити сертифікат" display="Завантажити сертифікат"/>
    <hyperlink ref="D1178" r:id="rId1177" tooltip="Завантажити сертифікат" display="Завантажити сертифікат"/>
    <hyperlink ref="D1179" r:id="rId1178" tooltip="Завантажити сертифікат" display="Завантажити сертифікат"/>
    <hyperlink ref="D1180" r:id="rId1179" tooltip="Завантажити сертифікат" display="Завантажити сертифікат"/>
    <hyperlink ref="D1181" r:id="rId1180" tooltip="Завантажити сертифікат" display="Завантажити сертифікат"/>
    <hyperlink ref="D1182" r:id="rId1181" tooltip="Завантажити сертифікат" display="Завантажити сертифікат"/>
    <hyperlink ref="D1183" r:id="rId1182" tooltip="Завантажити сертифікат" display="Завантажити сертифікат"/>
    <hyperlink ref="D1184" r:id="rId1183" tooltip="Завантажити сертифікат" display="Завантажити сертифікат"/>
    <hyperlink ref="D1185" r:id="rId1184" tooltip="Завантажити сертифікат" display="Завантажити сертифікат"/>
    <hyperlink ref="D1186" r:id="rId1185" tooltip="Завантажити сертифікат" display="Завантажити сертифікат"/>
    <hyperlink ref="D1187" r:id="rId1186" tooltip="Завантажити сертифікат" display="Завантажити сертифікат"/>
    <hyperlink ref="D1188" r:id="rId1187" tooltip="Завантажити сертифікат" display="Завантажити сертифікат"/>
    <hyperlink ref="D1189" r:id="rId1188" tooltip="Завантажити сертифікат" display="Завантажити сертифікат"/>
    <hyperlink ref="D1190" r:id="rId1189" tooltip="Завантажити сертифікат" display="Завантажити сертифікат"/>
    <hyperlink ref="D1191" r:id="rId1190" tooltip="Завантажити сертифікат" display="Завантажити сертифікат"/>
    <hyperlink ref="D1192" r:id="rId1191" tooltip="Завантажити сертифікат" display="Завантажити сертифікат"/>
    <hyperlink ref="D1193" r:id="rId1192" tooltip="Завантажити сертифікат" display="Завантажити сертифікат"/>
    <hyperlink ref="D1194" r:id="rId1193" tooltip="Завантажити сертифікат" display="Завантажити сертифікат"/>
    <hyperlink ref="D1195" r:id="rId1194" tooltip="Завантажити сертифікат" display="Завантажити сертифікат"/>
    <hyperlink ref="D1196" r:id="rId1195" tooltip="Завантажити сертифікат" display="Завантажити сертифікат"/>
    <hyperlink ref="D1197" r:id="rId1196" tooltip="Завантажити сертифікат" display="Завантажити сертифікат"/>
    <hyperlink ref="D1198" r:id="rId1197" tooltip="Завантажити сертифікат" display="Завантажити сертифікат"/>
    <hyperlink ref="D1199" r:id="rId1198" tooltip="Завантажити сертифікат" display="Завантажити сертифікат"/>
    <hyperlink ref="D1200" r:id="rId1199" tooltip="Завантажити сертифікат" display="Завантажити сертифікат"/>
    <hyperlink ref="D1201" r:id="rId1200" tooltip="Завантажити сертифікат" display="Завантажити сертифікат"/>
    <hyperlink ref="D1202" r:id="rId1201" tooltip="Завантажити сертифікат" display="Завантажити сертифікат"/>
    <hyperlink ref="D1203" r:id="rId1202" tooltip="Завантажити сертифікат" display="Завантажити сертифікат"/>
    <hyperlink ref="D1204" r:id="rId1203" tooltip="Завантажити сертифікат" display="Завантажити сертифікат"/>
    <hyperlink ref="D1205" r:id="rId1204" tooltip="Завантажити сертифікат" display="Завантажити сертифікат"/>
    <hyperlink ref="D1206" r:id="rId1205" tooltip="Завантажити сертифікат" display="Завантажити сертифікат"/>
    <hyperlink ref="D1207" r:id="rId1206" tooltip="Завантажити сертифікат" display="Завантажити сертифікат"/>
    <hyperlink ref="D1208" r:id="rId1207" tooltip="Завантажити сертифікат" display="Завантажити сертифікат"/>
    <hyperlink ref="D1209" r:id="rId1208" tooltip="Завантажити сертифікат" display="Завантажити сертифікат"/>
    <hyperlink ref="D1210" r:id="rId1209" tooltip="Завантажити сертифікат" display="Завантажити сертифікат"/>
    <hyperlink ref="D1211" r:id="rId1210" tooltip="Завантажити сертифікат" display="Завантажити сертифікат"/>
    <hyperlink ref="D1212" r:id="rId1211" tooltip="Завантажити сертифікат" display="Завантажити сертифікат"/>
    <hyperlink ref="D1213" r:id="rId1212" tooltip="Завантажити сертифікат" display="Завантажити сертифікат"/>
    <hyperlink ref="D1214" r:id="rId1213" tooltip="Завантажити сертифікат" display="Завантажити сертифікат"/>
    <hyperlink ref="D1215" r:id="rId1214" tooltip="Завантажити сертифікат" display="Завантажити сертифікат"/>
    <hyperlink ref="D1216" r:id="rId1215" tooltip="Завантажити сертифікат" display="Завантажити сертифікат"/>
    <hyperlink ref="D1217" r:id="rId1216" tooltip="Завантажити сертифікат" display="Завантажити сертифікат"/>
    <hyperlink ref="D1218" r:id="rId1217" tooltip="Завантажити сертифікат" display="Завантажити сертифікат"/>
    <hyperlink ref="D1219" r:id="rId1218" tooltip="Завантажити сертифікат" display="Завантажити сертифікат"/>
    <hyperlink ref="D1220" r:id="rId1219" tooltip="Завантажити сертифікат" display="Завантажити сертифікат"/>
    <hyperlink ref="D1221" r:id="rId1220" tooltip="Завантажити сертифікат" display="Завантажити сертифікат"/>
    <hyperlink ref="D1222" r:id="rId1221" tooltip="Завантажити сертифікат" display="Завантажити сертифікат"/>
    <hyperlink ref="D1223" r:id="rId1222" tooltip="Завантажити сертифікат" display="Завантажити сертифікат"/>
    <hyperlink ref="D1224" r:id="rId1223" tooltip="Завантажити сертифікат" display="Завантажити сертифікат"/>
    <hyperlink ref="D1225" r:id="rId1224" tooltip="Завантажити сертифікат" display="Завантажити сертифікат"/>
    <hyperlink ref="D1226" r:id="rId1225" tooltip="Завантажити сертифікат" display="Завантажити сертифікат"/>
    <hyperlink ref="D1227" r:id="rId1226" tooltip="Завантажити сертифікат" display="Завантажити сертифікат"/>
    <hyperlink ref="D1228" r:id="rId1227" tooltip="Завантажити сертифікат" display="Завантажити сертифікат"/>
    <hyperlink ref="D1229" r:id="rId1228" tooltip="Завантажити сертифікат" display="Завантажити сертифікат"/>
    <hyperlink ref="D1230" r:id="rId1229" tooltip="Завантажити сертифікат" display="Завантажити сертифікат"/>
    <hyperlink ref="D1231" r:id="rId1230" tooltip="Завантажити сертифікат" display="Завантажити сертифікат"/>
    <hyperlink ref="D1232" r:id="rId1231" tooltip="Завантажити сертифікат" display="Завантажити сертифікат"/>
    <hyperlink ref="D1233" r:id="rId1232" tooltip="Завантажити сертифікат" display="Завантажити сертифікат"/>
    <hyperlink ref="D1234" r:id="rId1233" tooltip="Завантажити сертифікат" display="Завантажити сертифікат"/>
    <hyperlink ref="D1235" r:id="rId1234" tooltip="Завантажити сертифікат" display="Завантажити сертифікат"/>
    <hyperlink ref="D1236" r:id="rId1235" tooltip="Завантажити сертифікат" display="Завантажити сертифікат"/>
    <hyperlink ref="D1237" r:id="rId1236" tooltip="Завантажити сертифікат" display="Завантажити сертифікат"/>
    <hyperlink ref="D1238" r:id="rId1237" tooltip="Завантажити сертифікат" display="Завантажити сертифікат"/>
    <hyperlink ref="D1239" r:id="rId1238" tooltip="Завантажити сертифікат" display="Завантажити сертифікат"/>
    <hyperlink ref="D1240" r:id="rId1239" tooltip="Завантажити сертифікат" display="Завантажити сертифікат"/>
    <hyperlink ref="D1241" r:id="rId1240" tooltip="Завантажити сертифікат" display="Завантажити сертифікат"/>
    <hyperlink ref="D1242" r:id="rId1241" tooltip="Завантажити сертифікат" display="Завантажити сертифікат"/>
    <hyperlink ref="D1243" r:id="rId1242" tooltip="Завантажити сертифікат" display="Завантажити сертифікат"/>
    <hyperlink ref="D1244" r:id="rId1243" tooltip="Завантажити сертифікат" display="Завантажити сертифікат"/>
    <hyperlink ref="D1245" r:id="rId1244" tooltip="Завантажити сертифікат" display="Завантажити сертифікат"/>
    <hyperlink ref="D1246" r:id="rId1245" tooltip="Завантажити сертифікат" display="Завантажити сертифікат"/>
    <hyperlink ref="D1247" r:id="rId1246" tooltip="Завантажити сертифікат" display="Завантажити сертифікат"/>
    <hyperlink ref="D1248" r:id="rId1247" tooltip="Завантажити сертифікат" display="Завантажити сертифікат"/>
    <hyperlink ref="D1249" r:id="rId1248" tooltip="Завантажити сертифікат" display="Завантажити сертифікат"/>
    <hyperlink ref="D1250" r:id="rId1249" tooltip="Завантажити сертифікат" display="Завантажити сертифікат"/>
    <hyperlink ref="D1251" r:id="rId1250" tooltip="Завантажити сертифікат" display="Завантажити сертифікат"/>
    <hyperlink ref="D1252" r:id="rId1251" tooltip="Завантажити сертифікат" display="Завантажити сертифікат"/>
    <hyperlink ref="D1253" r:id="rId1252" tooltip="Завантажити сертифікат" display="Завантажити сертифікат"/>
    <hyperlink ref="D1254" r:id="rId1253" tooltip="Завантажити сертифікат" display="Завантажити сертифікат"/>
    <hyperlink ref="D1255" r:id="rId1254" tooltip="Завантажити сертифікат" display="Завантажити сертифікат"/>
    <hyperlink ref="D1256" r:id="rId1255" tooltip="Завантажити сертифікат" display="Завантажити сертифікат"/>
    <hyperlink ref="D1257" r:id="rId1256" tooltip="Завантажити сертифікат" display="Завантажити сертифікат"/>
    <hyperlink ref="D1258" r:id="rId1257" tooltip="Завантажити сертифікат" display="Завантажити сертифікат"/>
    <hyperlink ref="D1259" r:id="rId1258" tooltip="Завантажити сертифікат" display="Завантажити сертифікат"/>
    <hyperlink ref="D1260" r:id="rId1259" tooltip="Завантажити сертифікат" display="Завантажити сертифікат"/>
    <hyperlink ref="D1261" r:id="rId1260" tooltip="Завантажити сертифікат" display="Завантажити сертифікат"/>
    <hyperlink ref="D1262" r:id="rId1261" tooltip="Завантажити сертифікат" display="Завантажити сертифікат"/>
    <hyperlink ref="D1263" r:id="rId1262" tooltip="Завантажити сертифікат" display="Завантажити сертифікат"/>
    <hyperlink ref="D1264" r:id="rId1263" tooltip="Завантажити сертифікат" display="Завантажити сертифікат"/>
    <hyperlink ref="D1265" r:id="rId1264" tooltip="Завантажити сертифікат" display="Завантажити сертифікат"/>
    <hyperlink ref="D1266" r:id="rId1265" tooltip="Завантажити сертифікат" display="Завантажити сертифікат"/>
    <hyperlink ref="D1267" r:id="rId1266" tooltip="Завантажити сертифікат" display="Завантажити сертифікат"/>
    <hyperlink ref="D1268" r:id="rId1267" tooltip="Завантажити сертифікат" display="Завантажити сертифікат"/>
    <hyperlink ref="D1269" r:id="rId1268" tooltip="Завантажити сертифікат" display="Завантажити сертифікат"/>
    <hyperlink ref="D1270" r:id="rId1269" tooltip="Завантажити сертифікат" display="Завантажити сертифікат"/>
    <hyperlink ref="D1271" r:id="rId1270" tooltip="Завантажити сертифікат" display="Завантажити сертифікат"/>
    <hyperlink ref="D1272" r:id="rId1271" tooltip="Завантажити сертифікат" display="Завантажити сертифікат"/>
    <hyperlink ref="D1273" r:id="rId1272" tooltip="Завантажити сертифікат" display="Завантажити сертифікат"/>
    <hyperlink ref="D1274" r:id="rId1273" tooltip="Завантажити сертифікат" display="Завантажити сертифікат"/>
    <hyperlink ref="D1275" r:id="rId1274" tooltip="Завантажити сертифікат" display="Завантажити сертифікат"/>
    <hyperlink ref="D1276" r:id="rId1275" tooltip="Завантажити сертифікат" display="Завантажити сертифікат"/>
    <hyperlink ref="D1277" r:id="rId1276" tooltip="Завантажити сертифікат" display="Завантажити сертифікат"/>
    <hyperlink ref="D1278" r:id="rId1277" tooltip="Завантажити сертифікат" display="Завантажити сертифікат"/>
    <hyperlink ref="D1279" r:id="rId1278" tooltip="Завантажити сертифікат" display="Завантажити сертифікат"/>
    <hyperlink ref="D1280" r:id="rId1279" tooltip="Завантажити сертифікат" display="Завантажити сертифікат"/>
    <hyperlink ref="D1281" r:id="rId1280" tooltip="Завантажити сертифікат" display="Завантажити сертифікат"/>
    <hyperlink ref="D1282" r:id="rId1281" tooltip="Завантажити сертифікат" display="Завантажити сертифікат"/>
    <hyperlink ref="D1283" r:id="rId1282" tooltip="Завантажити сертифікат" display="Завантажити сертифікат"/>
    <hyperlink ref="D1284" r:id="rId1283" tooltip="Завантажити сертифікат" display="Завантажити сертифікат"/>
    <hyperlink ref="D1285" r:id="rId1284" tooltip="Завантажити сертифікат" display="Завантажити сертифікат"/>
    <hyperlink ref="D1286" r:id="rId1285" tooltip="Завантажити сертифікат" display="Завантажити сертифікат"/>
    <hyperlink ref="D1287" r:id="rId1286" tooltip="Завантажити сертифікат" display="Завантажити сертифікат"/>
    <hyperlink ref="D1288" r:id="rId1287" tooltip="Завантажити сертифікат" display="Завантажити сертифікат"/>
    <hyperlink ref="D1289" r:id="rId1288" tooltip="Завантажити сертифікат" display="Завантажити сертифікат"/>
    <hyperlink ref="D1290" r:id="rId1289" tooltip="Завантажити сертифікат" display="Завантажити сертифікат"/>
    <hyperlink ref="D1291" r:id="rId1290" tooltip="Завантажити сертифікат" display="Завантажити сертифікат"/>
    <hyperlink ref="D1292" r:id="rId1291" tooltip="Завантажити сертифікат" display="Завантажити сертифікат"/>
    <hyperlink ref="D1293" r:id="rId1292" tooltip="Завантажити сертифікат" display="Завантажити сертифікат"/>
    <hyperlink ref="D1294" r:id="rId1293" tooltip="Завантажити сертифікат" display="Завантажити сертифікат"/>
    <hyperlink ref="D1295" r:id="rId1294" tooltip="Завантажити сертифікат" display="Завантажити сертифікат"/>
    <hyperlink ref="D1296" r:id="rId1295" tooltip="Завантажити сертифікат" display="Завантажити сертифікат"/>
    <hyperlink ref="D1297" r:id="rId1296" tooltip="Завантажити сертифікат" display="Завантажити сертифікат"/>
    <hyperlink ref="D1298" r:id="rId1297" tooltip="Завантажити сертифікат" display="Завантажити сертифікат"/>
    <hyperlink ref="D1299" r:id="rId1298" tooltip="Завантажити сертифікат" display="Завантажити сертифікат"/>
    <hyperlink ref="D1300" r:id="rId1299" tooltip="Завантажити сертифікат" display="Завантажити сертифікат"/>
    <hyperlink ref="D1301" r:id="rId1300" tooltip="Завантажити сертифікат" display="Завантажити сертифікат"/>
    <hyperlink ref="D1302" r:id="rId1301" tooltip="Завантажити сертифікат" display="Завантажити сертифікат"/>
    <hyperlink ref="D1303" r:id="rId1302" tooltip="Завантажити сертифікат" display="Завантажити сертифікат"/>
    <hyperlink ref="D1304" r:id="rId1303" tooltip="Завантажити сертифікат" display="Завантажити сертифікат"/>
    <hyperlink ref="D1305" r:id="rId1304" tooltip="Завантажити сертифікат" display="Завантажити сертифікат"/>
    <hyperlink ref="D1306" r:id="rId1305" tooltip="Завантажити сертифікат" display="Завантажити сертифікат"/>
    <hyperlink ref="D1307" r:id="rId1306" tooltip="Завантажити сертифікат" display="Завантажити сертифікат"/>
    <hyperlink ref="D1308" r:id="rId1307" tooltip="Завантажити сертифікат" display="Завантажити сертифікат"/>
    <hyperlink ref="D1309" r:id="rId1308" tooltip="Завантажити сертифікат" display="Завантажити сертифікат"/>
    <hyperlink ref="D1310" r:id="rId1309" tooltip="Завантажити сертифікат" display="Завантажити сертифікат"/>
    <hyperlink ref="D1311" r:id="rId1310" tooltip="Завантажити сертифікат" display="Завантажити сертифікат"/>
    <hyperlink ref="D1312" r:id="rId1311" tooltip="Завантажити сертифікат" display="Завантажити сертифікат"/>
    <hyperlink ref="D1313" r:id="rId1312" tooltip="Завантажити сертифікат" display="Завантажити сертифікат"/>
    <hyperlink ref="D1314" r:id="rId1313" tooltip="Завантажити сертифікат" display="Завантажити сертифікат"/>
    <hyperlink ref="D1315" r:id="rId1314" tooltip="Завантажити сертифікат" display="Завантажити сертифікат"/>
    <hyperlink ref="D1316" r:id="rId1315" tooltip="Завантажити сертифікат" display="Завантажити сертифікат"/>
    <hyperlink ref="D1317" r:id="rId1316" tooltip="Завантажити сертифікат" display="Завантажити сертифікат"/>
    <hyperlink ref="D1318" r:id="rId1317" tooltip="Завантажити сертифікат" display="Завантажити сертифікат"/>
    <hyperlink ref="D1319" r:id="rId1318" tooltip="Завантажити сертифікат" display="Завантажити сертифікат"/>
    <hyperlink ref="D1320" r:id="rId1319" tooltip="Завантажити сертифікат" display="Завантажити сертифікат"/>
    <hyperlink ref="D1321" r:id="rId1320" tooltip="Завантажити сертифікат" display="Завантажити сертифікат"/>
    <hyperlink ref="D1322" r:id="rId1321" tooltip="Завантажити сертифікат" display="Завантажити сертифікат"/>
    <hyperlink ref="D1323" r:id="rId1322" tooltip="Завантажити сертифікат" display="Завантажити сертифікат"/>
    <hyperlink ref="D1324" r:id="rId1323" tooltip="Завантажити сертифікат" display="Завантажити сертифікат"/>
    <hyperlink ref="D1325" r:id="rId1324" tooltip="Завантажити сертифікат" display="Завантажити сертифікат"/>
    <hyperlink ref="D1326" r:id="rId1325" tooltip="Завантажити сертифікат" display="Завантажити сертифікат"/>
    <hyperlink ref="D1327" r:id="rId1326" tooltip="Завантажити сертифікат" display="Завантажити сертифікат"/>
    <hyperlink ref="D1328" r:id="rId1327" tooltip="Завантажити сертифікат" display="Завантажити сертифікат"/>
    <hyperlink ref="D1329" r:id="rId1328" tooltip="Завантажити сертифікат" display="Завантажити сертифікат"/>
    <hyperlink ref="D1330" r:id="rId1329" tooltip="Завантажити сертифікат" display="Завантажити сертифікат"/>
    <hyperlink ref="D1331" r:id="rId1330" tooltip="Завантажити сертифікат" display="Завантажити сертифікат"/>
    <hyperlink ref="D1332" r:id="rId1331" tooltip="Завантажити сертифікат" display="Завантажити сертифікат"/>
    <hyperlink ref="D1333" r:id="rId1332" tooltip="Завантажити сертифікат" display="Завантажити сертифікат"/>
    <hyperlink ref="D1334" r:id="rId1333" tooltip="Завантажити сертифікат" display="Завантажити сертифікат"/>
    <hyperlink ref="D1335" r:id="rId1334" tooltip="Завантажити сертифікат" display="Завантажити сертифікат"/>
    <hyperlink ref="D1336" r:id="rId1335" tooltip="Завантажити сертифікат" display="Завантажити сертифікат"/>
    <hyperlink ref="D1337" r:id="rId1336" tooltip="Завантажити сертифікат" display="Завантажити сертифікат"/>
    <hyperlink ref="D1338" r:id="rId1337" tooltip="Завантажити сертифікат" display="Завантажити сертифікат"/>
    <hyperlink ref="D1339" r:id="rId1338" tooltip="Завантажити сертифікат" display="Завантажити сертифікат"/>
    <hyperlink ref="D1340" r:id="rId1339" tooltip="Завантажити сертифікат" display="Завантажити сертифікат"/>
    <hyperlink ref="D1341" r:id="rId1340" tooltip="Завантажити сертифікат" display="Завантажити сертифікат"/>
    <hyperlink ref="D1342" r:id="rId1341" tooltip="Завантажити сертифікат" display="Завантажити сертифікат"/>
    <hyperlink ref="D1343" r:id="rId1342" tooltip="Завантажити сертифікат" display="Завантажити сертифікат"/>
    <hyperlink ref="D1344" r:id="rId1343" tooltip="Завантажити сертифікат" display="Завантажити сертифікат"/>
    <hyperlink ref="D1345" r:id="rId1344" tooltip="Завантажити сертифікат" display="Завантажити сертифікат"/>
    <hyperlink ref="D1346" r:id="rId1345" tooltip="Завантажити сертифікат" display="Завантажити сертифікат"/>
    <hyperlink ref="D1347" r:id="rId1346" tooltip="Завантажити сертифікат" display="Завантажити сертифікат"/>
    <hyperlink ref="D1348" r:id="rId1347" tooltip="Завантажити сертифікат" display="Завантажити сертифікат"/>
    <hyperlink ref="D1349" r:id="rId1348" tooltip="Завантажити сертифікат" display="Завантажити сертифікат"/>
    <hyperlink ref="D1350" r:id="rId1349" tooltip="Завантажити сертифікат" display="Завантажити сертифікат"/>
    <hyperlink ref="D1351" r:id="rId1350" tooltip="Завантажити сертифікат" display="Завантажити сертифікат"/>
    <hyperlink ref="D1352" r:id="rId1351" tooltip="Завантажити сертифікат" display="Завантажити сертифікат"/>
    <hyperlink ref="D1353" r:id="rId1352" tooltip="Завантажити сертифікат" display="Завантажити сертифікат"/>
    <hyperlink ref="D1354" r:id="rId1353" tooltip="Завантажити сертифікат" display="Завантажити сертифікат"/>
    <hyperlink ref="D1355" r:id="rId1354" tooltip="Завантажити сертифікат" display="Завантажити сертифікат"/>
    <hyperlink ref="D1356" r:id="rId1355" tooltip="Завантажити сертифікат" display="Завантажити сертифікат"/>
    <hyperlink ref="D1357" r:id="rId1356" tooltip="Завантажити сертифікат" display="Завантажити сертифікат"/>
    <hyperlink ref="D1358" r:id="rId1357" tooltip="Завантажити сертифікат" display="Завантажити сертифікат"/>
    <hyperlink ref="D1359" r:id="rId1358" tooltip="Завантажити сертифікат" display="Завантажити сертифікат"/>
    <hyperlink ref="D1360" r:id="rId1359" tooltip="Завантажити сертифікат" display="Завантажити сертифікат"/>
    <hyperlink ref="D1361" r:id="rId1360" tooltip="Завантажити сертифікат" display="Завантажити сертифікат"/>
    <hyperlink ref="D1362" r:id="rId1361" tooltip="Завантажити сертифікат" display="Завантажити сертифікат"/>
    <hyperlink ref="D1363" r:id="rId1362" tooltip="Завантажити сертифікат" display="Завантажити сертифікат"/>
    <hyperlink ref="D1364" r:id="rId1363" tooltip="Завантажити сертифікат" display="Завантажити сертифікат"/>
    <hyperlink ref="D1365" r:id="rId1364" tooltip="Завантажити сертифікат" display="Завантажити сертифікат"/>
    <hyperlink ref="D1366" r:id="rId1365" tooltip="Завантажити сертифікат" display="Завантажити сертифікат"/>
    <hyperlink ref="D1367" r:id="rId1366" tooltip="Завантажити сертифікат" display="Завантажити сертифікат"/>
    <hyperlink ref="D1368" r:id="rId1367" tooltip="Завантажити сертифікат" display="Завантажити сертифікат"/>
    <hyperlink ref="D1369" r:id="rId1368" tooltip="Завантажити сертифікат" display="Завантажити сертифікат"/>
    <hyperlink ref="D1370" r:id="rId1369" tooltip="Завантажити сертифікат" display="Завантажити сертифікат"/>
    <hyperlink ref="D1371" r:id="rId1370" tooltip="Завантажити сертифікат" display="Завантажити сертифікат"/>
    <hyperlink ref="D1372" r:id="rId1371" tooltip="Завантажити сертифікат" display="Завантажити сертифікат"/>
    <hyperlink ref="D1373" r:id="rId1372" tooltip="Завантажити сертифікат" display="Завантажити сертифікат"/>
    <hyperlink ref="D1374" r:id="rId1373" tooltip="Завантажити сертифікат" display="Завантажити сертифікат"/>
    <hyperlink ref="D1375" r:id="rId1374" tooltip="Завантажити сертифікат" display="Завантажити сертифікат"/>
    <hyperlink ref="D1376" r:id="rId1375" tooltip="Завантажити сертифікат" display="Завантажити сертифікат"/>
    <hyperlink ref="D1377" r:id="rId1376" tooltip="Завантажити сертифікат" display="Завантажити сертифікат"/>
    <hyperlink ref="D1378" r:id="rId1377" tooltip="Завантажити сертифікат" display="Завантажити сертифікат"/>
    <hyperlink ref="D1379" r:id="rId1378" tooltip="Завантажити сертифікат" display="Завантажити сертифікат"/>
    <hyperlink ref="D1380" r:id="rId1379" tooltip="Завантажити сертифікат" display="Завантажити сертифікат"/>
    <hyperlink ref="D1381" r:id="rId1380" tooltip="Завантажити сертифікат" display="Завантажити сертифікат"/>
    <hyperlink ref="D1382" r:id="rId1381" tooltip="Завантажити сертифікат" display="Завантажити сертифікат"/>
    <hyperlink ref="D1383" r:id="rId1382" tooltip="Завантажити сертифікат" display="Завантажити сертифікат"/>
    <hyperlink ref="D1384" r:id="rId1383" tooltip="Завантажити сертифікат" display="Завантажити сертифікат"/>
    <hyperlink ref="D1385" r:id="rId1384" tooltip="Завантажити сертифікат" display="Завантажити сертифікат"/>
    <hyperlink ref="D1386" r:id="rId1385" tooltip="Завантажити сертифікат" display="Завантажити сертифікат"/>
    <hyperlink ref="D1387" r:id="rId1386" tooltip="Завантажити сертифікат" display="Завантажити сертифікат"/>
    <hyperlink ref="D1388" r:id="rId1387" tooltip="Завантажити сертифікат" display="Завантажити сертифікат"/>
    <hyperlink ref="D1389" r:id="rId1388" tooltip="Завантажити сертифікат" display="Завантажити сертифікат"/>
    <hyperlink ref="D1390" r:id="rId1389" tooltip="Завантажити сертифікат" display="Завантажити сертифікат"/>
    <hyperlink ref="D1391" r:id="rId1390" tooltip="Завантажити сертифікат" display="Завантажити сертифікат"/>
    <hyperlink ref="D1392" r:id="rId1391" tooltip="Завантажити сертифікат" display="Завантажити сертифікат"/>
    <hyperlink ref="D1393" r:id="rId1392" tooltip="Завантажити сертифікат" display="Завантажити сертифікат"/>
    <hyperlink ref="D1394" r:id="rId1393" tooltip="Завантажити сертифікат" display="Завантажити сертифікат"/>
    <hyperlink ref="D1395" r:id="rId1394" tooltip="Завантажити сертифікат" display="Завантажити сертифікат"/>
    <hyperlink ref="D1396" r:id="rId1395" tooltip="Завантажити сертифікат" display="Завантажити сертифікат"/>
    <hyperlink ref="D1397" r:id="rId1396" tooltip="Завантажити сертифікат" display="Завантажити сертифікат"/>
    <hyperlink ref="D1398" r:id="rId1397" tooltip="Завантажити сертифікат" display="Завантажити сертифікат"/>
    <hyperlink ref="D1399" r:id="rId1398" tooltip="Завантажити сертифікат" display="Завантажити сертифікат"/>
    <hyperlink ref="D1400" r:id="rId1399" tooltip="Завантажити сертифікат" display="Завантажити сертифікат"/>
    <hyperlink ref="D1401" r:id="rId1400" tooltip="Завантажити сертифікат" display="Завантажити сертифікат"/>
    <hyperlink ref="D1402" r:id="rId1401" tooltip="Завантажити сертифікат" display="Завантажити сертифікат"/>
    <hyperlink ref="D1403" r:id="rId1402" tooltip="Завантажити сертифікат" display="Завантажити сертифікат"/>
    <hyperlink ref="D1404" r:id="rId1403" tooltip="Завантажити сертифікат" display="Завантажити сертифікат"/>
    <hyperlink ref="D1405" r:id="rId1404" tooltip="Завантажити сертифікат" display="Завантажити сертифікат"/>
    <hyperlink ref="D1406" r:id="rId1405" tooltip="Завантажити сертифікат" display="Завантажити сертифікат"/>
    <hyperlink ref="D1407" r:id="rId1406" tooltip="Завантажити сертифікат" display="Завантажити сертифікат"/>
    <hyperlink ref="D1408" r:id="rId1407" tooltip="Завантажити сертифікат" display="Завантажити сертифікат"/>
    <hyperlink ref="D1409" r:id="rId1408" tooltip="Завантажити сертифікат" display="Завантажити сертифікат"/>
    <hyperlink ref="D1410" r:id="rId1409" tooltip="Завантажити сертифікат" display="Завантажити сертифікат"/>
    <hyperlink ref="D1411" r:id="rId1410" tooltip="Завантажити сертифікат" display="Завантажити сертифікат"/>
    <hyperlink ref="D1412" r:id="rId1411" tooltip="Завантажити сертифікат" display="Завантажити сертифікат"/>
    <hyperlink ref="D1413" r:id="rId1412" tooltip="Завантажити сертифікат" display="Завантажити сертифікат"/>
    <hyperlink ref="D1414" r:id="rId1413" tooltip="Завантажити сертифікат" display="Завантажити сертифікат"/>
    <hyperlink ref="D1415" r:id="rId1414" tooltip="Завантажити сертифікат" display="Завантажити сертифікат"/>
    <hyperlink ref="D1416" r:id="rId1415" tooltip="Завантажити сертифікат" display="Завантажити сертифікат"/>
    <hyperlink ref="D1417" r:id="rId1416" tooltip="Завантажити сертифікат" display="Завантажити сертифікат"/>
    <hyperlink ref="D1418" r:id="rId1417" tooltip="Завантажити сертифікат" display="Завантажити сертифікат"/>
    <hyperlink ref="D1419" r:id="rId1418" tooltip="Завантажити сертифікат" display="Завантажити сертифікат"/>
    <hyperlink ref="D1420" r:id="rId1419" tooltip="Завантажити сертифікат" display="Завантажити сертифікат"/>
    <hyperlink ref="D1421" r:id="rId1420" tooltip="Завантажити сертифікат" display="Завантажити сертифікат"/>
    <hyperlink ref="D1422" r:id="rId1421" tooltip="Завантажити сертифікат" display="Завантажити сертифікат"/>
    <hyperlink ref="D1423" r:id="rId1422" tooltip="Завантажити сертифікат" display="Завантажити сертифікат"/>
    <hyperlink ref="D1424" r:id="rId1423" tooltip="Завантажити сертифікат" display="Завантажити сертифікат"/>
    <hyperlink ref="D1425" r:id="rId1424" tooltip="Завантажити сертифікат" display="Завантажити сертифікат"/>
    <hyperlink ref="D1426" r:id="rId1425" tooltip="Завантажити сертифікат" display="Завантажити сертифікат"/>
    <hyperlink ref="D1427" r:id="rId1426" tooltip="Завантажити сертифікат" display="Завантажити сертифікат"/>
    <hyperlink ref="D1428" r:id="rId1427" tooltip="Завантажити сертифікат" display="Завантажити сертифікат"/>
    <hyperlink ref="D1429" r:id="rId1428" tooltip="Завантажити сертифікат" display="Завантажити сертифікат"/>
    <hyperlink ref="D1430" r:id="rId1429" tooltip="Завантажити сертифікат" display="Завантажити сертифікат"/>
    <hyperlink ref="D1431" r:id="rId1430" tooltip="Завантажити сертифікат" display="Завантажити сертифікат"/>
    <hyperlink ref="D1432" r:id="rId1431" tooltip="Завантажити сертифікат" display="Завантажити сертифікат"/>
    <hyperlink ref="D1433" r:id="rId1432" tooltip="Завантажити сертифікат" display="Завантажити сертифікат"/>
    <hyperlink ref="D1434" r:id="rId1433" tooltip="Завантажити сертифікат" display="Завантажити сертифікат"/>
    <hyperlink ref="D1435" r:id="rId1434" tooltip="Завантажити сертифікат" display="Завантажити сертифікат"/>
    <hyperlink ref="D1436" r:id="rId1435" tooltip="Завантажити сертифікат" display="Завантажити сертифікат"/>
    <hyperlink ref="D1437" r:id="rId1436" tooltip="Завантажити сертифікат" display="Завантажити сертифікат"/>
    <hyperlink ref="D1438" r:id="rId1437" tooltip="Завантажити сертифікат" display="Завантажити сертифікат"/>
    <hyperlink ref="D1439" r:id="rId1438" tooltip="Завантажити сертифікат" display="Завантажити сертифікат"/>
    <hyperlink ref="D1440" r:id="rId1439" tooltip="Завантажити сертифікат" display="Завантажити сертифікат"/>
    <hyperlink ref="D1441" r:id="rId1440" tooltip="Завантажити сертифікат" display="Завантажити сертифікат"/>
    <hyperlink ref="D1442" r:id="rId1441" tooltip="Завантажити сертифікат" display="Завантажити сертифікат"/>
    <hyperlink ref="D1443" r:id="rId1442" tooltip="Завантажити сертифікат" display="Завантажити сертифікат"/>
    <hyperlink ref="D1444" r:id="rId1443" tooltip="Завантажити сертифікат" display="Завантажити сертифікат"/>
    <hyperlink ref="D1445" r:id="rId1444" tooltip="Завантажити сертифікат" display="Завантажити сертифікат"/>
    <hyperlink ref="D1446" r:id="rId1445" tooltip="Завантажити сертифікат" display="Завантажити сертифікат"/>
    <hyperlink ref="D1447" r:id="rId1446" tooltip="Завантажити сертифікат" display="Завантажити сертифікат"/>
    <hyperlink ref="D1448" r:id="rId1447" tooltip="Завантажити сертифікат" display="Завантажити сертифікат"/>
    <hyperlink ref="D1449" r:id="rId1448" tooltip="Завантажити сертифікат" display="Завантажити сертифікат"/>
    <hyperlink ref="D1450" r:id="rId1449" tooltip="Завантажити сертифікат" display="Завантажити сертифікат"/>
    <hyperlink ref="D1451" r:id="rId1450" tooltip="Завантажити сертифікат" display="Завантажити сертифікат"/>
    <hyperlink ref="D1452" r:id="rId1451" tooltip="Завантажити сертифікат" display="Завантажити сертифікат"/>
    <hyperlink ref="D1453" r:id="rId1452" tooltip="Завантажити сертифікат" display="Завантажити сертифікат"/>
    <hyperlink ref="D1454" r:id="rId1453" tooltip="Завантажити сертифікат" display="Завантажити сертифікат"/>
    <hyperlink ref="D1455" r:id="rId1454" tooltip="Завантажити сертифікат" display="Завантажити сертифікат"/>
    <hyperlink ref="D1456" r:id="rId1455" tooltip="Завантажити сертифікат" display="Завантажити сертифікат"/>
    <hyperlink ref="D1457" r:id="rId1456" tooltip="Завантажити сертифікат" display="Завантажити сертифікат"/>
    <hyperlink ref="D1458" r:id="rId1457" tooltip="Завантажити сертифікат" display="Завантажити сертифікат"/>
    <hyperlink ref="D1459" r:id="rId1458" tooltip="Завантажити сертифікат" display="Завантажити сертифікат"/>
    <hyperlink ref="D1460" r:id="rId1459" tooltip="Завантажити сертифікат" display="Завантажити сертифікат"/>
    <hyperlink ref="D1461" r:id="rId1460" tooltip="Завантажити сертифікат" display="Завантажити сертифікат"/>
    <hyperlink ref="D1462" r:id="rId1461" tooltip="Завантажити сертифікат" display="Завантажити сертифікат"/>
    <hyperlink ref="D1463" r:id="rId1462" tooltip="Завантажити сертифікат" display="Завантажити сертифікат"/>
    <hyperlink ref="D1464" r:id="rId1463" tooltip="Завантажити сертифікат" display="Завантажити сертифікат"/>
    <hyperlink ref="D1465" r:id="rId1464" tooltip="Завантажити сертифікат" display="Завантажити сертифікат"/>
    <hyperlink ref="D1466" r:id="rId1465" tooltip="Завантажити сертифікат" display="Завантажити сертифікат"/>
    <hyperlink ref="D1467" r:id="rId1466" tooltip="Завантажити сертифікат" display="Завантажити сертифікат"/>
    <hyperlink ref="D1468" r:id="rId1467" tooltip="Завантажити сертифікат" display="Завантажити сертифікат"/>
    <hyperlink ref="D1469" r:id="rId1468" tooltip="Завантажити сертифікат" display="Завантажити сертифікат"/>
    <hyperlink ref="D1470" r:id="rId1469" tooltip="Завантажити сертифікат" display="Завантажити сертифікат"/>
    <hyperlink ref="D1471" r:id="rId1470" tooltip="Завантажити сертифікат" display="Завантажити сертифікат"/>
    <hyperlink ref="D1472" r:id="rId1471" tooltip="Завантажити сертифікат" display="Завантажити сертифікат"/>
    <hyperlink ref="D1473" r:id="rId1472" tooltip="Завантажити сертифікат" display="Завантажити сертифікат"/>
    <hyperlink ref="D1474" r:id="rId1473" tooltip="Завантажити сертифікат" display="Завантажити сертифікат"/>
    <hyperlink ref="D1475" r:id="rId1474" tooltip="Завантажити сертифікат" display="Завантажити сертифікат"/>
    <hyperlink ref="D1476" r:id="rId1475" tooltip="Завантажити сертифікат" display="Завантажити сертифікат"/>
    <hyperlink ref="D1477" r:id="rId1476" tooltip="Завантажити сертифікат" display="Завантажити сертифікат"/>
    <hyperlink ref="D1478" r:id="rId1477" tooltip="Завантажити сертифікат" display="Завантажити сертифікат"/>
    <hyperlink ref="D1479" r:id="rId1478" tooltip="Завантажити сертифікат" display="Завантажити сертифікат"/>
    <hyperlink ref="D1480" r:id="rId1479" tooltip="Завантажити сертифікат" display="Завантажити сертифікат"/>
    <hyperlink ref="D1481" r:id="rId1480" tooltip="Завантажити сертифікат" display="Завантажити сертифікат"/>
    <hyperlink ref="D1482" r:id="rId1481" tooltip="Завантажити сертифікат" display="Завантажити сертифікат"/>
    <hyperlink ref="D1483" r:id="rId1482" tooltip="Завантажити сертифікат" display="Завантажити сертифікат"/>
    <hyperlink ref="D1484" r:id="rId1483" tooltip="Завантажити сертифікат" display="Завантажити сертифікат"/>
    <hyperlink ref="D1485" r:id="rId1484" tooltip="Завантажити сертифікат" display="Завантажити сертифікат"/>
    <hyperlink ref="D1486" r:id="rId1485" tooltip="Завантажити сертифікат" display="Завантажити сертифікат"/>
    <hyperlink ref="D1487" r:id="rId1486" tooltip="Завантажити сертифікат" display="Завантажити сертифікат"/>
    <hyperlink ref="D1488" r:id="rId1487" tooltip="Завантажити сертифікат" display="Завантажити сертифікат"/>
    <hyperlink ref="D1489" r:id="rId1488" tooltip="Завантажити сертифікат" display="Завантажити сертифікат"/>
    <hyperlink ref="D1490" r:id="rId1489" tooltip="Завантажити сертифікат" display="Завантажити сертифікат"/>
    <hyperlink ref="D1491" r:id="rId1490" tooltip="Завантажити сертифікат" display="Завантажити сертифікат"/>
    <hyperlink ref="D1492" r:id="rId1491" tooltip="Завантажити сертифікат" display="Завантажити сертифікат"/>
    <hyperlink ref="D1493" r:id="rId1492" tooltip="Завантажити сертифікат" display="Завантажити сертифікат"/>
    <hyperlink ref="D1494" r:id="rId1493" tooltip="Завантажити сертифікат" display="Завантажити сертифікат"/>
    <hyperlink ref="D1495" r:id="rId1494" tooltip="Завантажити сертифікат" display="Завантажити сертифікат"/>
    <hyperlink ref="D1496" r:id="rId1495" tooltip="Завантажити сертифікат" display="Завантажити сертифікат"/>
    <hyperlink ref="D1497" r:id="rId1496" tooltip="Завантажити сертифікат" display="Завантажити сертифікат"/>
    <hyperlink ref="D1498" r:id="rId1497" tooltip="Завантажити сертифікат" display="Завантажити сертифікат"/>
    <hyperlink ref="D1499" r:id="rId1498" tooltip="Завантажити сертифікат" display="Завантажити сертифікат"/>
    <hyperlink ref="D1500" r:id="rId1499" tooltip="Завантажити сертифікат" display="Завантажити сертифікат"/>
    <hyperlink ref="D1501" r:id="rId1500" tooltip="Завантажити сертифікат" display="Завантажити сертифікат"/>
    <hyperlink ref="D1502" r:id="rId1501" tooltip="Завантажити сертифікат" display="Завантажити сертифікат"/>
    <hyperlink ref="D1503" r:id="rId1502" tooltip="Завантажити сертифікат" display="Завантажити сертифікат"/>
    <hyperlink ref="D1504" r:id="rId1503" tooltip="Завантажити сертифікат" display="Завантажити сертифікат"/>
    <hyperlink ref="D1505" r:id="rId1504" tooltip="Завантажити сертифікат" display="Завантажити сертифікат"/>
    <hyperlink ref="D1506" r:id="rId1505" tooltip="Завантажити сертифікат" display="Завантажити сертифікат"/>
    <hyperlink ref="D1507" r:id="rId1506" tooltip="Завантажити сертифікат" display="Завантажити сертифікат"/>
    <hyperlink ref="D1508" r:id="rId1507" tooltip="Завантажити сертифікат" display="Завантажити сертифікат"/>
    <hyperlink ref="D1509" r:id="rId1508" tooltip="Завантажити сертифікат" display="Завантажити сертифікат"/>
    <hyperlink ref="D1510" r:id="rId1509" tooltip="Завантажити сертифікат" display="Завантажити сертифікат"/>
    <hyperlink ref="D1511" r:id="rId1510" tooltip="Завантажити сертифікат" display="Завантажити сертифікат"/>
    <hyperlink ref="D1512" r:id="rId1511" tooltip="Завантажити сертифікат" display="Завантажити сертифікат"/>
    <hyperlink ref="D1513" r:id="rId1512" tooltip="Завантажити сертифікат" display="Завантажити сертифікат"/>
    <hyperlink ref="D1514" r:id="rId1513" tooltip="Завантажити сертифікат" display="Завантажити сертифікат"/>
    <hyperlink ref="D1515" r:id="rId1514" tooltip="Завантажити сертифікат" display="Завантажити сертифікат"/>
    <hyperlink ref="D1516" r:id="rId1515" tooltip="Завантажити сертифікат" display="Завантажити сертифікат"/>
    <hyperlink ref="D1517" r:id="rId1516" tooltip="Завантажити сертифікат" display="Завантажити сертифікат"/>
    <hyperlink ref="D1518" r:id="rId1517" tooltip="Завантажити сертифікат" display="Завантажити сертифікат"/>
    <hyperlink ref="D1519" r:id="rId1518" tooltip="Завантажити сертифікат" display="Завантажити сертифікат"/>
    <hyperlink ref="D1520" r:id="rId1519" tooltip="Завантажити сертифікат" display="Завантажити сертифікат"/>
    <hyperlink ref="D1521" r:id="rId1520" tooltip="Завантажити сертифікат" display="Завантажити сертифікат"/>
    <hyperlink ref="D1522" r:id="rId1521" tooltip="Завантажити сертифікат" display="Завантажити сертифікат"/>
    <hyperlink ref="D1523" r:id="rId1522" tooltip="Завантажити сертифікат" display="Завантажити сертифікат"/>
    <hyperlink ref="D1524" r:id="rId1523" tooltip="Завантажити сертифікат" display="Завантажити сертифікат"/>
    <hyperlink ref="D1525" r:id="rId1524" tooltip="Завантажити сертифікат" display="Завантажити сертифікат"/>
    <hyperlink ref="D1526" r:id="rId1525" tooltip="Завантажити сертифікат" display="Завантажити сертифікат"/>
    <hyperlink ref="D1527" r:id="rId1526" tooltip="Завантажити сертифікат" display="Завантажити сертифікат"/>
    <hyperlink ref="D1528" r:id="rId1527" tooltip="Завантажити сертифікат" display="Завантажити сертифікат"/>
    <hyperlink ref="D1529" r:id="rId1528" tooltip="Завантажити сертифікат" display="Завантажити сертифікат"/>
    <hyperlink ref="D1530" r:id="rId1529" tooltip="Завантажити сертифікат" display="Завантажити сертифікат"/>
    <hyperlink ref="D1531" r:id="rId1530" tooltip="Завантажити сертифікат" display="Завантажити сертифікат"/>
    <hyperlink ref="D1532" r:id="rId1531" tooltip="Завантажити сертифікат" display="Завантажити сертифікат"/>
    <hyperlink ref="D1533" r:id="rId1532" tooltip="Завантажити сертифікат" display="Завантажити сертифікат"/>
    <hyperlink ref="D1534" r:id="rId1533" tooltip="Завантажити сертифікат" display="Завантажити сертифікат"/>
    <hyperlink ref="D1535" r:id="rId1534" tooltip="Завантажити сертифікат" display="Завантажити сертифікат"/>
    <hyperlink ref="D1536" r:id="rId1535" tooltip="Завантажити сертифікат" display="Завантажити сертифікат"/>
    <hyperlink ref="D1537" r:id="rId1536" tooltip="Завантажити сертифікат" display="Завантажити сертифікат"/>
    <hyperlink ref="D1538" r:id="rId1537" tooltip="Завантажити сертифікат" display="Завантажити сертифікат"/>
    <hyperlink ref="D1539" r:id="rId1538" tooltip="Завантажити сертифікат" display="Завантажити сертифікат"/>
    <hyperlink ref="D1540" r:id="rId1539" tooltip="Завантажити сертифікат" display="Завантажити сертифікат"/>
    <hyperlink ref="D1541" r:id="rId1540" tooltip="Завантажити сертифікат" display="Завантажити сертифікат"/>
    <hyperlink ref="D1542" r:id="rId1541" tooltip="Завантажити сертифікат" display="Завантажити сертифікат"/>
    <hyperlink ref="D1543" r:id="rId1542" tooltip="Завантажити сертифікат" display="Завантажити сертифікат"/>
    <hyperlink ref="D1544" r:id="rId1543" tooltip="Завантажити сертифікат" display="Завантажити сертифікат"/>
    <hyperlink ref="D1545" r:id="rId1544" tooltip="Завантажити сертифікат" display="Завантажити сертифікат"/>
    <hyperlink ref="D1546" r:id="rId1545" tooltip="Завантажити сертифікат" display="Завантажити сертифікат"/>
    <hyperlink ref="D1547" r:id="rId1546" tooltip="Завантажити сертифікат" display="Завантажити сертифікат"/>
    <hyperlink ref="D1548" r:id="rId1547" tooltip="Завантажити сертифікат" display="Завантажити сертифікат"/>
    <hyperlink ref="D1549" r:id="rId1548" tooltip="Завантажити сертифікат" display="Завантажити сертифікат"/>
    <hyperlink ref="D1550" r:id="rId1549" tooltip="Завантажити сертифікат" display="Завантажити сертифікат"/>
    <hyperlink ref="D1551" r:id="rId1550" tooltip="Завантажити сертифікат" display="Завантажити сертифікат"/>
    <hyperlink ref="D1552" r:id="rId1551" tooltip="Завантажити сертифікат" display="Завантажити сертифікат"/>
    <hyperlink ref="D1553" r:id="rId1552" tooltip="Завантажити сертифікат" display="Завантажити сертифікат"/>
    <hyperlink ref="D1554" r:id="rId1553" tooltip="Завантажити сертифікат" display="Завантажити сертифікат"/>
    <hyperlink ref="D1555" r:id="rId1554" tooltip="Завантажити сертифікат" display="Завантажити сертифікат"/>
    <hyperlink ref="D1556" r:id="rId1555" tooltip="Завантажити сертифікат" display="Завантажити сертифікат"/>
    <hyperlink ref="D1557" r:id="rId1556" tooltip="Завантажити сертифікат" display="Завантажити сертифікат"/>
    <hyperlink ref="D1558" r:id="rId1557" tooltip="Завантажити сертифікат" display="Завантажити сертифікат"/>
    <hyperlink ref="D1559" r:id="rId1558" tooltip="Завантажити сертифікат" display="Завантажити сертифікат"/>
    <hyperlink ref="D1560" r:id="rId1559" tooltip="Завантажити сертифікат" display="Завантажити сертифікат"/>
    <hyperlink ref="D1561" r:id="rId1560" tooltip="Завантажити сертифікат" display="Завантажити сертифікат"/>
    <hyperlink ref="D1562" r:id="rId1561" tooltip="Завантажити сертифікат" display="Завантажити сертифікат"/>
    <hyperlink ref="D1563" r:id="rId1562" tooltip="Завантажити сертифікат" display="Завантажити сертифікат"/>
    <hyperlink ref="D1564" r:id="rId1563" tooltip="Завантажити сертифікат" display="Завантажити сертифікат"/>
    <hyperlink ref="D1565" r:id="rId1564" tooltip="Завантажити сертифікат" display="Завантажити сертифікат"/>
    <hyperlink ref="D1566" r:id="rId1565" tooltip="Завантажити сертифікат" display="Завантажити сертифікат"/>
    <hyperlink ref="D1567" r:id="rId1566" tooltip="Завантажити сертифікат" display="Завантажити сертифікат"/>
    <hyperlink ref="D1568" r:id="rId1567" tooltip="Завантажити сертифікат" display="Завантажити сертифікат"/>
    <hyperlink ref="D1569" r:id="rId1568" tooltip="Завантажити сертифікат" display="Завантажити сертифікат"/>
    <hyperlink ref="D1570" r:id="rId1569" tooltip="Завантажити сертифікат" display="Завантажити сертифікат"/>
    <hyperlink ref="D1571" r:id="rId1570" tooltip="Завантажити сертифікат" display="Завантажити сертифікат"/>
    <hyperlink ref="D1572" r:id="rId1571" tooltip="Завантажити сертифікат" display="Завантажити сертифікат"/>
    <hyperlink ref="D1573" r:id="rId1572" tooltip="Завантажити сертифікат" display="Завантажити сертифікат"/>
    <hyperlink ref="D1574" r:id="rId1573" tooltip="Завантажити сертифікат" display="Завантажити сертифікат"/>
    <hyperlink ref="D1575" r:id="rId1574" tooltip="Завантажити сертифікат" display="Завантажити сертифікат"/>
    <hyperlink ref="D1576" r:id="rId1575" tooltip="Завантажити сертифікат" display="Завантажити сертифікат"/>
    <hyperlink ref="D1577" r:id="rId1576" tooltip="Завантажити сертифікат" display="Завантажити сертифікат"/>
    <hyperlink ref="D1578" r:id="rId1577" tooltip="Завантажити сертифікат" display="Завантажити сертифікат"/>
    <hyperlink ref="D1579" r:id="rId1578" tooltip="Завантажити сертифікат" display="Завантажити сертифікат"/>
    <hyperlink ref="D1580" r:id="rId1579" tooltip="Завантажити сертифікат" display="Завантажити сертифікат"/>
    <hyperlink ref="D1581" r:id="rId1580" tooltip="Завантажити сертифікат" display="Завантажити сертифікат"/>
    <hyperlink ref="D1582" r:id="rId1581" tooltip="Завантажити сертифікат" display="Завантажити сертифікат"/>
    <hyperlink ref="D1583" r:id="rId1582" tooltip="Завантажити сертифікат" display="Завантажити сертифікат"/>
    <hyperlink ref="D1584" r:id="rId1583" tooltip="Завантажити сертифікат" display="Завантажити сертифікат"/>
    <hyperlink ref="D1585" r:id="rId1584" tooltip="Завантажити сертифікат" display="Завантажити сертифікат"/>
    <hyperlink ref="D1586" r:id="rId1585" tooltip="Завантажити сертифікат" display="Завантажити сертифікат"/>
    <hyperlink ref="D1587" r:id="rId1586" tooltip="Завантажити сертифікат" display="Завантажити сертифікат"/>
    <hyperlink ref="D1588" r:id="rId1587" tooltip="Завантажити сертифікат" display="Завантажити сертифікат"/>
    <hyperlink ref="D1589" r:id="rId1588" tooltip="Завантажити сертифікат" display="Завантажити сертифікат"/>
    <hyperlink ref="D1590" r:id="rId1589" tooltip="Завантажити сертифікат" display="Завантажити сертифікат"/>
    <hyperlink ref="D1591" r:id="rId1590" tooltip="Завантажити сертифікат" display="Завантажити сертифікат"/>
    <hyperlink ref="D1592" r:id="rId1591" tooltip="Завантажити сертифікат" display="Завантажити сертифікат"/>
    <hyperlink ref="D1593" r:id="rId1592" tooltip="Завантажити сертифікат" display="Завантажити сертифікат"/>
    <hyperlink ref="D1594" r:id="rId1593" tooltip="Завантажити сертифікат" display="Завантажити сертифікат"/>
    <hyperlink ref="D1595" r:id="rId1594" tooltip="Завантажити сертифікат" display="Завантажити сертифікат"/>
    <hyperlink ref="D1596" r:id="rId1595" tooltip="Завантажити сертифікат" display="Завантажити сертифікат"/>
    <hyperlink ref="D1597" r:id="rId1596" tooltip="Завантажити сертифікат" display="Завантажити сертифікат"/>
    <hyperlink ref="D1598" r:id="rId1597" tooltip="Завантажити сертифікат" display="Завантажити сертифікат"/>
    <hyperlink ref="D1599" r:id="rId1598" tooltip="Завантажити сертифікат" display="Завантажити сертифікат"/>
    <hyperlink ref="D1600" r:id="rId1599" tooltip="Завантажити сертифікат" display="Завантажити сертифікат"/>
    <hyperlink ref="D1601" r:id="rId1600" tooltip="Завантажити сертифікат" display="Завантажити сертифікат"/>
    <hyperlink ref="D1602" r:id="rId1601" tooltip="Завантажити сертифікат" display="Завантажити сертифікат"/>
    <hyperlink ref="D1603" r:id="rId1602" tooltip="Завантажити сертифікат" display="Завантажити сертифікат"/>
    <hyperlink ref="D1604" r:id="rId1603" tooltip="Завантажити сертифікат" display="Завантажити сертифікат"/>
    <hyperlink ref="D1605" r:id="rId1604" tooltip="Завантажити сертифікат" display="Завантажити сертифікат"/>
    <hyperlink ref="D1606" r:id="rId1605" tooltip="Завантажити сертифікат" display="Завантажити сертифікат"/>
    <hyperlink ref="D1607" r:id="rId1606" tooltip="Завантажити сертифікат" display="Завантажити сертифікат"/>
    <hyperlink ref="D1608" r:id="rId1607" tooltip="Завантажити сертифікат" display="Завантажити сертифікат"/>
    <hyperlink ref="D1609" r:id="rId1608" tooltip="Завантажити сертифікат" display="Завантажити сертифікат"/>
    <hyperlink ref="D1610" r:id="rId1609" tooltip="Завантажити сертифікат" display="Завантажити сертифікат"/>
    <hyperlink ref="D1611" r:id="rId1610" tooltip="Завантажити сертифікат" display="Завантажити сертифікат"/>
  </hyperlinks>
  <pageMargins left="0.7" right="0.7" top="0.75" bottom="0.75" header="0.3" footer="0.3"/>
  <pageSetup orientation="portrait" r:id="rId16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2024-12-18T13:07:36Z</dcterms:created>
  <dcterms:modified xsi:type="dcterms:W3CDTF">2024-12-18T13:19:52Z</dcterms:modified>
  <cp:category/>
</cp:coreProperties>
</file>