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Сертифікати_Смілива гривня_2023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1813" i="1" l="1"/>
  <c r="C1812" i="1"/>
  <c r="C1811" i="1"/>
  <c r="C1810" i="1" l="1"/>
  <c r="C1809" i="1"/>
  <c r="C1808" i="1" l="1"/>
  <c r="C1807" i="1" l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 l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09" i="1" l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08" i="1" l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<sst xmlns="http://schemas.openxmlformats.org/spreadsheetml/2006/main" count="1815" uniqueCount="1773">
  <si>
    <t>Заклад</t>
  </si>
  <si>
    <t>Посилання на сертифікат</t>
  </si>
  <si>
    <t>Дошкільний навчальний заклад №24 "Калинка" (ясла-садок комбінованого типу)</t>
  </si>
  <si>
    <t>ОДЕСЬКИЙ ЗАКЛАД ДОШКІЛЬНОЇ ОСВІТИ "ДИТЯЧИЙ САДОК" № 45 ОДЕСЬКОЇ МІСЬКОЇ РАДИ</t>
  </si>
  <si>
    <t xml:space="preserve">Миролюбівська гімназія Голубівського ліцею Перещепинської міської ради Новомосковського району Дніпропетровської області </t>
  </si>
  <si>
    <t>Петрівський ліцей Петрівської селищної ради Олександрійського району</t>
  </si>
  <si>
    <t xml:space="preserve">Світильнянська гімназія Броварського району Київської області </t>
  </si>
  <si>
    <t xml:space="preserve">Іванівський ліцей Узинської міської ради </t>
  </si>
  <si>
    <t xml:space="preserve">Комунальний заклад "Харківська гімназія № 92 Харківської міської ради"  </t>
  </si>
  <si>
    <t>Ліцей №3 Коростишівської МР</t>
  </si>
  <si>
    <t>Вінницький торговельно-економічний інститут Державного торговельно-економічного університету</t>
  </si>
  <si>
    <t xml:space="preserve">Миколаївська загальноосвітня школа І-ІІІ ступенів Борзнянської міської ради Чернігівської області </t>
  </si>
  <si>
    <t xml:space="preserve">комунальний заклад "Дошкільний навчальний заклад (ясла-садок) № 36 Харківської міської ради" </t>
  </si>
  <si>
    <t xml:space="preserve">Городищенський ліцей Городищенської сільської ради </t>
  </si>
  <si>
    <t xml:space="preserve">Професійно-технічне училище 79 </t>
  </si>
  <si>
    <t xml:space="preserve">Ліцей №1 Южненської міської ради Одеського району Одеської області </t>
  </si>
  <si>
    <t>Розважівський ліцей Іванківської селищної ради</t>
  </si>
  <si>
    <t>Житомирський спеціальний заклад дошкільної освіти № 59</t>
  </si>
  <si>
    <t>Катедра української мови Національного університету "Львівська політехніка"</t>
  </si>
  <si>
    <t xml:space="preserve">2 клас гімназії села Омельне Луцького району Волинської області </t>
  </si>
  <si>
    <t xml:space="preserve">КЗ СОР Глухівський ліцей-інтернат з посиленою військово-фізичною підготовкою </t>
  </si>
  <si>
    <t>Грицівське вище професійне училище №38</t>
  </si>
  <si>
    <t>Новослобідська сільська рада</t>
  </si>
  <si>
    <t>Славутська гімназія № 4</t>
  </si>
  <si>
    <t>Печерська гімназія №75</t>
  </si>
  <si>
    <t>Комунальний заклад "Меліоративний заклад дошкільної освіти "Ромашка" Піщанської сільської ради Новомосковського району Дніпропетровської обл.</t>
  </si>
  <si>
    <t>ТОВ Агентство Нерухомості Княжий Дім</t>
  </si>
  <si>
    <t>Михайлівський ліцей Степівської сільської ради Миколаївського району Миколаївської області</t>
  </si>
  <si>
    <t>Житомирський дошкільний навчальний заклад,70</t>
  </si>
  <si>
    <t>ГІМНАЗІЯ №260 МІСТА КИЄВА</t>
  </si>
  <si>
    <t>Комунальний заклад Кагарлицької міської ради "Кагарлицький центр дитячої та юнацької творчості"</t>
  </si>
  <si>
    <t>КЗЗСО "Коршівська гімназія"</t>
  </si>
  <si>
    <t>Білозерська загальноосвітня школа І-ІІІ ступенів №13 Білозерської міської ради Донецької області</t>
  </si>
  <si>
    <t>ЗДО "Перлинка"</t>
  </si>
  <si>
    <t>НТУ "Дніпровська політехніка"</t>
  </si>
  <si>
    <t>ДЕРЖАВНИЙ НАВЧАЛЬНИЙ ЗАКЛАД «РЕГІОНАЛЬНИЙ ЦЕНТР ПРОФЕСІЙНОЇ ОСВІТИ ШВЕЙНОГО ВИРОБНИЦТВА ТА СФЕРИ ПОСЛУГ ХАРКІВСЬКОЇ ОБЛАСТІ»</t>
  </si>
  <si>
    <t>Литвинівська гімназія Жашківської міської ради</t>
  </si>
  <si>
    <t xml:space="preserve">Ірпінський ліцей№3 </t>
  </si>
  <si>
    <t xml:space="preserve">Шаровечківський ЗДО Перлинка </t>
  </si>
  <si>
    <t>Жовківський ЗЗСО І-ІІІ ст. № 3</t>
  </si>
  <si>
    <t>Варковицька сільська рада</t>
  </si>
  <si>
    <t xml:space="preserve">Ліцей 4 імені Павла Жука </t>
  </si>
  <si>
    <t>ПОПАСНЯНСЬКИЙ ЛІЦЕЙ №25 ПОПАСНЯНСЬКОЇ МІСЬКОЇ ТЕРИТОРІАЛЬНОЇ ГРОМАДИ СЄВЄРОДОНЕЦЬКОГО РАЙОНУ ЛУГАНСЬКОЇ ОБЛАСТІ.</t>
  </si>
  <si>
    <t>Лебединська гімназія № 3 Шполянської міської ради ОТГ Черкаської області</t>
  </si>
  <si>
    <t xml:space="preserve">Лебедівська гімназія Пірнівської сільської ради Вишгородського району Київської області </t>
  </si>
  <si>
    <t>Оляницька гімназія Тростянецької селищної ради Вінницької області</t>
  </si>
  <si>
    <t>Великокам'янський ліцей</t>
  </si>
  <si>
    <t>Комунальний заклад загальної середньої освіти « Ліцей 4 імені Павла Жука»</t>
  </si>
  <si>
    <t>Комунальний заклад "Веселівський ліцей" Кетрисанівської сільської ради</t>
  </si>
  <si>
    <t>Литвинівський ліцей Димерської селищної ради</t>
  </si>
  <si>
    <t>Великоплосківський опорний заклад освіти - ліцей Великоплосківської сільської ради Роздільнянського району</t>
  </si>
  <si>
    <t>Житомирський дошкільний навчальний заклад № 52</t>
  </si>
  <si>
    <t>Одеський фаховий коледж економіки, права та готельно-ресторанного бізнесу</t>
  </si>
  <si>
    <t>Білозерська загальноосвітня школа І-ІІІ ступенів №18 Білозерської міської ради Донецької області</t>
  </si>
  <si>
    <t>Рій "Усатівці" куреня імені Л.Симиренка Усатівського ліцею ім П.Д.Вернидуба</t>
  </si>
  <si>
    <t>Михайлюцький ліцей</t>
  </si>
  <si>
    <t>Визирський ліцей Визирської сільської ради Одеського району Одеської області</t>
  </si>
  <si>
    <t>ВСП "Фаховий коледж Одеського національного університету імені І.І. Мечникова"</t>
  </si>
  <si>
    <t>Гончаренко центр Одеса</t>
  </si>
  <si>
    <t>Гончаренко центр-партнер Черкаси</t>
  </si>
  <si>
    <t>Сопівський ліцей</t>
  </si>
  <si>
    <t>Черкаський державний технологічний університет</t>
  </si>
  <si>
    <t>Рихтівський  ЗДО  " Пізнаймо"</t>
  </si>
  <si>
    <t xml:space="preserve">Кременчуцька гімназія 31 </t>
  </si>
  <si>
    <t>Витвицький ліцей</t>
  </si>
  <si>
    <t>Гімназія№1 Павлоградської міської ради</t>
  </si>
  <si>
    <t>ДНЗ «Нововолинський ЦПТО»</t>
  </si>
  <si>
    <t>Гончаренко Центр Рівне</t>
  </si>
  <si>
    <t>П‘ятиднівська гімназія Устилузькоі міської ради у Волинській області</t>
  </si>
  <si>
    <t>Гончаренко центр Добровеличківка</t>
  </si>
  <si>
    <t>Хрущівський НВК</t>
  </si>
  <si>
    <t>Гімназія с. Слобідка</t>
  </si>
  <si>
    <t>Освітньо-культурний простір "Гончаренко центр Чернівці"</t>
  </si>
  <si>
    <t>Гончаренко Центр Дніпро</t>
  </si>
  <si>
    <t>Гончаренко центр Балта</t>
  </si>
  <si>
    <t>Смілянський дошкільний навчальний заклад №21 "Оленка"</t>
  </si>
  <si>
    <t>Криворізька загальноосвітня школа І-ІІІ ступенів №116 Криворізької міської ради Дніпропетровської області</t>
  </si>
  <si>
    <t xml:space="preserve">Гончаренко центр Теофіполь </t>
  </si>
  <si>
    <t>Гончаренко центр Одеса (Дерев'янко)</t>
  </si>
  <si>
    <t>Комунальний заклад культури "Миролюбівський сільський клуб" Гречаноподівська ТГ</t>
  </si>
  <si>
    <t>Гончаренко центр Дергачі</t>
  </si>
  <si>
    <t>Гончаренко Центр Миколаїв</t>
  </si>
  <si>
    <t>Гончаренко Центр Кривий Ріг</t>
  </si>
  <si>
    <t>Олевський ліцей №3 Олевської міської ради</t>
  </si>
  <si>
    <t xml:space="preserve">Черкаський ліцей Черкаської селищної ради Новомосковського району Дніпропетровської області </t>
  </si>
  <si>
    <t>Красносільський ліцей Володимирецької селищної ради Рівненської області</t>
  </si>
  <si>
    <t>ТОВ "Магія комфорту"</t>
  </si>
  <si>
    <t>ПЗ "Ліцей Сучасної освіти"</t>
  </si>
  <si>
    <t>Комунальний заклад "Запорізька спеціалізована школа-інтернат ІІ-ІІІ ступенів "Козацький ліцей" Запорізької обласної ради</t>
  </si>
  <si>
    <t>Вільнотерешківська гімназія імені І.М. Волочая</t>
  </si>
  <si>
    <t>ЗДО с. Містки</t>
  </si>
  <si>
    <t>Наукова бібліотека Мукачівського державного університету</t>
  </si>
  <si>
    <t>КЗ ЗДО "Чарівний замок"</t>
  </si>
  <si>
    <t>Солоницівський ЗДО "Веселка"</t>
  </si>
  <si>
    <t>Чернівецький транспортний фаховий коледж</t>
  </si>
  <si>
    <t>Новоолександрівський ліцей Єланецької селищної ради Вознесенського району Миколаївської області</t>
  </si>
  <si>
    <t xml:space="preserve">Вишнівська ЗОШ І-ІІІ ст. </t>
  </si>
  <si>
    <t>Приморський ліцей Лиманської сільської ради</t>
  </si>
  <si>
    <t>Коростишівський професійний аграрний ліцей</t>
  </si>
  <si>
    <t>Літківський ліцей ім. М.П. Стельмаха Зазимської сільської ради Броварського району Київської області</t>
  </si>
  <si>
    <t>Красновільський ліцей Колківської селищної ради Луцького району Волинської області</t>
  </si>
  <si>
    <t xml:space="preserve">3- Б клас Стрийського ліцею імені Івана Франка </t>
  </si>
  <si>
    <t>Брагинівський ліцей Брагинівської сільської ради</t>
  </si>
  <si>
    <t xml:space="preserve">Недогарківська гімназія Піщанської сільської ради </t>
  </si>
  <si>
    <t>Одеській ліцей №117, 11-А клас</t>
  </si>
  <si>
    <t>КЗ "СМІЛЯНСЬКА СПЕЦІАЛІЗОВАНА МИСТЕЦЬКА ШКОЛА-ІНТЕРНАТ ЧЕРКАСЬКОЇ ОБЛАСНОЇ РАДИ"</t>
  </si>
  <si>
    <t xml:space="preserve">Четвертнянський ліцей Колківської селищної ради </t>
  </si>
  <si>
    <t>Кременчуцька початкова школа №15</t>
  </si>
  <si>
    <t>Карналіївська гімназія з дошкільним відділенням Старокозацької сільської ради Білгород-Дністровського району Одеської області</t>
  </si>
  <si>
    <t>Криворізький ліцей №127 КМР</t>
  </si>
  <si>
    <t>Комунальний заклад "Святопетрівський заклад дошкільної освіти "Буратіно" Білогородської сільської ради Бучанського району Київської області</t>
  </si>
  <si>
    <t>Хмельницький заклад дошкільної освіти №53 "Веселка"</t>
  </si>
  <si>
    <t>Васильківська гімназія № 1 Васильківської міської ради Київської області</t>
  </si>
  <si>
    <t>ЗДО (ясла-садок) №5 "Вербиченька" Сарненської міської ради</t>
  </si>
  <si>
    <t xml:space="preserve">Петрівцівська гімназія Миргородської міської ради </t>
  </si>
  <si>
    <t>Пилипогвицький заклад дошкільної освіти (ясла-садок) комбінованого типу "Пилипко"</t>
  </si>
  <si>
    <t xml:space="preserve">Корчинський заклад загальної середньої освіти I-III ступенів Сколівської міської ради </t>
  </si>
  <si>
    <t xml:space="preserve">Дошкільний навчальний заклад (ясла-садок) # 87 "Дельфін" ЧМР </t>
  </si>
  <si>
    <t>Понінківський ліцей</t>
  </si>
  <si>
    <t xml:space="preserve">Центр ХЕНТТУМ Кам'янської міської ради </t>
  </si>
  <si>
    <t>Криворізький ліцей № 107 "Лідер" Криворізької міської ради</t>
  </si>
  <si>
    <t>Первомайська гімназія №3</t>
  </si>
  <si>
    <t>Гусаківський НВК</t>
  </si>
  <si>
    <t>Комунальний заклад Львівської обласної ради Львівський фаховий коледж культури і мистецтв</t>
  </si>
  <si>
    <t>Бирлівська гімназія Бершадської міської ради</t>
  </si>
  <si>
    <t>Заклад дошкільної освіти №1 (ясла-садок) "Ромашка" міста Острог Острозької міської ради</t>
  </si>
  <si>
    <t>Спаський ліцей  Спаської сільської ради Калуського району</t>
  </si>
  <si>
    <t>Бориспільський академічний ліцей імені Анатолія Федорчука Бориспільської міської ради</t>
  </si>
  <si>
    <t xml:space="preserve">Опорний заклад " Карлівський ліцей 4" Карлівської міської ради </t>
  </si>
  <si>
    <t xml:space="preserve">Волонтерський освітньо-культурний центр «Гончаренко Центр ТАЇРОВЕ» </t>
  </si>
  <si>
    <t>Рівненський державний гуманітарний університет</t>
  </si>
  <si>
    <t>Уманська гімназія №12 Уманської міської ради Черкаської області</t>
  </si>
  <si>
    <t>Гільчанський ліцей</t>
  </si>
  <si>
    <t>Комунальний заклад "Полтавська загальноосвітня школа I -III ступенів №30 Полтавської міської ради Полтавської області"</t>
  </si>
  <si>
    <t>Вороньківський ліцей імені О.Д.Перелета Чорнухинсьої селищної ради Полтавської області</t>
  </si>
  <si>
    <t>Заклад загальної середньої освіти "Максимівська гімназія" Збаразької міської ради Тернопільської області</t>
  </si>
  <si>
    <t xml:space="preserve">Харківський національний медичний університет </t>
  </si>
  <si>
    <t>Стрийський ліцей імені Івана Франка, 4-Б клас</t>
  </si>
  <si>
    <t>Криворіззька гімназія  № 122 КМР</t>
  </si>
  <si>
    <t>ДПТНЗ "Реутинський ПАЛ"</t>
  </si>
  <si>
    <t>Заклад дошкільної освіти ясла-садок № 4 Червоноградської міської ради</t>
  </si>
  <si>
    <t>Заклад дошкільної освіти №9 "Пролісок" Нетішинської міської ради</t>
  </si>
  <si>
    <t>Ліцей с.Дубечне</t>
  </si>
  <si>
    <t>Народицький ліцей Народицької селищної ради</t>
  </si>
  <si>
    <t>ліцей "Потенціал" Вільнянської міської ради Запорізької області</t>
  </si>
  <si>
    <t>Несватківська філія КЗ "ОЛександрівський ліцей №2"</t>
  </si>
  <si>
    <t xml:space="preserve">Ліцей №1 Калинівської міської ради Вінницької області </t>
  </si>
  <si>
    <t>філія Гребінківська ЗОШ I-IIст. №1</t>
  </si>
  <si>
    <t xml:space="preserve">Державний торговельно-економічний університет </t>
  </si>
  <si>
    <t>Середня загальноосвітня школа І-ІІІ ступенів № 42 м. Києва</t>
  </si>
  <si>
    <t>Управління освіти ім. Б. Грінченка Южноукраїнської міської ради</t>
  </si>
  <si>
    <t>Первозванівський заклад дошкільної освіти "Колосок" загального типу Кропивницького району Кіровоградської області</t>
  </si>
  <si>
    <t>В'язівський заклад загальної середньої освіти І-ІІІ ступенів Вільшанської селищної ради Звенигородського району Черкаської області</t>
  </si>
  <si>
    <t>Білинський ліцей Ковельської міської ради Волинської області</t>
  </si>
  <si>
    <t>Комунальний заклад "Хащуватський ліцей" Гайворонської міської ради</t>
  </si>
  <si>
    <t>м. Львів, ЗДО #134</t>
  </si>
  <si>
    <t>Козинцівська гімназія Ірпінської міської ради</t>
  </si>
  <si>
    <t>Ліцей №2 Ладижинської міської ради Вінницької області</t>
  </si>
  <si>
    <t xml:space="preserve">Пологівський ліцей </t>
  </si>
  <si>
    <t>Шаповалівська загальноосвітня школа І-ІІІ ступенів Борзнянської міської ради Чернігівської області</t>
  </si>
  <si>
    <t>Заклад дошкільної освіти №102</t>
  </si>
  <si>
    <t>Черкаський навчально-виховний комплекс " Загальноосвітня школа І-ІІІ ступенів - ліцей спортивного профілю № 34" Черкаської міської ради Черкаської області</t>
  </si>
  <si>
    <t>Уманська гімназія №7 Уманської міської ради Черкаської області</t>
  </si>
  <si>
    <t>Корсунська гімназія Красносільської сільської ради</t>
  </si>
  <si>
    <t xml:space="preserve">Різновікова група "А" Барвінківський заклад дошкільної освіти (ясла-садок) #3 "Золотий ключик" Барвінківської міської територіальної громади Ізюмського району Харківської області </t>
  </si>
  <si>
    <t>Лазещинський ЗЗСО І-ІІІ ст. Ясінянської селищної ради</t>
  </si>
  <si>
    <t>Яблунівська гімназія Оржицької селищної ради</t>
  </si>
  <si>
    <t xml:space="preserve">Школа І-ІІІ ступенів 300 Деснянського району міста Києва </t>
  </si>
  <si>
    <t>Кіцманський ЗЗСО І-ІІІ ст."Кіцманський ліцей"</t>
  </si>
  <si>
    <t>Лебединський заклад загальної середньої освіти І-ІІІ ступенів №6 Лебединської міської ради Сумської області</t>
  </si>
  <si>
    <t>Вербківський ліцей Вербківської сільської ради</t>
  </si>
  <si>
    <t>Вознесенська загальноосвітня школа І-ІІІ ст.6</t>
  </si>
  <si>
    <t>Семенівський заклад дошкільної освіти "Зернятко" Обухівської міської ради Київської області</t>
  </si>
  <si>
    <t>ВСП «Аграрно-економічний фаховий коледж ПДАУ»</t>
  </si>
  <si>
    <t>Дошкільний навчальний заклад №27 "Джерельце"</t>
  </si>
  <si>
    <t>Козелецький ліцей №3 Козелецької селищної ради</t>
  </si>
  <si>
    <t>Комунальний заклад загальної середньої освіти ліцей імені Лесі Українки Жовтоводської міської ради</t>
  </si>
  <si>
    <t>Валявський ЗЗСО І-ІІІ ступенів</t>
  </si>
  <si>
    <t>ЗЗСО "Прилиманськийліцей" Авангардівської селищної ради</t>
  </si>
  <si>
    <t>Тернопільська початкова школа « Ерудит «</t>
  </si>
  <si>
    <t>Піщанська гімназія</t>
  </si>
  <si>
    <t>Каланчацький заклад загальної середньої освіти</t>
  </si>
  <si>
    <t>Комунальний заклад загальної середньої освіти "Луцька гімназія № 12 Луцької міської ради"</t>
  </si>
  <si>
    <t xml:space="preserve">Новоолександрівській ліцей Новоолександрівської сільської ради </t>
  </si>
  <si>
    <t>Лоївський ліцей Надвірнянської міської ради</t>
  </si>
  <si>
    <t xml:space="preserve">Журжинецька гімназія-філія опорного закладу "Лисянський ліцей №1" Лисянської селищної ради Черкаської області </t>
  </si>
  <si>
    <t>КЗ "Красносілківський ліцей" Олександрівської селищної ради Кропивницького району Кіровоградської області</t>
  </si>
  <si>
    <t>Жоржівська загальноосвітня школа І-ІІІ ступенів</t>
  </si>
  <si>
    <t>Комунальний заклад "Вінницький фізико-математичний ліцей №17"</t>
  </si>
  <si>
    <t>комунальний заклад Павлоградський міський ліцей Павлоградської міської ради</t>
  </si>
  <si>
    <t>Комунальний заклад "Класична гімназія Кропивницької міської ради"</t>
  </si>
  <si>
    <t>Сумський національний аграрний університет</t>
  </si>
  <si>
    <t>Комунальний заклад дошкільної освіти (ясла-садок) № 207 Дніпровської міської ради</t>
  </si>
  <si>
    <t>Восьмий апеляційний адміністративний суд</t>
  </si>
  <si>
    <t>Устимівський ліцей Ковалівської сільської ради Білоцерківського району Київської області</t>
  </si>
  <si>
    <t>Полтавський навчально-виховний комплекс (ЗНЗ-ДНЗ) 16</t>
  </si>
  <si>
    <t>Херсонська загальноосвітня школа І-ІІІ ступенів №37 ім. В.Дробота</t>
  </si>
  <si>
    <t xml:space="preserve">4 клас Покащівського ліцею Олицької селищної ради </t>
  </si>
  <si>
    <t>Опорний заклад освіти Славгородський ліцей Славгородської селищної ради Синельниківського району Дніпропетровської області</t>
  </si>
  <si>
    <t>Комунальний заклад "Нововоронцовський Центр культури і дозвілля" Нововоронцовської селищної ради</t>
  </si>
  <si>
    <t>Заклад загальної середньої освіти №6 міста  Білгорода-Дністровського Одеської області</t>
  </si>
  <si>
    <t>Голосківська гімназія</t>
  </si>
  <si>
    <t>Коломийська філія №10 Коломийського ліцею №9</t>
  </si>
  <si>
    <t>Заклад дошкільної освіти (ясла-садок) № 68 "Дзвіночок"</t>
  </si>
  <si>
    <t>Ужгородський ліцей ім. Т.Г. Шевченка</t>
  </si>
  <si>
    <t>Навчально-виховний комплекс: загальноосвітня школа І-ІІІ ступенів №6 - дошкільний навчальний заклад</t>
  </si>
  <si>
    <t>Черкаська спеціалізована школа І-ІІІ ступенів №17</t>
  </si>
  <si>
    <t>КЗ"Берегівський медичний фаховий коледж" Закарпатської обласної ради</t>
  </si>
  <si>
    <t>Михайликівський навчально-виховний комплекс «загальноосвітній навчальний заклад І-ІІІ ступенів – дошкільний навчальний заклад» Шишацької селищної ради Полтавської області</t>
  </si>
  <si>
    <t>ТзОВ "ШКОЛА "ЕКОЛЕНД"</t>
  </si>
  <si>
    <t>Кам'янська гімназія Софіївської селищної ради</t>
  </si>
  <si>
    <t>Фаховий коледж економіки та управління Національної академії статистики, обліку та аудиту</t>
  </si>
  <si>
    <t>Запорізька єврейська гімназія "ОРТ-Алєф" Запорізької міської ради</t>
  </si>
  <si>
    <t>Володимирівський ліцей Межівської селищної ради</t>
  </si>
  <si>
    <t>КОМУНАЛЬНИЙ   ЗАКЛАД ДОШКІЛЬНОЇ ОСВІТИ (ЯСЛА – САДОК)  №4   "КАЗКА" ЮЖНЕНСЬКОЇ МІСЬКОЇ РАДИ ОДЕСЬКОГО РАЙОНУ ОДЕСЬКОЇ ОБЛАСТІ</t>
  </si>
  <si>
    <t>Созонівський ЗДО "Віночок" Великосеверинівської сільської ради Кропивницького району</t>
  </si>
  <si>
    <t>ВСП "Вознесенський фаховий коледж  МНАУ"</t>
  </si>
  <si>
    <t>Новокочубеївський ЗЗСО І-ІІІ ступеніів Скороходівської оелищної ради Полтавського району Полтавської області</t>
  </si>
  <si>
    <t>КЗП(ПТ)О "Київський професійний коледж сфери послуг"</t>
  </si>
  <si>
    <t>Хмельницький заклад дошкільної освіти 21 „Ластівка“</t>
  </si>
  <si>
    <t>Дніпровський технолого-економічний фаховий коледж</t>
  </si>
  <si>
    <t>Комунальний заклад дошкільної освіти №9 № "Горобинка" Вознесенської міської ради "Горобинка"</t>
  </si>
  <si>
    <t xml:space="preserve">Федорівська гімназія </t>
  </si>
  <si>
    <t>Чернівецький професійний ліцей залізничного транспорту</t>
  </si>
  <si>
    <t>Запорізький навчально-виховний комплекс "Запорізька Січ" військово-спортивного профілю Запорізької міської ради Запорізької області</t>
  </si>
  <si>
    <t>Черкаська загальноосвітня школа І-ІІІ ступенів №21 ім. Ю.Г.Іллєнка</t>
  </si>
  <si>
    <t>Одеський національний економічний університет</t>
  </si>
  <si>
    <t>Західно-Донбаський професійний  ліцей</t>
  </si>
  <si>
    <t>Шенгурівський ліцей Кобеляцької  міської ради Полтавської області</t>
  </si>
  <si>
    <t>Мурафський ліцей Краснокутської селищної ради</t>
  </si>
  <si>
    <t>Шепетівський професійний ліцей</t>
  </si>
  <si>
    <t>Комунальний заклад "Золотоніська санаторна школа Черкаської обласної ради"</t>
  </si>
  <si>
    <t>Донецький національний технічний університет</t>
  </si>
  <si>
    <t>Таращанський технічний та економіко-правовий фаховий коледж</t>
  </si>
  <si>
    <t>Вишнівецька селищна рада Кременецького району Тернопільської області</t>
  </si>
  <si>
    <t>ЦНАП Веселинівської селищної ради</t>
  </si>
  <si>
    <t>Комунальний заклад "Уманський гуманітарно-педагоігічний фаховий коледж ім. Т.Г. Шевченка Черкаської обласної ради"</t>
  </si>
  <si>
    <t>Мовниківська гімназія Литовезької сільської ради Володимирського району Волиської області</t>
  </si>
  <si>
    <t>ФАКУЛЬТЕТ ПІСЛЯДИПЛОМНОЇ ОСВІТИ ТА ДОУНІВЕРСИТЕТСЬКОЇ ПІДГОТОВКИ УжНУ</t>
  </si>
  <si>
    <t>ДНЗ "Запорізьке вище професійне училище"</t>
  </si>
  <si>
    <t>Черкаська загальноосвітня школа І-ІІІ ступенів №19</t>
  </si>
  <si>
    <t>Комунальний заклад "Запорiзький медичний фаховий коледж"Запорізької обласної ради</t>
  </si>
  <si>
    <t>Відділ "Центр надання адміністративних послуг" (ЦНАП) Долинської міської ради Кіровоградської області</t>
  </si>
  <si>
    <t>Комунальний заклад "Дошкільний навчальний заклад (ясла-садок) № 182 комбінованого типу Харківської міської ради"</t>
  </si>
  <si>
    <t>Київський професійний коледж "ЛІВОБЕРЕЖНИЙ"</t>
  </si>
  <si>
    <t>Підгороднянська гімназія Первомайської міської ради Миколаївської області</t>
  </si>
  <si>
    <t>Бібліотека-філія №10 ім. Д. Брилінського Централізованої бібліотечної системи Хмельницької міської територіальної громади</t>
  </si>
  <si>
    <t>Криворізький ліцей №71 КМР</t>
  </si>
  <si>
    <t>ЗДО №45</t>
  </si>
  <si>
    <t>Комунальний заклад дошкільної освіти №7 "Сонечко" комбінованого типу Ватутінської міської ради Черкаської області</t>
  </si>
  <si>
    <t xml:space="preserve">Люботинська гімназія #5 Люботинської міської ради Харківської області </t>
  </si>
  <si>
    <t>Державний університет інтелектуальних технологій і зв'язку</t>
  </si>
  <si>
    <t xml:space="preserve">Камʼянський професійний ліцей </t>
  </si>
  <si>
    <t>Потічанська філія І-ІІ ступенів з дошкільним підрозділом Опорного закладу "Решетилівський ліцей імені І.Л.Олійника Решетилівської міської ради" Полтавської області</t>
  </si>
  <si>
    <t>Курозванівський ліцей. Волонтерський рух "Бавовна".</t>
  </si>
  <si>
    <t>Рада студентського самоврядування Донбаської державної машинобудівної академії</t>
  </si>
  <si>
    <t xml:space="preserve">Краматорська загальноосвітня школа І-ІІІ ступенів №16 </t>
  </si>
  <si>
    <t>Комунальний заклад "Черкаський навчально-реабілітаційний центр "Країна добра Черкаської обласної ради"</t>
  </si>
  <si>
    <t>Ліцей №11 Звягельської міської ради</t>
  </si>
  <si>
    <t>Романівська філія КУ " Ананьївський ліцей 1"</t>
  </si>
  <si>
    <t>Ярузька Гімназія</t>
  </si>
  <si>
    <t>Золотоніська спеціалізована школа №1 Золотоніської міської ради Черкаської області</t>
  </si>
  <si>
    <t xml:space="preserve">Зінівська гімназія Путивльської міської ради </t>
  </si>
  <si>
    <t>Любимівська гімназія Вільнянської міської ради ради</t>
  </si>
  <si>
    <t>ЗЗСО "Седлищенський ліцей" Камінь-Каширського району Волинської області</t>
  </si>
  <si>
    <t>ДПТНЗ "Софіївський професійний ліцей"</t>
  </si>
  <si>
    <t>Любашівський ліцей №2 Любашівської селищної ради Одеської області</t>
  </si>
  <si>
    <t>Глуховецький ліцей Глуховецької селищної ради</t>
  </si>
  <si>
    <t>ВСП "Ананьївський аграрно-економічний фаховий коледж УНУС"</t>
  </si>
  <si>
    <t>БРЦПО у Черкаській області (відділення м.Ватутіне)</t>
  </si>
  <si>
    <t>ЗДО №18 Олександрійської міської ради</t>
  </si>
  <si>
    <t>Відокремлений структурний підрозділ "Марганецький фаховий коледж" Національного технічного університету "Дніпровська політехніка""</t>
  </si>
  <si>
    <t>Кам'янський центр підготовки та перепідготовки робітничих кадрів будівництва та автотранспорту</t>
  </si>
  <si>
    <t>Опорний заклад "Боярський ліцей"</t>
  </si>
  <si>
    <t>Керстенецька гімназія</t>
  </si>
  <si>
    <t>Початкова школа №8 Івано - Франківської міської ради</t>
  </si>
  <si>
    <t>Боровицький заклад загальної середньої освіти І - ІІІ ступенів Сагунівської сільської ради Черкаської області</t>
  </si>
  <si>
    <t>Новопетрівська філія Петропільського ліцею Широківської сільської ради</t>
  </si>
  <si>
    <t>Багринівський ліцей Кам'янецької сільської ради Чернівецького району Чернівецької області</t>
  </si>
  <si>
    <t>Ржищівський індустріально - педагогічний фаховий коледж</t>
  </si>
  <si>
    <t>Державний професійно-технічний навчальний заклад "Покровський центр підготовки і перепідготовки робітничих кадрів"</t>
  </si>
  <si>
    <t>Перещепинський професійний ліцей</t>
  </si>
  <si>
    <t>Комунальний заклад "Близнюківський ліцей Близнюківської селищної ради Лозівського району Харківської області"</t>
  </si>
  <si>
    <t>Переможненський ЗДО ясла-садок "Квітуча вишенька"Комарнівської міської ради Львівської області</t>
  </si>
  <si>
    <t>Професійно-технічне училище №71</t>
  </si>
  <si>
    <t>Комунальний заклад "Тячівський професійний ліцей" Закарпатської обласної ради</t>
  </si>
  <si>
    <t>Позашкільний навчальний заклад Будинок дитячої творчості Подільського району м.Києва</t>
  </si>
  <si>
    <t>Костопільська гімназія №8 Костопільської міської ради</t>
  </si>
  <si>
    <t>ВСП Дружківський фаховий коледж ДДМА</t>
  </si>
  <si>
    <t>Приватна організація (установа, заклад) «Одеський ліцей «Мрія»</t>
  </si>
  <si>
    <t>Заклад дошкільної освіти "Веселка" Глодоської сільської ради</t>
  </si>
  <si>
    <t>Благодатненська сільська рада</t>
  </si>
  <si>
    <t xml:space="preserve">topolka1982@gmail.com </t>
  </si>
  <si>
    <t>Загальноосвітня школа І-ІІІ ступенів № 2 Горішньоплавнівської міської ради Кременчуцького району Полтавської області</t>
  </si>
  <si>
    <t xml:space="preserve">ЖДНЗ 42 </t>
  </si>
  <si>
    <t>Тальнівська гімназія №3 Тальнівської міської ради черкаської області</t>
  </si>
  <si>
    <t>заклад дошкільної освіти (ясла-садок) комбінованого типу № 160 "Журавлик" ЗМР</t>
  </si>
  <si>
    <t xml:space="preserve">Чорноморський національний університет імені Петра Могили </t>
  </si>
  <si>
    <t>Гощанський ліцей Гощанської селищної ради Рівненської області</t>
  </si>
  <si>
    <t>Харківський машинобудівний фаховий коледж</t>
  </si>
  <si>
    <t>ЗДО "Ромашка" с. Крогулець</t>
  </si>
  <si>
    <t>Ялинкуватський ЗЗСО I-II ст.</t>
  </si>
  <si>
    <t>Усівська гімназія</t>
  </si>
  <si>
    <t>Ліцей #4 ім. Т. Маркус</t>
  </si>
  <si>
    <t>КЗ ІТ Олексіївський ліцей</t>
  </si>
  <si>
    <t>Бродівський ОЗЗСО І-ІІІ ст №3</t>
  </si>
  <si>
    <t>Прямобалківський ліцей з початковою школою та гімназією , учні 9 класу</t>
  </si>
  <si>
    <t>Державний навчальний заклад "Київське обласне вище професійне училище харчових технологій та ресторанного сервісу"</t>
  </si>
  <si>
    <t>Благодатненський ліцей Благодатненської сільської ради</t>
  </si>
  <si>
    <t>Радушненський БК-філія КЗ "ЦКДМС "Арт-палітра" НСР"</t>
  </si>
  <si>
    <t>ЦНАП виконавчого комітету Голобської селищної ради</t>
  </si>
  <si>
    <t>ДНЗ "Професійний ліцей сфери послуг м.Хмільник"</t>
  </si>
  <si>
    <t>Комунальний заклад "Білківський професійний аграрний ліцей" Закарпатської обласної ради</t>
  </si>
  <si>
    <t>Олександропільська гімназія</t>
  </si>
  <si>
    <t>Секретарівський ЗДО (дитячий садок ) "Срібний дзвіночок""</t>
  </si>
  <si>
    <t>ОЗО "Випаснянський заклад загальної середньої   освіти" Мологівської сільської ради Білгород-Дністровського району Одеської області</t>
  </si>
  <si>
    <t>Комунальний заклад "Дошкільний навчальний заклад №13 Вінницької міської ради"</t>
  </si>
  <si>
    <t>Тернівська гімназія Джулинської сільської ради</t>
  </si>
  <si>
    <t>Борзнянський аграрний фаховий коледж</t>
  </si>
  <si>
    <t>Баранівський професійний ліцей</t>
  </si>
  <si>
    <t>Заклад дошкільної освіти "Світанок" с. Біленченківка Гадяцької міської ради Полтавської області</t>
  </si>
  <si>
    <t>Полтавський фаховий кооперативний коледж</t>
  </si>
  <si>
    <t>Комунальний заклад "Кропивницький навчально - реабілітаційний центр Кропивницької міської ради"</t>
  </si>
  <si>
    <t>Черкаська спеціалізована школа І-ІІІ ступенів №13 Черкаської міської ради Черкаської області</t>
  </si>
  <si>
    <t>Миколаївський опорний заклад загальної середньої освіти І-ІІІ ступенів Лопатинської селищної ради</t>
  </si>
  <si>
    <t>ОЗ "ТИШКІВСЬКИЙ ЛІЦЕЙ"</t>
  </si>
  <si>
    <t>Оливська гімназія</t>
  </si>
  <si>
    <t>Уманський ліцей #3</t>
  </si>
  <si>
    <t>Комунальний заклад дошкільної освіти №4 "Казка" Долинської міської ради</t>
  </si>
  <si>
    <t>Запорізька гімназія "Контакт" Запорізької міської ради Запорізької області</t>
  </si>
  <si>
    <t>КЗДО "Веселка" Раївської сільської ради</t>
  </si>
  <si>
    <t>ЦНАП Дубівської сільської ради</t>
  </si>
  <si>
    <t>Загальноосвітня школа І-ІІІ ступенів с.Кошилівці</t>
  </si>
  <si>
    <t>Вінницька дитяча школа мистецтв</t>
  </si>
  <si>
    <t>Прикарпатський фаховий коледж лісового господарства та туризму</t>
  </si>
  <si>
    <t>Григорівська філія комунального закладу "Ганнівський академічний ліцей - центр позашкільної освіти" Ганнівської сільської ради Новоукраїнського району</t>
  </si>
  <si>
    <t>Золотоніський заклад дошкільної освіти (ясла - садок) "Веселка" Золотоніської міської ради Черкаської області</t>
  </si>
  <si>
    <t>Комунальний заклад "Олександрівський ліцей №2"</t>
  </si>
  <si>
    <t>Фаховий коледж Університету «КРОК»</t>
  </si>
  <si>
    <t>Зарудянський заклад дошкільної освіти "Барвінок"рвінок"</t>
  </si>
  <si>
    <t>Ізмаїльський агротехнічний фаховий коледж</t>
  </si>
  <si>
    <t xml:space="preserve">Відділ Центр надання адміністративних послуг Старосалтівської селищної ради </t>
  </si>
  <si>
    <t>Ліцей №10 Олександрійської міської ради</t>
  </si>
  <si>
    <t>Гімназія №6 Шепетівської міської ради Хмельницької області</t>
  </si>
  <si>
    <t>Лебединський заклад загальної середньої освіти І-ІІІ ступенів № 5 Лебединської міської ради Сумської області</t>
  </si>
  <si>
    <t>Заклад дошкільної освіти (ясла-садок) «Дзвіночок» с. Литвинівка Жашківської міської ради Черкаської області</t>
  </si>
  <si>
    <t>Харківський ліцей 8</t>
  </si>
  <si>
    <t>опорний навчальний заклад Новомиколаївська спеціалізована загальноосвітня школа І-ІІІ ступенів №1 Новомиколаївської селищної ради Запорізького району Запорізької області</t>
  </si>
  <si>
    <t>Відокремлений структурний підрозділ “Фаховий коледж інформаційних технологій Національного університету “Львівська політехніка</t>
  </si>
  <si>
    <t>Новосільський ліцей Ренійської міської ради Їзмаїльського району</t>
  </si>
  <si>
    <t>Філія Пирятинського ліцею Пирятинської міської ради Полтавської області</t>
  </si>
  <si>
    <t>КЗ «Смілянський НВК «ДНЗ-ЗОШ I-II ст. №13» , 8 КЛАС</t>
  </si>
  <si>
    <t>Нововолинський заклад дошкільної освіти № 1</t>
  </si>
  <si>
    <t>ДНЗ "Підволочиський професійний ліцей"</t>
  </si>
  <si>
    <t>Комунальний заклад "Мажарський ліцей" Кегичівської селищної ради Харківської області</t>
  </si>
  <si>
    <t xml:space="preserve">Ямпільська станція юних натуралістів. </t>
  </si>
  <si>
    <t>Малопетриківська гімназія-філія</t>
  </si>
  <si>
    <t xml:space="preserve">Радушненська бібліотека-філія КЗ "ЦКДМС "Арт-палітра" НСР" </t>
  </si>
  <si>
    <t xml:space="preserve">Піщанський заклад дошкільної освіти ясла-садок Веселка Решетилівської міської ради Полтавської області </t>
  </si>
  <si>
    <t>Чернівецький професійний ліцей сфери послуг</t>
  </si>
  <si>
    <t>комунальний заклад "Заклад дошкільної освіти( дитячий садок) села Суходоли"Володимирської міської ради</t>
  </si>
  <si>
    <t>ДНЗ " Гадяцьке ВПАУ"</t>
  </si>
  <si>
    <t>ВСП "Ніжинський фаховий коледж НУБіП України"</t>
  </si>
  <si>
    <t>Лубенський лісотехнічний фаховий коледж</t>
  </si>
  <si>
    <t>Запорізька гімназія № 92 Запорізької міської ради</t>
  </si>
  <si>
    <t>Кілійський заклад загальної середньої освіти №1 Кілійської міської ради</t>
  </si>
  <si>
    <t>Інститут Управління державної охорони України Київського національного університету імені Тараса Шевченка</t>
  </si>
  <si>
    <t>Замостянська ЗОШ І-ІІІ ступенів</t>
  </si>
  <si>
    <t>Комунальний заклад "Дошкільний навчальний заклад №  67 Вінницької міської ради"</t>
  </si>
  <si>
    <t>Волинський регіональний центр з фізичної культури і спорту осіб з інвалідністю "Інваспорт"</t>
  </si>
  <si>
    <t>КНП "Бориспільський міський центр первинної медико-санітарної допомоги"</t>
  </si>
  <si>
    <t>ВСП "Надвірнянський фаховий коледж НТУ"</t>
  </si>
  <si>
    <t>Гуньківська філія Ліцею 2 міста Немирова</t>
  </si>
  <si>
    <t>Великокунинецька гімназія Вишнівецької селищної ради</t>
  </si>
  <si>
    <t>nataliakasavceva0@gmail.com starpokrsh@ukr.net</t>
  </si>
  <si>
    <t>Драбівецький навчально-виховний комплекс «загальноосвітня школа І-ІІІ ступенів - дошкільний навчальний заклад» Новодмитрівської сільської ради Золотоніського району Черкаської області</t>
  </si>
  <si>
    <t>Киселівський ліцей Первомайської селищної ради</t>
  </si>
  <si>
    <t>Комунальне підприємство"Снігурівський сервіс"</t>
  </si>
  <si>
    <t>Количівський ліцей Іванівської сільської ради Чернігівського району Чернігівської області</t>
  </si>
  <si>
    <t xml:space="preserve">Манченківська загальноосвітня школа І-ІІІ ступенів </t>
  </si>
  <si>
    <t xml:space="preserve">ВІДДІЛ ОСВІТИ, КУЛЬТУРИ, МОЛОДІ ТА СПОРТУ  ЗНАМ’ЯНСЬКОЇ СІЛЬСЬКОЇ РАДИ  </t>
  </si>
  <si>
    <t xml:space="preserve">Комунальний заклад "Ображіївський навчально-виховний комплекс: загальноосвітня школа І-ІІІ ступенів імені І.М.Кожедуба - дошкільний навчальний заклад Шосткинської міської ради Сумської області" </t>
  </si>
  <si>
    <t>Бузівський ліцей Жашківської міської ради</t>
  </si>
  <si>
    <t>Хмельницький заклад дошкільної освіти № 25 "Калинонька"</t>
  </si>
  <si>
    <t>Заклад дошкільної освіти (ясла - садок) комбінованого типу № 2 міста Ківерці</t>
  </si>
  <si>
    <t>Павлівський ліцей Васильківської селищної ради</t>
  </si>
  <si>
    <t>ЗДО " Малятко " м. Берестечко Берестечківської міської ради</t>
  </si>
  <si>
    <t>Бутинський ліцей Вишнівецької селищної ради</t>
  </si>
  <si>
    <t>Відділ ЦНАП Виконавчого комітету Дубовиківської сільської ради Синельниківського району Дніпропетровської області</t>
  </si>
  <si>
    <t xml:space="preserve">Берестівський ліцей </t>
  </si>
  <si>
    <t>Заводська селищна рада</t>
  </si>
  <si>
    <t>Новопідгороднянська гімназія Межівської селищної ради</t>
  </si>
  <si>
    <t>Центр надання адміністративних послуг виконавчого комітету Червоногригорівської селищної ради</t>
  </si>
  <si>
    <t>Заклад загальної середньої освіти Берестечківський ліцей Берестечківської міської ради Волинської області</t>
  </si>
  <si>
    <t>ЦДР "Совенята"</t>
  </si>
  <si>
    <t>Роздільнянська районна державна адміністрація</t>
  </si>
  <si>
    <t>Ліцей №15 Івано-Франківської міської ради, 6-а клас</t>
  </si>
  <si>
    <t>Комунальний заклад професійної (професійно-технічної) освіти "Київський професійний коледж артдизайну"</t>
  </si>
  <si>
    <t>Городоцький ліцей</t>
  </si>
  <si>
    <t>Люботинська гімназія №1 Люботинської міської ради Харківської області</t>
  </si>
  <si>
    <t>Дошкільний навчальний заклад №4 Прилуцької міської ради Чернігівської області</t>
  </si>
  <si>
    <t>Комишанський ліцей</t>
  </si>
  <si>
    <t xml:space="preserve">Цвітненська філія КЗ "Красносільський ліцей " Олександрівської селищної ради Кропивницького району Кіровоградської області </t>
  </si>
  <si>
    <t>Вокзал станції Кам‘янець - Подільський</t>
  </si>
  <si>
    <t>Дружківська загальноосвітня школа I - lll ст. #12 Дружківської міської ради</t>
  </si>
  <si>
    <t xml:space="preserve">Семенівська гімназія Старокозацької сільської ради Білгород-Дністровського району Одеської області </t>
  </si>
  <si>
    <t>Білостоцька гімназія-філія ОЗЗСО"Торчинський ліцей Торчинської селищної ради"</t>
  </si>
  <si>
    <t>КЗСО Клепачівська гімназія 35 ЛМР</t>
  </si>
  <si>
    <t>Білозерський освітньо-культурний центр Білозерської міської ради</t>
  </si>
  <si>
    <t>Панів Дмитрик</t>
  </si>
  <si>
    <t>Хмельницький заклад дошкільної освіти #7 "Козачок"</t>
  </si>
  <si>
    <t>Новопразька філія Новопразького ліцею № 1 Новопразької селищної ради Олександрійського районуу Кіровоградської області</t>
  </si>
  <si>
    <t>Горбівський НВК</t>
  </si>
  <si>
    <t>Нирківська ЗОШ І-ІІІ ступенів</t>
  </si>
  <si>
    <t>КЗ "Олександрівський ліцей Долинської міської ради"</t>
  </si>
  <si>
    <t>ЛІЦЕЙ № 9 ІМЕНІ ЄВГЕНІЯ ЄНІНА</t>
  </si>
  <si>
    <t>Бросківський ЗЗСО</t>
  </si>
  <si>
    <t>Державний професійно-технічний навчальний заклад "Зноб-Новгородський професійний аграрний ліцей"</t>
  </si>
  <si>
    <t>Ліцей "Оберіг" Ковельської міської ради</t>
  </si>
  <si>
    <t>Носівська гімназія №3</t>
  </si>
  <si>
    <t>Національне агентство з питань запобігання корупції</t>
  </si>
  <si>
    <t>СЗШ N84 ім. Блаженної Йосафати Гордашевської</t>
  </si>
  <si>
    <t>Перехрестівський ЗЗСО Затишанської селищної ради Роздільнянського району Одеської області</t>
  </si>
  <si>
    <t xml:space="preserve">Комунальний заклад "Полтавська загальноосвітня школа I-III ступенів №23" Полтавської міської ради Полтавської області </t>
  </si>
  <si>
    <t>Державний професійно-технічний навчальний заклад "Сумський центр професійно-технічної освіти"</t>
  </si>
  <si>
    <t>Придніпрянський ліцей Кобеляцької міської ради Полтавської області</t>
  </si>
  <si>
    <t>Новопільський ліцей Новопільської сільської ради</t>
  </si>
  <si>
    <t>Заклад дошкільної освіти "Берізка" с. Білокриниця Кременецької міської ради Тернопільської області</t>
  </si>
  <si>
    <t>6-В клас Полтавської загальноосвітньої школи І-ІІІ ступенів №10 ім.В.Г.Короленка</t>
  </si>
  <si>
    <t>Черпнівецький ліцей №20</t>
  </si>
  <si>
    <t xml:space="preserve">Широківська гімназія Широківської сільської ради </t>
  </si>
  <si>
    <t>Територіальний центр соціального обслуговування (надання соціальних послуг))</t>
  </si>
  <si>
    <t>Черкаський навчально-виховний комплекс "Загальноосвітня школа І-ІІІ ступеня-ліцей спортивного профілю 34"</t>
  </si>
  <si>
    <t xml:space="preserve">Петрівський ліцей Петрівської сільської ради </t>
  </si>
  <si>
    <t>Доротищенська гімназія</t>
  </si>
  <si>
    <t>Нагачівський ЗЗСО І - ІІІ ступенів</t>
  </si>
  <si>
    <t>комунальний заклад "Харківська гімназія № 41 Харківської міської ради"</t>
  </si>
  <si>
    <t>Іржавецький ліцей Ічнянської міської ради</t>
  </si>
  <si>
    <t xml:space="preserve">ВСП РФК КНЕУ ім.Вадима Гетьмана </t>
  </si>
  <si>
    <t>КУ Сумська ЗОШ І-ІІІ ступенів №24</t>
  </si>
  <si>
    <t>ЗДО №3"Оленка"Балтської міської ради</t>
  </si>
  <si>
    <t>Ржищівський заклад дошкільної освіти (ясла-садок комбінованого типу) "Сонечко"</t>
  </si>
  <si>
    <t>Відокремлений структурний підрозділ "Хорольський агропромисловий фаховий коледж Полтавського державного аграрного університету"</t>
  </si>
  <si>
    <t xml:space="preserve">Кустинська гімназія філія Лопатинського ліцею </t>
  </si>
  <si>
    <t>Бучанська загальноосвітня школа І-ІІІ ступенів №1 Бучанської міської ради Київської області</t>
  </si>
  <si>
    <t>Дослідницька гімназія Гребінківської селищної ради Білоцерківського району Київської області</t>
  </si>
  <si>
    <t>Острозький ліцей №2 Острозької міської ради Рівненської області</t>
  </si>
  <si>
    <t>Маловільшанська філія Маловільшанського ліцею</t>
  </si>
  <si>
    <t>Радивилівський професійний ліцей</t>
  </si>
  <si>
    <t>Великокаратульський ЗДО "Калинка"</t>
  </si>
  <si>
    <t>Дмитрушківський ЗДО "Каштан"</t>
  </si>
  <si>
    <t xml:space="preserve">ПОПРАВСЬКА гімназія Маловільшанської сільської ради </t>
  </si>
  <si>
    <t>Лебедівська гімназія Пірнівської сільської ради</t>
  </si>
  <si>
    <t>ВМК ДНЗ (ясла-садок) "Чебурашка"</t>
  </si>
  <si>
    <t>Пірнівська гімназія</t>
  </si>
  <si>
    <t>Нижньостанівецький ЗЗСО І-ІІІ ступенів</t>
  </si>
  <si>
    <t>Народний хореографічний колектив "Веселка" Лебединського центру позашкільної освіти</t>
  </si>
  <si>
    <t>Відокремлений структурний підрозділ «Житомирський торговельно-економічний фаховий коледж Державного торговельно-економічного університету»</t>
  </si>
  <si>
    <t>Білоцереівський ліцей-гімназія з інституційною формою навчання №1 Білоцерківської міської ради Київської області</t>
  </si>
  <si>
    <t>Чернівецька гімназія №5 "Інтеграл" Чернівецької міської ради</t>
  </si>
  <si>
    <t>Чаруківський ліцей</t>
  </si>
  <si>
    <t>Піщанський заклад загальної середньої освіти І-ІІІ ступенів імені Л.М.Дудки Решетилівської міської ради Полтавської області</t>
  </si>
  <si>
    <t>Бубнівський ліцей Локачинської селищної ради</t>
  </si>
  <si>
    <t>Управління праці та соціального захисту населення Куп'янської міської ради</t>
  </si>
  <si>
    <t>Височанська гімназія</t>
  </si>
  <si>
    <t>Медвинський ліцей</t>
  </si>
  <si>
    <t>Приватний заклад вищої освіти "Харківський технологічний університет "ШАГ"</t>
  </si>
  <si>
    <t>О З «Ромоданівський ліцей»</t>
  </si>
  <si>
    <t>Рівненський обласний ліцей в м.Рівне</t>
  </si>
  <si>
    <t>Криворізька гімназія №44 Криворізької міської ради</t>
  </si>
  <si>
    <t>Косівщинський ліцей імені Лесі Українки Степанівської селищної ради Сумського району Сумської області</t>
  </si>
  <si>
    <t>Чернівецький фаховий коледж бізнесу та харчових технологій</t>
  </si>
  <si>
    <t xml:space="preserve">Костуватська гімназія Новомар'ївської сільської ради Вознесенського району Миколаївської області </t>
  </si>
  <si>
    <t xml:space="preserve">Могилянівський ліцей </t>
  </si>
  <si>
    <t>ЦБС для дорослих міста Одеси Бібліотека-філія №2 імені Костянтина Паустовського</t>
  </si>
  <si>
    <t>Одеський ліцей №56 Одеської міської ради</t>
  </si>
  <si>
    <t>Орлівщинський ліцей Піщанської сільської ради Новомосковсьго району Дніпропетровської області</t>
  </si>
  <si>
    <t>Комунальний заклад "Ліцей 26" Кам'янської міської ради</t>
  </si>
  <si>
    <t>Бородянська гімназія</t>
  </si>
  <si>
    <t>Бібліотека-філія №11 Централізованої бібліотечної системи Хмельницької міської територіальної громади</t>
  </si>
  <si>
    <t>Управління культури і інформаційної політики Бориспільської міської ради</t>
  </si>
  <si>
    <t>КЗ СОР "Путивльський педагогічний фаховий коледж імені С. В. Руднєва"</t>
  </si>
  <si>
    <t>Чернігівська загальноосвітня школа I-III ст. №20</t>
  </si>
  <si>
    <t>Пакульська гімназія Михайло-Коцюбинської селищної ради Чернігівського району Чернігівської області</t>
  </si>
  <si>
    <t>Опорний заклад середньої освіти "Борівський ліцей  ЧЕрнівецької селищної ради</t>
  </si>
  <si>
    <t>Тростинська філія "ОЗО Васильківська гімназія №4"</t>
  </si>
  <si>
    <t>Вараський ліцей N3 Вараської міської ради</t>
  </si>
  <si>
    <t>Національний університет "Полтавська політехніка імені Юрія Кондратюка"</t>
  </si>
  <si>
    <t>Прилуцький ліцей № 5 імені В.А. Затолокіна</t>
  </si>
  <si>
    <t>Комунальний заклад "Хустський професійний ліцей" Закарпатської обласної ради</t>
  </si>
  <si>
    <t xml:space="preserve">Комунальний заклад вищої освіти "Луцький педагогічний коледж" Волинської обласної ради </t>
  </si>
  <si>
    <t xml:space="preserve">Костянтинівська спеціалізована школа І-ІІІ ступенів Балаклеївської сільської ради Черкаської області </t>
  </si>
  <si>
    <t>Комунальний заклад "Харківський ліцей № 139 Харківської міської ради"</t>
  </si>
  <si>
    <t xml:space="preserve">Запорізька гімназія №103 Запорізької міської ради </t>
  </si>
  <si>
    <t>Вишневий ЗДО "Дюймовочка"</t>
  </si>
  <si>
    <t>Тростянецька Філія № 4 І-ІІ ступенів ЗЗСО І-ІІІ ступенів № 3 Тростянецької міської ради</t>
  </si>
  <si>
    <t>Криворізька гімназія № 9</t>
  </si>
  <si>
    <t>Середня загальноосвітня школа 35</t>
  </si>
  <si>
    <t>ВСП "Фаховий коледж Чернівецького національного університету імені Юрія Федьковича"</t>
  </si>
  <si>
    <t>Мужиловицький ЗЗСО І-ІІ ступенів Новояворівської міської ради</t>
  </si>
  <si>
    <t xml:space="preserve">Криворізька гімназія 16 Криворізької міської ради </t>
  </si>
  <si>
    <t>Нижньоланнівська сільська бібліотека та СБК</t>
  </si>
  <si>
    <t>КЗ Олешкіський опорний заклад освіти №4 учні 7А класу</t>
  </si>
  <si>
    <t>ЗДО №7 "ДИВОСВІТ"</t>
  </si>
  <si>
    <t>Дошкільний навчальний заклад №17 "Пролісок" (ясла-садок комбінованого типу)</t>
  </si>
  <si>
    <t>Новороздільський ЗЗСО І-ІІІ ступенів №3 імені Андрія Гергерта</t>
  </si>
  <si>
    <t>Заклад дошкільної освіти №4 "Іскринка"</t>
  </si>
  <si>
    <t>Ліцей "Успіх" Вільнянської міської ради</t>
  </si>
  <si>
    <t>Недільна школа при Свято-Покровському храмі</t>
  </si>
  <si>
    <t>Ліцей 2 ім.А.П.Бахути Новокаховської міської ради Херсонської області</t>
  </si>
  <si>
    <t>Черняківська загальноосвітня школа І-ІІ ступенів</t>
  </si>
  <si>
    <t>Нижчедубечанський ліцей</t>
  </si>
  <si>
    <t>ВСП "Компаніївський фаховий коледж ветеринарної медицини БНАУ"</t>
  </si>
  <si>
    <t xml:space="preserve">Потаський ЗЗСО І-ІІ ступенів </t>
  </si>
  <si>
    <t>ВСП "Фаховий коледж вимірювань ДУІТЗ"</t>
  </si>
  <si>
    <t>Виробничий підрозділ вокзал станції Львів, Філії "Вокзальна компанія" АТ "Укрзалізниця"</t>
  </si>
  <si>
    <t>Колектив здобувачів освіти 3-Б класу КЗ СОР Глухівського ліцею-інтернату з посиленою військово-фізичною підготовкою</t>
  </si>
  <si>
    <t>Комунальний заклад "Заваллівський ліцей"</t>
  </si>
  <si>
    <t>Кам'янська гімназія Софіївської сільської ради</t>
  </si>
  <si>
    <t>Комунальний заклад "Харківська гімназія №84 Харківської міської ради"</t>
  </si>
  <si>
    <t>Удобненський ліцей</t>
  </si>
  <si>
    <t>Маловільшанська гімназія Обухівської міської ради Київської області</t>
  </si>
  <si>
    <t>Новокостянтинівський ліцей з дошкільним підрозділом Братської селищної ради Вознесенського району Миколаївської області</t>
  </si>
  <si>
    <t>Осинівський ліцей Ширяївської селищної ради Одеської області</t>
  </si>
  <si>
    <t>Чабарівська гімназія</t>
  </si>
  <si>
    <t>Комунальна установа "Інклюзивно-ресурсний центр Китайгородської сільської ради"</t>
  </si>
  <si>
    <t>Євгенівський ліцей з дошкільним відділенням, початковою школою та гімназією Бородінської селищної ради Болградського району Одеської області</t>
  </si>
  <si>
    <t>Новоукраїнський ліцей №4 Новоукраїнської міської ради Кіровоградської області</t>
  </si>
  <si>
    <t>Забрідський ліцей Високівської сільської ради</t>
  </si>
  <si>
    <t xml:space="preserve">Нововасилівський ліцей, Єланецької селищної ради, Вознесенського району, Миколаївської області </t>
  </si>
  <si>
    <t>Заклад дошкільної освіти (ясла-садок) №4"Марите"  компенсуючого(санаторного) типу Славутицької міської ради Вишгородського району Київської області</t>
  </si>
  <si>
    <t>КЗ "Подільська гімназія Кропивницької міської ради"</t>
  </si>
  <si>
    <t>Хмельницький заклад дошкільної освіти 50 « Лелеченька»</t>
  </si>
  <si>
    <t>Державний професійно-технічний навчальний заклад "Куликівський професійний аграрний ліцей"</t>
  </si>
  <si>
    <t xml:space="preserve">Чорнорізька філія Погорільського ЗСО </t>
  </si>
  <si>
    <t xml:space="preserve">ЗЗСО "Авангардівська гімназія" Авангардівської селищної ради Одеського району Одеської області </t>
  </si>
  <si>
    <t>ЗДО №2 "Барвінок" м.Сокиряни</t>
  </si>
  <si>
    <t>Стрілківський заклад дошкільної освіти Стрийської міської ради Стрийського району Львівської області</t>
  </si>
  <si>
    <t>СЗШ 1    м.Львів</t>
  </si>
  <si>
    <t>Жовтанецький заклад дошкільної "Вишенька" (комбінованого типу) Жовтанецької сільської ради Львівського району Львівської області</t>
  </si>
  <si>
    <t>Заклад загальної середньої освіти №2 м. Старий Самбір</t>
  </si>
  <si>
    <t>Нижньоланнівська гімназія</t>
  </si>
  <si>
    <t>Боянський ліцей н1</t>
  </si>
  <si>
    <t>Згурівський ліцей Згурівської селищної ради Броварського району Київської області</t>
  </si>
  <si>
    <t>Червоноградський гірничо-економічний фаховий коледж</t>
  </si>
  <si>
    <t>Комунальний заклад загальної середньої освіти "Луцький ліцей 11 Луцької міської ради"</t>
  </si>
  <si>
    <t>Комишуватський ліцей Рівнянської сільської ради</t>
  </si>
  <si>
    <t>Хмельницький ЗДО #50 Група 7 « Краплинка»</t>
  </si>
  <si>
    <t>Середня група Дошкільного навчального закладу №8,  центру В.О.Сухомлинського</t>
  </si>
  <si>
    <t xml:space="preserve">Іванківський ліцей Іванківської селищної ради </t>
  </si>
  <si>
    <t xml:space="preserve">Станіславська гімназія -філія Нестоїтського ОЗО </t>
  </si>
  <si>
    <t>Тростянецький   ліцей Парафіївської селищної ради</t>
  </si>
  <si>
    <t>Комунальний заклад"Дніпрорудненська гімназія" Софія"- ЗОШ 1-3 ст 1" Дніпрорудненської міської ради Василівського району Запорізької областіого</t>
  </si>
  <si>
    <t>Комунальний заклад"Дніпрорудненська гімназія"Софія"-ЗОШ 1-3 ст1" Дніпрорудненської міської ради Василівського району Запорізької областіазія"Софія"-ЗОШ 1-3 ст 1" Дніпрорудненської міської ради Василівського</t>
  </si>
  <si>
    <t>Хмельницький заклад дошкільної освіти 15"Червона шапочка"</t>
  </si>
  <si>
    <t>Тейсарівська гімназія</t>
  </si>
  <si>
    <t>Заклад дошкільної освіти № 8 " Кручайлик"</t>
  </si>
  <si>
    <t>НВК 141 "ОРТ"</t>
  </si>
  <si>
    <t>Ірпінський фаховий коледж економіки та права</t>
  </si>
  <si>
    <t>СЗШ №103</t>
  </si>
  <si>
    <t>Хриплинська гімназія Івано-Франківської міської ради</t>
  </si>
  <si>
    <t>Загальноосвітня спеціалізована школа І-ІІІ ступенів фізико-математичного профілю № 12 міста Чернігова</t>
  </si>
  <si>
    <t>ЗДО "Лісова пісня" села Вільшаник</t>
  </si>
  <si>
    <t>Вовчанський фаховий коледж ДБТУ</t>
  </si>
  <si>
    <t>Дошкільний навчальний заклад №482 "Витоки"</t>
  </si>
  <si>
    <t>Ліцей №3 Калинівської міської ради Вінницької області</t>
  </si>
  <si>
    <t>Клавдіївський ліцей імені Олександра Рибалка</t>
  </si>
  <si>
    <t>Шура-Копіївський ліцей</t>
  </si>
  <si>
    <t>Львівський заклад дошкільної освіти ясла-садок № 167</t>
  </si>
  <si>
    <t>Четертинівський ліцей Тростянецької селищної ради Вінницької області</t>
  </si>
  <si>
    <t>філія "Баштанківська початкова школа" опорного закладу"Кодимський ліцей №2"</t>
  </si>
  <si>
    <t>Заклад дощкільної освіти ясла-садок комбінованого типу №5 "Іванко"</t>
  </si>
  <si>
    <t>Феневицький ліцей</t>
  </si>
  <si>
    <t>Софіївський ЗДО "Берізка"</t>
  </si>
  <si>
    <t>Дніпровська гімназія №110 Дніпровської міської ради</t>
  </si>
  <si>
    <t>Роганська територіальна громада Харківського району</t>
  </si>
  <si>
    <t>середня загальноосвітня школа №174</t>
  </si>
  <si>
    <t>комунальний заклад "Харківський ліцей № 80 Харківської міської ради"</t>
  </si>
  <si>
    <t>Краснопільський ліцей № 1 Краснопільської селищної ради</t>
  </si>
  <si>
    <t>Розвадівський заклад загальної середньої освіти І-ІІІ ступенів,Розвадівської сільської ради,Стрийського району,Львівської області</t>
  </si>
  <si>
    <t>Кам’янець-Подільська спеціальна школа Хмельницької обласної ради</t>
  </si>
  <si>
    <t>Дошкільний навчальний заклад № 37 "Ластівка"</t>
  </si>
  <si>
    <t>Березинський ліцей Тарутинської селищної ради Одеської області</t>
  </si>
  <si>
    <t>Лисянський ліцей №2</t>
  </si>
  <si>
    <t>Залухівський ліцей Самарівської сільської ради Ковельського району Волинської області</t>
  </si>
  <si>
    <t xml:space="preserve">Національний університет харчових технологій факультет біотехнології та екологічного контролю </t>
  </si>
  <si>
    <t>комунальний заклад "Харківський ліцей№113 Харківської міської ради"</t>
  </si>
  <si>
    <t>Чернівецька гімназія №4</t>
  </si>
  <si>
    <t xml:space="preserve">Балаклійський ліцей №4 Балаклійської міської ради Харківської області </t>
  </si>
  <si>
    <t xml:space="preserve">Лисичанський педагогічний фаховий коледж імені Тараса Шевченка </t>
  </si>
  <si>
    <t>Плугатарський ЗЗСО І-ІІІ ступенів</t>
  </si>
  <si>
    <t>Стовп'язька гімназія Дівичківської сільської ради</t>
  </si>
  <si>
    <t>ДНЗ "Інгулецький професійний ліцей"</t>
  </si>
  <si>
    <t>Опорний заклад освіти "Васильківський академічний ліцей "Престиж"</t>
  </si>
  <si>
    <t>Ковалівський ліцей Ольшанської селищної ради</t>
  </si>
  <si>
    <t>Дошкільний навчальний заклад №9 Прилуцької міської ради</t>
  </si>
  <si>
    <t>Нижньогаївська гімназія</t>
  </si>
  <si>
    <t>Деснянський ліцей Деснянської селищної ради</t>
  </si>
  <si>
    <t>Великоколонівський НВК "ЗНЗ I-IIIст.- ДНЗ"</t>
  </si>
  <si>
    <t xml:space="preserve">Ліцей с. Обухів Мурованокуриловецької селищної ради Вінницької області </t>
  </si>
  <si>
    <t>КЗК"Дніпропетровська обласна бібліотека для дітей"</t>
  </si>
  <si>
    <t>Зав'язанцівський заклад загальної середньої освіти Мостиської міської ради</t>
  </si>
  <si>
    <t xml:space="preserve">Новомар'ївський ліцей </t>
  </si>
  <si>
    <t>Балівський ліцей Слобожанської селищної ради</t>
  </si>
  <si>
    <t>Хмельницький заклад дошкільної освіти № 35 "Чебурашка" Хмельницької міської ради Хмельницької області</t>
  </si>
  <si>
    <t>Філія Веселівська гімназія Красівського ліцею Новопільської сільської ради</t>
  </si>
  <si>
    <t>Відокремлений структурний підрозділ "Фаховий коледж Державного закладу "Луганський національний університет імені Тараса Шевченка"</t>
  </si>
  <si>
    <t>Відокремлений структурний підрозділ "Старобільський фаховий коледж Державного закладу "Луганський національний університет імені Тараса Шевченка"</t>
  </si>
  <si>
    <t>1 клас Майської гімназії-філії Кислянського ліцею</t>
  </si>
  <si>
    <t>Василівська гімназія Семенівської селищної ради Кременчуцького району Полтавської області</t>
  </si>
  <si>
    <t>Коробівський НВК</t>
  </si>
  <si>
    <t>Гончаренко центр</t>
  </si>
  <si>
    <t>Майська гімназія-філія Кислянського ліцею</t>
  </si>
  <si>
    <t>Кременчуцький ліцей № 4 "Кремінь"</t>
  </si>
  <si>
    <t>Комунальний заклад дошкільної освіти (ясла-садок) №184 Криворізької міської ради</t>
  </si>
  <si>
    <t>Біленьківська філія І-ІІ ступенів опорного закладу "Шабівський заклад загальної середньої освіти І-ІІІ ступенів "</t>
  </si>
  <si>
    <t>СЗШ |-||| ступенів №31 м.Львова</t>
  </si>
  <si>
    <t>Заклад дошкільної освіти (ясла-садок) № 14 Львівської міської ради</t>
  </si>
  <si>
    <t>Середня загальноосвітня школа 126 м. Києвaа</t>
  </si>
  <si>
    <t>Новомиколаївський ліцей Первомайської селищної ради</t>
  </si>
  <si>
    <t>Комунальний заклад загальної середньої освіти "Княгининівський ліцей №34 Луцької міської ради"</t>
  </si>
  <si>
    <t>Комунальний заклад "Багатопрофільний навчально - реабілітаційний центр "Довіра" Криворізької міської ради</t>
  </si>
  <si>
    <t>Ямпільська загальноосвітня школа І-ІІІ ступенів №2. Ямпільської селищної ради</t>
  </si>
  <si>
    <t>Ірдинський ліцей - заклад загальної середньої освіти з дошкільним підрозділом Білозірської сільської ради Черкаського району Черкаської області</t>
  </si>
  <si>
    <t>Партизанський ліцей Слобожанської селищної ради Дніпровського району Дніпропетровської області (шкільний підрозділ)</t>
  </si>
  <si>
    <t>Комунальний заклад "Шестірнянський заклад дошкільної освіти (дитячий садок)" Широківської селищної ради</t>
  </si>
  <si>
    <t>Криворізька гімназія №26 Криворізької міської ради</t>
  </si>
  <si>
    <t xml:space="preserve">Глибоцький професійний ліцей </t>
  </si>
  <si>
    <t xml:space="preserve">Деліївська філія Дубовецького ліцею Дубовецької сільської ради Івано-Франківської області </t>
  </si>
  <si>
    <t>Новосілківська гімназія Горохівської МР</t>
  </si>
  <si>
    <t>Первомайський ліцей Іларіонівської селищної ради Дніпропетровської області</t>
  </si>
  <si>
    <t>Бочечківський ЗЗСО І-ІІІ ступенів Бочечківської сільської ради Конотопського району Сумської області</t>
  </si>
  <si>
    <t>ЗАКЛАД ДОШКІЛЬНОЇ ОСВІТИ «ПІДСНІЖНИК» ВЕРХНЬОДНІПРОВСЬКОЇ МІСЬКОЇ РАДИ</t>
  </si>
  <si>
    <t>Кислянський ліцей</t>
  </si>
  <si>
    <t>Комунальний заклад "МСакіївський ліцей Ротмістрівської сільської ради"</t>
  </si>
  <si>
    <t>Одеський морехідний фаховий коледж морського та рибопромислового флоту імені Олексія Соляника</t>
  </si>
  <si>
    <t>Борщівська ЗОШ І-ІІІ ступенів №2</t>
  </si>
  <si>
    <t xml:space="preserve">Комунальний заклад "Луцька загальноосвітня школа І-ІІІ ступенів №13 Луцької міської ради" </t>
  </si>
  <si>
    <t>Національний університет цивільного захисту України</t>
  </si>
  <si>
    <t>Мотовилівська гімназія Фастівської міської ради Київської області</t>
  </si>
  <si>
    <t>Софіївський ліцей Софіївської сільської ради</t>
  </si>
  <si>
    <t>Синьківська загальноосвітня школа І-ІІІ ступенів</t>
  </si>
  <si>
    <t>Житомирський дошкільний навчальний заклад №66</t>
  </si>
  <si>
    <t>Курозванівський ліцей, учні 7 класу</t>
  </si>
  <si>
    <t xml:space="preserve">Оратівський заклад дошкільної освіти (ясла-садок) "Сонечко" Вінницького району Вінницької області </t>
  </si>
  <si>
    <t>Ходовицька гімназія</t>
  </si>
  <si>
    <t>Петрівський ліцей №2 Великобуялицької сільської ради Березівського району Одеської області</t>
  </si>
  <si>
    <t>Агрономічненський ліцей Агрономічної сільської ради</t>
  </si>
  <si>
    <t>Відокремлений підрозділ "Науковий ліцей" Державного університету "Житомирська політехніка"</t>
  </si>
  <si>
    <t xml:space="preserve">Нововолинський науковий ліцей Волинської обласної ради </t>
  </si>
  <si>
    <t>Тишківська філія ОЗ " ТИШКІВСЬКИЙ ЛІЦЕЙ"</t>
  </si>
  <si>
    <t>ЗЗСО «Угриничівська гімназія»</t>
  </si>
  <si>
    <t>Циганська гімназія імені Івана Франка Борщівської міської ради</t>
  </si>
  <si>
    <t>Уличненський ЗЗСО І-ІІІ ступенів</t>
  </si>
  <si>
    <t>Комунальний заклад дошкільної освіти (ясла-садок) комбінованого типу №80 Криворізької міської ради</t>
  </si>
  <si>
    <t>Миролюбівський ліцей Раївської сільської ради</t>
  </si>
  <si>
    <t>Чернівецький ліцей №13</t>
  </si>
  <si>
    <t>Федорівський ліцей</t>
  </si>
  <si>
    <t>КЗ ЛОР "Львівський науковий ліцей №1 імені Б.-І. Антонича"</t>
  </si>
  <si>
    <t>ЗАКЛАД ДОШКІЛЬНОЇ ОСВІТИ (ЯСЛА-САДОК) №12 "ЗОЛОТА РИБКА" М.КОВЕЛЯ</t>
  </si>
  <si>
    <t>Собківський ліцей</t>
  </si>
  <si>
    <t>ОПОРНИЙ ЗАКЛАД ОСВІТИ "КУРІСОВСЬКИЙ ЛІЦЕЙ" КУРІСОВСЬКОЇ СІЛЬСЬКОЇ РАДИ</t>
  </si>
  <si>
    <t>Тернопільський заклад дошкільної освіти (ясла-садок) №11</t>
  </si>
  <si>
    <t>Заклад дошкільної освіти ( ясла -садок ) № 187 Львівської міської ради</t>
  </si>
  <si>
    <t>Комунальний заклад позашкільної освіти Ізмаїльської міської ради Ізмаїльського району Одеської області "Палац дітей та юнацтва ім. Алли Іванової"</t>
  </si>
  <si>
    <t>Комунальна установа Сумська спеціалізована школа І-ІІІ ступенів №9</t>
  </si>
  <si>
    <t xml:space="preserve">ЗОШ І-ІІІ ст. с.Новий Витків </t>
  </si>
  <si>
    <t>курінь імені Івана Сірка Маломихайлівського ліцею</t>
  </si>
  <si>
    <t>5 -А клас НВК "Домынанта" м. Київ</t>
  </si>
  <si>
    <t xml:space="preserve">ЗДО «Струмочок» </t>
  </si>
  <si>
    <t xml:space="preserve">Тельчівська гімназія Колківської селищної ради </t>
  </si>
  <si>
    <t>Смілянська загальноосвітня школа І-ІІІ ступенів №6 Смілянської міської ради Черкаської області</t>
  </si>
  <si>
    <t>Комунальний заклад "Панютинський ліцей" Лозівської міської ради</t>
  </si>
  <si>
    <t>Студія сучасного вокалу " ФЕЄРІЯ "</t>
  </si>
  <si>
    <t>Комунальний заклад "Харківська гімназія №25 Харківської міської ради""</t>
  </si>
  <si>
    <t>Миколаївський професійний промисловий ліцей</t>
  </si>
  <si>
    <t>Державний архів Волинської області</t>
  </si>
  <si>
    <t>Пилявська ЗОШ  І-ІІІ ст.</t>
  </si>
  <si>
    <t>Білоославський ліцей імені Марійки Підгірянки Делятинської селищної ради</t>
  </si>
  <si>
    <t>ВСП "Кропивницький інженерний фаховий коледж ЦНТУ"</t>
  </si>
  <si>
    <t>Рівненський ліцей №22  Рівненської міської ради</t>
  </si>
  <si>
    <t>Студенянський ліцей Тульчинського району  Вінницької області</t>
  </si>
  <si>
    <t>Турівська гімназія імені Миколи Маркевича</t>
  </si>
  <si>
    <t>Ольшаницька філія Синявського ЛДПшГ</t>
  </si>
  <si>
    <t>Садківський ліцей Кам'янопотоківської сільської ради Кременчуцького району Полтавської області</t>
  </si>
  <si>
    <t>Хореографічний колектив "Соняшник" Лебединського центру позашкільної освіти</t>
  </si>
  <si>
    <t>Комунальний заклад освіти "Навчально - виховний комплекс №122 " загальноосвітній навчальний заклад - дошкільний навчальний заклад " Дніпровської міської ради</t>
  </si>
  <si>
    <t xml:space="preserve">Заклад дошкільної освіти #105 м. Львів </t>
  </si>
  <si>
    <t>Кролевецький ліцей №2 імені М. О. Лукаша</t>
  </si>
  <si>
    <t>Дошкільний підрозділ Троїцького ліцею Української сільської ради Синельниківського району Дніпропетровської області</t>
  </si>
  <si>
    <t>Долинський ліцей Ренійської міської ради</t>
  </si>
  <si>
    <t>Осіївський заклад загальної середньої освіти І-ІІІ ступенів Бершадської міської ради Гайсинського району</t>
  </si>
  <si>
    <t>ЗДО №9 "Теремок"</t>
  </si>
  <si>
    <t>Володимирський спортивний ліцей Волинської обласної ради</t>
  </si>
  <si>
    <t>Комунальний заклад освіти "Середня загальноосвітня школа №140" Дніпровської міської ради</t>
  </si>
  <si>
    <t>КЗДО №123 КМР</t>
  </si>
  <si>
    <t xml:space="preserve">ОЗО "Випаснянський ЗЗСО" Мологівської сільської ради </t>
  </si>
  <si>
    <t xml:space="preserve">Учні 1 класу Містківський ліцей Пустомитівської міської ради Львівської області </t>
  </si>
  <si>
    <t>Комунальний заклад освіти "Середня загальноосвітня школа № 19" Дніпровської міської ради</t>
  </si>
  <si>
    <t>ДНЗ «Вище професійне училище 34м.Стрий»</t>
  </si>
  <si>
    <t>Литячівська гімназія</t>
  </si>
  <si>
    <t>Григорівський старостинський округ</t>
  </si>
  <si>
    <t xml:space="preserve">Ahan </t>
  </si>
  <si>
    <t xml:space="preserve">Заклад загальної середньої освіти І-ІІ ступенів ліцей "Гармонія" Мирноградської міської ради Донецької області </t>
  </si>
  <si>
    <t>Жміївська гімназія</t>
  </si>
  <si>
    <t>Слобода-Банилівський ЗЗСО І-ІІ ст. ім. В.В. Проскурняка</t>
  </si>
  <si>
    <t xml:space="preserve">КЗО СЗШ 98 ДМР </t>
  </si>
  <si>
    <t>Зеленівська гімназія Гримайлівської селищної ради Тернопільської області</t>
  </si>
  <si>
    <t>Шульгівський ліцей Петриківської селищної ради</t>
  </si>
  <si>
    <t>10 -Б клас Перемишлянського опорного закладу загальної середньої освіти І-ІІІ ступенів №1</t>
  </si>
  <si>
    <t>Чернівський ЗЗСО I-III ступенів ім.Т.Г.Шевченка</t>
  </si>
  <si>
    <t>Ярославський ЗЗСО Плахтіївської сільської ради Білгород-Дністровського району</t>
  </si>
  <si>
    <t xml:space="preserve">Будятичівська гімназія Поромівської сільської ради Володимир-Волинського району Волинської області </t>
  </si>
  <si>
    <t>Вересівський ліцей Житомирської міської ради</t>
  </si>
  <si>
    <t>Комунальний заклад дошкільної освіти (ясла-садок) комбінованого типу № 236 Криворізької міської ради</t>
  </si>
  <si>
    <t>Збаразький ліцей №2 імені Івана Франка Збаразької міської ради Тернопільської області</t>
  </si>
  <si>
    <t>Бродівський заклад загальної середньої освіти І ступеня № 1 Бродівської міської ради Львівської області</t>
  </si>
  <si>
    <t>Синельниківський ліцей №1 Синельниківської міської ради Дніпропетровської області</t>
  </si>
  <si>
    <t>КОМУНАЛЬНИЙ ЗАКЛАД «ХАРКІВСЬКА ГУМАНІТАРНО-ПЕДАГОГІЧНА АКАДЕМІЯ» ХАРКІВСЬКОЇ ОБЛАСНОЇ РАДИ</t>
  </si>
  <si>
    <t>Комишуватський ліцей Рівнянської сільської ради Новоукраїнського району Кіровоградської області</t>
  </si>
  <si>
    <t>Національний університет "Острозька академія " ,спеціальність "Фінанси ,банківська справа та страхування "</t>
  </si>
  <si>
    <t xml:space="preserve">Іванковецький ЗЗСО І-ІІступенів </t>
  </si>
  <si>
    <t>Харківська гуманітарно-педагогічна академія КОМУНАЛЬНИЙ ЗАКЛАД «ХАРКІВСЬКА ГУМАНІТАРНО-ПЕДАГОГІЧНА АКАДЕМІЯ» ХАРКІВСЬКОЇ ОБЛАСНОЇ РАДИ</t>
  </si>
  <si>
    <t>Паридубська філія ОЗ "Смідинський ліцей"</t>
  </si>
  <si>
    <t>КЗО"СЗШ№2"ДМР</t>
  </si>
  <si>
    <t>Черкаська загальноосвітня школа №29 Черкаської міської ради Черкаської області</t>
  </si>
  <si>
    <t>Відокремлений структурний підрозділ "Технологічний фаховий коледж Дніпровського державного аграрно-економічного університету"</t>
  </si>
  <si>
    <t>Гімназія № 102 ДМР</t>
  </si>
  <si>
    <t>комунальний заклад "Ніжинський фаховий медичний коледж" Чернігівської обласної ради</t>
  </si>
  <si>
    <t>КЗО «Дніпровська гімназія № 106» ДМР</t>
  </si>
  <si>
    <t>Навчально-реабілітаційний центр № 22 Оболонського району м. Києва</t>
  </si>
  <si>
    <t>Заклад дошкільної освіти (ясла-садок) №2 "Ромашка" Петриківської селищної ради</t>
  </si>
  <si>
    <t xml:space="preserve">Оситнязька філія Великосеверинівського ліцею </t>
  </si>
  <si>
    <t>КЗО НВК № 59 ДМР</t>
  </si>
  <si>
    <t>Орадівська гімназія</t>
  </si>
  <si>
    <t>Комунальний заклад  «Харківський науковий ліцей “Обдарованість”» Харківської обласної ради</t>
  </si>
  <si>
    <t>Чернігівська загальноосвітня школа І-ІІІ ступенів №27</t>
  </si>
  <si>
    <t>Комунальний заклад загальної середньої освіти"Початкова школа #1 Хмельницької міської ради"</t>
  </si>
  <si>
    <t>Сальницький ліцей Уланівської сільської ради</t>
  </si>
  <si>
    <t>Теофілівська філія Шляхівського ліцею імені Г.Й. Кузика Джулинської сільської ради</t>
  </si>
  <si>
    <t>СЗШ 126 м. Києва</t>
  </si>
  <si>
    <t>Комунальний заклад освіти "Криворізька спеціальна школа "Сузір'я" Дніпропетровської обласної ради"</t>
  </si>
  <si>
    <t>Дніпровська гімназія №114 Дніпровської міської ради</t>
  </si>
  <si>
    <t xml:space="preserve">Стрілківський заклад дошкільної освіти Стрийської міської ради Стрийського району </t>
  </si>
  <si>
    <t>Заклад дошкільної освіти 8 " Кручайлик" Ніжинської міської ради Чернігівської області</t>
  </si>
  <si>
    <t xml:space="preserve">Надєждинський опорний заклад загальної  середньої освіти </t>
  </si>
  <si>
    <t>Коропська ЗОШ І-ІІІ ст. ім. Т. Г. Шевченка</t>
  </si>
  <si>
    <t xml:space="preserve">Матківський ЗЗСО І-ІІ ст -ЗДО </t>
  </si>
  <si>
    <t>Маловисторопський заклад загальної середньої освіти І-ІІІ ступенів Лебединської міської ради Сумської області</t>
  </si>
  <si>
    <t>ЗЗСО Павлиський ліцей ім.В.О.Сухомлинського</t>
  </si>
  <si>
    <t>Перегонівський ліцей Перегонівської сільської ради Голованівського району Кірвоградської області</t>
  </si>
  <si>
    <t>Загальноосвітня школа І-ІІІ ступенів села Постолівка</t>
  </si>
  <si>
    <t>Олександрівська селищна рада</t>
  </si>
  <si>
    <t>Великодідушицький ліцей</t>
  </si>
  <si>
    <t>Кременчуцький медичний фаховий коледж імені В.І. Литвиненка</t>
  </si>
  <si>
    <t>Черкаська загальноосвітня школа І-ІІІ ступенів №22 Черкаської міської ради Черкаської області</t>
  </si>
  <si>
    <t>Опорний заклад освіти «Сколівська академічна гімназія при Національному університеті  «Львівська політехніка» імені Героя України Героя Небесної сотні Олега Ушневича»</t>
  </si>
  <si>
    <t>Тернопільський фаховий коледж харчових технологій і торгівлі</t>
  </si>
  <si>
    <t>Новосуханівський ліцей</t>
  </si>
  <si>
    <t>Комунальний заклад дошкільної освіти №5 "Ружечка" Долинської міської ради</t>
  </si>
  <si>
    <t>Острозький ліцей №1</t>
  </si>
  <si>
    <t>КЗДО №87 КМР</t>
  </si>
  <si>
    <t>Конотопський ліцей №11 Конотопської міської ради Сумської області</t>
  </si>
  <si>
    <t>Ліцей 5 ім. Кокорудзів ЛМР</t>
  </si>
  <si>
    <t>Виконавчий комітет Маломихайлівської сільської ради Синельниківського району Дніпропетровської області</t>
  </si>
  <si>
    <t>Левківський ліцей</t>
  </si>
  <si>
    <t>Дніпровська Гімназія № 62 Дніпровської міської ради</t>
  </si>
  <si>
    <t>Відділ освіти, культури, молоді та спорту Олександрівської селищної ради</t>
  </si>
  <si>
    <t>Мстишинська гімназія Боратинської сільської ради</t>
  </si>
  <si>
    <t>Центральноукраїнський національний технічний університет</t>
  </si>
  <si>
    <t>Комунальний заклад "Бірківський ліцей" Зміївської міської ради Чугуївського району Харківської області</t>
  </si>
  <si>
    <t>Шомполівський ЗДО "Лелечатко"</t>
  </si>
  <si>
    <t>Старокостянтинівська ЗОШ І-ІІІ ст.№ 6</t>
  </si>
  <si>
    <t>Броварський ліцей 10</t>
  </si>
  <si>
    <t>Комунальний заклад "Перечинський професійний ліцей" Закарпатської обласної ради</t>
  </si>
  <si>
    <t>Шляхівський ліцей імені Григорія Йосиповича Джулинської сільської ради</t>
  </si>
  <si>
    <t>Главанський ліцей з початковою школою та гімназією Арцизької міської ради</t>
  </si>
  <si>
    <t>Комунальний заклад дошкільної освіти (ясла-садок) комбінованого типу  №306  Криворізької міської ради</t>
  </si>
  <si>
    <t>Малосевастянівський ліцей Христинівської міської ради Черкаської області</t>
  </si>
  <si>
    <t>Початкова школа "Малюк" Львівської міської ради</t>
  </si>
  <si>
    <t>Тухлянський ОНЗЗСО І-ІІІ рівнів-гімназія</t>
  </si>
  <si>
    <t>КЗ ЛОР Львівський фаховий коледж культури і мистецтв</t>
  </si>
  <si>
    <t>Болехівський ліцей #2 "Науковий"</t>
  </si>
  <si>
    <t>Комунальний заклад освіти "Спеціалізована школа 67 еколого-економічного профілю" Дніпровської міської ради</t>
  </si>
  <si>
    <t xml:space="preserve">Ліцей №3 Новокаховської міської ради Херсонської області </t>
  </si>
  <si>
    <t xml:space="preserve">Рій «Нащадки козаків» КГ 102 КМР </t>
  </si>
  <si>
    <t>Комунальний заклад освіти "Середня загальноосвітня школа №11" Дніпровської міської ради</t>
  </si>
  <si>
    <t xml:space="preserve">Зеленський ліцей Ковельської міської ради </t>
  </si>
  <si>
    <t>Мукшо-Китайгородський ліцей</t>
  </si>
  <si>
    <t>Ліцей "Оріяна" ЛМР</t>
  </si>
  <si>
    <t>Вільногірський ліцей № 5 Вільногірської міської ради Дніпропетровської області</t>
  </si>
  <si>
    <t>Синельниківський ліцей № 5 Синельниківської міської ради</t>
  </si>
  <si>
    <t xml:space="preserve">Ківшоватський опорний ліцей </t>
  </si>
  <si>
    <t>Костянтинівська сільська бібліотека-філія КЗ"Краснокутська ПБ"</t>
  </si>
  <si>
    <t>Тіньківський ліцей Чигиринської міської ради Черкаської області</t>
  </si>
  <si>
    <t>Іванівський заклад дошкільної освіти "Веселка" Рівнянської сільської ради</t>
  </si>
  <si>
    <t xml:space="preserve">Піщанська гімназія Красноградської міської ради Харківської області </t>
  </si>
  <si>
    <t>Новостепанівська гімназія Губиниської селищної ради</t>
  </si>
  <si>
    <t xml:space="preserve">Комунальний заклад Великоберезовицький ліцей Великоберезовицької селищної ради Тернопільської обласної </t>
  </si>
  <si>
    <t>Комунальний заклад освіти "№українсько-Американський ліцей" Дніпровської міської ради</t>
  </si>
  <si>
    <t xml:space="preserve">ЗОШ I-II ст с. Іване - Золоте </t>
  </si>
  <si>
    <t xml:space="preserve">Олександрівський ліцей імені Т.Г. Шевченка </t>
  </si>
  <si>
    <t>Комунальна установа "Інклюзивно-ресурсний центр" Ратнівської селищної ради</t>
  </si>
  <si>
    <t>Спеціальна школа №4 Оболонського району м. Києва</t>
  </si>
  <si>
    <t>Овлашівський заклад загальної середньої освіти І - ІІ ступенів Роменської міської ради Сумської області</t>
  </si>
  <si>
    <t>Ремезівцівський заклад загальної середньої освіти І-ІІІ ступенів</t>
  </si>
  <si>
    <t>Початкова школа №43 Полтавської міської ради</t>
  </si>
  <si>
    <t>Самолусківська гімназія Гусятинської селищної ради</t>
  </si>
  <si>
    <t xml:space="preserve">Сумська спеціальна початкова школа N 31 Сумської міської ради </t>
  </si>
  <si>
    <t>Княгининівський ліцей Волинської обласної ради</t>
  </si>
  <si>
    <t xml:space="preserve">ЗЗСО І-ІІІ СТ.С ТУР'Є </t>
  </si>
  <si>
    <t>МКЗК "ДДМШ № 16"</t>
  </si>
  <si>
    <t>ВСП Професійно -педагогічний  фаховий коледж ГНПУ ім.Довженка</t>
  </si>
  <si>
    <t>4-б клас Полтавської загальноосвітньої школи І-ІІІ ст. № 10 їм.В.Г.Короленка</t>
  </si>
  <si>
    <t>Кам'яно-Костуватська початкова школа Новомар'ївської сільської ради Вознесенського району</t>
  </si>
  <si>
    <t>Миколаївський  ліцей</t>
  </si>
  <si>
    <t>Миколаївський ліцей</t>
  </si>
  <si>
    <t>4-А клас Черкаської спеціалізованої школи І-ІІІ ступенів № 33 ім. В. Симоненка</t>
  </si>
  <si>
    <t>Півнянська гімназія з початковою школою</t>
  </si>
  <si>
    <t xml:space="preserve">Оршовецький ліцей </t>
  </si>
  <si>
    <t>Панфильська філія Яготинського ліцею №2</t>
  </si>
  <si>
    <t xml:space="preserve">ЗДО 1 </t>
  </si>
  <si>
    <t xml:space="preserve">Піщанська гімназія 6 клас </t>
  </si>
  <si>
    <t>ДНЗ ""Березівський професійний аграрний ліцей"</t>
  </si>
  <si>
    <t xml:space="preserve">ЗЗСО I-III ст. с. Нижбірок </t>
  </si>
  <si>
    <t>Заклад дошкільної освіти №1 "Калинка" м.Славутич</t>
  </si>
  <si>
    <t>Першотравневий ліцей імені В.Г. Михайлика Буринської міської ради Сумської області</t>
  </si>
  <si>
    <t>комунальний заклад "Грузька гімназія" Лозуватської сільської ради</t>
  </si>
  <si>
    <t>Купʼянський ЗДО 2</t>
  </si>
  <si>
    <t>Пирятинський заклад дошкільної освіти "Ромашка" Пирятинсько</t>
  </si>
  <si>
    <t>Пирятинський заклад дошкільної освіти "Ромашка"</t>
  </si>
  <si>
    <t>Ничипорівська гімназія імені Андрія Бобиря.</t>
  </si>
  <si>
    <t xml:space="preserve">Красилівська гімназія номер 1 Красилівської міської ради Хмельницької області </t>
  </si>
  <si>
    <t>Національний медичний університет імені О.О.Богомольця</t>
  </si>
  <si>
    <t>КУ ІРЦ№1 ММР</t>
  </si>
  <si>
    <t>Сокальська  загальноосвітня школа І-ІІІ ст.№2</t>
  </si>
  <si>
    <t>Куп'янський заклад дошкільної освіти (ясла-садок)№15 комбінованого типу Куп'янської міської ради Харківської області</t>
  </si>
  <si>
    <t>Ліцей №1 ім. М.Д. Леонтовича м. Немирова Немирівської міської ради Вінницької області</t>
  </si>
  <si>
    <t>Балаклійський педагогічний фаховий коледж Комунального закладу "Харківська гуманітарно-педагогічна академія" Харківської обласної ради</t>
  </si>
  <si>
    <t>Угринівський ліцей</t>
  </si>
  <si>
    <t>Новогребельський ліцей</t>
  </si>
  <si>
    <t>Миколаївський ліцей Миколаївської селищної ради Сумського району Сумської області</t>
  </si>
  <si>
    <t>Арцизький ліцей №5 з початковою школою та гімназією Арцизької міської ради Одеської області</t>
  </si>
  <si>
    <t>Курилівський навчально - виховний комплекс "загальноосвітня школа І - ІІІ ступенів - дошкільний навчальний заклад" Дубов"язівської селищної ради Конотопського району Сумської області</t>
  </si>
  <si>
    <t>КЗ "ЧЕМЕРПІЛЬСЬКИЙ ЛІЦЕЙ" ЗАВАЛЛІВСЬКОЇ СЕЛИЩНОЇ РАДИ ГОЛОВАНІВСЬКОГО РАЙОНУ КІРОВОГРАДСЬКОЇ ОБЛАСТІ</t>
  </si>
  <si>
    <t>Нововасилівська гімназія Врадіївської селищної ради Первомайського району Миколаївської області</t>
  </si>
  <si>
    <t>Крушельницький ЗЗСО І-ІІ ст.</t>
  </si>
  <si>
    <t>Тростянецька гімназія Тростянецької селищної ади Вінницької області</t>
  </si>
  <si>
    <t>Державний професійно-технічний навчальний заклад "Конотопський професійний аграрний ліцей"</t>
  </si>
  <si>
    <t>Пристанська гімназія</t>
  </si>
  <si>
    <t>Середня загальноосвітня школа #103</t>
  </si>
  <si>
    <t xml:space="preserve">Загальноосвітня школа І-ІІІ ступенів N2 м.Заліщики Тернопільської області </t>
  </si>
  <si>
    <t>Дніпровський ліцей вищого рівня № 148 "Планета Щастя" Дніпровської міської ради</t>
  </si>
  <si>
    <t xml:space="preserve">Семенівський ліцей №1 імені М.М.Хорунжого Семенівської селищної ради Кременчуцького району Полтавської області </t>
  </si>
  <si>
    <t xml:space="preserve">Вересоцький ліцей Куликівської селищної  ради Чернігівського району Чернігівської області </t>
  </si>
  <si>
    <t>Підзвіринецький ЗДО"Дзвіночок"Комарнівської  міської  ради Львівського району  Львівської  області</t>
  </si>
  <si>
    <t>Комунальний заклад "Харківська спеціальна школа №2" Харківської обласної ради</t>
  </si>
  <si>
    <t>Пасіки-Зубрицька гімназія</t>
  </si>
  <si>
    <t>Деражнянський ліцей № 2</t>
  </si>
  <si>
    <t>Хмельницький заклад дошкільної освіти № 24 "Барвінок"</t>
  </si>
  <si>
    <t>Чаплинська гімназія - філія опорного закладу "Боярський ліцей" Лисянської селищної ради Черкаської області</t>
  </si>
  <si>
    <t>Новосілківський академічний ліцей "Ерудит"</t>
  </si>
  <si>
    <t>Петрівський ліцей Тарутинської селищної ради Одеської області</t>
  </si>
  <si>
    <t>Ліцей №2 Новокаховської міської ради Херсонської області</t>
  </si>
  <si>
    <t xml:space="preserve">Роздольська гімназія Наталиської сільської ради Красноградського району Харківської області </t>
  </si>
  <si>
    <t xml:space="preserve">ЗЗСО І-ІІ ступенів села Щуровичі </t>
  </si>
  <si>
    <t>Комунальний заклад "Тернуватський опорний заклад загальної середньої та дошкільної освіти" Тернуватської селищної ради</t>
  </si>
  <si>
    <t>Кобринівська гімназія Тальнівської міської ради Черкаської області</t>
  </si>
  <si>
    <t>ДПТНЗ «Чернігівське вище професійне училище побутового обслуговування»</t>
  </si>
  <si>
    <t>Ліцей #2 ім. А.П. Бахути Новокаховської міської ради</t>
  </si>
  <si>
    <t>"Сонечки 6-А класу" Запорізький колегіум "Елінт"</t>
  </si>
  <si>
    <t>Криворізька гімназія № 86 Криворізької міської ради</t>
  </si>
  <si>
    <t>Новокатеринівський ліцей Степівської сільської ради Миколаївського району Миколаївської області</t>
  </si>
  <si>
    <t>Комунальний заклад "Кочетоцький ліцей" Чугуївської міської ради Харківської області</t>
  </si>
  <si>
    <t>ВСП "КПФК ЗВО"ПДУ"</t>
  </si>
  <si>
    <t xml:space="preserve">ГАННІВСЬКИЙ ЛІЦЕЙ ВЕРХНЬОДНІПРОВСЬКОЇ МІСЬКОЇ РАДИ </t>
  </si>
  <si>
    <t xml:space="preserve">Рій "Характерники" військово-патріотичної гри ("Сокіл") "Джура" Сквирського НВК "ЗЗСО І-ІІІст.№5-ЗДО" </t>
  </si>
  <si>
    <t>Парафіївський ліцей Парафіївської селищної ради</t>
  </si>
  <si>
    <t>Хорошівська гімназія</t>
  </si>
  <si>
    <t>Учні 3 класу Хорошівської гімназії</t>
  </si>
  <si>
    <t>Сквирський НВК "ЗЗСО І-ІІІ ст.№5-ЗДО"</t>
  </si>
  <si>
    <t>Будильський заклад загальної середньої освіти І-ІІІ ступенів Лебединської міської ради Сумської області</t>
  </si>
  <si>
    <t>Філія Академічного ліцею N1 ім. А. С. Малишка "Першотравенська гімназія"</t>
  </si>
  <si>
    <t>Миколо-Комишуватська гімназія Красноградської міської ради Харківської області</t>
  </si>
  <si>
    <t>Хмельницька середня загальноосвітня школа І-ІІІ ступенів № 14</t>
  </si>
  <si>
    <t>Сморжівська гімназія Лопатинської селищної ради Львівської  області</t>
  </si>
  <si>
    <t>Чечеліївська філія Новостародубського ліцею Петрівської селищної ради Олександрійського району Кірвоградської області</t>
  </si>
  <si>
    <t>Арцизький опорний заклад освіти № 1 - ліцей з початковою школою та гімназією Арцизької міської ради</t>
  </si>
  <si>
    <t>Центр соціальних служб Куп'янської міської ради Харківської області</t>
  </si>
  <si>
    <t>Першотравенський ліцей№2 Першотравенської міської ради</t>
  </si>
  <si>
    <t>Пашківський ліцей Макарівської селищної ради Бучанського району Київської області</t>
  </si>
  <si>
    <t>Хмельницький заклад дошкільної освіти № 54 "Пізнайко""</t>
  </si>
  <si>
    <t xml:space="preserve">Красноградський ліцей # 4 Красноградської міської ради Харківської області </t>
  </si>
  <si>
    <t>Васильківський центр дитячої та юнацької творчості Васильківської міської ради Київської області</t>
  </si>
  <si>
    <t xml:space="preserve">Дніпровський фаховий коледж будівельно монтажних технології та архітектури </t>
  </si>
  <si>
    <t>Золотниківська ЗОШ І-ІІІ ст.</t>
  </si>
  <si>
    <t>Черкаська загальноосвітня школаІ-ІІІ ступенів  №29</t>
  </si>
  <si>
    <t>Кремінянський заклад дошкільної освіти "Сонечко"</t>
  </si>
  <si>
    <t>Класний колектив 3 класу Майської гімназії - філії Кислянського ліцею Зайцівської сільської ради</t>
  </si>
  <si>
    <t>Ліцей № 9 Новокаховської міської ради</t>
  </si>
  <si>
    <t>КЗО «НВК 4» ДМР</t>
  </si>
  <si>
    <t xml:space="preserve">Харківський фаховий коледж технологій та дизайну </t>
  </si>
  <si>
    <t>Чернівецька гімназія №6 "Берегиня" Чернівецької міської ради</t>
  </si>
  <si>
    <t>Гусарівський ліцей</t>
  </si>
  <si>
    <t>Початкова школа №4 м.Ізмаїл</t>
  </si>
  <si>
    <t>Дубенський ліцей №8</t>
  </si>
  <si>
    <t>Державний навчальний заклад "Міжрегіональне вище професійне училище з поліграфії та інформаційних технологій"</t>
  </si>
  <si>
    <t>Володьководівицький ліцей</t>
  </si>
  <si>
    <t>Ліцей № 11 Павлоградської міської ради</t>
  </si>
  <si>
    <t>ОЗО Богуславське НВО "Ліцей №3 - МАН"</t>
  </si>
  <si>
    <t>Арламівськоволянський ЗЗСО І-ІІст.</t>
  </si>
  <si>
    <t xml:space="preserve">Межирічківська філія Голованівського ліцею ім т г Шевченка </t>
  </si>
  <si>
    <t>ЗОШ І-ІІІ ст. с. Новий Витків</t>
  </si>
  <si>
    <t>Арбузинський ліцей № 1 ім. О. Закерничного</t>
  </si>
  <si>
    <t>комунальний заклад "Харківська гімназія № 76 Харківської міської ради"</t>
  </si>
  <si>
    <t>Криворізька гімназія 15 ім. М.Решетняка</t>
  </si>
  <si>
    <t xml:space="preserve">Заклад загальної середньої освіти І-ІІІ ступенів села Березняки Березняківської сільської ради </t>
  </si>
  <si>
    <t>Криворізька гімназія № 112 Криворізької міської ради</t>
  </si>
  <si>
    <t>Ліцей 10 ім.св.Марії Магдалени у Львові</t>
  </si>
  <si>
    <t xml:space="preserve">Князівська Гімназія </t>
  </si>
  <si>
    <t>Прилуцький заклад загальної середньої освіти І - ІІІ ступенів № 10 (ліцей № 10) Прилуцької міської ради Чернігівської області10</t>
  </si>
  <si>
    <t>Комунальний заклад «Пономаренківський ліцей Роганської селищної ради Харківського району Харківської області»</t>
  </si>
  <si>
    <t>Новоолександрівський ліцей Новоолександрівської сільської ради</t>
  </si>
  <si>
    <t xml:space="preserve">Досліднянська гімназія Носівської міської ради </t>
  </si>
  <si>
    <t>ДПТНЗ "Кам'янський ЦППРК"</t>
  </si>
  <si>
    <t>Острицький ліцей Магальської сільської ради Чернівецького району Чернівецької  області</t>
  </si>
  <si>
    <t xml:space="preserve">Комунальний заклад  "Дошкільний навчальний заклад ( ясла-садок)182 комбінованого типу Харківської міської ради </t>
  </si>
  <si>
    <t>Хрестищенська гімназія Красноградської міської ради Харківської області</t>
  </si>
  <si>
    <t xml:space="preserve">Тавричанський ОКЗЗСО ім. О. Гатила </t>
  </si>
  <si>
    <t>Ліцей №2 ім. Бахути 6Б</t>
  </si>
  <si>
    <t xml:space="preserve">Ліцей №1 ім.В.Газіна Ратнівської селищної ради </t>
  </si>
  <si>
    <t>ЗАКЛАД ДОШКІЛЬНОЇ ОСВІТИ №7 "СОНЕЧКО" ВЕРХНЬОДНІПРОВСЬКОЇ МІСЬКОЇ РАДИ</t>
  </si>
  <si>
    <t>Криничанський ліцей 1</t>
  </si>
  <si>
    <t>Білоцерківський заклад дошкільної освіти №31 "Незабудка" Білоцерківської міської ради Київської області</t>
  </si>
  <si>
    <t>Міжрегіональне вище професійне училище автомобільного транспорту та будівництва</t>
  </si>
  <si>
    <t>КЗ "Некрасовський ліцей Якушинецької сільської ради Вінницької області"</t>
  </si>
  <si>
    <t xml:space="preserve">ВСП Технолого-економічний фаховий коледж БНАУ </t>
  </si>
  <si>
    <t>Тростянецький ліцей Парафіївської селищної ради Чернігівська область</t>
  </si>
  <si>
    <t>Яковенківська гімназія Балаклійської міської ради Харківської області</t>
  </si>
  <si>
    <t>ВСП "Бобровицький фаховий коледж імені О. Майнової НУБіП України"</t>
  </si>
  <si>
    <t>Князівська Гімназія</t>
  </si>
  <si>
    <t>Київський професійний коледж технологій та дизайну одягу</t>
  </si>
  <si>
    <t>Сновський ліце1 №1 Сновської міської ради Корюківського району Чернігівської області</t>
  </si>
  <si>
    <t>Узинська гімназія Івано-Франківської міської ради</t>
  </si>
  <si>
    <t xml:space="preserve">Бабинський ліцей Іллінецької міської ради </t>
  </si>
  <si>
    <t>Переспівська гімназія Сокальської міської ради Львівської області</t>
  </si>
  <si>
    <t>Дніпровський фаховий коледж будівельно-монтажних технологій та архітектури</t>
  </si>
  <si>
    <t xml:space="preserve">Ліцей №16 імені Юрія Дрогобича Дрогобицької міської ради Львівської області </t>
  </si>
  <si>
    <t>Балаклійський ліцей №2 Балаклійської міської ради Харківської області</t>
  </si>
  <si>
    <t xml:space="preserve">Початкова школа імені Софії Русової </t>
  </si>
  <si>
    <t>Червонослобідський ЗЗСО І-ІІІ ступенів №1 Червонослобідської сільської ради Черкаської області</t>
  </si>
  <si>
    <t>Хмельницький заклад дошкільної освіти № 29</t>
  </si>
  <si>
    <t xml:space="preserve">ліцей с.Бережани Калинівської міської ради, Вінницької області </t>
  </si>
  <si>
    <t>Красноградський центр позашкільної освіти</t>
  </si>
  <si>
    <t xml:space="preserve">Комунальна установа Сумський навчально-виховний комплекс №16 імені Олексія Братушки "Загальноосвітня школа I-III ступенів - дошкільний навчальний заклад" Сумської міської ради </t>
  </si>
  <si>
    <t>Тернопільський класичний ліцей</t>
  </si>
  <si>
    <t xml:space="preserve">НМУ ім. О.О. Богомольця фармацевтичний факультет </t>
  </si>
  <si>
    <t xml:space="preserve">Дібрівська гімназія Миргородської міської ради Полтавської області </t>
  </si>
  <si>
    <t>Нововодолазький ліцей№3 Нововодолазької селищної ради Харківської області</t>
  </si>
  <si>
    <t>Курінь імені Івана Сірка Нововодолазького ліцею №3</t>
  </si>
  <si>
    <t xml:space="preserve">Валявський заклад загальної середньої освіти І-ІІ ступенів </t>
  </si>
  <si>
    <t xml:space="preserve">Тернопільська загальноосвітня школа I-III ступенів номер 26, імені Дмитра Заплітного </t>
  </si>
  <si>
    <t>Угринська загальноосвітня школа І-ІІ ступенів - філія Опорного навчального закладу "Заводська загальноосвітня школа І-ІІІ ступенів"</t>
  </si>
  <si>
    <t>Ставчанський ОЗЗСО І-ІІІ ступеніі</t>
  </si>
  <si>
    <t>Лемешівська загальноосвітня школа І-ІІІ ст. Яготинської міської ради</t>
  </si>
  <si>
    <t xml:space="preserve">Голованівський ліцей ім. Т.Г.Шевченка Голованівської селищної ради </t>
  </si>
  <si>
    <t>КЗ "Пеньківський ляцей"</t>
  </si>
  <si>
    <t>Кам`янський заклад дошкільної освіти  "Оленка" Софіївської селищної ради Дніпропетровської області</t>
  </si>
  <si>
    <t>Дашковцький ліцей</t>
  </si>
  <si>
    <t>Ічнянський ліцей №3 Ічнянської міської ради</t>
  </si>
  <si>
    <t>Томашгородський ліцей №2 Рокитнівської селищної ради</t>
  </si>
  <si>
    <t>ЗЗСО «Рудківська початкова школа»</t>
  </si>
  <si>
    <t>Коростівська ЗЗСО  I-II ступенів</t>
  </si>
  <si>
    <t>ВСП "Городищенський фаховий коледж Уманського національного університету садівництва "</t>
  </si>
  <si>
    <t>Петрівсько-Роменський ліцей</t>
  </si>
  <si>
    <t>Мокрецьки ліцей Калитянської селищної ради</t>
  </si>
  <si>
    <t>ВСП "Ірпінський ФК НУБіП України"</t>
  </si>
  <si>
    <t>Державний навчальний заклад "Бахмутський центр професійно-технічної освіти"</t>
  </si>
  <si>
    <t>Загальоосвітня школа І-ІІІст. №1 Горішньоплавнівської міської ради Кременчуцького району Полтавської області</t>
  </si>
  <si>
    <t xml:space="preserve">Ліцей №8 Новокаховської міської ради Херсонської області </t>
  </si>
  <si>
    <t>Запорізька гімназія №104 Запорізької міської ради</t>
  </si>
  <si>
    <t>Угорницький ліцей Івано-Франківської міської ради</t>
  </si>
  <si>
    <t>Коцюбинський ліцей №2 Коцюбинської селищної ради Бучанського району Київської області</t>
  </si>
  <si>
    <t>Межівський ліцей №2 Межівської селищної ради</t>
  </si>
  <si>
    <t>Стенятинська ЗШ І-ІІІ ступенів, Червоноградського району, Львівської області</t>
  </si>
  <si>
    <t>Стенятинська ЗШ І-ІІІ ступенів</t>
  </si>
  <si>
    <t>Заклад дошкільної освіти с.Верхня Білка "Білочка"</t>
  </si>
  <si>
    <t>Заклад дошкільної освіти (ясла-садок) 12 "Ромашка"</t>
  </si>
  <si>
    <t xml:space="preserve">Сім'я Гонець </t>
  </si>
  <si>
    <t xml:space="preserve">Луцький національний технічний університет </t>
  </si>
  <si>
    <t>Гайворонський політехнічний фаховий коледж</t>
  </si>
  <si>
    <t>Навчальнально-науковий інститут філології Київського національного університету імені Тараса Шевченка</t>
  </si>
  <si>
    <t xml:space="preserve">Вільногірський ліцей №2 Вільногірської міської ради Дніпропетровської області </t>
  </si>
  <si>
    <t>Ліцей N3 Новокаховської міської ради</t>
  </si>
  <si>
    <t xml:space="preserve">Відокремлений структурний підрозділ "Хмельницький торговельно-економічний фаховий коледж Державного торговельно-економічного університету </t>
  </si>
  <si>
    <t xml:space="preserve">Тернопільська ЗОШ І-ІІІ ст. №16 ім. В. Левицького </t>
  </si>
  <si>
    <t>Білоцерківський ліцей іноземних мов-гімназія № 9  Білоцерківської міської ради Київської області</t>
  </si>
  <si>
    <t xml:space="preserve">Тернівський ліцей Тернівської сільської ради Черкаського району Черкаської області </t>
  </si>
  <si>
    <t xml:space="preserve">Барвінківський заклад дошкільної освіти (ясла-садок) №3 "Золотий ключик" Барвінківської міської територіальної громади Ізюмського району Харківської області </t>
  </si>
  <si>
    <t>Комунальний заклад Кагарлицької міської ради "Черняхівська гімназія"</t>
  </si>
  <si>
    <t xml:space="preserve">СЗШ 36, м.Львів </t>
  </si>
  <si>
    <t xml:space="preserve">Ліцей №2 м. Копичинці </t>
  </si>
  <si>
    <t xml:space="preserve">Вільнянська гімназія-філія Раївського ліцею Раївської сільської ради </t>
  </si>
  <si>
    <t>Державний навчальний заклад "Теофіпольський професійний аграрно-промисловий ліцей "</t>
  </si>
  <si>
    <t xml:space="preserve">Міжрегіональна Академія Управління персоналом </t>
  </si>
  <si>
    <t>ВСП "Харківський фаховий коледж харчової промисловості ДБТУ"</t>
  </si>
  <si>
    <t>Іллінецький ліцей Іллінецької районної ради Вінницької області</t>
  </si>
  <si>
    <t>Тязівська гімназія</t>
  </si>
  <si>
    <t>Криштопівська філія Білківського ліцею Дашівської селищної ради</t>
  </si>
  <si>
    <t>Бірківська філія КЗ "Олександрівський ліцей №2"</t>
  </si>
  <si>
    <t>Ліцей  10</t>
  </si>
  <si>
    <t>Комунальна установа "Ананьївський ліцей №1 Ананьївської міської ради"</t>
  </si>
  <si>
    <t>Вільхівський ліцей</t>
  </si>
  <si>
    <t xml:space="preserve">Білозерська загальноосвітня школа І-ІІІ ступенів N15 Білозерської міської ради Донецької області </t>
  </si>
  <si>
    <t>Мисайлівська гімназія Богуславської міської ради Київської області</t>
  </si>
  <si>
    <t xml:space="preserve">	Опорний заклад "Світязький ліцей" Шацької селищної ради Волинської області</t>
  </si>
  <si>
    <t xml:space="preserve">Ліцей №3 Новокаховської міської ради </t>
  </si>
  <si>
    <t>Гвардійська гімназія Чорноморської селищної ради</t>
  </si>
  <si>
    <t xml:space="preserve">ЛІЦЕЙ #2 ТАВРІЙСЬКОЇ МІСЬКОЇ РАДИ </t>
  </si>
  <si>
    <t>Торчинський професійний ліцей</t>
  </si>
  <si>
    <t xml:space="preserve">Старонижбірківська гімназія Васильковецька ТГ Чортківський район Тернопільська область </t>
  </si>
  <si>
    <t xml:space="preserve">Філія Хорошівська гімназія Брагинівського ліцею </t>
  </si>
  <si>
    <t>Серебрійський Ліцей</t>
  </si>
  <si>
    <t>Заствківська гімназія</t>
  </si>
  <si>
    <t>Комунальний заклад "Дошкільний навчальний заклад (ясла-садок) №46 "Дивосвіт" Кам'янської міської ради</t>
  </si>
  <si>
    <t>Тернопільський заклад дошкільної освіти (ясла- садок) №26</t>
  </si>
  <si>
    <t>Шомполівська гімназія Доброславської селищної ради Одеського району Одеської області</t>
  </si>
  <si>
    <t>Комунальний заклад дошкільної освіти (ясла-садок) №4 "Ромашка" комбінованого типу Вільногірської міської ради Дніпропетровської області</t>
  </si>
  <si>
    <t xml:space="preserve">Кадубовецький ОЗЗСО І-ІІІ ступенів </t>
  </si>
  <si>
    <t>Нестоїтський опорний заклад освіти Куяльницької сільської ради Подільського району Одеської області</t>
  </si>
  <si>
    <t xml:space="preserve">Новицький ліцей </t>
  </si>
  <si>
    <t>Василівський ліцей Вигодянської сільської ради</t>
  </si>
  <si>
    <t>ОЗЗСО "Троянівський ліцей" Маневицької селищної ради Волинської області</t>
  </si>
  <si>
    <t xml:space="preserve">Долішненська СЗШ І-ІІ ступенів </t>
  </si>
  <si>
    <t>Миротинська гімназія Рівненської області Здовбицької сільської ради</t>
  </si>
  <si>
    <t>Васильківська гімназія № 1</t>
  </si>
  <si>
    <t xml:space="preserve">Ліцей 10 Новокаховської міської ради </t>
  </si>
  <si>
    <t>Ялтушківський ліцей</t>
  </si>
  <si>
    <t>Старовірівський ЦДЮТ "Шанс"</t>
  </si>
  <si>
    <t>Комунальний заклад "Лозуватська гімназія" Маловисківської міської ради Кіровоградської області</t>
  </si>
  <si>
    <t>ДДашівський ліцей Дашівської селищної ради</t>
  </si>
  <si>
    <t xml:space="preserve">Старосинявська гімназія 1 імені Олександра Казмірова </t>
  </si>
  <si>
    <t>Ліцей №3 Новокаховської міської ради</t>
  </si>
  <si>
    <t>Дубівський ліцей Дубівської сільської ради Ковельського району Волинської області</t>
  </si>
  <si>
    <t xml:space="preserve">Берегівський ліцей імені Лайоша Кошута </t>
  </si>
  <si>
    <t>Комунальний заклад загальної середньої освіти "Початкова школа № 4 Хмельницької міської ради"</t>
  </si>
  <si>
    <t xml:space="preserve">Софіївський центр творчості Софіївської селищної ради Дніпропетровської області </t>
  </si>
  <si>
    <t>Широківський ліцей №1 Широківської селищної ради</t>
  </si>
  <si>
    <t>Філія-Шевченківська початкова школа Червонозабійницького ліцею Глеюватської сільської ради</t>
  </si>
  <si>
    <t>Василівська загальноосвітня школа І - ІІІ ступенів Чутівської селищної ради Полтавського району Полтавської області</t>
  </si>
  <si>
    <t>Жизномирська ЗОШ І - ІІІ ступенів</t>
  </si>
  <si>
    <t>Ліцей №1 імені Володимира Красицького</t>
  </si>
  <si>
    <t>Комунальний заклад дошкільної освіти (ясла-садок) № 3 "Веселка" комбінованого типу Вільногірської міської ради Дніпропетровської області</t>
  </si>
  <si>
    <t>Інгуло - Камянська філі Ліцею Новгородкіаської селищної ради</t>
  </si>
  <si>
    <t>Рябоконівська сільська бібліотека-філія</t>
  </si>
  <si>
    <t>Бучанський ліцей №5 Бучанської міської ради Київської області</t>
  </si>
  <si>
    <t>ХЗДО 23 «Вогник»</t>
  </si>
  <si>
    <t>Лохвицька гімназія №1 Лохвицької міської ради Полтавської області</t>
  </si>
  <si>
    <t>Лазірківський дошкільний навчальний заклад (дитячий садок) "Ромашка" Новооржицької селищної ради</t>
  </si>
  <si>
    <t>Барський ліцей N3</t>
  </si>
  <si>
    <t>Кременчуцький заклад дошкільної освіти (ясла-садок) № 64 Кременчуцької міської ради Кременчуцького району Полтавської області</t>
  </si>
  <si>
    <t>Нововолинський ліцей №1 Нововолинської міської ради Волинської області</t>
  </si>
  <si>
    <t xml:space="preserve">Левківський ліцей </t>
  </si>
  <si>
    <t>опорний заклад Почаївська загальноосвітня школа</t>
  </si>
  <si>
    <t>Комунальний заклад "Заклад дошкільної освіти (дитячий садок) №3 "Сонечко" Володимирської міської ради</t>
  </si>
  <si>
    <t>гімназія с.Михайлівці Мурованокуриловецької селищної ради Вінницької області</t>
  </si>
  <si>
    <t>юезсалівська загальноосвітня школа І-ІІІ ступенів</t>
  </si>
  <si>
    <t>Спеціалізова школа №115 ім. І.Огієнка м. Києва</t>
  </si>
  <si>
    <t>Житомирський спеціальний заклад дошкільної освіти 59</t>
  </si>
  <si>
    <t>Височанський ліцей Чернеччинської сільської ради Охтирського району Сумської області</t>
  </si>
  <si>
    <t>Ліцей 10 Новокаховської міської ради</t>
  </si>
  <si>
    <t>Острицький ліцей МагальськоЇ сільської ради</t>
  </si>
  <si>
    <t>КЗ "Ревівський ліцей Михайлівської сільської ради Черкаського району Черкаської області"</t>
  </si>
  <si>
    <t>Острицький ліцей Магальської сільської ради</t>
  </si>
  <si>
    <t>Первомайський заклад дошкільної освіти ясла - садок "Золотий ключик" Первомайської селищної ради Миколаївської області</t>
  </si>
  <si>
    <t>Ставчанська гімназія з дошкільним підрозділом та початковою школою</t>
  </si>
  <si>
    <t>Гужівський ліцей Ічнянської міської ради Прилуцького району Чернігівської області</t>
  </si>
  <si>
    <t>Калениківський заклад загальної середньої освіти І - ІІІ ступенів Решетилівської міської ради Полтавської області</t>
  </si>
  <si>
    <t>Комунальний заклад "Олексіївський інформаційно - технологічний ліцей"</t>
  </si>
  <si>
    <t>Філія Тимченківська початкова школа КЗ "Іркліївський ліцей" Іркліївської сільської ради Черкаської області</t>
  </si>
  <si>
    <t>Шнирівська гімназія імені Петра Федун в ("Полтава")</t>
  </si>
  <si>
    <t>Гнідинцівський ЗЗСО I-III ст.</t>
  </si>
  <si>
    <t>Софіївська філія Софіївського ліцею Софіївської селищної ради Дніпропетровської області</t>
  </si>
  <si>
    <t>Анастасівський ліцей -заклад загальної середньої освіти І-ІІІ ступенів Андріяшівської сільської ради Роменського району Сумської області.</t>
  </si>
  <si>
    <t xml:space="preserve">Суховерхівський ЗЗСО І-ІІ ступенів </t>
  </si>
  <si>
    <t>Первомайський ліцей «Ерудит»</t>
  </si>
  <si>
    <t>ДНЗ Решетилівський професійний аграрний ліцей імені І.Г.Боровенського</t>
  </si>
  <si>
    <t xml:space="preserve">КЗ"Широківський ЗДО #6(ясла-садок)" Широківської селищної ради </t>
  </si>
  <si>
    <t>Обласний науково-методичний центр культури</t>
  </si>
  <si>
    <t>Комунальний заклад "Ліцей №5 Покровської міської ради Дніпропетровської області"</t>
  </si>
  <si>
    <t>Ярославський ЗЗСО Плахтіївської сільської ради Білгород-Дністровського району Одеської області</t>
  </si>
  <si>
    <t>Нижньояблуський ОЗЗСО І-ІІІ ст ЗДО</t>
  </si>
  <si>
    <t xml:space="preserve">Дяківська гімназія Джулинської сільської ради </t>
  </si>
  <si>
    <t xml:space="preserve">Ставчанський ОЗЗСО І-ІІІ ступенів </t>
  </si>
  <si>
    <t>Копищенський ліцей</t>
  </si>
  <si>
    <t>ОЗО "Кортелісий ліцей імені Василя Корнелюка"</t>
  </si>
  <si>
    <t>Комунальний заклад "Красівський заклад дошкільної освіти (ясла - садок)"Золота рибка" загального розвитку"Новопільської сільської ради</t>
  </si>
  <si>
    <t>Требухівський ліцей Броварської міської ради Броварського району Київської області</t>
  </si>
  <si>
    <t>Комунальний заклад дошкільної освіти "Центр розвитку дитини "Барвінок"</t>
  </si>
  <si>
    <t xml:space="preserve">Краснокутський ліцей №" Краснокутської селищної ради Богодухівського району Харківвської області </t>
  </si>
  <si>
    <t xml:space="preserve">Кирничанський ліцей Суворовської селищної ради </t>
  </si>
  <si>
    <t>Білозірський ліцей</t>
  </si>
  <si>
    <t>Рябоконівська філія "Воєводський ліцей Благодатненської сільської ради Миколаївської області"</t>
  </si>
  <si>
    <t>Новомиколаївський ліцей Первомайської селищної ради Миколаївського району Миколаївської області</t>
  </si>
  <si>
    <t>Управління соціального захисту населення Броварської міської ради Броварського району Київської області</t>
  </si>
  <si>
    <t>Кордонська гімназія</t>
  </si>
  <si>
    <t>Комунальний заклад "Грабівський ліцей" Кодимської міської ради Подільського району Одеської області</t>
  </si>
  <si>
    <t>Новопразький ліцей 2</t>
  </si>
  <si>
    <t xml:space="preserve">Гребенівський НВК "Початкова школа - дитячий садок" філія ОЗО " Ржищівська гімназія"Гармонія" </t>
  </si>
  <si>
    <t>Комунальний заклад "Бецилівська гімназія Роздільнянської міської ради Одеської області "</t>
  </si>
  <si>
    <t>Березинський ЗЗСО І-ІІІ ст. ім. А.Марунчака</t>
  </si>
  <si>
    <t>Смолярівський  ліцей Старовижівської  селищної ради</t>
  </si>
  <si>
    <t>Грушинська філія КЗ "Первомайський ліцей # 3 "Успіх"</t>
  </si>
  <si>
    <t>Іване-Пустенська ЗОШ</t>
  </si>
  <si>
    <t>Дошкільний навчальний заклад №23 "Чипполіно" (ясла-садок) комбінованого типу Смілянської міської ради</t>
  </si>
  <si>
    <t>Професійно - технічне училище №88</t>
  </si>
  <si>
    <t>Лемешівська загальноосвітня школа І-ІІІ ступенів Яготинської міської ради</t>
  </si>
  <si>
    <t>Володарський ліцей ім. В.П.Мельника</t>
  </si>
  <si>
    <t>НУОЗ України імені П.Л. Шупика</t>
  </si>
  <si>
    <t>Вільнозапорізький ліцей, Вільнозапорізької сільської ради</t>
  </si>
  <si>
    <t>Комунальний заклад "Лука- Мелешківський ліцей Лука-Мелешківської сільської ради Вінницької області"</t>
  </si>
  <si>
    <t xml:space="preserve">Харківський ліцей 172 Харківської міської ради Харківської області </t>
  </si>
  <si>
    <t xml:space="preserve">Тесля Маргарита </t>
  </si>
  <si>
    <t xml:space="preserve">Teslia Tetiana </t>
  </si>
  <si>
    <t>Орівський ЗЗСО І-ІІІ ст.</t>
  </si>
  <si>
    <t>Комунальний заклад дошкільної освіти (ясла-садок) № 4 "Чайка" Нікопольської міської ради</t>
  </si>
  <si>
    <t>Новостародубський ліцей Петрівської селищної ради Олександрійського району Кіровоградської області</t>
  </si>
  <si>
    <t xml:space="preserve">Сквирський академічний ліцей </t>
  </si>
  <si>
    <t>Глухівський навчально-виховний комплекс: дошкільний навчальний заклад-загальноосвітня школа І-ІІ ступенів № 4 Глухівської міської ради Сумської області</t>
  </si>
  <si>
    <t>Золотоніський заклад дошкільної освіти (ясла-садок) "Берізка"</t>
  </si>
  <si>
    <t>Комунальний заклад професійної (професійно-технічної) освіти "Київський професійний технологічний коледж"</t>
  </si>
  <si>
    <t>Мар'ївська гімназія "Оберіг" Біленьківської сільської ради Запорізького району Запорізької області</t>
  </si>
  <si>
    <t>Вербівська ЗОШ І-ІІступенів Підгаєцької міської ради</t>
  </si>
  <si>
    <t xml:space="preserve">Комунальний заклад "Краснопавлівський ліцей" Лозівської міської ради Харківської області </t>
  </si>
  <si>
    <t>ОЗ "Малнівський ЗЗСО І-ІІІст. Мостиської міської ради"</t>
  </si>
  <si>
    <t>Донецька селищна рада</t>
  </si>
  <si>
    <t>Бобровицький  ЗЗСО І-ІІІ ступенів №1</t>
  </si>
  <si>
    <t>Навчально-виховний комплекс "Гірненський загальноосвітній навчальний заклад І-ІІІ ступенів - дошкільний навчальний заклад"</t>
  </si>
  <si>
    <t xml:space="preserve">Білоцерківська  гімназія-початкова школа  # 22 Білоцерківської міської ради Київської області </t>
  </si>
  <si>
    <t>ЗАТИШАНСЬКИЙ ЗАКЛАД ЗАГАЛЬНОЇ СЕРЕДНЬОЇ ОСВІТИ РОЗДІЛЬНЯНСЬКОГО РАЙОНУ ОДЕСЬКОЇ ОБЛАСТІ</t>
  </si>
  <si>
    <t>Городоцький ЗДО ясла-садок №3 "Барвінок"</t>
  </si>
  <si>
    <t>комунальний заклад "Харківська гімназія № 40 Харківської міської ради"</t>
  </si>
  <si>
    <t xml:space="preserve">КОМУНАЛЬНИЙ ЗАКЛАД "КОЧЕТОЦЬКА САНАТОРНА ШКОЛА" ХАРКІВСЬКОЇ ОБЛАСНОЇ РАДИ </t>
  </si>
  <si>
    <t>Опорний заклад "Світязький ліцей" Шацької селищної ради Волинської області</t>
  </si>
  <si>
    <t>Комунальний заклад «Новомиколаївська гімназія Кропивницької міської ради «</t>
  </si>
  <si>
    <t>КЗДОКТ #230 КМР</t>
  </si>
  <si>
    <t>Гімназія с. Наддністрянське</t>
  </si>
  <si>
    <t xml:space="preserve">Обуховицький ліцей Іванківської селищної ради </t>
  </si>
  <si>
    <t xml:space="preserve">Ялинкуватський ЗЗСОІ-ІІ </t>
  </si>
  <si>
    <t>КЗЗСО "Луцький ліцей №21 імені Михайла Кравчука Луцької міської ради"</t>
  </si>
  <si>
    <t>Заклад дошкільної освіти (ясла - садок) №28</t>
  </si>
  <si>
    <t>Комунальний заклад «Харківська початкова школа №177 Харківської міської ради»</t>
  </si>
  <si>
    <t>Руднянська філія опорного закладу "Смідинський ліцей"</t>
  </si>
  <si>
    <t>заклад дошкільної освіти комбінованого типу ясла - садок №8 "Веселка" Сарненської міської ради</t>
  </si>
  <si>
    <t>Дошкільний навчальний заклад (ясла-садок) комбінованого типу № 11 Прилуцької міської ради Чернігівської області</t>
  </si>
  <si>
    <t>Коропецький дитячий ясла-садок</t>
  </si>
  <si>
    <t xml:space="preserve">Калинівська гімназія Визирської сільської ради Одеського району Одеської області </t>
  </si>
  <si>
    <t>Комунальний заклад "Дошкільний навчальний заклад (ясла-садок) 198  Харківської міської ради</t>
  </si>
  <si>
    <t xml:space="preserve"> Відокремлений структурний підрозділ «Роменський фаховий коледж Київського національного університету імені Вадима Гетьмана» </t>
  </si>
  <si>
    <t>ОДЕСЬКИЙ ЗАКЛАД ДОШКІЛЬНОЇ ОСВІТИ "ЯСЛА-САДОК" №42 КОМБІНОВАНОГО ТИПУ ОДЕСЬКОЇ МІСЬКОЇ РАДИ</t>
  </si>
  <si>
    <t>Кролевецький ліцей №1, Кролевецької міської ради, Сумської обл.</t>
  </si>
  <si>
    <t>Гімназія № 62 Дніпровської міської ради</t>
  </si>
  <si>
    <t>Новосільська філія Голованівського ліцею імені Т.Г.Шевченка</t>
  </si>
  <si>
    <t>Приватний заклад "Українська дитяча академія"</t>
  </si>
  <si>
    <t>Заводський ЗДО "Барвінок" Кириківської селищної ради</t>
  </si>
  <si>
    <t>Шандрівська гімназія Миронівської міської ради Київської області</t>
  </si>
  <si>
    <t>Березанський ліцей №1</t>
  </si>
  <si>
    <t>Кролевецький ліцей № 5 Кролевецької міської ради</t>
  </si>
  <si>
    <t xml:space="preserve">Viktoriia Podybailo </t>
  </si>
  <si>
    <t xml:space="preserve">Кременчуцький заклад дошкільної освіти (ясла-садок) комбінованого типу 55 Кременчуцької міської ради Кременчуцького району Полтавської області </t>
  </si>
  <si>
    <t>Білицький ліцей №1 Білицької селищної ради</t>
  </si>
  <si>
    <t>ЗДО #37</t>
  </si>
  <si>
    <t>ТОВ "Центр муніципальних систем управління"</t>
  </si>
  <si>
    <t>Синельниківський ліцей №6 Синельниківської міської ради Дніпропетровської області</t>
  </si>
  <si>
    <t>КЗСОР Путивльський мистецький ліцей</t>
  </si>
  <si>
    <t xml:space="preserve">Калинівська філія Первозванівського ліцею </t>
  </si>
  <si>
    <t>Казавчинська філія КЗ "Хащуватський ліцей"</t>
  </si>
  <si>
    <t>Войтівський навчально-виховний комплекс "Загальноосвітня школа І-ІІІ ступенів - дитячий садок"</t>
  </si>
  <si>
    <t>спеціалізована школа №173 м. Києва</t>
  </si>
  <si>
    <t>Гімназія №19 "Межигірська" , 9-А</t>
  </si>
  <si>
    <t>Комунальний заклад "Криворізький фаховий медичний коледж" Дніпропетровської обласної ради"</t>
  </si>
  <si>
    <t>Комунальний заклад "Харківський ліцей №144  Харківської міської ради"</t>
  </si>
  <si>
    <t>Комунальний заклад "Мереф'янський ліцей #7" Мереф'янської міської ради Харківської області</t>
  </si>
  <si>
    <t>ТИСОВЕЦЬКИЙ ЗЗСО І-ІІ СТ. ІМ. А. ДУЩАК</t>
  </si>
  <si>
    <t>Колодрубівський ЗЗСО І-ІІІ ступенів</t>
  </si>
  <si>
    <t>Нерубайський академічний ліцей № 2 Нерубайської сільської ради Одеського району Одеської області</t>
  </si>
  <si>
    <t>КЗ "Яблунівський ліцей"</t>
  </si>
  <si>
    <t>Учні 3 класу Містківського ліцею</t>
  </si>
  <si>
    <t>КЗО Спеціалізована багатопрофільна школа #23 з поглибленим вивченням англійської мови ДМР</t>
  </si>
  <si>
    <t>Курилівська сільська військова адміністрація Куп'янського району Харківської області</t>
  </si>
  <si>
    <t>Житомирський дошкільний навчальний заклад №26</t>
  </si>
  <si>
    <t>Іванківський ліцей №2  Іванківської селищної ради</t>
  </si>
  <si>
    <t>Настасівський ліцей</t>
  </si>
  <si>
    <t>Комунальний заклад "Мар'ївський ліцей" Компаніївської селищної ради Кропивницького району Кіровоградської області</t>
  </si>
  <si>
    <t>Старобабанівський ліцей Дмитрушківської сільської ради Уманського району Черкаської області</t>
  </si>
  <si>
    <t xml:space="preserve">23 ліцей імені Романа Гурика </t>
  </si>
  <si>
    <t>Долинянська гімназія</t>
  </si>
  <si>
    <t>Миколаївська гімназія 20</t>
  </si>
  <si>
    <t>Комунальний заклад "Харківський ліцей №122 Харківської міської ради"</t>
  </si>
  <si>
    <t>Чишківський ліцей</t>
  </si>
  <si>
    <t xml:space="preserve">Комунальна установа "Інклюзивно-ресурсний центр" Ганнопільської сільської ради </t>
  </si>
  <si>
    <t xml:space="preserve">Грейгівський ліцей Воскресенської селищної ради </t>
  </si>
  <si>
    <t>Заклад дошкільної освіти (ясла-садок) комбінованого типу № 235 "Горошинка" Запорізької міської ради</t>
  </si>
  <si>
    <t>КЗ"Устинівський Будинок дитячої та юнацької творчості" Устинівської селищної ради Парламент дітей Устинівської СТГ</t>
  </si>
  <si>
    <t>Забірська гімназія</t>
  </si>
  <si>
    <t xml:space="preserve">Опорний загальноосвітній навчальний заклад «Жоравський навчально-виховний комплекс «Загальноосвітня школа І-ІІІ ступенів – дошкільний навчальний заклад (ясла-садок)» Яготинської міської ради  </t>
  </si>
  <si>
    <t xml:space="preserve">Серебрійський Ліцей </t>
  </si>
  <si>
    <t>Вознесенська ЗОШ І-ІІІ ст.№6</t>
  </si>
  <si>
    <t xml:space="preserve">Оксанинська філія Бабанського ліцею Бабанської селищної ради Уманського району Черкаської області </t>
  </si>
  <si>
    <t>Заклад дошкільної освіти ясла-садок 17 Червоноградської міської ради Львівської області</t>
  </si>
  <si>
    <t>Лебединський заклад дошкільної освіти (ясла-садок) "Чайка" Лебединської міської ради Сумської області</t>
  </si>
  <si>
    <t>Скоморохівська початкова школа</t>
  </si>
  <si>
    <t xml:space="preserve">Приморський заклад загальної середньої освіти Вилківської міської ради Ізмаїльського району </t>
  </si>
  <si>
    <t>Вишнева гімназія Софіївської селищної ради Дніпропетровської області</t>
  </si>
  <si>
    <t xml:space="preserve">Гімназія №1 Червоноградської міської ради </t>
  </si>
  <si>
    <t>Пустовійтівький ЗЗСО І-ІІІ ступенів імені Петра Калнишевського</t>
  </si>
  <si>
    <t>Комунальний заклад "Заклад дошкільної освіти (ясла-садок) 206 Харківської міської ради "</t>
  </si>
  <si>
    <t xml:space="preserve">Дніпровська гімназія 114 Дніпровської міської ради </t>
  </si>
  <si>
    <t>Великоолександрівська загальноосвітня школа І-ІІІ ступенів №1</t>
  </si>
  <si>
    <t>Хмельницький заклад дошкільної освіти № 30 "Журавлик"</t>
  </si>
  <si>
    <t xml:space="preserve">Мотовилівськослобідська гімназія </t>
  </si>
  <si>
    <t>Харківський обласний медичний фаховий коледж</t>
  </si>
  <si>
    <t>Новояворівський ЗДО №5 НМР</t>
  </si>
  <si>
    <t>Броварський ліцей № 1 Броварської міської ради Броварського району Київської області</t>
  </si>
  <si>
    <t>Сільницька гімназія Тульчинської міської ради Вінницької області</t>
  </si>
  <si>
    <t>Заклад дошкільної освіти (ясла-садок)  № 150 Львівської міської ради</t>
  </si>
  <si>
    <t>Навчально-виховний комплекс "Загальноосвітня школа I-III ступенів №3-колегіум"</t>
  </si>
  <si>
    <t xml:space="preserve">Животівська гімназія </t>
  </si>
  <si>
    <t>Ліцей №3 імені Артема Мазура</t>
  </si>
  <si>
    <t xml:space="preserve">Новомиколаївська філія Глодоського ліцею Глодоської сільської ради Новоукраїнського району Кіровоградської області </t>
  </si>
  <si>
    <t>Дніпровська гімназія № 105 імені М.І. Лояна ДМР</t>
  </si>
  <si>
    <t>Івангородська філія КЗ "Олександрівський ліцей N2"</t>
  </si>
  <si>
    <t>Золотоніська загальноосвітня школа І-ІІІ ступенів №6 Золотоніської міської ради Черкаської області</t>
  </si>
  <si>
    <t>ЗЗСО Берестечківський ліцей Берестечківської міської ради Волинської області</t>
  </si>
  <si>
    <t>ОЗ "Брусницький ЗЗСО І-ІІІ ст. ім. І. Миколайчука"</t>
  </si>
  <si>
    <t>Опорний заклад "Шацький ліцей" Шацької селищної ради Волинської області</t>
  </si>
  <si>
    <t>Божківський ліцей (опорний заклад) Новоселівської сільської ради Полтавського району полтавської області</t>
  </si>
  <si>
    <t>КЗЗСО "Боголюбський ліцей №30 Луцької міської ради"</t>
  </si>
  <si>
    <t>Чкаловська ЗОШ І - ІІІ ступенів</t>
  </si>
  <si>
    <t xml:space="preserve">Пулемець гімназія. </t>
  </si>
  <si>
    <t>"Хоцунська гімназія" - філія ОЗЗСО "Люб'язівський ліцей"</t>
  </si>
  <si>
    <t>Комунальний заклад "Олександрійський медичний фаховий коледж"</t>
  </si>
  <si>
    <t>Комунальний заклад "Ліцей №3" Кам'янської міської ради Дніпропетровської області</t>
  </si>
  <si>
    <t>Відокремлений структурний підрозділ "Політехнічний фаховий коледж Кременчуцького національного університету імені Михайла Остроградського"</t>
  </si>
  <si>
    <t>КЗ СОР "Лебединський педагогічний фаховий коледж імені А.С.Макаренка"</t>
  </si>
  <si>
    <t>Комунальний заклад дошкільної освіти (ясла-садок )√180 Криворізької міської ради</t>
  </si>
  <si>
    <t>ЗП (ПТ) О "Богодухівський РЦПО ХО"</t>
  </si>
  <si>
    <t xml:space="preserve">Обласний комунальний позашкільний навчальний заклад "Чернігівська Мала академія наук учнівської молоді" Чернігівської обласної ради </t>
  </si>
  <si>
    <t>Бродівський ліцей Ратнівської селищної ради</t>
  </si>
  <si>
    <t>Ставківський НВК</t>
  </si>
  <si>
    <t>Ліцей села Суходоли Володимирської міської ради</t>
  </si>
  <si>
    <t>ЧЕРНЯТСЬКА ГІМНАЗІЯ Джулинської сільської ради</t>
  </si>
  <si>
    <t>Дніпровська гімназія № 74 Дніпровської міської ради</t>
  </si>
  <si>
    <t>КЗПСО "Мистецька школа 6 м.Одеси"</t>
  </si>
  <si>
    <t>комунальний заклад  "Дошкільний навчальний заклад(ясла-садок) №395 Харківської міської ради"ий "</t>
  </si>
  <si>
    <t>Заклад дошкільної освіти №38 "Світанок"</t>
  </si>
  <si>
    <t xml:space="preserve">Ліцей 10 Нова Каховка </t>
  </si>
  <si>
    <t>Комунальний заклад "Гейківський заклад дошкільної освіти (ясла-садок)" Теремок" Лозуватської сільської ради</t>
  </si>
  <si>
    <t>Початкова школа с.Човниця</t>
  </si>
  <si>
    <t xml:space="preserve">Ківерцівська гімназія N 2 Луцького району Волинської області </t>
  </si>
  <si>
    <t>Комунальний заклад "Дошкільний навчальний заклад (ясла-садок) 394 Харківської міської ради"</t>
  </si>
  <si>
    <t>Буденецька гімназія імені Григорія Бостан</t>
  </si>
  <si>
    <t>Боратинський ліцей</t>
  </si>
  <si>
    <t>Кам'янський енергетичний фаховий коледж</t>
  </si>
  <si>
    <t>КОБОЛЧИНСЬКА ГІМНАЗІЯ-ФІЛІЯ ОПОРНОГО ЗАКЛАДУ "СОКИРЯНСЬКИЙ ЛІЦЕЙ № 1"</t>
  </si>
  <si>
    <t>ОЗО "Слобідський ліцей"</t>
  </si>
  <si>
    <t>Охтирська загальноосвітня школа І-ІІІ ступенів № 4 імені Остапа Вишні Охтирської міської ради Сумської області</t>
  </si>
  <si>
    <t>Шпитьківський академічний ліцей «Скіф»</t>
  </si>
  <si>
    <t>Спеціалізована загальноосвітня середня школа №1 з поглибленим вивченням іноземних мов м. Чернігова</t>
  </si>
  <si>
    <t xml:space="preserve">Новосанжарський ліцей Новосанжарської селищної ради Полтавської області </t>
  </si>
  <si>
    <t>Комунальний екологічний заклад дошкільної освіти  №53 "Золотий півник" НМР</t>
  </si>
  <si>
    <t>Максимівський сільський будинок культури</t>
  </si>
  <si>
    <t>Миколаївський професійний машинобудівний ліцей</t>
  </si>
  <si>
    <t>Вознесенський ліцей № 8</t>
  </si>
  <si>
    <t>КЗДО КТ №186 КМР</t>
  </si>
  <si>
    <t>Вознесенська Друга гімназія з дошкільним відділенням та початковою школою Бородінської селищної ради Болградського району Одеської області</t>
  </si>
  <si>
    <t>Созонівський ліцей Великосеверинівської сільської ради Кропивницького району Кіровоградської області</t>
  </si>
  <si>
    <t>Чайківщинська початкова школа</t>
  </si>
  <si>
    <t>Ялинцівський сільський будинок культури</t>
  </si>
  <si>
    <t>Дальницький ліцей Дальницької сільської ради</t>
  </si>
  <si>
    <t>Початкова школа №18 м.Бердичева Житомирської області</t>
  </si>
  <si>
    <t>Професійно-технічне училище №27 м. Берестечко</t>
  </si>
  <si>
    <t>Лозівська філія Харківського автомобільно-дорожнього фахового коледжу</t>
  </si>
  <si>
    <t xml:space="preserve">Гімназія 4 Підгородненської міської ради Дніпропетровської області </t>
  </si>
  <si>
    <t>Відокремлений структурний підрозділ "Фаховий коледж транспорту та комп'ютерних технологій Національного університету "Чернігівська політехніка"</t>
  </si>
  <si>
    <t xml:space="preserve">КПНЗ "ЦХЕТДЮ "Орфей" КМР </t>
  </si>
  <si>
    <t>Навчально-виховний комплекс "Середня загальноосвітня школа-гімназія" імені Маркіяна Шашкевича села Дуліби Грабовецько-Дулібівської сільської ради Стрийського району Львівської області</t>
  </si>
  <si>
    <t>Бориспільський заклад дошкільної освіти "Світлячок" Бориспільської міської ради Київської області</t>
  </si>
  <si>
    <t>Комунальний заклад "Мироцька гімназія № 12" Бучанської міської ради Київської області</t>
  </si>
  <si>
    <t>Центр дитячої та юнацької творчості Іванківської селищної ради</t>
  </si>
  <si>
    <t>Заклад дошкільної освіти № 5  "Сонечко" міста Ковель</t>
  </si>
  <si>
    <t>Марганецький ліцей №9 Марганецької міської ради Дніпропетровської області</t>
  </si>
  <si>
    <t>ЗЗДО "Веснянка" група "Світлячок"</t>
  </si>
  <si>
    <t>Кузьминський ліцей  Щиборівської сільської ради</t>
  </si>
  <si>
    <t>Відокремлений структурний підрозділ "Рівненський технічний фаховий коледж Національного університету водного господарства та природокористування"</t>
  </si>
  <si>
    <t>КЗ  "Некрасовський ліцей Якушинецької сільської ради Вінницької області"</t>
  </si>
  <si>
    <t xml:space="preserve">КЗ"ШИРОКІВСЬКИЙ ЗДО 6(ясла-садок)"Широківської селищної ради </t>
  </si>
  <si>
    <t>"Березівський ліцей Чернівецької селищної ради"</t>
  </si>
  <si>
    <t>Зеленецький ліцей</t>
  </si>
  <si>
    <t xml:space="preserve">Кочубеївська ЗОШ </t>
  </si>
  <si>
    <t xml:space="preserve">Деньгівський НВК </t>
  </si>
  <si>
    <t>Комунальний заклад "Тростянецький будинок дитячої творчості"</t>
  </si>
  <si>
    <t>Новосуханівський ліцей Степанівської селищної ради</t>
  </si>
  <si>
    <t xml:space="preserve">ЗЗСО Ветлівський ліцей </t>
  </si>
  <si>
    <t>Комунальний заклад вищої освіти "Вінницький гуманітарно-педагогічний коледж"</t>
  </si>
  <si>
    <t>Миропільський ліцей Житомирської області</t>
  </si>
  <si>
    <t>Деражненська ТГ</t>
  </si>
  <si>
    <t>Охтирська загальноосвітня школа І-ІІІ ступенів № 8 Охтирської міської ради Сумської області</t>
  </si>
  <si>
    <t>Пилипчанська гімназія - початкова школа Білоцерківської міської ради Київської області</t>
  </si>
  <si>
    <t>ВЕРХНЬОДНІПРОВСЬКИЙ ЛІЦЕЙ №1 ВЕРХНЬОДНІПРОВСЬКОЇ МІСЬКОЇ РАДИ</t>
  </si>
  <si>
    <t xml:space="preserve">Комунальний заклад загальної середньої освіти "Розумівська гімназія "Темп" Долинської сільської ради Запорізького району Запорізької області </t>
  </si>
  <si>
    <t>Житомирський дошкільний навчальний заклад 73</t>
  </si>
  <si>
    <t>Грядівський ліцей Нововолинської міської ради Волинської області</t>
  </si>
  <si>
    <t>Вербецька гімназія</t>
  </si>
  <si>
    <t>Високопільський ліцей  Валківської міської ради Богодухівського району Харківської області</t>
  </si>
  <si>
    <t>Гімназія №7 м. Новомосковська</t>
  </si>
  <si>
    <t>ХЗДО №1 "Капітошка"м. Хмельницький</t>
  </si>
  <si>
    <t>Хмельницький кооперативний торговельно-економічний інститут</t>
  </si>
  <si>
    <t>Комунальний заклад загальної середньої освіти "Заборольський ліцей №32 Луцької міської ради"</t>
  </si>
  <si>
    <t>Опорний заклад "Загальноосвітня школа І-ІІІ ступенів №3 імені В.О.Нижниченка Горішньоплавнівської міської ради Кременчуцького району Полтавської області"</t>
  </si>
  <si>
    <t xml:space="preserve">Яблунський ліцей </t>
  </si>
  <si>
    <t>Національний аерокосмічний університет ім. М. Є. Жуковського "Харківський авіаційний інститут"</t>
  </si>
  <si>
    <t>Ізмаїльська гімназія № 10 з початковою школою Ізмаїльського району Одеської області</t>
  </si>
  <si>
    <t>Вільнянська гімназія№1 Вільнянської міської ради Запорізької області</t>
  </si>
  <si>
    <t>Заклад дошкільної освіти (центр розвитку динити) "Веселка" Запорізької міської ради</t>
  </si>
  <si>
    <t>Хутірський ліцей Петриківської селищної ради Дніпропетровської області</t>
  </si>
  <si>
    <t>Комунальний заклад дошкільної освіти (ясла-садок) № 3 «Веселка» комбінованого типу Вільногірської міської ради Дніпропетровської області</t>
  </si>
  <si>
    <t>Гімназія №20 Павлоградської міської ради</t>
  </si>
  <si>
    <t>Джулинський ліцей Джулинської сільської ради</t>
  </si>
  <si>
    <t>Криворізька гімназія #17 Криворізької міської ради</t>
  </si>
  <si>
    <t>Зеленодольський професійний ліцей</t>
  </si>
  <si>
    <t>Комунальна установа "Інклюзивно-ресурсний центр Вознесенської міської ради"</t>
  </si>
  <si>
    <t>Відокремлений структурний підрозділ "Фаховий коледж технологій, бізнесу та права Волинського національного університету імені Лесі Українки"</t>
  </si>
  <si>
    <t>Думанівська гімназія</t>
  </si>
  <si>
    <t xml:space="preserve">Першотравневський опорний ліцей Першотравневської сільської ради </t>
  </si>
  <si>
    <t>Новодонецький опорний заклад загальної середньої освіти І-ІІІ ступенів Новодонецької селищної ради Донецької області</t>
  </si>
  <si>
    <t>Нікопольський ліцей №5 Нікопольської міської ради</t>
  </si>
  <si>
    <t xml:space="preserve">Загальноосвітня школа І-ІІІ ст. с.Тетевчиці </t>
  </si>
  <si>
    <t xml:space="preserve">Комунальний позашкільний навчальний заклад "Центр дитячої та юнацької творчості "Веселка" Криворізької міської ради </t>
  </si>
  <si>
    <t>Тернопільський академічний ліцей «Генезис»</t>
  </si>
  <si>
    <t>Плосківська гімназія</t>
  </si>
  <si>
    <t xml:space="preserve">Олександрівський заклад загальної середньої освіти Фонтанської сільської ради Одеського району Одеської області </t>
  </si>
  <si>
    <t xml:space="preserve">Вербівський старостинський округ </t>
  </si>
  <si>
    <t xml:space="preserve">Майська гімназія-філія Кислянського ліцею Зайцівської сільської ради Дніпропетровської області </t>
  </si>
  <si>
    <t>Радісненський ЗДО "Берізка" Знам'янської сільської ради</t>
  </si>
  <si>
    <t>Радісненський старостат Знам'янської сільської ради</t>
  </si>
  <si>
    <t>АКАДЕМІЧНИЙ ЛІЦЕЙ №3 ОБУХІВСЬКОЇ МІСЬКОЇ РАДИ КИЇВСЬКОЇ ОБЛАСТІ</t>
  </si>
  <si>
    <t>Петропавлівський ліцей №2</t>
  </si>
  <si>
    <t xml:space="preserve">КЗ"ОЗ"Кодимський ліцей√2"Кодимської міської ради Подільського району Одеської області </t>
  </si>
  <si>
    <t>Випаснянська філія 2 ОЗО "Випаснянський ЗЗСО"</t>
  </si>
  <si>
    <t>Колодязнівська філія опорного закладу Прислуцький ліцей Березнівської міської ради Рівненського району Рівненської області</t>
  </si>
  <si>
    <t>Ізяславський ліцей №5 імені О.П.Онищука</t>
  </si>
  <si>
    <t>Кузуб Артем Петропавлівський ліцей 2</t>
  </si>
  <si>
    <t>ДЗП(ПТ)О ХВПУ швейного виробництва та побуту.</t>
  </si>
  <si>
    <t>Луб'янська гімназія №7</t>
  </si>
  <si>
    <t>Комунальний заклад освіти " Навчально-виховний комплекс 4 "середня загальноосвітня школа - дошкільний навчальний заклад (дитячий садок)" Дніпровської міської ради</t>
  </si>
  <si>
    <t>Орлицький ліцей Кобеляцької міської ради Полтавської області</t>
  </si>
  <si>
    <t>Шишковецький ліцей</t>
  </si>
  <si>
    <t>ОЗО "Миргородський ліцей №1 імені Панаса Мирного Миргородської міської ради Полтавської області"</t>
  </si>
  <si>
    <t>Комунальний заклад "Заклад дошкільної освіти (дитячий садок) села Заріччя" Володимирської міської ради</t>
  </si>
  <si>
    <t>Житомирський дошкільний навчальний заклад №3</t>
  </si>
  <si>
    <t xml:space="preserve">Кременчуцький фаховий коледж транспортної інфраструктури та технологій </t>
  </si>
  <si>
    <t>Бориславський ЗЗСО І-ІІІ ст №5</t>
  </si>
  <si>
    <t>Гімназія №4 Підгородненської міської ради Дніпропетровської області</t>
  </si>
  <si>
    <t>Заклад дошкільної освіти "Ластівка" комбінованого типу Піщанської сільської ради</t>
  </si>
  <si>
    <t xml:space="preserve">Межівський ліцей №1 Межівської селищної ради </t>
  </si>
  <si>
    <t>Виробничий підрозділ вокзал станції Запоріжжя-1 філії "Вокзальна компанія" АТ "Укрзалізниця"</t>
  </si>
  <si>
    <t>Грозинський ліцей Коростенської міської ради</t>
  </si>
  <si>
    <t>ДПТНЗ "Яготинський центр професійно-технічної освіти"</t>
  </si>
  <si>
    <t>ПАЛАЦ ДІТЕЙ ТА МОЛОДІ</t>
  </si>
  <si>
    <t>Смілянський дошкільний навчальний заклад №26 «Сонечко» /ясла-садок загального типу/ Смілянської міської ради Черкаської області</t>
  </si>
  <si>
    <t>Волонтерський загін "Крок Назустріч" Кам'янець-Подільського фахового коледжу будівництва, архітектури та дизайну</t>
  </si>
  <si>
    <t>Комунальний заклад "Ліцей №16" Кам`янської міської ради</t>
  </si>
  <si>
    <t>Миколаївська обласна універсальна наукова бібліотека</t>
  </si>
  <si>
    <t>КУ "Централізована міська бібліотечна система для дорослих"</t>
  </si>
  <si>
    <t>Чигиринський ліцей №3 Чигиринської міської ради Черкаської області</t>
  </si>
  <si>
    <t>Гутянський ліцей Заболоттівської селищної ради Ковельського району Волинської області</t>
  </si>
  <si>
    <t>Ужгородське вище комерційне училище Державного торговельно-економічного університету</t>
  </si>
  <si>
    <t xml:space="preserve">Письменський ліцей Васильківської селищної ради </t>
  </si>
  <si>
    <t xml:space="preserve">Львівський державний університет внутрішніх справ </t>
  </si>
  <si>
    <t>Пісківський заклад дошкільної освіти (ясла-садок комбінованого типу) № 2 "Артемко"</t>
  </si>
  <si>
    <t>Кременчуцька гімназія №24</t>
  </si>
  <si>
    <t>КОМУНАЛЬНИЙ ЗАКЛАД «ДОШКІЛЬНИЙ НАВЧАЛЬНИЙ ЗАКЛАД (ЯСЛА-САДОК) № 447 ХАРКІВСЬКОЇ МІСЬКОЇ РАДИ»</t>
  </si>
  <si>
    <t>КНП КОР ,, КИЇВСЬКА ОБЛАСНА ДИТЯЧА ЛІКАРНЯ 2 "</t>
  </si>
  <si>
    <t>ЦЕНТР ДИТЯЧОЇ ТА ЮНАЦЬКОЇ ТВОРЧОСТІ РОКИТНЯНСЬКОЇ СЕЛИЩНОЇ РАДИ</t>
  </si>
  <si>
    <t>Ковалівська гімназія Великосорочинської сільської ради Миргородського району Полтавської області</t>
  </si>
  <si>
    <t>Новоукраїнський  ліцей № 6 Новоукраїнської міської ради Кіровоградської області</t>
  </si>
  <si>
    <t>ОЗО Білокриницька ЗОШ І-ІІІ ступенів</t>
  </si>
  <si>
    <t>Пульмівський ліцей Шацької селищної ради Волинської області</t>
  </si>
  <si>
    <t>Комунальний заклад "Височанський заклад дошкільної освіти (ясла-садок) комбінованого типу Височанської селищної ради Харківського району Харківської області</t>
  </si>
  <si>
    <t xml:space="preserve">ХЗДО №50 ЛЕЛЕЧЕНЬКА </t>
  </si>
  <si>
    <t>Державний професійно-технічний навчальний заклад "Київське вище професійне училище водного транспорту"</t>
  </si>
  <si>
    <t>КЗО НВК 66 " Гімназія-початкова школа-дошкільний навчальний заклад"</t>
  </si>
  <si>
    <t xml:space="preserve">Мар'янівська гімназія Мартинівської сільської ради Полтавського району Полтавської області </t>
  </si>
  <si>
    <t>Комунальний заклад освіти « Коломійцівська  гімназія »  Покровської селищної ради Синельниківського району  Дніпропетровської області</t>
  </si>
  <si>
    <t xml:space="preserve">ВСП "Технологічний фаховий коледж Національного університету "Львівська політехніка" </t>
  </si>
  <si>
    <t>Черкаський навчально-виховний комплекс "Загальноосвітня школа І-ІІІ ступенів ліцей спортивного профілю №34" 3-В клас</t>
  </si>
  <si>
    <t>Вознесенська загальноосвітня школа І-ІІІ ступенів №7</t>
  </si>
  <si>
    <t>ОЗ «Теплицька ЗШ І - ІІІ ступенів №1»</t>
  </si>
  <si>
    <t>Бібліотека Раковецької гімназії</t>
  </si>
  <si>
    <t>ДНЗ "Охтирський центр ПТО"</t>
  </si>
  <si>
    <t xml:space="preserve">Бібліотека-філія #4 ЦБС Хмельницької міської територіальної громади </t>
  </si>
  <si>
    <t xml:space="preserve">Веснянський ліцей з початковою школою та гімназією Веснянської сільської ради Миколаївського району Миколаївської області </t>
  </si>
  <si>
    <t>Козаровицька гімназія</t>
  </si>
  <si>
    <t>Комунальний заклад "ЛІЦЕЙ ПРИРОДНИЧИХ НАУК" Кропивницької міської ради</t>
  </si>
  <si>
    <t>Веселівський ліцей Новокаховської міської ради Херсонської області</t>
  </si>
  <si>
    <t>Топорівський заклад загальної середньої освіти І-ІІІ ст. Буської міської ради</t>
  </si>
  <si>
    <t>Торговицька гімназія Підлозцівської сільської ради Дубенського р-н Рівненського обл.</t>
  </si>
  <si>
    <t>ЗДО (ясла-садок комбінованого типу) "Сонечко"</t>
  </si>
  <si>
    <t>Орлівщинський заклад дошкільної освіти "Веселка" Піщанської сільської ради Новомосковського району</t>
  </si>
  <si>
    <t xml:space="preserve">Зеленський ліцей </t>
  </si>
  <si>
    <t xml:space="preserve">Чолгинський ЗЗСО І-ІІ ступенів </t>
  </si>
  <si>
    <t>Чернігівська загальноосвітня школа І-ІІІ ступенів N 28 Чернігівської міської ради Чернігівської області</t>
  </si>
  <si>
    <t>Черкаська загальноосвітня школа І-ІІІ ступенів №24 Черкаської міської ради Черкаської області</t>
  </si>
  <si>
    <t xml:space="preserve">Козацький рій "Залізні Вовки" куреня імені Героя України Євгена Лисенка (учні 6-Б класу) Смілянської загальноосвітньої школи І-ІІІ ступенів 7 Смілянської міської ради Черкаської області </t>
  </si>
  <si>
    <t>Штепівська гімназія з дошкільним відділенням та початковою школою Лебединської міської ради Сумської області</t>
  </si>
  <si>
    <t>Здо*3 "Зірочка"</t>
  </si>
  <si>
    <t>Ліцей № 7 Павлоградської міської ради</t>
  </si>
  <si>
    <t>ВСП"Тлумацький фаховий коледж ЛНУП"</t>
  </si>
  <si>
    <t>Заклад загальної середньої освіти "Солоянський ліцей" Солонянської селищної ради Дніпропетровської облавсті</t>
  </si>
  <si>
    <t xml:space="preserve">Тернопільська спеціалізована школа І-ІІІ ступенів 7 з поглибленим вивченням іноземних мов </t>
  </si>
  <si>
    <t>Управління сім`ї та соціального захисту населення Бердичівської міської ради Житомирської області</t>
  </si>
  <si>
    <t>Підбузький ЗЗСО І-ІІІ рівнів</t>
  </si>
  <si>
    <t>Білоцерківська гімназія-початкова школа №4 Білоцерківської місської ради Київської області</t>
  </si>
  <si>
    <t>гімназія №1 міста Ківерці</t>
  </si>
  <si>
    <t>Харківська районна військова адміністрація</t>
  </si>
  <si>
    <t>Заклад дошкільної освіти (ясла-садок) №10 "Білочка" Первомайської міської ради Миколаївської області</t>
  </si>
  <si>
    <t>Бігунський ліцей Словечанської сільської ради</t>
  </si>
  <si>
    <t>Любарський професійний ліцей</t>
  </si>
  <si>
    <t xml:space="preserve">Малофонтанського опорний заклад Куяльницької сільської ради Подільського району Одеської області </t>
  </si>
  <si>
    <t>Кульчинівська гімназія</t>
  </si>
  <si>
    <t>СМІЛЯНСЬКА ЗАГАЛЬНООСВІТНЯ ШКОЛА І-ІІІ СТУПЕНІВ №4 СМІЛЯНСЬКОЇ МІСЬКОЇ РАДИ ЧЕРКАСЬКОЇ ОБЛАСТІ</t>
  </si>
  <si>
    <t>Вознесенська ЗОШ І-ІІІ ст. №2</t>
  </si>
  <si>
    <t>Танська гімназія Дмитрушківської сільської ради Уманського району Черкаської області</t>
  </si>
  <si>
    <t>Северинівський ліцей</t>
  </si>
  <si>
    <t>Шибиринівська гімназія Михайло-Коцюбинської селищної ради Чернігівського району Чернігівської області</t>
  </si>
  <si>
    <t>Ліцей "Фонтанський" Фонтанської сільської ради Одеського району Одеської області</t>
  </si>
  <si>
    <t>СКЗДО «Слов’янський дитячий садок №2 «Малятко» Слов’янської сільської ради»</t>
  </si>
  <si>
    <t xml:space="preserve">Комунальний заклад "Гаврилівський заклад загальної середньої освіти І-ІІІ ступенів" №8 </t>
  </si>
  <si>
    <t xml:space="preserve">УкрДУЗТ </t>
  </si>
  <si>
    <t xml:space="preserve">Володимир -Волинський Центр професійної освіти </t>
  </si>
  <si>
    <t>КЗО "Нікопольський професійний ліцей" ДОР"</t>
  </si>
  <si>
    <t>Берестівський ліцей Дубровицькох міської ради</t>
  </si>
  <si>
    <t xml:space="preserve"> Недобоївський ліцей імені Григорія Томіна</t>
  </si>
  <si>
    <t>Хмельницька центральна публічна бібліотека</t>
  </si>
  <si>
    <t>Опорний заклад « Вашківецький ЗЗСО І -ІІІ ступенів»</t>
  </si>
  <si>
    <t>Загальноосвітня школа І-ІІІ ст. С. Личківці</t>
  </si>
  <si>
    <t>Луцька центральна бібліотека для дорослих</t>
  </si>
  <si>
    <t>Івано-Франківський фаховий коледж технологій та бізнесу</t>
  </si>
  <si>
    <t>Криворізький професійний ліцей</t>
  </si>
  <si>
    <t>Державний професійно-технічний навчальний заклад "Недригайлівське вище професійне училище"</t>
  </si>
  <si>
    <t>Северинівська гімназія Миколаївської сільської ради Сумського району Сумської області</t>
  </si>
  <si>
    <t>Кременчуцький ліцей №17 "Вибір" ім. М.Г.Неленя</t>
  </si>
  <si>
    <t xml:space="preserve">Хохітвянська гімназія Богуславської міської ради Київської області </t>
  </si>
  <si>
    <t>Нікопольська гімназія №1 імені Олександра Коваля НМР</t>
  </si>
  <si>
    <t>Курінь імені Полковника Гурка Білоцерківського ліцею іноземних мов-гімназії №9</t>
  </si>
  <si>
    <t>Аптека ПП "ЯН"</t>
  </si>
  <si>
    <t>Комунальний заклад загальної середньої освіти "Ліцей №6 імені Назара Макаренка Хмельницької міської ради"</t>
  </si>
  <si>
    <t xml:space="preserve">Мархалівська гімназія Глевахівської ТГ Київської області </t>
  </si>
  <si>
    <t>Комунальний заклад "Вінницький ліцей №34"</t>
  </si>
  <si>
    <t>Конотопська станція юних натуралістів Конотопської міської ради Сумської області</t>
  </si>
  <si>
    <t>ОЗО "Гребінківський ліцей"</t>
  </si>
  <si>
    <t>Комунальний заклад "Вовківська гімназія" Кегичівської селищної ради</t>
  </si>
  <si>
    <t xml:space="preserve">  КУБЕЙСЬКИЙ  ЛІЦЕЙ З ПОЧАТКОВОЮ ШКОЛОЮ ТА ГІМНАЗІЄЮ ІМЕНІ АКАДЕМІКА ОЛЕКСАНДРА ТЕОДОРОВА-БАЛАНА КУБЕЙСЬКОЇ СІЛЬСЬКОЇ РАДИ  БОЛГРАДСЬКОГО РАЙОНУ ОДЕСЬКОЇ ОБЛАСТІ</t>
  </si>
  <si>
    <t>Мринський ліцей Мринської сільської ради</t>
  </si>
  <si>
    <t>Бершадський ліцей</t>
  </si>
  <si>
    <t>Низівський ліцей Садівської сільської ради Сумського району Сумської області</t>
  </si>
  <si>
    <t>Сокирянське вище професійне училище</t>
  </si>
  <si>
    <t>Плахтіївський заклад дошкільної освіти (ясла-садок) №1 Плахтіївської сільської ради</t>
  </si>
  <si>
    <t>Конотопська початкова школа "Казка" Конотопської міської ради Сумської області</t>
  </si>
  <si>
    <t>Любельський заклад дошкільної освіти Жовківської міської ради Львівського району Львівської області</t>
  </si>
  <si>
    <t>Білоцерківська початкова школа № 23 Білоцерківської міської ради Київської області</t>
  </si>
  <si>
    <t>Запорізька гімназія № 61 Запорізької міської ради</t>
  </si>
  <si>
    <t>Центр професійно-технічної освіти м.Житомира</t>
  </si>
  <si>
    <t>Великоорлинська гімназія Антонінської селищної ради Хмельницького району Хмельницької області</t>
  </si>
  <si>
    <t>Старобогородчанський ліцей</t>
  </si>
  <si>
    <t>Воскресенський ліцей Воскресенської селищної ради Миколаївської області</t>
  </si>
  <si>
    <t>Краснопільський ліцей №2 Краснопільської селищної ради</t>
  </si>
  <si>
    <t>Кам'яногірський ЗЗСО l - ll ступенів</t>
  </si>
  <si>
    <t>Криворізька гімназія №37 Криворізької міської ради Дніпропетровської області</t>
  </si>
  <si>
    <t>КЗ "Полтавська загальноосвітня школа І - ІІІ ступенів №19 Полтавської міської ради Полтавської області"</t>
  </si>
  <si>
    <t>ЗЗСО "Ліцей №1 смт Муровані Курилівці Могилів-Подільського району Вінницької області"</t>
  </si>
  <si>
    <t xml:space="preserve">Якимівський ліцей Вінницького району Вінницької області </t>
  </si>
  <si>
    <t>Хотянівська загальноосвітня школа І-ІІ ступенів Вишгородської міської ради</t>
  </si>
  <si>
    <t>КЗ "Перчунівський ліцей"</t>
  </si>
  <si>
    <t xml:space="preserve">Конотопський фаховий медичний коледж </t>
  </si>
  <si>
    <t>Учні 5-В класу комунального закладу "Харківський ліцей № 162 Харківської міської ради"</t>
  </si>
  <si>
    <t>Спеціальнізована школа №302</t>
  </si>
  <si>
    <t>Заклад Дошкільної Освіти(ясла-садок) "Весняночка"</t>
  </si>
  <si>
    <t>Мукачівська ЗОШ І - ІІІ ступенів №7 Мукачівської міської ради Закарпатської області</t>
  </si>
  <si>
    <t>Професійна спілка працівників Управління Держпраці у Кіровоградській області</t>
  </si>
  <si>
    <t>Мелесівський навчально-виховний комплекс "загальноосвітня школа І ступеня - дошкільний навчальний заклад" Новодмитрівської сільської ради Золотоніського району Черкаської області</t>
  </si>
  <si>
    <t xml:space="preserve">Погребняківський заклад загальної середньої освіти Оболонської сільської ради Полтавської області </t>
  </si>
  <si>
    <t>Пирятинський ліцей №4</t>
  </si>
  <si>
    <t>Новопільський ліцей</t>
  </si>
  <si>
    <t>ВСП "Вишнянський фаховий коледж ЛНУП" університету природокористування"ногоедж</t>
  </si>
  <si>
    <t xml:space="preserve">Опорний заклад освіти "Чернівецький ліцей №2 Чернівецької селищної ради"Могилів -Подільського району Вінницької області </t>
  </si>
  <si>
    <t>Куличківська філія Великомостівського ліцею</t>
  </si>
  <si>
    <t xml:space="preserve">Биковогрельська філія Озернянського ліцею Маловільшанської сільської ради </t>
  </si>
  <si>
    <t>ДПТНЗ "Шосткинське вище професійне училище"</t>
  </si>
  <si>
    <t>Комунальний заклад "Вінницький ліцей № 33"</t>
  </si>
  <si>
    <t xml:space="preserve">Великокучурівський ЗЗСО І-ІІІ ступенів імені Володимира Бузенка </t>
  </si>
  <si>
    <t>Гостинцівський ЗЗСО І-ІІ ступенів</t>
  </si>
  <si>
    <t>філія Лозуватська гімназія Лозуватського ліцею ім.Т.Г.Шевченка</t>
  </si>
  <si>
    <t>Комунальний заклад загальної середньої освіти «Ліцей №11 Хмельницької міської ради</t>
  </si>
  <si>
    <t xml:space="preserve">Терезинська гімназія - початкова школа </t>
  </si>
  <si>
    <t>Семенівський ліцей №2 Семенівської міської ради Чернігівської області</t>
  </si>
  <si>
    <t>Озернянський ліцей</t>
  </si>
  <si>
    <t>Зеленопідський ОЗЗСО</t>
  </si>
  <si>
    <t>Комунальний заклад "Бобринецький ліцей №1" Бобринецької міської ради</t>
  </si>
  <si>
    <t>Оваднівське територіальне відокремлене спеціалізоване відділення Володимир-Волинського центру професійної освіти</t>
  </si>
  <si>
    <t>Байковецька гімназія</t>
  </si>
  <si>
    <t xml:space="preserve">Дошкільний навчальний заклад #23 "Чипполіно" (ясла-садок) комбінованого типу Смілянської міської ради </t>
  </si>
  <si>
    <t>Грушинська філія КЗ "Первомайський ліцей #3 "Успіх"</t>
  </si>
  <si>
    <t xml:space="preserve">Студентський колектив студентської секції профкому та студентського Сенату Державного вищого навчального закладу "Приазовський державний технічний університет" </t>
  </si>
  <si>
    <t>Шевченківський ліцей Славгородської селищної ради Синельниківського району Дніпропетровської області</t>
  </si>
  <si>
    <t>Школа І-ІІІ ступенів №256 Оболонського району міста Києва</t>
  </si>
  <si>
    <t xml:space="preserve">Надеждівський будинок культури-філія КЗ "ЦКДМС "Арт-палітра" НСР" </t>
  </si>
  <si>
    <t>філія Новопавлівський ЗЗСО І-ІІ ступенів ім. Горєлікова М.Є. Білокриницького ОЗЗСО І-ІІІ ступенів</t>
  </si>
  <si>
    <t>Сумська початкова школа №32 Сумської міської ради</t>
  </si>
  <si>
    <t>Ліцей №28 міста Житомира імені гетьмана Івана Виговського</t>
  </si>
  <si>
    <t xml:space="preserve">Опорний заклад "Карлівський ліцей #4" Карлівської міської ради </t>
  </si>
  <si>
    <t>Комунальний заклад загальної середньої освіти «Ліцей №5 Хмельницької міської ради»</t>
  </si>
  <si>
    <t>Запорізька гімназія №45 Запорізької міської ради Запорізької області</t>
  </si>
  <si>
    <t>Комунальний заклад "Берегівський професійний ліцей сфери послуг"Закарпатської обласної ради</t>
  </si>
  <si>
    <t xml:space="preserve">Головинське вище професійне училище нерудних технологій </t>
  </si>
  <si>
    <t xml:space="preserve">"ЗЗСО" Воєгощанський ліцей </t>
  </si>
  <si>
    <t>Ліцей №12 Павлоградської міської ради</t>
  </si>
  <si>
    <t xml:space="preserve">Миколаївський ліцей Миколаївської селищної ради Сумського району Сумської області </t>
  </si>
  <si>
    <t>Московська гімназія Михайло-Лукашівської сільської ради Запорізької області</t>
  </si>
  <si>
    <t>КЗ "Малоходачківська гімназія Великобірківської селищної ради"</t>
  </si>
  <si>
    <t xml:space="preserve">Гімназія 51 Дніпровської міської ради </t>
  </si>
  <si>
    <t>Житомирський дошкільних навчальних заклада № 21 "Посмішка"</t>
  </si>
  <si>
    <t>філія "Старопокровська гімназія" комунального закладу "Новопокровський опорний ліцей" Новопокровської селищної ради Чугуївського району Харківської області</t>
  </si>
  <si>
    <t>Рій "Вовченята ДаВінчі" Лобойківського ліцею</t>
  </si>
  <si>
    <t>Вільногірський ліцей № 5 вільногірської міської ради Дніпропетровської області</t>
  </si>
  <si>
    <t>Сонячненський ліцей</t>
  </si>
  <si>
    <t>Навчально-науковий інститут культури і мистецтв СумДПУ імені А.С. Макаренкк</t>
  </si>
  <si>
    <t>Чернігівська Філія «InterCars Ukraine»</t>
  </si>
  <si>
    <t>ЗДО (ЯСЛА-САДОК) КОМБІНОВАНОГО ТИПУ №1 "КАЛИНКА"  МІСТА КОВЕЛЯ</t>
  </si>
  <si>
    <t>ліцей села Залісся Сошичненської сільської ради Волинської області</t>
  </si>
  <si>
    <t>Мар'янівський ліцей Ширяївїської селищної ради Одеської області</t>
  </si>
  <si>
    <t>Гімназія с.Іванопіль</t>
  </si>
  <si>
    <t>Відокремлений структурний підрозділ "Виноградівський фаховий коледж Мукачівського держаного університету"</t>
  </si>
  <si>
    <t>Опорний заклад освіти "Новогалещинський ліцей Новогалещинської селищної ради"</t>
  </si>
  <si>
    <t>Відокремлений структурний підрозділ «Золотоніський фаховий коледж ветеринарної медицини Білоцерківського національного аграрного університету»</t>
  </si>
  <si>
    <t>Малинський лыцей №3</t>
  </si>
  <si>
    <t xml:space="preserve">Державний заклад професійної (професійно-технічної) освіти зі специфічними умовами навчання "Академія патрульної поліції" </t>
  </si>
  <si>
    <t xml:space="preserve">Глибочанська гімназія- філія Куяльницького ОЗО </t>
  </si>
  <si>
    <t xml:space="preserve">Комунальний заклад,, Широківський заклад дошкільної освіти (ясла-садок) "Оленка,, загального розвитку,, Новопільської сільської ради </t>
  </si>
  <si>
    <t>ДПТНЗ ,,Хмільницький аграрний центр ПТО,,</t>
  </si>
  <si>
    <t>Новопільський будинок культури-філія КЗ "ЦКДМС " Арт-палітра" НСР спільно з КЗ " ЗДО (ясла-садок) "Снігуронька" загального розвитку" НСР"</t>
  </si>
  <si>
    <t xml:space="preserve">Широківський будинок культури-філія КЗ "ЦКДМС"Арт-палітра" НСР" </t>
  </si>
  <si>
    <t>Заклад дошкільної освіти №10 "Теремок" Мирноградської міської ради</t>
  </si>
  <si>
    <t>Новоюлівська гімназія Софіївської селищної ради Дніпропетровської області</t>
  </si>
  <si>
    <t>ЗП(ПТ)О "Звягельське вище професійне училище"</t>
  </si>
  <si>
    <t>Ратнівський ліцей №2 ім. М. Заліпи Ратнівської селищної ради</t>
  </si>
  <si>
    <t>Гораймівський ліцей</t>
  </si>
  <si>
    <t>комунальний заклад "Прилуцький професійний ліцей" Чернігівської обласної ради</t>
  </si>
  <si>
    <t>Комунальна установа "Одеський муніципальний театр духової музики імені Народного артиста України О.Саліка</t>
  </si>
  <si>
    <t>Кулачківська гімназія</t>
  </si>
  <si>
    <t>Скальська гімназія Вінницького району Вінницької області</t>
  </si>
  <si>
    <t>Софіївська філія Миколаївського ліцею Софіївської селищної ради Дніпропетровської області</t>
  </si>
  <si>
    <t>Смолінський ліцей №2</t>
  </si>
  <si>
    <t>Комунальний заклад "Ротмістрівський ліцей Ротмістрівської сільської ради "</t>
  </si>
  <si>
    <t>Комунальний заклад "Харківський ліцей № 167 Харківської міської ради"</t>
  </si>
  <si>
    <t xml:space="preserve">Гадяцький ліцей №3 імені Івана Виговського Гадяцької міської ради </t>
  </si>
  <si>
    <t>Малосмілянська початкова школа Тернівської сільської ради</t>
  </si>
  <si>
    <t>заклад загальної середньої освіти Сахнівщинська гімназія Машівської селищної ради Полтавської області</t>
  </si>
  <si>
    <t>Київський національний університет театру, кіно і телебачення імені І. К. Карпенка-Карого</t>
  </si>
  <si>
    <t>Тернопільський кооперативний фаховий коледж</t>
  </si>
  <si>
    <t xml:space="preserve">Потаський заклад загальної середньої освіти І-ІІ ступенів </t>
  </si>
  <si>
    <t xml:space="preserve">Ліцей з дошкільним підрозділом с.Лемешівка Калинівської міської ради Вінницької області </t>
  </si>
  <si>
    <t>ДПТНЗ "Чернівецький професійний машинобудівний ліцей"</t>
  </si>
  <si>
    <t>Комунальний заклад "Запорізький обласний центр художньо-естетичної творчості учнівської молоді" Запорізької обласної ради</t>
  </si>
  <si>
    <t>ТОВ "Колекторське Агентство Фактор"</t>
  </si>
  <si>
    <t>Центральноукраїнський державний будинок художньої та технічної творчості</t>
  </si>
  <si>
    <t>Циклова комісія менеджменту та економіки Відокремленого структурного підрозділу "Тернопільський фаховий коледж Тернопільського національного технічного університету імені Івана Пулюя"</t>
  </si>
  <si>
    <t>Оникіївський ліцей Мар'янівської сільської ради Новоукраїнського району Кіровоградської області</t>
  </si>
  <si>
    <t>Криворізька гімназія №72 Криворізької міської ради</t>
  </si>
  <si>
    <t xml:space="preserve">Гімназія с.Нападівка Калинівської міської ради Вінницької області </t>
  </si>
  <si>
    <t xml:space="preserve">Дніпровська Гімназія 35 Дніпровської міської ради </t>
  </si>
  <si>
    <t xml:space="preserve">Дошкільний навчальний заклад (ясла-садок комбінованого типу) #23 Чипполіно </t>
  </si>
  <si>
    <t>Корнинський ліцей Корнинської селищної ради</t>
  </si>
  <si>
    <t>Школа І-ІІІ ступенів № 101 в місті Київ</t>
  </si>
  <si>
    <t>Вільненська гімназія Губиниської селищної ради</t>
  </si>
  <si>
    <t>Райгородський ліцей Райгородської сільської ради Вінницької області</t>
  </si>
  <si>
    <t>Грушівська гімназія Ржищівської міської ради</t>
  </si>
  <si>
    <t>Державний навчальний заклад "Корсунь-Шевченківський професійний ліцей"</t>
  </si>
  <si>
    <t>Національний Університет Харчових Технологій</t>
  </si>
  <si>
    <t>Комунальний заклад освіти "професійно- технічне училище" Дніпропетровської обласної ради"</t>
  </si>
  <si>
    <t>Бахмацький заклад загальної середньої освіти I-III ст. № 5</t>
  </si>
  <si>
    <t xml:space="preserve">Курячелозівська гімназія </t>
  </si>
  <si>
    <t xml:space="preserve">Уманська гімназія √1 Уманської міської ради Черкаської області </t>
  </si>
  <si>
    <t>Красносільська гімназія Чуднівської міської ради</t>
  </si>
  <si>
    <t>Корсунська гімназія Красносільської сільської ради Одеського району Одеської області</t>
  </si>
  <si>
    <t>ХМЕЛЬНИЦЬКИЙ ІНСТИТУТ імені Блаженнішого Володимира, Митрополита Київського і всієї  України ПрАТ “ВНЗ “Міжрегіональна Академія управління персоналом”</t>
  </si>
  <si>
    <t>Ліцей №1 Южненської міської ради Одеського району Одеської області</t>
  </si>
  <si>
    <t>Навчально-виховний комплекс № 167 з поглибленим вивченням німецької мови (спеціалізована школа І ступеня-гімназія) м. Києва</t>
  </si>
  <si>
    <t>Червонозабійницький ліцей Глеюватської сільської ради</t>
  </si>
  <si>
    <t xml:space="preserve">Черняхівський ліцей N2 Черняхівської селищної ради </t>
  </si>
  <si>
    <t xml:space="preserve">Учнівський комітет філія закладу середньої освіти І-ІІ ступенів з дошкільним відділеням с.Придністрянське  </t>
  </si>
  <si>
    <t>Дошкільний навчальний заклад #28 центр С.Ф.Русової</t>
  </si>
  <si>
    <t xml:space="preserve">ЗОШ I-III ступенів №1 м.Горішні Плавні, Кременчуцького району, Полтавської області </t>
  </si>
  <si>
    <t>КЗЗСО «Ратнівський ліцей»</t>
  </si>
  <si>
    <t>Софіївська філія Софіївського ліцею</t>
  </si>
  <si>
    <t>Державний навчальний заклад "Жашківський аграрно-технологічний професійний ліцей "</t>
  </si>
  <si>
    <t xml:space="preserve">Розбишівська гімназія Сергіївської сільської ради, </t>
  </si>
  <si>
    <t>Купський ліцей № 2</t>
  </si>
  <si>
    <t xml:space="preserve">УДУ імені Михайла Драгоманова </t>
  </si>
  <si>
    <t>Відділ культури, молоді, спорту та туризму Соколівської сільської ради</t>
  </si>
  <si>
    <t xml:space="preserve">Комунальний  заклад  "ЛІЦЕЙ №8 Покровської міської ради Дніпропетровської області" </t>
  </si>
  <si>
    <t>Мамалигівський ліцей</t>
  </si>
  <si>
    <t>ДНЗ "Березівський професійний аграрний ліцей"</t>
  </si>
  <si>
    <t>Заклад позашкільної освіти "Будинок дитячої творчості" Нетішинської міської ради</t>
  </si>
  <si>
    <t>Заклад дошкільної освіти (ясла - садок)№102</t>
  </si>
  <si>
    <t>Киїнський ліцей імені Костянтина Светенка Киїнської сільської ради</t>
  </si>
  <si>
    <t>заклад загальної середньої освіти Зеленська гімназія Берестечківської міської ради Волинської області</t>
  </si>
  <si>
    <t>КЗ"Кам'янський ліцей Роздільнянської міської ради Одеської області "</t>
  </si>
  <si>
    <t>Мурафський ліцей Мурафської сільської ради</t>
  </si>
  <si>
    <t>Медвежевушківський ліцей Агрономічної сільської ради Вінницького району Вінницької області</t>
  </si>
  <si>
    <t>Комунальний заклад "Вінницький ліцей №7 ім. Олександра Сухомовського"</t>
  </si>
  <si>
    <t>Прилуцький заклад загальної середньої освіти І-ІІІ ступенів №7 (ліцею №7) Прилуцької міської ради Чернігівської області</t>
  </si>
  <si>
    <t>Дяківська філія Джулинської  публічної бібліотеки</t>
  </si>
  <si>
    <t>Cлободо-Шлишковецький Ліцей</t>
  </si>
  <si>
    <t>Лучинецький ліцей Вендичанської селищної ради Могилів-Подільського району Вінницької області</t>
  </si>
  <si>
    <t>ДНЗ "Черкаське вище професійне училище"</t>
  </si>
  <si>
    <t>Комунальний заклад "Гімназія №12" Кам'янської міської ради</t>
  </si>
  <si>
    <t>Комунальний заклад "Тупичівський ліцей"</t>
  </si>
  <si>
    <t>Комунальний заклад "Дошкільний навчальний заклад № 23 Вінницької міської ради"</t>
  </si>
  <si>
    <t>Черкаська загальноосвітня школа І-ІІІ ступенів №5 Черкаської міської ради Черкаської області</t>
  </si>
  <si>
    <t>Бригадирівський ліцей Балаклійської міської ради Харківської області</t>
  </si>
  <si>
    <t>Нехаївська гімназія</t>
  </si>
  <si>
    <t>НВК "Школа-гімназія Шептицьких"</t>
  </si>
  <si>
    <t>Комунальний заклад загальної середньої освіти "Жидичинський ліцей № 31 Луцької міської ради"</t>
  </si>
  <si>
    <t>Мирнопільська гімназія</t>
  </si>
  <si>
    <t>Куцеволівський ліцей</t>
  </si>
  <si>
    <t>Скобелківська гімназія Горохівської міської ради</t>
  </si>
  <si>
    <t>КОМУНАЛЬНИЙ ЗАКЛАД «СЛОБІДСЬКИЙ ЛІЦЕЙ»   РОЗДІЛЬНЯНСЬКОЇ МІСЬКОЇ РАДИ   ОДЕСЬКОЇ ОБЛАСТІ</t>
  </si>
  <si>
    <t>Кілійський заклад загальної середньої освіти № 3 Кілійської міської ради</t>
  </si>
  <si>
    <t>Степова початкова школа Доброславської селищної ради Одеського району Одеської області</t>
  </si>
  <si>
    <t>Комунальний заклад "Ображіївський навчально-виховний комплекс: зашальноосвітня школа І- ІІІ ступенів імені І. М. Кожедуба - дошкільний навчальний заклад Шосткинської міської ради Сумської області"</t>
  </si>
  <si>
    <t>Яблунівський ЗДО «Зайчатко»</t>
  </si>
  <si>
    <t xml:space="preserve">Кобзарцівська початкова школа з дошкільним підрозділом </t>
  </si>
  <si>
    <t>Кисличуватська гімназія-філія Томаківського ліцею № 1 Томаківської селищної  ради Дніпропетровської області</t>
  </si>
  <si>
    <t>Бережівський ліцей Парафіївської селищної ради</t>
  </si>
  <si>
    <t>Володимирівська гімназія Софіївської селищної ради Дніпропетровської області</t>
  </si>
  <si>
    <t>Житомирський дошкільний навчальний заклад "29</t>
  </si>
  <si>
    <t xml:space="preserve">Комунальний заклад Блиставицький ЗЗСО І-ІІІступенів"N6 </t>
  </si>
  <si>
    <t>Криворізька загальноосвітня школа І-ІІІ ступенів № 61</t>
  </si>
  <si>
    <t>Жашківський ліцей №4 Жашківської міської ради Черкаської області</t>
  </si>
  <si>
    <t>Великосорочинський ліцей Полтавської обласної ради</t>
  </si>
  <si>
    <t>Опорний заклад освіти ''Новозаліський ліцей''</t>
  </si>
  <si>
    <t xml:space="preserve"> 	Миколаївська загальноосвітня санаторна школа-інтернат І-ІІІ ступенів №7 Миколаївської обласної ради</t>
  </si>
  <si>
    <t>Старовижівський професійний ліцей</t>
  </si>
  <si>
    <t>Комунальний заклад загальної середньої освіти «Луцький ліцей №23 Луцької міської ради»</t>
  </si>
  <si>
    <t xml:space="preserve">Комунальний заклад,, Новоолександрівський заклад дошкільної освіти,, Сонечко " Єланецької селищної ради Вознесенського району Миколаївської області </t>
  </si>
  <si>
    <t>Мацошинський ЗЗСО І-ІІ ступеня</t>
  </si>
  <si>
    <t>Відділ (центр) надання адмінстративних послуг виконавчого комітету Зеленодольсько міської ради</t>
  </si>
  <si>
    <t>Хмельницька ЗОШ І-ІІІ ст. №13 ім. М.К.Чекмана</t>
  </si>
  <si>
    <t>Рихтицька СЗШ l-lll ступенів Дрогобицької міської ради Львівської області</t>
  </si>
  <si>
    <t>Комунальний заклад «Маловисківський ліцей їм. Юрія Кондратюка»</t>
  </si>
  <si>
    <t>Житомирський дошкільний навчальний заклад № 30</t>
  </si>
  <si>
    <t>Південний ЗДО "Малятко" Солоницівської селищної ради</t>
  </si>
  <si>
    <t xml:space="preserve">Фараонівський опорний заклад загальної середньої освіти </t>
  </si>
  <si>
    <t>КЗ "Міжгірський професійний ліцей" Закарпатської обласної ради</t>
  </si>
  <si>
    <t xml:space="preserve">Здорівська гімназія </t>
  </si>
  <si>
    <t>Торосівська гімназія Затишанської селищної ради Роздільнянського району Одеської області</t>
  </si>
  <si>
    <t>Солгутівський ліцей Гайворонської міської ради</t>
  </si>
  <si>
    <t xml:space="preserve">Білейки ЗДО </t>
  </si>
  <si>
    <t>Студентська рада та трудовий колектив Харківської державної академії культури</t>
  </si>
  <si>
    <t xml:space="preserve">Хлопчицький заклад загальної середньої освіти І-ІІІ ступенів </t>
  </si>
  <si>
    <t>Комунальний заклад «Софіївсько-Борщагівський заклад дошкільної освіти  «Щаслива країна» Борщагівської сільської ради Бучанського району Київської області»</t>
  </si>
  <si>
    <t>Комунальна організація "Гімназія №7 Володимирської міської ради"</t>
  </si>
  <si>
    <t xml:space="preserve">Степанецький ЗДО "Білочка" Степанецької сільської ради ОТГ Черкаської області </t>
  </si>
  <si>
    <t>Чернеччинський ліцей (опорний заклад освіти))</t>
  </si>
  <si>
    <t>№ з/п</t>
  </si>
  <si>
    <t>Миролюбівський ліцей Новомар'ївської сільської ради Вознесенського району Миколаївської області</t>
  </si>
  <si>
    <t>Хмельницький ліцей 14 імені Івана Огієнка</t>
  </si>
  <si>
    <t>"Рій Варта" та рій "Хоробрі серця" Горобіївського НВК</t>
  </si>
  <si>
    <t>Городецький ліцей Сарненської міської ради</t>
  </si>
  <si>
    <t>Запорізький колегіум "Елінт", 8-Б клас</t>
  </si>
  <si>
    <t>Центр національного виховання учнівської молоді</t>
  </si>
  <si>
    <t>Андріївський ліцей №1 Донецької селищнї ради Ізюмського району Харківської області</t>
  </si>
  <si>
    <t>Відокремлений структурний підрозділ "Любешівський технічний фаховий коледж Луцького національного технічного університету"</t>
  </si>
  <si>
    <t xml:space="preserve">Водяно-Лоринська філія Возсіятського ліцею Єланецької селищної ради Вознесенського району Миколаївської області </t>
  </si>
  <si>
    <t>Капулівська гімназія Покровської сільської ради</t>
  </si>
  <si>
    <t>Іваницький ліцей Парафіївської селищної ради</t>
  </si>
  <si>
    <t>Гвардійський ліцей Черкаської селищної ради Новомосковського району Дніпропетровської області</t>
  </si>
  <si>
    <t xml:space="preserve">Калинівський ЗДО "Вогник" Первозванівської сільської ради Кропивницького району </t>
  </si>
  <si>
    <t>Комунальна установа "Інклюзивно - ресурсний центр" Чемеровецької селищної ради</t>
  </si>
  <si>
    <t>ЗДО "Дзвіночок"№5 комбінованого типу м.Жашків Жашківської міської ради Черкаської області</t>
  </si>
  <si>
    <t>ОЗО "Жукинський ліцей"</t>
  </si>
  <si>
    <t>Новопетрівський ліцей Петрівської сільської ради</t>
  </si>
  <si>
    <t>Гімназія №1 Мирноградської міської ради</t>
  </si>
  <si>
    <t xml:space="preserve">Ічнянський ліцей № 4 Ічнянської міської ради </t>
  </si>
  <si>
    <t xml:space="preserve">Крачанівська гімназія </t>
  </si>
  <si>
    <t>Вишгородський ліцей "Сузір'я"</t>
  </si>
  <si>
    <t>Калинівський ліцей Єланецької селищної ради</t>
  </si>
  <si>
    <t xml:space="preserve">Чернівецький ліцей №16 ім. Ю. Федьковича </t>
  </si>
  <si>
    <t>Коростенський міський ліцей №3 Житомирської області</t>
  </si>
  <si>
    <t>ВСП «Кам’янець-Подільський фаховий коледж харчової промисловості НУХТ»</t>
  </si>
  <si>
    <t>Заклад дошкільної освіти (ясла-садок) "Пролісок"</t>
  </si>
  <si>
    <t xml:space="preserve">Луговицьке НВО "Загальноосвітня школа І- ІІІ ступенів - дошкільний навчальний заклад" Поліської селищної  ради </t>
  </si>
  <si>
    <t>Тарасівська гімназія Гребінківської міської ради</t>
  </si>
  <si>
    <t>ВСП "Мукачівський фаховий коледж НУБіП України"</t>
  </si>
  <si>
    <t>Сумська спеціальна початкова школа № 31 Сумської міської ради</t>
  </si>
  <si>
    <t>Котюжинська гімназія</t>
  </si>
  <si>
    <t>Дошкільний навчальний заклад №12 "Ромашка"м.Сміла</t>
  </si>
  <si>
    <t>Калинівська гімназія Калинівської селищної ради Фастівського району Київської області</t>
  </si>
  <si>
    <t>Салганська філія І-ІІ ст.ОЗ"Шабівський ЗЗСО І-ІІІст.</t>
  </si>
  <si>
    <t>Вікторія Подибайло</t>
  </si>
  <si>
    <t>Самбірський ліцей "Лідер"</t>
  </si>
  <si>
    <t>Заклад загальної середньої освіти селища Гусятин Тернопільської області</t>
  </si>
  <si>
    <t>Ліцей №81 ім. П. Сагайдачного</t>
  </si>
  <si>
    <t>Микулівська початкова школа Івановецької сільської ради</t>
  </si>
  <si>
    <t>Заклад дошкільної освіти №1 "Веселка"  м.Сокиряни</t>
  </si>
  <si>
    <t>Нововолинський ліцей № 6 Нововолинської міської ради Волинської області</t>
  </si>
  <si>
    <t>Старовишнівецький ліцей</t>
  </si>
  <si>
    <t xml:space="preserve">Раковецька гімназія </t>
  </si>
  <si>
    <t xml:space="preserve">Млинівецька гімназія </t>
  </si>
  <si>
    <t>Великокунинецька гімназія</t>
  </si>
  <si>
    <t xml:space="preserve">Великовікнинський ліцей </t>
  </si>
  <si>
    <t xml:space="preserve">Бутинський ліцей </t>
  </si>
  <si>
    <t xml:space="preserve">Бодаківський ліцей </t>
  </si>
  <si>
    <t xml:space="preserve">Вишнівецька селищна рада </t>
  </si>
  <si>
    <t xml:space="preserve">Капулівська гімназія Покровської сільської ради </t>
  </si>
  <si>
    <t>Лозівський центр професійної освіти Харківської області</t>
  </si>
  <si>
    <t xml:space="preserve">Петраківський заклад загальної середньої освіти </t>
  </si>
  <si>
    <t>Комунальна організація "Шосткинська спеціалізована школа І-ІІІ ступенів №1 Шосткинської міської ради Сумської області"</t>
  </si>
  <si>
    <t xml:space="preserve">ВСП "Маріупольський машинобудівний фаховий коледж ДВНЗ "ПДТУ" </t>
  </si>
  <si>
    <t>Олексіївський ліцей Краснокутської селищної ради Богодухівського району Харківської області</t>
  </si>
  <si>
    <t>Хмельницький ліцей № 17</t>
  </si>
  <si>
    <t>Волинський обласний ліцей з посиленою військово-фізичною підготовкою ім. Героїв Небесної Сотні</t>
  </si>
  <si>
    <t>ЗДО № 3 "Берізка"</t>
  </si>
  <si>
    <t xml:space="preserve">Вищеверещаківська філія КЗ "Красносільський ліцей" Олександрівської селищної ради Кропивницького району Кіровоградської області </t>
  </si>
  <si>
    <t>Бібліотека-філія 9 Централізованої бібліотечної системи Хмельницької міської ТГ</t>
  </si>
  <si>
    <t>Широківський ДНЗ № 4</t>
  </si>
  <si>
    <t>Заклад дошкільної освіти ясла-садок комбінованого типу №5 "Іванко"</t>
  </si>
  <si>
    <t xml:space="preserve">Ганнівський ліцей Новомар'ївської сільської ради Вознесенського району </t>
  </si>
  <si>
    <t>Комунальний заклад "Новопокровський заклад дошкільної освіти (ясла-садок)" Новопокровської селищної ради Чугуївського району Харківської області</t>
  </si>
  <si>
    <t xml:space="preserve">Кухарський ліцей Іванківської селищної ради </t>
  </si>
  <si>
    <t>Золотоніського закладу дошкільної освіти (ясла-садок) комбінованого типу "Ромашка" Золотоніської міської ради Черкаської області</t>
  </si>
  <si>
    <t>Кротошинський ліцей</t>
  </si>
  <si>
    <t>Ліцей с. Павлівка Калинівської міської ради Вінницької області</t>
  </si>
  <si>
    <t>Широківський заклад дошкільної освіти (ясла-садок) №4</t>
  </si>
  <si>
    <t>Сновський ліцей №1 Сновської міської ради Корюківського району Чернігівської області</t>
  </si>
  <si>
    <t>Хмельницький заклад дошкільної освіти №48 "Червона квіточка" Хмельницьуої міської ради Хмельної області</t>
  </si>
  <si>
    <t>Ліцей 1 м. Івано-Франківськ</t>
  </si>
  <si>
    <t>КЗО"ВПТУ"ДОР"</t>
  </si>
  <si>
    <t>Заклад дошкільної освіти (ясла-садок) комбінованого типу "Вишенька" Броварської міської ради Броварського району Київської області</t>
  </si>
  <si>
    <t>Кулівецька філія І-ІІ ступенів Репужинецького ОЗЗСО І-ІІІ ступенів</t>
  </si>
  <si>
    <t>Загальноосвітня школа І-ІІ ступенів ім. Героя України М. Дзявульського</t>
  </si>
  <si>
    <t xml:space="preserve">Межирічківська філія голованівського ліцею ім т г Шевченка </t>
  </si>
  <si>
    <t>ГПУ "Полтавагазвидобування"</t>
  </si>
  <si>
    <t xml:space="preserve">Шепилівська філія Голованівського ліцею ім. Т. Г. Шевченка </t>
  </si>
  <si>
    <t xml:space="preserve">Загальноосвітня школа І-ІІІ ступенів №9 Мирноградської міської ради </t>
  </si>
  <si>
    <t>Дошкільний навчавльний заклад №18 "Чебурашка" (ясла-садок комбінованого типу) Смілянської міської ради Черкаської області</t>
  </si>
  <si>
    <t>Хмельницький заклад дошкільної освіти  №10 "ВЕСЕЛКА "</t>
  </si>
  <si>
    <t>Черницький ЗЗСО І-ІІІ ст.</t>
  </si>
  <si>
    <t>Одеський національний технологічний університет</t>
  </si>
  <si>
    <t xml:space="preserve">Хмельницький заклад дошкільної освіти №50 "Лелеченька"
групи №4 та №10
</t>
  </si>
  <si>
    <t>Відокремлений підрозділ Надіївська гімназія-філія закладу загальної середньої освіти "Солонянський ліцей" Солонянської селищної ради Дніпропетровської області</t>
  </si>
  <si>
    <t>Веселівський ліцей Межівської селищної радии</t>
  </si>
  <si>
    <t>Відділ освіти,  молоді  та спорту Печенізької селищної ради Харківської областії селищної ради Харківської області</t>
  </si>
  <si>
    <t>Смілянський навчально-виховний комплекс "Дошкільний навчальний заклад загальноосвітня школа І-ІІІ ступенів №15"</t>
  </si>
  <si>
    <t>Маловільшанський ліцей Маловільшанської сільської ради</t>
  </si>
  <si>
    <t xml:space="preserve">Покровський опорний заклад загальної середньої освіти І-ІІІ ступенів Решетилівської міської ради Полтавської області </t>
  </si>
  <si>
    <t>Білоцерківська гімназія - початкова школа №6 "Перспектива" </t>
  </si>
  <si>
    <t>ПрАТ "Київстар", адміністративний департамент</t>
  </si>
  <si>
    <t xml:space="preserve">ЗДО комбінованого типу № 235 "Горошинка" Запорізької міської ради </t>
  </si>
  <si>
    <t>Борисівська гімназія Червоногригорівської селищної ради Нікопольського району Дніпропетровської області</t>
  </si>
  <si>
    <t>Колектив ДНЗ "Татарбунарське професійно-технічне аграрне училище"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</si>
</sst>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0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talan.bank.gov.ua/get-user-certificate/Kkmmjs8Md5vV3Uh5D99X" TargetMode="External"/><Relationship Id="rId21" Type="http://schemas.openxmlformats.org/officeDocument/2006/relationships/hyperlink" Target="https://talan.bank.gov.ua/get-user-certificate/Kkmmj9VqVePKqJH21NnZ" TargetMode="External"/><Relationship Id="rId170" Type="http://schemas.openxmlformats.org/officeDocument/2006/relationships/hyperlink" Target="https://talan.bank.gov.ua/get-user-certificate/KkmmjrbBiMkYbaReNmIQ" TargetMode="External"/><Relationship Id="rId268" Type="http://schemas.openxmlformats.org/officeDocument/2006/relationships/hyperlink" Target="https://talan.bank.gov.ua/get-user-certificate/Kkmmj4Y6oqnPq1zu4zhS" TargetMode="External"/><Relationship Id="rId475" Type="http://schemas.openxmlformats.org/officeDocument/2006/relationships/hyperlink" Target="https://talan.bank.gov.ua/get-user-certificate/KkmmjHZijR2LvpjAC7bZ" TargetMode="External"/><Relationship Id="rId682" Type="http://schemas.openxmlformats.org/officeDocument/2006/relationships/hyperlink" Target="https://talan.bank.gov.ua/get-user-certificate/Kkmmjt79rDbMBKbtWy0I" TargetMode="External"/><Relationship Id="rId128" Type="http://schemas.openxmlformats.org/officeDocument/2006/relationships/hyperlink" Target="https://talan.bank.gov.ua/get-user-certificate/KkmmjR7mPt7OgPZmrJiJ" TargetMode="External"/><Relationship Id="rId335" Type="http://schemas.openxmlformats.org/officeDocument/2006/relationships/hyperlink" Target="https://talan.bank.gov.ua/get-user-certificate/KkmmjVWmhCilH_Bztpga" TargetMode="External"/><Relationship Id="rId542" Type="http://schemas.openxmlformats.org/officeDocument/2006/relationships/hyperlink" Target="https://talan.bank.gov.ua/get-user-certificate/KkmmjMcfNRLRIcz1sD5q" TargetMode="External"/><Relationship Id="rId987" Type="http://schemas.openxmlformats.org/officeDocument/2006/relationships/hyperlink" Target="https://talan.bank.gov.ua/get-user-certificate/KkmmjK5JaY8wYLi0bc1D" TargetMode="External"/><Relationship Id="rId1172" Type="http://schemas.openxmlformats.org/officeDocument/2006/relationships/hyperlink" Target="https://talan.bank.gov.ua/get-user-certificate/KkmmjrKAOeAdc7L29clA" TargetMode="External"/><Relationship Id="rId402" Type="http://schemas.openxmlformats.org/officeDocument/2006/relationships/hyperlink" Target="https://talan.bank.gov.ua/get-user-certificate/KkmmjfzEn08aksFTC5DB" TargetMode="External"/><Relationship Id="rId847" Type="http://schemas.openxmlformats.org/officeDocument/2006/relationships/hyperlink" Target="https://talan.bank.gov.ua/get-user-certificate/Kkmmjihv_RCweAzd31xH" TargetMode="External"/><Relationship Id="rId1032" Type="http://schemas.openxmlformats.org/officeDocument/2006/relationships/hyperlink" Target="https://talan.bank.gov.ua/get-user-certificate/Kkmmje13XJixzrNyWWQf" TargetMode="External"/><Relationship Id="rId1477" Type="http://schemas.openxmlformats.org/officeDocument/2006/relationships/hyperlink" Target="https://talan.bank.gov.ua/get-user-certificate/KkmmjefoZIPXmqCp1bFI" TargetMode="External"/><Relationship Id="rId1684" Type="http://schemas.openxmlformats.org/officeDocument/2006/relationships/hyperlink" Target="https://talan.bank.gov.ua/get-user-certificate/KkmmjY9_1WqUF0M1tphI" TargetMode="External"/><Relationship Id="rId707" Type="http://schemas.openxmlformats.org/officeDocument/2006/relationships/hyperlink" Target="https://talan.bank.gov.ua/get-user-certificate/Kkmmj5SYcTZPHMmWYn_9" TargetMode="External"/><Relationship Id="rId914" Type="http://schemas.openxmlformats.org/officeDocument/2006/relationships/hyperlink" Target="https://talan.bank.gov.ua/get-user-certificate/KkmmjHA15IAW5_iKeDDR" TargetMode="External"/><Relationship Id="rId1337" Type="http://schemas.openxmlformats.org/officeDocument/2006/relationships/hyperlink" Target="https://talan.bank.gov.ua/get-user-certificate/KkmmjiITpXh41y8i2-0w" TargetMode="External"/><Relationship Id="rId1544" Type="http://schemas.openxmlformats.org/officeDocument/2006/relationships/hyperlink" Target="https://talan.bank.gov.ua/get-user-certificate/Kkmmj9yLS1SbmTtYA1Ab" TargetMode="External"/><Relationship Id="rId1751" Type="http://schemas.openxmlformats.org/officeDocument/2006/relationships/hyperlink" Target="https://talan.bank.gov.ua/get-user-certificate/aVeKOgDFBMXuM5pl7EMr" TargetMode="External"/><Relationship Id="rId43" Type="http://schemas.openxmlformats.org/officeDocument/2006/relationships/hyperlink" Target="https://talan.bank.gov.ua/get-user-certificate/KkmmjfAdeInDFP2HO7LX" TargetMode="External"/><Relationship Id="rId1404" Type="http://schemas.openxmlformats.org/officeDocument/2006/relationships/hyperlink" Target="https://talan.bank.gov.ua/get-user-certificate/KkmmjqFhIdetGT4v_tmr" TargetMode="External"/><Relationship Id="rId1611" Type="http://schemas.openxmlformats.org/officeDocument/2006/relationships/hyperlink" Target="https://talan.bank.gov.ua/get-user-certificate/Kkmmjo9p3xMikwBPuqCh" TargetMode="External"/><Relationship Id="rId192" Type="http://schemas.openxmlformats.org/officeDocument/2006/relationships/hyperlink" Target="https://talan.bank.gov.ua/get-user-certificate/KkmmjNQp9EVsTa2_2jMv" TargetMode="External"/><Relationship Id="rId1709" Type="http://schemas.openxmlformats.org/officeDocument/2006/relationships/hyperlink" Target="https://talan.bank.gov.ua/get-user-certificate/aVeKOcaxezwcILioWqua" TargetMode="External"/><Relationship Id="rId497" Type="http://schemas.openxmlformats.org/officeDocument/2006/relationships/hyperlink" Target="https://talan.bank.gov.ua/get-user-certificate/KkmmjcaqGq79HNtRZroG" TargetMode="External"/><Relationship Id="rId357" Type="http://schemas.openxmlformats.org/officeDocument/2006/relationships/hyperlink" Target="https://talan.bank.gov.ua/get-user-certificate/KkmmjLdVeSr3eIIL3QT8" TargetMode="External"/><Relationship Id="rId1194" Type="http://schemas.openxmlformats.org/officeDocument/2006/relationships/hyperlink" Target="https://talan.bank.gov.ua/get-user-certificate/Kkmmj18TSTN0KpVoZ8pr" TargetMode="External"/><Relationship Id="rId217" Type="http://schemas.openxmlformats.org/officeDocument/2006/relationships/hyperlink" Target="https://talan.bank.gov.ua/get-user-certificate/KkmmjvrGTK0iD4KhfNvx" TargetMode="External"/><Relationship Id="rId564" Type="http://schemas.openxmlformats.org/officeDocument/2006/relationships/hyperlink" Target="https://talan.bank.gov.ua/get-user-certificate/KkmmjuCLGJ-s_JXJoLl-" TargetMode="External"/><Relationship Id="rId771" Type="http://schemas.openxmlformats.org/officeDocument/2006/relationships/hyperlink" Target="https://talan.bank.gov.ua/get-user-certificate/Kkmmjg_veLKOYJH_ARoQ" TargetMode="External"/><Relationship Id="rId869" Type="http://schemas.openxmlformats.org/officeDocument/2006/relationships/hyperlink" Target="https://talan.bank.gov.ua/get-user-certificate/KkmmjINX3vEISSf210yk" TargetMode="External"/><Relationship Id="rId1499" Type="http://schemas.openxmlformats.org/officeDocument/2006/relationships/hyperlink" Target="https://talan.bank.gov.ua/get-user-certificate/KkmmjQENFxjFxapJzowE" TargetMode="External"/><Relationship Id="rId424" Type="http://schemas.openxmlformats.org/officeDocument/2006/relationships/hyperlink" Target="https://talan.bank.gov.ua/get-user-certificate/KkmmjJ0MLGgMLK47D9Rf" TargetMode="External"/><Relationship Id="rId631" Type="http://schemas.openxmlformats.org/officeDocument/2006/relationships/hyperlink" Target="https://talan.bank.gov.ua/get-user-certificate/KkmmjjaWXV1-yo1fx9Ny" TargetMode="External"/><Relationship Id="rId729" Type="http://schemas.openxmlformats.org/officeDocument/2006/relationships/hyperlink" Target="https://talan.bank.gov.ua/get-user-certificate/Kkmmjt5u9EO1_apfSc8E" TargetMode="External"/><Relationship Id="rId1054" Type="http://schemas.openxmlformats.org/officeDocument/2006/relationships/hyperlink" Target="https://talan.bank.gov.ua/get-user-certificate/Kkmmjp77Zy36pGb6Yge4" TargetMode="External"/><Relationship Id="rId1261" Type="http://schemas.openxmlformats.org/officeDocument/2006/relationships/hyperlink" Target="https://talan.bank.gov.ua/get-user-certificate/KkmmjCzgSC47oK6ye7zR" TargetMode="External"/><Relationship Id="rId1359" Type="http://schemas.openxmlformats.org/officeDocument/2006/relationships/hyperlink" Target="https://talan.bank.gov.ua/get-user-certificate/Kkmmjq0bzglA0jRDQso0" TargetMode="External"/><Relationship Id="rId936" Type="http://schemas.openxmlformats.org/officeDocument/2006/relationships/hyperlink" Target="https://talan.bank.gov.ua/get-user-certificate/KkmmjMXURNCXh2rqqhzH" TargetMode="External"/><Relationship Id="rId1121" Type="http://schemas.openxmlformats.org/officeDocument/2006/relationships/hyperlink" Target="https://talan.bank.gov.ua/get-user-certificate/KkmmjBUoXDtrEcGUwYsp" TargetMode="External"/><Relationship Id="rId1219" Type="http://schemas.openxmlformats.org/officeDocument/2006/relationships/hyperlink" Target="https://talan.bank.gov.ua/get-user-certificate/Kkmmj1UVz5tGypyZspR_" TargetMode="External"/><Relationship Id="rId1566" Type="http://schemas.openxmlformats.org/officeDocument/2006/relationships/hyperlink" Target="https://talan.bank.gov.ua/get-user-certificate/Kkmmjgxk4vLuCPOAu8Vu" TargetMode="External"/><Relationship Id="rId1773" Type="http://schemas.openxmlformats.org/officeDocument/2006/relationships/hyperlink" Target="https://talan.bank.gov.ua/get-user-certificate/FBFPRi4m5g8pFCqk8u1d" TargetMode="External"/><Relationship Id="rId65" Type="http://schemas.openxmlformats.org/officeDocument/2006/relationships/hyperlink" Target="https://talan.bank.gov.ua/get-user-certificate/KkmmjVjaSSuiZnFurDag" TargetMode="External"/><Relationship Id="rId1426" Type="http://schemas.openxmlformats.org/officeDocument/2006/relationships/hyperlink" Target="https://talan.bank.gov.ua/get-user-certificate/KkmmjaBdRlLoNMgB82lL" TargetMode="External"/><Relationship Id="rId1633" Type="http://schemas.openxmlformats.org/officeDocument/2006/relationships/hyperlink" Target="https://talan.bank.gov.ua/get-user-certificate/KkmmjMAJSd8Cedd9rg-X" TargetMode="External"/><Relationship Id="rId1700" Type="http://schemas.openxmlformats.org/officeDocument/2006/relationships/hyperlink" Target="https://talan.bank.gov.ua/get-user-certificate/KkmmjIK2PJVCp4HKfEDc" TargetMode="External"/><Relationship Id="rId281" Type="http://schemas.openxmlformats.org/officeDocument/2006/relationships/hyperlink" Target="https://talan.bank.gov.ua/get-user-certificate/KkmmjhC1ssWyzWS_WOyQ" TargetMode="External"/><Relationship Id="rId141" Type="http://schemas.openxmlformats.org/officeDocument/2006/relationships/hyperlink" Target="https://talan.bank.gov.ua/get-user-certificate/Kkmmje0HU638D9Uqjah7" TargetMode="External"/><Relationship Id="rId379" Type="http://schemas.openxmlformats.org/officeDocument/2006/relationships/hyperlink" Target="https://talan.bank.gov.ua/get-user-certificate/Kkmmj4QgW6nju6nE9dKR" TargetMode="External"/><Relationship Id="rId586" Type="http://schemas.openxmlformats.org/officeDocument/2006/relationships/hyperlink" Target="https://talan.bank.gov.ua/get-user-certificate/KkmmjYT53HqYpak7L7T5" TargetMode="External"/><Relationship Id="rId793" Type="http://schemas.openxmlformats.org/officeDocument/2006/relationships/hyperlink" Target="https://talan.bank.gov.ua/get-user-certificate/Kkmmjc_oN-x7CGe-SSgV" TargetMode="External"/><Relationship Id="rId7" Type="http://schemas.openxmlformats.org/officeDocument/2006/relationships/hyperlink" Target="https://talan.bank.gov.ua/get-user-certificate/Kkmmj0FZ70Y1fDRLgBtR" TargetMode="External"/><Relationship Id="rId239" Type="http://schemas.openxmlformats.org/officeDocument/2006/relationships/hyperlink" Target="https://talan.bank.gov.ua/get-user-certificate/KkmmjJZEJPm1VM6SOpdw" TargetMode="External"/><Relationship Id="rId446" Type="http://schemas.openxmlformats.org/officeDocument/2006/relationships/hyperlink" Target="https://talan.bank.gov.ua/get-user-certificate/KkmmjogcEozQT8UVU6tc" TargetMode="External"/><Relationship Id="rId653" Type="http://schemas.openxmlformats.org/officeDocument/2006/relationships/hyperlink" Target="https://talan.bank.gov.ua/get-user-certificate/KkmmjxwXI_-hiTke71D0" TargetMode="External"/><Relationship Id="rId1076" Type="http://schemas.openxmlformats.org/officeDocument/2006/relationships/hyperlink" Target="https://talan.bank.gov.ua/get-user-certificate/KkmmjgG36r1yufunmEbM" TargetMode="External"/><Relationship Id="rId1283" Type="http://schemas.openxmlformats.org/officeDocument/2006/relationships/hyperlink" Target="https://talan.bank.gov.ua/get-user-certificate/Kkmmj-uJIOQ2HuJmSr3k" TargetMode="External"/><Relationship Id="rId1490" Type="http://schemas.openxmlformats.org/officeDocument/2006/relationships/hyperlink" Target="https://talan.bank.gov.ua/get-user-certificate/KkmmjOZ6DnP5t3575v1-" TargetMode="External"/><Relationship Id="rId306" Type="http://schemas.openxmlformats.org/officeDocument/2006/relationships/hyperlink" Target="https://talan.bank.gov.ua/get-user-certificate/Kkmmj3s5hH2UU6sp_A_o" TargetMode="External"/><Relationship Id="rId860" Type="http://schemas.openxmlformats.org/officeDocument/2006/relationships/hyperlink" Target="https://talan.bank.gov.ua/get-user-certificate/KkmmjYvZV3DJNKD4d5a2" TargetMode="External"/><Relationship Id="rId958" Type="http://schemas.openxmlformats.org/officeDocument/2006/relationships/hyperlink" Target="https://talan.bank.gov.ua/get-user-certificate/KkmmjwLB3aETN_3fNVfN" TargetMode="External"/><Relationship Id="rId1143" Type="http://schemas.openxmlformats.org/officeDocument/2006/relationships/hyperlink" Target="https://talan.bank.gov.ua/get-user-certificate/KkmmjmYhkxJiAhcAl0-T" TargetMode="External"/><Relationship Id="rId1588" Type="http://schemas.openxmlformats.org/officeDocument/2006/relationships/hyperlink" Target="https://talan.bank.gov.ua/get-user-certificate/Kkmmj5IyF4CqJ9zw5Ep6" TargetMode="External"/><Relationship Id="rId1795" Type="http://schemas.openxmlformats.org/officeDocument/2006/relationships/hyperlink" Target="https://talan.bank.gov.ua/get-user-certificate/FXz_tlGNzrGna0SRHefR" TargetMode="External"/><Relationship Id="rId87" Type="http://schemas.openxmlformats.org/officeDocument/2006/relationships/hyperlink" Target="https://talan.bank.gov.ua/get-user-certificate/KkmmjQU-zFsjNJtkP99n" TargetMode="External"/><Relationship Id="rId513" Type="http://schemas.openxmlformats.org/officeDocument/2006/relationships/hyperlink" Target="https://talan.bank.gov.ua/get-user-certificate/KkmmjyjdJSWg9bGUO2ta" TargetMode="External"/><Relationship Id="rId720" Type="http://schemas.openxmlformats.org/officeDocument/2006/relationships/hyperlink" Target="https://talan.bank.gov.ua/get-user-certificate/Kkmmj9SD6og9hXF84iUV" TargetMode="External"/><Relationship Id="rId818" Type="http://schemas.openxmlformats.org/officeDocument/2006/relationships/hyperlink" Target="https://talan.bank.gov.ua/get-user-certificate/KkmmjhOpiqnlV8ooLcv_" TargetMode="External"/><Relationship Id="rId1350" Type="http://schemas.openxmlformats.org/officeDocument/2006/relationships/hyperlink" Target="https://talan.bank.gov.ua/get-user-certificate/KkmmjBegXkzfVpJAsADs" TargetMode="External"/><Relationship Id="rId1448" Type="http://schemas.openxmlformats.org/officeDocument/2006/relationships/hyperlink" Target="https://talan.bank.gov.ua/get-user-certificate/KkmmjhLXXXxOHiKOusrX" TargetMode="External"/><Relationship Id="rId1655" Type="http://schemas.openxmlformats.org/officeDocument/2006/relationships/hyperlink" Target="https://talan.bank.gov.ua/get-user-certificate/KkmmjaVLWq3wvNTXgnQV" TargetMode="External"/><Relationship Id="rId1003" Type="http://schemas.openxmlformats.org/officeDocument/2006/relationships/hyperlink" Target="https://talan.bank.gov.ua/get-user-certificate/KkmmjQ2jYL3TlNxAlsJK" TargetMode="External"/><Relationship Id="rId1210" Type="http://schemas.openxmlformats.org/officeDocument/2006/relationships/hyperlink" Target="https://talan.bank.gov.ua/get-user-certificate/KkmmjuftAnqBz4wO0Aa7" TargetMode="External"/><Relationship Id="rId1308" Type="http://schemas.openxmlformats.org/officeDocument/2006/relationships/hyperlink" Target="https://talan.bank.gov.ua/get-user-certificate/KkmmjGDk26AxvSCzWx3Q" TargetMode="External"/><Relationship Id="rId1515" Type="http://schemas.openxmlformats.org/officeDocument/2006/relationships/hyperlink" Target="https://talan.bank.gov.ua/get-user-certificate/KkmmjnnZMciNxbmq8I8G" TargetMode="External"/><Relationship Id="rId1722" Type="http://schemas.openxmlformats.org/officeDocument/2006/relationships/hyperlink" Target="https://talan.bank.gov.ua/get-user-certificate/aVeKOCGmxykJt42pDVsR" TargetMode="External"/><Relationship Id="rId14" Type="http://schemas.openxmlformats.org/officeDocument/2006/relationships/hyperlink" Target="https://talan.bank.gov.ua/get-user-certificate/KkmmjT3pX5P8cFSMGtg0" TargetMode="External"/><Relationship Id="rId163" Type="http://schemas.openxmlformats.org/officeDocument/2006/relationships/hyperlink" Target="https://talan.bank.gov.ua/get-user-certificate/Kkmmj2szJXoIXF5HVTBN" TargetMode="External"/><Relationship Id="rId370" Type="http://schemas.openxmlformats.org/officeDocument/2006/relationships/hyperlink" Target="https://talan.bank.gov.ua/get-user-certificate/KkmmjI0g5fM_eG9VYVxY" TargetMode="External"/><Relationship Id="rId230" Type="http://schemas.openxmlformats.org/officeDocument/2006/relationships/hyperlink" Target="https://talan.bank.gov.ua/get-user-certificate/Kkmmj4GZsWYhkIFn82GL" TargetMode="External"/><Relationship Id="rId468" Type="http://schemas.openxmlformats.org/officeDocument/2006/relationships/hyperlink" Target="https://talan.bank.gov.ua/get-user-certificate/KkmmjWJiZgbBhJQAjWZ8" TargetMode="External"/><Relationship Id="rId675" Type="http://schemas.openxmlformats.org/officeDocument/2006/relationships/hyperlink" Target="https://talan.bank.gov.ua/get-user-certificate/Kkmmj_cgH1H6jn24doky" TargetMode="External"/><Relationship Id="rId882" Type="http://schemas.openxmlformats.org/officeDocument/2006/relationships/hyperlink" Target="https://talan.bank.gov.ua/get-user-certificate/KkmmjUw4XX4b610x62xH" TargetMode="External"/><Relationship Id="rId1098" Type="http://schemas.openxmlformats.org/officeDocument/2006/relationships/hyperlink" Target="https://talan.bank.gov.ua/get-user-certificate/Kkmmjnef69oUJEbF2kj1" TargetMode="External"/><Relationship Id="rId328" Type="http://schemas.openxmlformats.org/officeDocument/2006/relationships/hyperlink" Target="https://talan.bank.gov.ua/get-user-certificate/Kkmmj3uXjh8mrLjaTrYc" TargetMode="External"/><Relationship Id="rId535" Type="http://schemas.openxmlformats.org/officeDocument/2006/relationships/hyperlink" Target="https://talan.bank.gov.ua/get-user-certificate/KkmmjkXbMgF6N_IwGS1u" TargetMode="External"/><Relationship Id="rId742" Type="http://schemas.openxmlformats.org/officeDocument/2006/relationships/hyperlink" Target="https://talan.bank.gov.ua/get-user-certificate/KkmmjZKEY3yaX-V6n8s9" TargetMode="External"/><Relationship Id="rId1165" Type="http://schemas.openxmlformats.org/officeDocument/2006/relationships/hyperlink" Target="https://talan.bank.gov.ua/get-user-certificate/Kkmmj6XOpgnPWw_4IeWw" TargetMode="External"/><Relationship Id="rId1372" Type="http://schemas.openxmlformats.org/officeDocument/2006/relationships/hyperlink" Target="https://talan.bank.gov.ua/get-user-certificate/KkmmjDdJ7EMBUERyWL55" TargetMode="External"/><Relationship Id="rId602" Type="http://schemas.openxmlformats.org/officeDocument/2006/relationships/hyperlink" Target="https://talan.bank.gov.ua/get-user-certificate/KkmmjB-I4B_cLG6Z5DBr" TargetMode="External"/><Relationship Id="rId1025" Type="http://schemas.openxmlformats.org/officeDocument/2006/relationships/hyperlink" Target="https://talan.bank.gov.ua/get-user-certificate/KkmmjbQRiZ-PWtUCCxbH" TargetMode="External"/><Relationship Id="rId1232" Type="http://schemas.openxmlformats.org/officeDocument/2006/relationships/hyperlink" Target="https://talan.bank.gov.ua/get-user-certificate/KkmmjF8L7Hg2kIB42wmv" TargetMode="External"/><Relationship Id="rId1677" Type="http://schemas.openxmlformats.org/officeDocument/2006/relationships/hyperlink" Target="https://talan.bank.gov.ua/get-user-certificate/KkmmjnkfCnWwDa5v29Uz" TargetMode="External"/><Relationship Id="rId907" Type="http://schemas.openxmlformats.org/officeDocument/2006/relationships/hyperlink" Target="https://talan.bank.gov.ua/get-user-certificate/KkmmjFeKzFmGaGcDT5Ti" TargetMode="External"/><Relationship Id="rId1537" Type="http://schemas.openxmlformats.org/officeDocument/2006/relationships/hyperlink" Target="https://talan.bank.gov.ua/get-user-certificate/KkmmjErn6YgbIozePp3-" TargetMode="External"/><Relationship Id="rId1744" Type="http://schemas.openxmlformats.org/officeDocument/2006/relationships/hyperlink" Target="https://talan.bank.gov.ua/get-user-certificate/aVeKOYqCA6jKmQa-ixnz" TargetMode="External"/><Relationship Id="rId36" Type="http://schemas.openxmlformats.org/officeDocument/2006/relationships/hyperlink" Target="https://talan.bank.gov.ua/get-user-certificate/KkmmjManoV8Xd0Ks3LSR" TargetMode="External"/><Relationship Id="rId1604" Type="http://schemas.openxmlformats.org/officeDocument/2006/relationships/hyperlink" Target="https://talan.bank.gov.ua/get-user-certificate/KkmmjNMepHUgoqiQp8qB" TargetMode="External"/><Relationship Id="rId185" Type="http://schemas.openxmlformats.org/officeDocument/2006/relationships/hyperlink" Target="https://talan.bank.gov.ua/get-user-certificate/Kkmmjdcx2_fXtNe8T48q" TargetMode="External"/><Relationship Id="rId1811" Type="http://schemas.openxmlformats.org/officeDocument/2006/relationships/hyperlink" Target="https://talan.bank.gov.ua/get-user-certificate/xypuE0i-I_ojWkDRfH1N" TargetMode="External"/><Relationship Id="rId392" Type="http://schemas.openxmlformats.org/officeDocument/2006/relationships/hyperlink" Target="https://talan.bank.gov.ua/get-user-certificate/KkmmjFD083cFn51ktyrW" TargetMode="External"/><Relationship Id="rId697" Type="http://schemas.openxmlformats.org/officeDocument/2006/relationships/hyperlink" Target="https://talan.bank.gov.ua/get-user-certificate/KkmmjvYuduEWI5msv3U9" TargetMode="External"/><Relationship Id="rId252" Type="http://schemas.openxmlformats.org/officeDocument/2006/relationships/hyperlink" Target="https://talan.bank.gov.ua/get-user-certificate/Kkmmj1GB7M_Y8SQA0xsO" TargetMode="External"/><Relationship Id="rId1187" Type="http://schemas.openxmlformats.org/officeDocument/2006/relationships/hyperlink" Target="https://talan.bank.gov.ua/get-user-certificate/KkmmjnporpBpuARzzvvM" TargetMode="External"/><Relationship Id="rId112" Type="http://schemas.openxmlformats.org/officeDocument/2006/relationships/hyperlink" Target="https://talan.bank.gov.ua/get-user-certificate/KkmmjQXqS2qfWipyETTh" TargetMode="External"/><Relationship Id="rId557" Type="http://schemas.openxmlformats.org/officeDocument/2006/relationships/hyperlink" Target="https://talan.bank.gov.ua/get-user-certificate/KkmmjbBjkD5sRQITNqPu" TargetMode="External"/><Relationship Id="rId764" Type="http://schemas.openxmlformats.org/officeDocument/2006/relationships/hyperlink" Target="https://talan.bank.gov.ua/get-user-certificate/Kkmmj-luTzDJYytu633N" TargetMode="External"/><Relationship Id="rId971" Type="http://schemas.openxmlformats.org/officeDocument/2006/relationships/hyperlink" Target="https://talan.bank.gov.ua/get-user-certificate/KkmmjvDmk9T7-p2g-Sto" TargetMode="External"/><Relationship Id="rId1394" Type="http://schemas.openxmlformats.org/officeDocument/2006/relationships/hyperlink" Target="https://talan.bank.gov.ua/get-user-certificate/Kkmmj0Ci5gLUzbIkMcas" TargetMode="External"/><Relationship Id="rId1699" Type="http://schemas.openxmlformats.org/officeDocument/2006/relationships/hyperlink" Target="https://talan.bank.gov.ua/get-user-certificate/KkmmjOoNdNCnBboMGWgU" TargetMode="External"/><Relationship Id="rId417" Type="http://schemas.openxmlformats.org/officeDocument/2006/relationships/hyperlink" Target="https://talan.bank.gov.ua/get-user-certificate/Kkmmje-r_ve1wD3by1xw" TargetMode="External"/><Relationship Id="rId624" Type="http://schemas.openxmlformats.org/officeDocument/2006/relationships/hyperlink" Target="https://talan.bank.gov.ua/get-user-certificate/Kkmmj4tp-vjCieK97Pgo" TargetMode="External"/><Relationship Id="rId831" Type="http://schemas.openxmlformats.org/officeDocument/2006/relationships/hyperlink" Target="https://talan.bank.gov.ua/get-user-certificate/KkmmjrDPbSMyo7s4P4XZ" TargetMode="External"/><Relationship Id="rId1047" Type="http://schemas.openxmlformats.org/officeDocument/2006/relationships/hyperlink" Target="https://talan.bank.gov.ua/get-user-certificate/KkmmjCXql6QzgY4FOC-o" TargetMode="External"/><Relationship Id="rId1254" Type="http://schemas.openxmlformats.org/officeDocument/2006/relationships/hyperlink" Target="https://talan.bank.gov.ua/get-user-certificate/KkmmjPj6ZCOOA1P3-MFj" TargetMode="External"/><Relationship Id="rId1461" Type="http://schemas.openxmlformats.org/officeDocument/2006/relationships/hyperlink" Target="https://talan.bank.gov.ua/get-user-certificate/KkmmjkE8TSwyGdxISO9e" TargetMode="External"/><Relationship Id="rId929" Type="http://schemas.openxmlformats.org/officeDocument/2006/relationships/hyperlink" Target="https://talan.bank.gov.ua/get-user-certificate/KkmmjdXXktbWGLTm141m" TargetMode="External"/><Relationship Id="rId1114" Type="http://schemas.openxmlformats.org/officeDocument/2006/relationships/hyperlink" Target="https://talan.bank.gov.ua/get-user-certificate/KkmmjPz_Zi4aMlXyhwwu" TargetMode="External"/><Relationship Id="rId1321" Type="http://schemas.openxmlformats.org/officeDocument/2006/relationships/hyperlink" Target="https://talan.bank.gov.ua/get-user-certificate/Kkmmjr2-DnCMm64ktoa2" TargetMode="External"/><Relationship Id="rId1559" Type="http://schemas.openxmlformats.org/officeDocument/2006/relationships/hyperlink" Target="https://talan.bank.gov.ua/get-user-certificate/Kkmmj6teHYRLMEw8rbH-" TargetMode="External"/><Relationship Id="rId1766" Type="http://schemas.openxmlformats.org/officeDocument/2006/relationships/hyperlink" Target="https://talan.bank.gov.ua/get-user-certificate/FBFPRJ06X0ehBD2K7QMi" TargetMode="External"/><Relationship Id="rId58" Type="http://schemas.openxmlformats.org/officeDocument/2006/relationships/hyperlink" Target="https://talan.bank.gov.ua/get-user-certificate/KkmmjvPZx2zeCdinnBz-" TargetMode="External"/><Relationship Id="rId1419" Type="http://schemas.openxmlformats.org/officeDocument/2006/relationships/hyperlink" Target="https://talan.bank.gov.ua/get-user-certificate/Kkmmj35XU1ydFQk29SNL" TargetMode="External"/><Relationship Id="rId1626" Type="http://schemas.openxmlformats.org/officeDocument/2006/relationships/hyperlink" Target="https://talan.bank.gov.ua/get-user-certificate/KkmmjLlRI8qZ6GT3p88r" TargetMode="External"/><Relationship Id="rId274" Type="http://schemas.openxmlformats.org/officeDocument/2006/relationships/hyperlink" Target="https://talan.bank.gov.ua/get-user-certificate/KkmmjBgdaTkFQ9IdZbsl" TargetMode="External"/><Relationship Id="rId481" Type="http://schemas.openxmlformats.org/officeDocument/2006/relationships/hyperlink" Target="https://talan.bank.gov.ua/get-user-certificate/Kkmmj5CtYdoml4db5IJP" TargetMode="External"/><Relationship Id="rId134" Type="http://schemas.openxmlformats.org/officeDocument/2006/relationships/hyperlink" Target="https://talan.bank.gov.ua/get-user-certificate/KkmmjH19KCrHhVLT_irw" TargetMode="External"/><Relationship Id="rId579" Type="http://schemas.openxmlformats.org/officeDocument/2006/relationships/hyperlink" Target="https://talan.bank.gov.ua/get-user-certificate/KkmmjpDdkYwbeWXLiDjm" TargetMode="External"/><Relationship Id="rId786" Type="http://schemas.openxmlformats.org/officeDocument/2006/relationships/hyperlink" Target="https://talan.bank.gov.ua/get-user-certificate/KkmmjSqc_KHQAwntPR65" TargetMode="External"/><Relationship Id="rId993" Type="http://schemas.openxmlformats.org/officeDocument/2006/relationships/hyperlink" Target="https://talan.bank.gov.ua/get-user-certificate/KkmmjHwD_75SpiLRhV0i" TargetMode="External"/><Relationship Id="rId341" Type="http://schemas.openxmlformats.org/officeDocument/2006/relationships/hyperlink" Target="https://talan.bank.gov.ua/get-user-certificate/KkmmjR_9lI3ATWPe6jlh" TargetMode="External"/><Relationship Id="rId439" Type="http://schemas.openxmlformats.org/officeDocument/2006/relationships/hyperlink" Target="https://talan.bank.gov.ua/get-user-certificate/Kkmmjcz0EaSykq2SaZH1" TargetMode="External"/><Relationship Id="rId646" Type="http://schemas.openxmlformats.org/officeDocument/2006/relationships/hyperlink" Target="https://talan.bank.gov.ua/get-user-certificate/KkmmjGJdMxjIBKjwve6B" TargetMode="External"/><Relationship Id="rId1069" Type="http://schemas.openxmlformats.org/officeDocument/2006/relationships/hyperlink" Target="https://talan.bank.gov.ua/get-user-certificate/KkmmjXERVXtrrsjTeENh" TargetMode="External"/><Relationship Id="rId1276" Type="http://schemas.openxmlformats.org/officeDocument/2006/relationships/hyperlink" Target="https://talan.bank.gov.ua/get-user-certificate/Kkmmjn4IROlNo91QpLvt" TargetMode="External"/><Relationship Id="rId1483" Type="http://schemas.openxmlformats.org/officeDocument/2006/relationships/hyperlink" Target="https://talan.bank.gov.ua/get-user-certificate/KkmmjFzjoO8gNLwaIuIu" TargetMode="External"/><Relationship Id="rId201" Type="http://schemas.openxmlformats.org/officeDocument/2006/relationships/hyperlink" Target="https://talan.bank.gov.ua/get-user-certificate/KkmmjV9Rk8Y6tPeMyou8" TargetMode="External"/><Relationship Id="rId506" Type="http://schemas.openxmlformats.org/officeDocument/2006/relationships/hyperlink" Target="https://talan.bank.gov.ua/get-user-certificate/KkmmjwJIxvk4YYC7QCoE" TargetMode="External"/><Relationship Id="rId853" Type="http://schemas.openxmlformats.org/officeDocument/2006/relationships/hyperlink" Target="https://talan.bank.gov.ua/get-user-certificate/KkmmjChELGVQW1Plsde-" TargetMode="External"/><Relationship Id="rId1136" Type="http://schemas.openxmlformats.org/officeDocument/2006/relationships/hyperlink" Target="https://talan.bank.gov.ua/get-user-certificate/KkmmjpPbv5Zf8_Nassug" TargetMode="External"/><Relationship Id="rId1690" Type="http://schemas.openxmlformats.org/officeDocument/2006/relationships/hyperlink" Target="https://talan.bank.gov.ua/get-user-certificate/KkmmjGCDtkB8doyMLhfH" TargetMode="External"/><Relationship Id="rId1788" Type="http://schemas.openxmlformats.org/officeDocument/2006/relationships/hyperlink" Target="https://talan.bank.gov.ua/get-user-certificate/FXz_tha32tuUPP-KEgtE" TargetMode="External"/><Relationship Id="rId713" Type="http://schemas.openxmlformats.org/officeDocument/2006/relationships/hyperlink" Target="https://talan.bank.gov.ua/get-user-certificate/KkmmjPiB7j7zviJauf2D" TargetMode="External"/><Relationship Id="rId920" Type="http://schemas.openxmlformats.org/officeDocument/2006/relationships/hyperlink" Target="https://talan.bank.gov.ua/get-user-certificate/KkmmjHEBRmnzInDdyUcN" TargetMode="External"/><Relationship Id="rId1343" Type="http://schemas.openxmlformats.org/officeDocument/2006/relationships/hyperlink" Target="https://talan.bank.gov.ua/get-user-certificate/KkmmjqH7vdKInSLnbjFg" TargetMode="External"/><Relationship Id="rId1550" Type="http://schemas.openxmlformats.org/officeDocument/2006/relationships/hyperlink" Target="https://talan.bank.gov.ua/get-user-certificate/KkmmjQp9JrsCS3xnbFQx" TargetMode="External"/><Relationship Id="rId1648" Type="http://schemas.openxmlformats.org/officeDocument/2006/relationships/hyperlink" Target="https://talan.bank.gov.ua/get-user-certificate/Kkmmj7i4iqqHHlMtSJrC" TargetMode="External"/><Relationship Id="rId1203" Type="http://schemas.openxmlformats.org/officeDocument/2006/relationships/hyperlink" Target="https://talan.bank.gov.ua/get-user-certificate/Kkmmj_7zIDPRXBQKySKk" TargetMode="External"/><Relationship Id="rId1410" Type="http://schemas.openxmlformats.org/officeDocument/2006/relationships/hyperlink" Target="https://talan.bank.gov.ua/get-user-certificate/KkmmjPlbhqsTTLTp5vpV" TargetMode="External"/><Relationship Id="rId1508" Type="http://schemas.openxmlformats.org/officeDocument/2006/relationships/hyperlink" Target="https://talan.bank.gov.ua/get-user-certificate/KkmmjyS69U1BNa21FiOU" TargetMode="External"/><Relationship Id="rId1715" Type="http://schemas.openxmlformats.org/officeDocument/2006/relationships/hyperlink" Target="https://talan.bank.gov.ua/get-user-certificate/aVeKOTFWxhLiI_4yuBRS" TargetMode="External"/><Relationship Id="rId296" Type="http://schemas.openxmlformats.org/officeDocument/2006/relationships/hyperlink" Target="https://talan.bank.gov.ua/get-user-certificate/KkmmjryDP67N6LXoV8xd" TargetMode="External"/><Relationship Id="rId156" Type="http://schemas.openxmlformats.org/officeDocument/2006/relationships/hyperlink" Target="https://talan.bank.gov.ua/get-user-certificate/KkmmjN3hy0BDGPTZdd4D" TargetMode="External"/><Relationship Id="rId363" Type="http://schemas.openxmlformats.org/officeDocument/2006/relationships/hyperlink" Target="https://talan.bank.gov.ua/get-user-certificate/KkmmjS1WRZ1IKPowTud6" TargetMode="External"/><Relationship Id="rId570" Type="http://schemas.openxmlformats.org/officeDocument/2006/relationships/hyperlink" Target="https://talan.bank.gov.ua/get-user-certificate/KkmmjoWr9w5TfhDbr0yz" TargetMode="External"/><Relationship Id="rId223" Type="http://schemas.openxmlformats.org/officeDocument/2006/relationships/hyperlink" Target="https://talan.bank.gov.ua/get-user-certificate/Kkmmj2KTK9Ip_rstX3zz" TargetMode="External"/><Relationship Id="rId430" Type="http://schemas.openxmlformats.org/officeDocument/2006/relationships/hyperlink" Target="https://talan.bank.gov.ua/get-user-certificate/Kkmmjtjd14CnBrJi1vs6" TargetMode="External"/><Relationship Id="rId668" Type="http://schemas.openxmlformats.org/officeDocument/2006/relationships/hyperlink" Target="https://talan.bank.gov.ua/get-user-certificate/KkmmjjJ5WX7svx0hl-7a" TargetMode="External"/><Relationship Id="rId875" Type="http://schemas.openxmlformats.org/officeDocument/2006/relationships/hyperlink" Target="https://talan.bank.gov.ua/get-user-certificate/KkmmjdhrEr1bBRXg6-qb" TargetMode="External"/><Relationship Id="rId1060" Type="http://schemas.openxmlformats.org/officeDocument/2006/relationships/hyperlink" Target="https://talan.bank.gov.ua/get-user-certificate/KkmmjpgNypru_sPIQsfp" TargetMode="External"/><Relationship Id="rId1298" Type="http://schemas.openxmlformats.org/officeDocument/2006/relationships/hyperlink" Target="https://talan.bank.gov.ua/get-user-certificate/KkmmjdRm4rs_6Sky59IG" TargetMode="External"/><Relationship Id="rId528" Type="http://schemas.openxmlformats.org/officeDocument/2006/relationships/hyperlink" Target="https://talan.bank.gov.ua/get-user-certificate/KkmmjbHgO80mH2rZk0W6" TargetMode="External"/><Relationship Id="rId735" Type="http://schemas.openxmlformats.org/officeDocument/2006/relationships/hyperlink" Target="https://talan.bank.gov.ua/get-user-certificate/KkmmjZUsGqxvauNz21eN" TargetMode="External"/><Relationship Id="rId942" Type="http://schemas.openxmlformats.org/officeDocument/2006/relationships/hyperlink" Target="https://talan.bank.gov.ua/get-user-certificate/KkmmjR592JdM2-uHH1_2" TargetMode="External"/><Relationship Id="rId1158" Type="http://schemas.openxmlformats.org/officeDocument/2006/relationships/hyperlink" Target="https://talan.bank.gov.ua/get-user-certificate/KkmmjVYVMr0WpvRGKONv" TargetMode="External"/><Relationship Id="rId1365" Type="http://schemas.openxmlformats.org/officeDocument/2006/relationships/hyperlink" Target="https://talan.bank.gov.ua/get-user-certificate/KkmmjMaO7dccmiXkh_IT" TargetMode="External"/><Relationship Id="rId1572" Type="http://schemas.openxmlformats.org/officeDocument/2006/relationships/hyperlink" Target="https://talan.bank.gov.ua/get-user-certificate/KkmmjR3tGqDo_5UNiLMf" TargetMode="External"/><Relationship Id="rId1018" Type="http://schemas.openxmlformats.org/officeDocument/2006/relationships/hyperlink" Target="https://talan.bank.gov.ua/get-user-certificate/KkmmjUPt3YU6uGNIW4Tc" TargetMode="External"/><Relationship Id="rId1225" Type="http://schemas.openxmlformats.org/officeDocument/2006/relationships/hyperlink" Target="https://talan.bank.gov.ua/get-user-certificate/KkmmjYrREPsFVOeY8a1O" TargetMode="External"/><Relationship Id="rId1432" Type="http://schemas.openxmlformats.org/officeDocument/2006/relationships/hyperlink" Target="https://talan.bank.gov.ua/get-user-certificate/KkmmjC5XC_Cgw22hhqBA" TargetMode="External"/><Relationship Id="rId71" Type="http://schemas.openxmlformats.org/officeDocument/2006/relationships/hyperlink" Target="https://talan.bank.gov.ua/get-user-certificate/Kkmmjm_wGDPjyIiCVu1e" TargetMode="External"/><Relationship Id="rId802" Type="http://schemas.openxmlformats.org/officeDocument/2006/relationships/hyperlink" Target="https://talan.bank.gov.ua/get-user-certificate/KkmmjwQNsanMYMIGe84Q" TargetMode="External"/><Relationship Id="rId1737" Type="http://schemas.openxmlformats.org/officeDocument/2006/relationships/hyperlink" Target="https://talan.bank.gov.ua/get-user-certificate/aVeKOz9d5gmkB9TOMVYe" TargetMode="External"/><Relationship Id="rId29" Type="http://schemas.openxmlformats.org/officeDocument/2006/relationships/hyperlink" Target="https://talan.bank.gov.ua/get-user-certificate/Kkmmj5BFy9xrbeg5fqUK" TargetMode="External"/><Relationship Id="rId178" Type="http://schemas.openxmlformats.org/officeDocument/2006/relationships/hyperlink" Target="https://talan.bank.gov.ua/get-user-certificate/Kkmmj9BPV8KSzc_yMHZl" TargetMode="External"/><Relationship Id="rId1804" Type="http://schemas.openxmlformats.org/officeDocument/2006/relationships/hyperlink" Target="https://talan.bank.gov.ua/get-user-certificate/FXz_tAQmRVMbZ3nuZLMh" TargetMode="External"/><Relationship Id="rId385" Type="http://schemas.openxmlformats.org/officeDocument/2006/relationships/hyperlink" Target="https://talan.bank.gov.ua/get-user-certificate/Kkmmj707goq_A4EYz4Xs" TargetMode="External"/><Relationship Id="rId592" Type="http://schemas.openxmlformats.org/officeDocument/2006/relationships/hyperlink" Target="https://talan.bank.gov.ua/get-user-certificate/Kkmmjn-OYYdQMU_GlFDX" TargetMode="External"/><Relationship Id="rId245" Type="http://schemas.openxmlformats.org/officeDocument/2006/relationships/hyperlink" Target="https://talan.bank.gov.ua/get-user-certificate/KkmmjsTmUJuplA68LNnd" TargetMode="External"/><Relationship Id="rId452" Type="http://schemas.openxmlformats.org/officeDocument/2006/relationships/hyperlink" Target="https://talan.bank.gov.ua/get-user-certificate/Kkmmjcq1QeHPjOAABbTk" TargetMode="External"/><Relationship Id="rId897" Type="http://schemas.openxmlformats.org/officeDocument/2006/relationships/hyperlink" Target="https://talan.bank.gov.ua/get-user-certificate/Kkmmj3aJ6ur8AeTSd-fV" TargetMode="External"/><Relationship Id="rId1082" Type="http://schemas.openxmlformats.org/officeDocument/2006/relationships/hyperlink" Target="https://talan.bank.gov.ua/get-user-certificate/KkmmjgyTW_tnai9UpTsk" TargetMode="External"/><Relationship Id="rId105" Type="http://schemas.openxmlformats.org/officeDocument/2006/relationships/hyperlink" Target="https://talan.bank.gov.ua/get-user-certificate/Kkmmj4cuLHwb5kqAUZBB" TargetMode="External"/><Relationship Id="rId312" Type="http://schemas.openxmlformats.org/officeDocument/2006/relationships/hyperlink" Target="https://talan.bank.gov.ua/get-user-certificate/KkmmjzMOorb1ut6L-8Hh" TargetMode="External"/><Relationship Id="rId757" Type="http://schemas.openxmlformats.org/officeDocument/2006/relationships/hyperlink" Target="https://talan.bank.gov.ua/get-user-certificate/Kkmmj77RscYfjjv6HTTN" TargetMode="External"/><Relationship Id="rId964" Type="http://schemas.openxmlformats.org/officeDocument/2006/relationships/hyperlink" Target="https://talan.bank.gov.ua/get-user-certificate/KkmmjviNzGSge5jLotIE" TargetMode="External"/><Relationship Id="rId1387" Type="http://schemas.openxmlformats.org/officeDocument/2006/relationships/hyperlink" Target="https://talan.bank.gov.ua/get-user-certificate/KkmmjadjsvEIEIFVKpS2" TargetMode="External"/><Relationship Id="rId1594" Type="http://schemas.openxmlformats.org/officeDocument/2006/relationships/hyperlink" Target="https://talan.bank.gov.ua/get-user-certificate/KkmmjoQNvTpANL3AvtQl" TargetMode="External"/><Relationship Id="rId93" Type="http://schemas.openxmlformats.org/officeDocument/2006/relationships/hyperlink" Target="https://talan.bank.gov.ua/get-user-certificate/KkmmjjiFg3N6fKqX2JWO" TargetMode="External"/><Relationship Id="rId617" Type="http://schemas.openxmlformats.org/officeDocument/2006/relationships/hyperlink" Target="https://talan.bank.gov.ua/get-user-certificate/Kkmmj1arYhCuI7h_7UrR" TargetMode="External"/><Relationship Id="rId824" Type="http://schemas.openxmlformats.org/officeDocument/2006/relationships/hyperlink" Target="https://talan.bank.gov.ua/get-user-certificate/KkmmjnqLQ-fGSObTHrvK" TargetMode="External"/><Relationship Id="rId1247" Type="http://schemas.openxmlformats.org/officeDocument/2006/relationships/hyperlink" Target="https://talan.bank.gov.ua/get-user-certificate/KkmmjTZIKoeGnnw4_clF" TargetMode="External"/><Relationship Id="rId1454" Type="http://schemas.openxmlformats.org/officeDocument/2006/relationships/hyperlink" Target="https://talan.bank.gov.ua/get-user-certificate/Kkmmji2pEskUObRI-h4G" TargetMode="External"/><Relationship Id="rId1661" Type="http://schemas.openxmlformats.org/officeDocument/2006/relationships/hyperlink" Target="https://talan.bank.gov.ua/get-user-certificate/KkmmjIXbt1F2_hoOdImt" TargetMode="External"/><Relationship Id="rId1107" Type="http://schemas.openxmlformats.org/officeDocument/2006/relationships/hyperlink" Target="https://talan.bank.gov.ua/get-user-certificate/KkmmjWuUYhJ899KjtaX6" TargetMode="External"/><Relationship Id="rId1314" Type="http://schemas.openxmlformats.org/officeDocument/2006/relationships/hyperlink" Target="https://talan.bank.gov.ua/get-user-certificate/KkmmjP7xLplSjLosV11F" TargetMode="External"/><Relationship Id="rId1521" Type="http://schemas.openxmlformats.org/officeDocument/2006/relationships/hyperlink" Target="https://talan.bank.gov.ua/get-user-certificate/Kkmmj9aHcovYdSW3Pgib" TargetMode="External"/><Relationship Id="rId1759" Type="http://schemas.openxmlformats.org/officeDocument/2006/relationships/hyperlink" Target="https://talan.bank.gov.ua/get-user-certificate/aVeKOvyIn65AO0mSVtfH" TargetMode="External"/><Relationship Id="rId1619" Type="http://schemas.openxmlformats.org/officeDocument/2006/relationships/hyperlink" Target="https://talan.bank.gov.ua/get-user-certificate/KkmmjLPEpHFg_BjdpR2y" TargetMode="External"/><Relationship Id="rId20" Type="http://schemas.openxmlformats.org/officeDocument/2006/relationships/hyperlink" Target="https://talan.bank.gov.ua/get-user-certificate/Kkmmj3PUpdDwlfDZGxOr" TargetMode="External"/><Relationship Id="rId267" Type="http://schemas.openxmlformats.org/officeDocument/2006/relationships/hyperlink" Target="https://talan.bank.gov.ua/get-user-certificate/KkmmjtPbMk0Vn1FRAQJO" TargetMode="External"/><Relationship Id="rId474" Type="http://schemas.openxmlformats.org/officeDocument/2006/relationships/hyperlink" Target="https://talan.bank.gov.ua/get-user-certificate/KkmmjTkEaVRrniAUcL8e" TargetMode="External"/><Relationship Id="rId127" Type="http://schemas.openxmlformats.org/officeDocument/2006/relationships/hyperlink" Target="https://talan.bank.gov.ua/get-user-certificate/Kkmmjls-tSGDL320bQj5" TargetMode="External"/><Relationship Id="rId681" Type="http://schemas.openxmlformats.org/officeDocument/2006/relationships/hyperlink" Target="https://talan.bank.gov.ua/get-user-certificate/KkmmjlmvFQvnfbmb6sOL" TargetMode="External"/><Relationship Id="rId779" Type="http://schemas.openxmlformats.org/officeDocument/2006/relationships/hyperlink" Target="https://talan.bank.gov.ua/get-user-certificate/KkmmjnnZmqEpEn9m8naO" TargetMode="External"/><Relationship Id="rId986" Type="http://schemas.openxmlformats.org/officeDocument/2006/relationships/hyperlink" Target="https://talan.bank.gov.ua/get-user-certificate/Kkmmj_zaIdSUP4an4KKj" TargetMode="External"/><Relationship Id="rId334" Type="http://schemas.openxmlformats.org/officeDocument/2006/relationships/hyperlink" Target="https://talan.bank.gov.ua/get-user-certificate/Kkmmj1W1_USSdGBVPKvQ" TargetMode="External"/><Relationship Id="rId541" Type="http://schemas.openxmlformats.org/officeDocument/2006/relationships/hyperlink" Target="https://talan.bank.gov.ua/get-user-certificate/Kkmmj3nUkyQHgV1OX1a2" TargetMode="External"/><Relationship Id="rId639" Type="http://schemas.openxmlformats.org/officeDocument/2006/relationships/hyperlink" Target="https://talan.bank.gov.ua/get-user-certificate/KkmmjAtXXH_orx9s9xaA" TargetMode="External"/><Relationship Id="rId1171" Type="http://schemas.openxmlformats.org/officeDocument/2006/relationships/hyperlink" Target="https://talan.bank.gov.ua/get-user-certificate/Kkmmj5uP_kV5IyxxS6lR" TargetMode="External"/><Relationship Id="rId1269" Type="http://schemas.openxmlformats.org/officeDocument/2006/relationships/hyperlink" Target="https://talan.bank.gov.ua/get-user-certificate/KkmmjGLZi7q7S8en50Hk" TargetMode="External"/><Relationship Id="rId1476" Type="http://schemas.openxmlformats.org/officeDocument/2006/relationships/hyperlink" Target="https://talan.bank.gov.ua/get-user-certificate/Kkmmjdbcm2xZxiaCW-jX" TargetMode="External"/><Relationship Id="rId401" Type="http://schemas.openxmlformats.org/officeDocument/2006/relationships/hyperlink" Target="https://talan.bank.gov.ua/get-user-certificate/KkmmjCNTnkvie9nT-bC1" TargetMode="External"/><Relationship Id="rId846" Type="http://schemas.openxmlformats.org/officeDocument/2006/relationships/hyperlink" Target="https://talan.bank.gov.ua/get-user-certificate/Kkmmjc_tOAMNJVybdqkk" TargetMode="External"/><Relationship Id="rId1031" Type="http://schemas.openxmlformats.org/officeDocument/2006/relationships/hyperlink" Target="https://talan.bank.gov.ua/get-user-certificate/KkmmjgJ6idHAjwNGAyki" TargetMode="External"/><Relationship Id="rId1129" Type="http://schemas.openxmlformats.org/officeDocument/2006/relationships/hyperlink" Target="https://talan.bank.gov.ua/get-user-certificate/KkmmjgNxtK-_wDo5GKNd" TargetMode="External"/><Relationship Id="rId1683" Type="http://schemas.openxmlformats.org/officeDocument/2006/relationships/hyperlink" Target="https://talan.bank.gov.ua/get-user-certificate/KkmmjJSPOQyLxAKV0uzF" TargetMode="External"/><Relationship Id="rId706" Type="http://schemas.openxmlformats.org/officeDocument/2006/relationships/hyperlink" Target="https://talan.bank.gov.ua/get-user-certificate/KkmmjtDGBH66Lh6MQe5j" TargetMode="External"/><Relationship Id="rId913" Type="http://schemas.openxmlformats.org/officeDocument/2006/relationships/hyperlink" Target="https://talan.bank.gov.ua/get-user-certificate/KkmmjSg4hhj8A54SDI65" TargetMode="External"/><Relationship Id="rId1336" Type="http://schemas.openxmlformats.org/officeDocument/2006/relationships/hyperlink" Target="https://talan.bank.gov.ua/get-user-certificate/KkmmjRxW4phvb8Z1ZKky" TargetMode="External"/><Relationship Id="rId1543" Type="http://schemas.openxmlformats.org/officeDocument/2006/relationships/hyperlink" Target="https://talan.bank.gov.ua/get-user-certificate/KkmmjkJHfZKaGte9uyW_" TargetMode="External"/><Relationship Id="rId1750" Type="http://schemas.openxmlformats.org/officeDocument/2006/relationships/hyperlink" Target="https://talan.bank.gov.ua/get-user-certificate/aVeKO7w1m4N88RN28HDK" TargetMode="External"/><Relationship Id="rId42" Type="http://schemas.openxmlformats.org/officeDocument/2006/relationships/hyperlink" Target="https://talan.bank.gov.ua/get-user-certificate/Kkmmj2Mt2clQUGTjZqPl" TargetMode="External"/><Relationship Id="rId1403" Type="http://schemas.openxmlformats.org/officeDocument/2006/relationships/hyperlink" Target="https://talan.bank.gov.ua/get-user-certificate/KkmmjGLvx089xiSuwx_S" TargetMode="External"/><Relationship Id="rId1610" Type="http://schemas.openxmlformats.org/officeDocument/2006/relationships/hyperlink" Target="https://talan.bank.gov.ua/get-user-certificate/KkmmjMJ0hDaXmRb1zJTK" TargetMode="External"/><Relationship Id="rId191" Type="http://schemas.openxmlformats.org/officeDocument/2006/relationships/hyperlink" Target="https://talan.bank.gov.ua/get-user-certificate/KkmmjmigzfM0F0WXU99G" TargetMode="External"/><Relationship Id="rId1708" Type="http://schemas.openxmlformats.org/officeDocument/2006/relationships/hyperlink" Target="https://talan.bank.gov.ua/get-user-certificate/aVeKOvpHMb7QdNbyWxG2" TargetMode="External"/><Relationship Id="rId289" Type="http://schemas.openxmlformats.org/officeDocument/2006/relationships/hyperlink" Target="https://talan.bank.gov.ua/get-user-certificate/Kkmmj0lgWLlAPzaWaO-T" TargetMode="External"/><Relationship Id="rId496" Type="http://schemas.openxmlformats.org/officeDocument/2006/relationships/hyperlink" Target="https://talan.bank.gov.ua/get-user-certificate/KkmmjgBuyr3bUlcahy-i" TargetMode="External"/><Relationship Id="rId149" Type="http://schemas.openxmlformats.org/officeDocument/2006/relationships/hyperlink" Target="https://talan.bank.gov.ua/get-user-certificate/KkmmjyEj2a_z3oEEd7lP" TargetMode="External"/><Relationship Id="rId356" Type="http://schemas.openxmlformats.org/officeDocument/2006/relationships/hyperlink" Target="https://talan.bank.gov.ua/get-user-certificate/Kkmmj8PzCGO1fq4NPjxi" TargetMode="External"/><Relationship Id="rId563" Type="http://schemas.openxmlformats.org/officeDocument/2006/relationships/hyperlink" Target="https://talan.bank.gov.ua/get-user-certificate/KkmmjFqbRQBCVU3E6RjS" TargetMode="External"/><Relationship Id="rId770" Type="http://schemas.openxmlformats.org/officeDocument/2006/relationships/hyperlink" Target="https://talan.bank.gov.ua/get-user-certificate/KkmmjY_xg_gtgFIz9Wiu" TargetMode="External"/><Relationship Id="rId1193" Type="http://schemas.openxmlformats.org/officeDocument/2006/relationships/hyperlink" Target="https://talan.bank.gov.ua/get-user-certificate/KkmmjcapMwgc6fE_Vnmd" TargetMode="External"/><Relationship Id="rId216" Type="http://schemas.openxmlformats.org/officeDocument/2006/relationships/hyperlink" Target="https://talan.bank.gov.ua/get-user-certificate/Kkmmjo3V2iSmfDk6IXI6" TargetMode="External"/><Relationship Id="rId423" Type="http://schemas.openxmlformats.org/officeDocument/2006/relationships/hyperlink" Target="https://talan.bank.gov.ua/get-user-certificate/KkmmjmviHxNw7D1LrosJ" TargetMode="External"/><Relationship Id="rId868" Type="http://schemas.openxmlformats.org/officeDocument/2006/relationships/hyperlink" Target="https://talan.bank.gov.ua/get-user-certificate/Kkmmj-z7lvR6G8D1rSxZ" TargetMode="External"/><Relationship Id="rId1053" Type="http://schemas.openxmlformats.org/officeDocument/2006/relationships/hyperlink" Target="https://talan.bank.gov.ua/get-user-certificate/Kkmmjw3jsu88ThP1QJ0P" TargetMode="External"/><Relationship Id="rId1260" Type="http://schemas.openxmlformats.org/officeDocument/2006/relationships/hyperlink" Target="https://talan.bank.gov.ua/get-user-certificate/KkmmjCEChaBZPtzTZOhr" TargetMode="External"/><Relationship Id="rId1498" Type="http://schemas.openxmlformats.org/officeDocument/2006/relationships/hyperlink" Target="https://talan.bank.gov.ua/get-user-certificate/KkmmjBUOAx5Z4E1XQ5eF" TargetMode="External"/><Relationship Id="rId630" Type="http://schemas.openxmlformats.org/officeDocument/2006/relationships/hyperlink" Target="https://talan.bank.gov.ua/get-user-certificate/KkmmjgDcw0lXMns2O0dR" TargetMode="External"/><Relationship Id="rId728" Type="http://schemas.openxmlformats.org/officeDocument/2006/relationships/hyperlink" Target="https://talan.bank.gov.ua/get-user-certificate/Kkmmjw_eotaW65U0vqGB" TargetMode="External"/><Relationship Id="rId935" Type="http://schemas.openxmlformats.org/officeDocument/2006/relationships/hyperlink" Target="https://talan.bank.gov.ua/get-user-certificate/Kkmmj10iUQ6hQYwc94rc" TargetMode="External"/><Relationship Id="rId1358" Type="http://schemas.openxmlformats.org/officeDocument/2006/relationships/hyperlink" Target="https://talan.bank.gov.ua/get-user-certificate/KkmmjiWADCu7CC4kE8IO" TargetMode="External"/><Relationship Id="rId1565" Type="http://schemas.openxmlformats.org/officeDocument/2006/relationships/hyperlink" Target="https://talan.bank.gov.ua/get-user-certificate/Kkmmjc0V9uJMN2v5U8l9" TargetMode="External"/><Relationship Id="rId1772" Type="http://schemas.openxmlformats.org/officeDocument/2006/relationships/hyperlink" Target="https://talan.bank.gov.ua/get-user-certificate/FBFPRhj_b-1kb4abHEP9" TargetMode="External"/><Relationship Id="rId64" Type="http://schemas.openxmlformats.org/officeDocument/2006/relationships/hyperlink" Target="https://talan.bank.gov.ua/get-user-certificate/KkmmjMTNVpmC7DZMg-w9" TargetMode="External"/><Relationship Id="rId1120" Type="http://schemas.openxmlformats.org/officeDocument/2006/relationships/hyperlink" Target="https://talan.bank.gov.ua/get-user-certificate/KkmmjF166dtPK7d8UHt0" TargetMode="External"/><Relationship Id="rId1218" Type="http://schemas.openxmlformats.org/officeDocument/2006/relationships/hyperlink" Target="https://talan.bank.gov.ua/get-user-certificate/Kkmmj9Bcf7zUpIPF9QiV" TargetMode="External"/><Relationship Id="rId1425" Type="http://schemas.openxmlformats.org/officeDocument/2006/relationships/hyperlink" Target="https://talan.bank.gov.ua/get-user-certificate/KkmmjdzBNVu6dOWJQCzW" TargetMode="External"/><Relationship Id="rId1632" Type="http://schemas.openxmlformats.org/officeDocument/2006/relationships/hyperlink" Target="https://talan.bank.gov.ua/get-user-certificate/Kkmmj_eE_nFyDsLLDL69" TargetMode="External"/><Relationship Id="rId280" Type="http://schemas.openxmlformats.org/officeDocument/2006/relationships/hyperlink" Target="https://talan.bank.gov.ua/get-user-certificate/KkmmjqlmFFKvr2oOWX3l" TargetMode="External"/><Relationship Id="rId140" Type="http://schemas.openxmlformats.org/officeDocument/2006/relationships/hyperlink" Target="https://talan.bank.gov.ua/get-user-certificate/Kkmmj9jiR3uYwMNjAdBp" TargetMode="External"/><Relationship Id="rId378" Type="http://schemas.openxmlformats.org/officeDocument/2006/relationships/hyperlink" Target="https://talan.bank.gov.ua/get-user-certificate/Kkmmjd8MmohPw4thq7BH" TargetMode="External"/><Relationship Id="rId585" Type="http://schemas.openxmlformats.org/officeDocument/2006/relationships/hyperlink" Target="https://talan.bank.gov.ua/get-user-certificate/KkmmjCqrtFGpltIi_g14" TargetMode="External"/><Relationship Id="rId792" Type="http://schemas.openxmlformats.org/officeDocument/2006/relationships/hyperlink" Target="https://talan.bank.gov.ua/get-user-certificate/Kkmmjema5sslAc6BSxQm" TargetMode="External"/><Relationship Id="rId6" Type="http://schemas.openxmlformats.org/officeDocument/2006/relationships/hyperlink" Target="https://talan.bank.gov.ua/get-user-certificate/KkmmjMmjXapGMzGEVnl0" TargetMode="External"/><Relationship Id="rId238" Type="http://schemas.openxmlformats.org/officeDocument/2006/relationships/hyperlink" Target="https://talan.bank.gov.ua/get-user-certificate/KkmmjlzuXRTSjsiq-HTp" TargetMode="External"/><Relationship Id="rId445" Type="http://schemas.openxmlformats.org/officeDocument/2006/relationships/hyperlink" Target="https://talan.bank.gov.ua/get-user-certificate/KkmmjGUs6TmSULFuSdfN" TargetMode="External"/><Relationship Id="rId652" Type="http://schemas.openxmlformats.org/officeDocument/2006/relationships/hyperlink" Target="https://talan.bank.gov.ua/get-user-certificate/KkmmjpZeWyE3-E6CtxKv" TargetMode="External"/><Relationship Id="rId1075" Type="http://schemas.openxmlformats.org/officeDocument/2006/relationships/hyperlink" Target="https://talan.bank.gov.ua/get-user-certificate/Kkmmjk_-MQhld0DmiZLG" TargetMode="External"/><Relationship Id="rId1282" Type="http://schemas.openxmlformats.org/officeDocument/2006/relationships/hyperlink" Target="https://talan.bank.gov.ua/get-user-certificate/KkmmjYyAdjt4J_anAynC" TargetMode="External"/><Relationship Id="rId305" Type="http://schemas.openxmlformats.org/officeDocument/2006/relationships/hyperlink" Target="https://talan.bank.gov.ua/get-user-certificate/KkmmjUSXOsmGCjisA4NV" TargetMode="External"/><Relationship Id="rId512" Type="http://schemas.openxmlformats.org/officeDocument/2006/relationships/hyperlink" Target="https://talan.bank.gov.ua/get-user-certificate/Kkmmj_VnKSHrOywMaiKG" TargetMode="External"/><Relationship Id="rId957" Type="http://schemas.openxmlformats.org/officeDocument/2006/relationships/hyperlink" Target="https://talan.bank.gov.ua/get-user-certificate/Kkmmj53iAoZo3w5yscvP" TargetMode="External"/><Relationship Id="rId1142" Type="http://schemas.openxmlformats.org/officeDocument/2006/relationships/hyperlink" Target="https://talan.bank.gov.ua/get-user-certificate/Kkmmjhwf2sr-LcSCmid0" TargetMode="External"/><Relationship Id="rId1587" Type="http://schemas.openxmlformats.org/officeDocument/2006/relationships/hyperlink" Target="https://talan.bank.gov.ua/get-user-certificate/KkmmjlYQxI7WebVAY9VZ" TargetMode="External"/><Relationship Id="rId1794" Type="http://schemas.openxmlformats.org/officeDocument/2006/relationships/hyperlink" Target="https://talan.bank.gov.ua/get-user-certificate/FXz_t4j6gLEuwDClyBNF" TargetMode="External"/><Relationship Id="rId86" Type="http://schemas.openxmlformats.org/officeDocument/2006/relationships/hyperlink" Target="https://talan.bank.gov.ua/get-user-certificate/KkmmjHhzR2EZiKIczMOE" TargetMode="External"/><Relationship Id="rId817" Type="http://schemas.openxmlformats.org/officeDocument/2006/relationships/hyperlink" Target="https://talan.bank.gov.ua/get-user-certificate/Kkmmj7pxPssmRmqu8cVt" TargetMode="External"/><Relationship Id="rId1002" Type="http://schemas.openxmlformats.org/officeDocument/2006/relationships/hyperlink" Target="https://talan.bank.gov.ua/get-user-certificate/KkmmjtydAGdOWYfy_7W_" TargetMode="External"/><Relationship Id="rId1447" Type="http://schemas.openxmlformats.org/officeDocument/2006/relationships/hyperlink" Target="https://talan.bank.gov.ua/get-user-certificate/KkmmjOXndSvzQ86T6poU" TargetMode="External"/><Relationship Id="rId1654" Type="http://schemas.openxmlformats.org/officeDocument/2006/relationships/hyperlink" Target="https://talan.bank.gov.ua/get-user-certificate/KkmmjskR5oRxYqB1g_wx" TargetMode="External"/><Relationship Id="rId1307" Type="http://schemas.openxmlformats.org/officeDocument/2006/relationships/hyperlink" Target="https://talan.bank.gov.ua/get-user-certificate/KkmmjxVYrqsCtLq_rVih" TargetMode="External"/><Relationship Id="rId1514" Type="http://schemas.openxmlformats.org/officeDocument/2006/relationships/hyperlink" Target="https://talan.bank.gov.ua/get-user-certificate/KkmmjWVgsn00gfiOMoL_" TargetMode="External"/><Relationship Id="rId1721" Type="http://schemas.openxmlformats.org/officeDocument/2006/relationships/hyperlink" Target="https://talan.bank.gov.ua/get-user-certificate/aVeKOrDV_4ffy1q8aotR" TargetMode="External"/><Relationship Id="rId13" Type="http://schemas.openxmlformats.org/officeDocument/2006/relationships/hyperlink" Target="https://talan.bank.gov.ua/get-user-certificate/KkmmjCUkpzId8ekB211Z" TargetMode="External"/><Relationship Id="rId162" Type="http://schemas.openxmlformats.org/officeDocument/2006/relationships/hyperlink" Target="https://talan.bank.gov.ua/get-user-certificate/KkmmjRKtHAdpp7hwCpBb" TargetMode="External"/><Relationship Id="rId467" Type="http://schemas.openxmlformats.org/officeDocument/2006/relationships/hyperlink" Target="https://talan.bank.gov.ua/get-user-certificate/Kkmmjv9YI7RDIHTDXWsq" TargetMode="External"/><Relationship Id="rId1097" Type="http://schemas.openxmlformats.org/officeDocument/2006/relationships/hyperlink" Target="https://talan.bank.gov.ua/get-user-certificate/Kkmmj39zPL9iY25rw825" TargetMode="External"/><Relationship Id="rId674" Type="http://schemas.openxmlformats.org/officeDocument/2006/relationships/hyperlink" Target="https://talan.bank.gov.ua/get-user-certificate/KkmmjNfTtjhhvzFcH8dx" TargetMode="External"/><Relationship Id="rId881" Type="http://schemas.openxmlformats.org/officeDocument/2006/relationships/hyperlink" Target="https://talan.bank.gov.ua/get-user-certificate/KkmmjYgR6siMfiTvZbjI" TargetMode="External"/><Relationship Id="rId979" Type="http://schemas.openxmlformats.org/officeDocument/2006/relationships/hyperlink" Target="https://talan.bank.gov.ua/get-user-certificate/Kkmmjn6jSnUWP_SsWRdc" TargetMode="External"/><Relationship Id="rId327" Type="http://schemas.openxmlformats.org/officeDocument/2006/relationships/hyperlink" Target="https://talan.bank.gov.ua/get-user-certificate/Kkmmj459qYumig1XBUXD" TargetMode="External"/><Relationship Id="rId534" Type="http://schemas.openxmlformats.org/officeDocument/2006/relationships/hyperlink" Target="https://talan.bank.gov.ua/get-user-certificate/Kkmmjf01DvTIlWmvxFsk" TargetMode="External"/><Relationship Id="rId741" Type="http://schemas.openxmlformats.org/officeDocument/2006/relationships/hyperlink" Target="https://talan.bank.gov.ua/get-user-certificate/Kkmmj2oBTihnpfMHQu1T" TargetMode="External"/><Relationship Id="rId839" Type="http://schemas.openxmlformats.org/officeDocument/2006/relationships/hyperlink" Target="https://talan.bank.gov.ua/get-user-certificate/KkmmjmIHGDCBDUMaxGxr" TargetMode="External"/><Relationship Id="rId1164" Type="http://schemas.openxmlformats.org/officeDocument/2006/relationships/hyperlink" Target="https://talan.bank.gov.ua/get-user-certificate/Kkmmj0DHjXaCGAECEYCF" TargetMode="External"/><Relationship Id="rId1371" Type="http://schemas.openxmlformats.org/officeDocument/2006/relationships/hyperlink" Target="https://talan.bank.gov.ua/get-user-certificate/KkmmjsnHy8bwb10MtalQ" TargetMode="External"/><Relationship Id="rId1469" Type="http://schemas.openxmlformats.org/officeDocument/2006/relationships/hyperlink" Target="https://talan.bank.gov.ua/get-user-certificate/Kkmmju0lI8SgvNkcG0dg" TargetMode="External"/><Relationship Id="rId601" Type="http://schemas.openxmlformats.org/officeDocument/2006/relationships/hyperlink" Target="https://talan.bank.gov.ua/get-user-certificate/Kkmmj_gaN516_jLqICC7" TargetMode="External"/><Relationship Id="rId1024" Type="http://schemas.openxmlformats.org/officeDocument/2006/relationships/hyperlink" Target="https://talan.bank.gov.ua/get-user-certificate/Kkmmj8a7BqCCkefmgHu8" TargetMode="External"/><Relationship Id="rId1231" Type="http://schemas.openxmlformats.org/officeDocument/2006/relationships/hyperlink" Target="https://talan.bank.gov.ua/get-user-certificate/Kkmmj5L8Nowb4WKL6VfS" TargetMode="External"/><Relationship Id="rId1676" Type="http://schemas.openxmlformats.org/officeDocument/2006/relationships/hyperlink" Target="https://talan.bank.gov.ua/get-user-certificate/KkmmjNhLumGfiOWeF3lf" TargetMode="External"/><Relationship Id="rId906" Type="http://schemas.openxmlformats.org/officeDocument/2006/relationships/hyperlink" Target="https://talan.bank.gov.ua/get-user-certificate/KkmmjOpmE3qA2OaMFd4Z" TargetMode="External"/><Relationship Id="rId1329" Type="http://schemas.openxmlformats.org/officeDocument/2006/relationships/hyperlink" Target="https://talan.bank.gov.ua/get-user-certificate/KkmmjygmPL2_oIzL_cjC" TargetMode="External"/><Relationship Id="rId1536" Type="http://schemas.openxmlformats.org/officeDocument/2006/relationships/hyperlink" Target="https://talan.bank.gov.ua/get-user-certificate/KkmmjbRHFZU19snypAZg" TargetMode="External"/><Relationship Id="rId1743" Type="http://schemas.openxmlformats.org/officeDocument/2006/relationships/hyperlink" Target="https://talan.bank.gov.ua/get-user-certificate/aVeKOGiiN-keRMpds0jF" TargetMode="External"/><Relationship Id="rId35" Type="http://schemas.openxmlformats.org/officeDocument/2006/relationships/hyperlink" Target="https://talan.bank.gov.ua/get-user-certificate/Kkmmj5HoUiCTLVLjKRWP" TargetMode="External"/><Relationship Id="rId1603" Type="http://schemas.openxmlformats.org/officeDocument/2006/relationships/hyperlink" Target="https://talan.bank.gov.ua/get-user-certificate/KkmmjIW__bzlLlXRZ84O" TargetMode="External"/><Relationship Id="rId1810" Type="http://schemas.openxmlformats.org/officeDocument/2006/relationships/hyperlink" Target="https://talan.bank.gov.ua/get-user-certificate/xypuEzXh-2SE_ZdXiUH-" TargetMode="External"/><Relationship Id="rId184" Type="http://schemas.openxmlformats.org/officeDocument/2006/relationships/hyperlink" Target="https://talan.bank.gov.ua/get-user-certificate/Kkmmjbtpi7MZTa7AaN15" TargetMode="External"/><Relationship Id="rId391" Type="http://schemas.openxmlformats.org/officeDocument/2006/relationships/hyperlink" Target="https://talan.bank.gov.ua/get-user-certificate/KkmmjyYmao_ePKrhReQa" TargetMode="External"/><Relationship Id="rId251" Type="http://schemas.openxmlformats.org/officeDocument/2006/relationships/hyperlink" Target="https://talan.bank.gov.ua/get-user-certificate/Kkmmjn_3ox8Fjk6_uKp2" TargetMode="External"/><Relationship Id="rId489" Type="http://schemas.openxmlformats.org/officeDocument/2006/relationships/hyperlink" Target="https://talan.bank.gov.ua/get-user-certificate/KkmmjObXu1a0qHntvYMh" TargetMode="External"/><Relationship Id="rId696" Type="http://schemas.openxmlformats.org/officeDocument/2006/relationships/hyperlink" Target="https://talan.bank.gov.ua/get-user-certificate/KkmmjKs7joMQ7kaD7eMM" TargetMode="External"/><Relationship Id="rId349" Type="http://schemas.openxmlformats.org/officeDocument/2006/relationships/hyperlink" Target="https://talan.bank.gov.ua/get-user-certificate/Kkmmjk1Z4wfrOzdXZfZK" TargetMode="External"/><Relationship Id="rId556" Type="http://schemas.openxmlformats.org/officeDocument/2006/relationships/hyperlink" Target="https://talan.bank.gov.ua/get-user-certificate/KkmmjJHY7l4NnJrzrYVo" TargetMode="External"/><Relationship Id="rId763" Type="http://schemas.openxmlformats.org/officeDocument/2006/relationships/hyperlink" Target="https://talan.bank.gov.ua/get-user-certificate/KkmmjIB0bwoLJ44_ts4M" TargetMode="External"/><Relationship Id="rId1186" Type="http://schemas.openxmlformats.org/officeDocument/2006/relationships/hyperlink" Target="https://talan.bank.gov.ua/get-user-certificate/KkmmjYOyYDH5RbnQJIs1" TargetMode="External"/><Relationship Id="rId1393" Type="http://schemas.openxmlformats.org/officeDocument/2006/relationships/hyperlink" Target="https://talan.bank.gov.ua/get-user-certificate/KkmmjOi_kxDGwkDlED4E" TargetMode="External"/><Relationship Id="rId111" Type="http://schemas.openxmlformats.org/officeDocument/2006/relationships/hyperlink" Target="https://talan.bank.gov.ua/get-user-certificate/KkmmjVilhowOPGr_1JsT" TargetMode="External"/><Relationship Id="rId209" Type="http://schemas.openxmlformats.org/officeDocument/2006/relationships/hyperlink" Target="https://talan.bank.gov.ua/get-user-certificate/KkmmjWPa5WLSH2AeAVWJ" TargetMode="External"/><Relationship Id="rId416" Type="http://schemas.openxmlformats.org/officeDocument/2006/relationships/hyperlink" Target="https://talan.bank.gov.ua/get-user-certificate/Kkmmj9MmszUNO7Ehl5ji" TargetMode="External"/><Relationship Id="rId970" Type="http://schemas.openxmlformats.org/officeDocument/2006/relationships/hyperlink" Target="https://talan.bank.gov.ua/get-user-certificate/KkmmjWQPw0DeK_EUK3ju" TargetMode="External"/><Relationship Id="rId1046" Type="http://schemas.openxmlformats.org/officeDocument/2006/relationships/hyperlink" Target="https://talan.bank.gov.ua/get-user-certificate/KkmmjawlEDkEO_ItftVs" TargetMode="External"/><Relationship Id="rId1253" Type="http://schemas.openxmlformats.org/officeDocument/2006/relationships/hyperlink" Target="https://talan.bank.gov.ua/get-user-certificate/Kkmmjy2AtTG1BIUZT6hP" TargetMode="External"/><Relationship Id="rId1698" Type="http://schemas.openxmlformats.org/officeDocument/2006/relationships/hyperlink" Target="https://talan.bank.gov.ua/get-user-certificate/Kkmmj0asIAJ86DspExfL" TargetMode="External"/><Relationship Id="rId623" Type="http://schemas.openxmlformats.org/officeDocument/2006/relationships/hyperlink" Target="https://talan.bank.gov.ua/get-user-certificate/KkmmjVV8yIoB8w2mPNHH" TargetMode="External"/><Relationship Id="rId830" Type="http://schemas.openxmlformats.org/officeDocument/2006/relationships/hyperlink" Target="https://talan.bank.gov.ua/get-user-certificate/KkmmjP4-4Czb5VXaQK75" TargetMode="External"/><Relationship Id="rId928" Type="http://schemas.openxmlformats.org/officeDocument/2006/relationships/hyperlink" Target="https://talan.bank.gov.ua/get-user-certificate/KkmmjVXlJ1rtOaK9I6Q_" TargetMode="External"/><Relationship Id="rId1460" Type="http://schemas.openxmlformats.org/officeDocument/2006/relationships/hyperlink" Target="https://talan.bank.gov.ua/get-user-certificate/Kkmmj364MqjKyKEZvpYD" TargetMode="External"/><Relationship Id="rId1558" Type="http://schemas.openxmlformats.org/officeDocument/2006/relationships/hyperlink" Target="https://talan.bank.gov.ua/get-user-certificate/KkmmjG_igsTwlO5BGKNn" TargetMode="External"/><Relationship Id="rId1765" Type="http://schemas.openxmlformats.org/officeDocument/2006/relationships/hyperlink" Target="https://talan.bank.gov.ua/get-user-certificate/FBFPRiKF79TtEC-p5WxY" TargetMode="External"/><Relationship Id="rId57" Type="http://schemas.openxmlformats.org/officeDocument/2006/relationships/hyperlink" Target="https://talan.bank.gov.ua/get-user-certificate/KkmmjyBb476qlo-8JEaV" TargetMode="External"/><Relationship Id="rId1113" Type="http://schemas.openxmlformats.org/officeDocument/2006/relationships/hyperlink" Target="https://talan.bank.gov.ua/get-user-certificate/KkmmjhrTox2DqvTV_WFM" TargetMode="External"/><Relationship Id="rId1320" Type="http://schemas.openxmlformats.org/officeDocument/2006/relationships/hyperlink" Target="https://talan.bank.gov.ua/get-user-certificate/KkmmjNBUPM7_tuz7erEE" TargetMode="External"/><Relationship Id="rId1418" Type="http://schemas.openxmlformats.org/officeDocument/2006/relationships/hyperlink" Target="https://talan.bank.gov.ua/get-user-certificate/KkmmjnUZG6GjmmbKuB_c" TargetMode="External"/><Relationship Id="rId1625" Type="http://schemas.openxmlformats.org/officeDocument/2006/relationships/hyperlink" Target="https://talan.bank.gov.ua/get-user-certificate/Kkmmjvfkh0f6YWVgVp7l" TargetMode="External"/><Relationship Id="rId273" Type="http://schemas.openxmlformats.org/officeDocument/2006/relationships/hyperlink" Target="https://talan.bank.gov.ua/get-user-certificate/Kkmmjq77Y43Nzfw_Vcto" TargetMode="External"/><Relationship Id="rId480" Type="http://schemas.openxmlformats.org/officeDocument/2006/relationships/hyperlink" Target="https://talan.bank.gov.ua/get-user-certificate/Kkmmjj5UUN1u-oEqICoF" TargetMode="External"/><Relationship Id="rId133" Type="http://schemas.openxmlformats.org/officeDocument/2006/relationships/hyperlink" Target="https://talan.bank.gov.ua/get-user-certificate/Kkmmjm1kK_CpRQMbIYdm" TargetMode="External"/><Relationship Id="rId340" Type="http://schemas.openxmlformats.org/officeDocument/2006/relationships/hyperlink" Target="https://talan.bank.gov.ua/get-user-certificate/KkmmjIWf9_DLsZbCEOq-" TargetMode="External"/><Relationship Id="rId578" Type="http://schemas.openxmlformats.org/officeDocument/2006/relationships/hyperlink" Target="https://talan.bank.gov.ua/get-user-certificate/KkmmjKtSnlf8aRZqeRQM" TargetMode="External"/><Relationship Id="rId785" Type="http://schemas.openxmlformats.org/officeDocument/2006/relationships/hyperlink" Target="https://talan.bank.gov.ua/get-user-certificate/KkmmjGtes5gFGJ9_4Ec0" TargetMode="External"/><Relationship Id="rId992" Type="http://schemas.openxmlformats.org/officeDocument/2006/relationships/hyperlink" Target="https://talan.bank.gov.ua/get-user-certificate/Kkmmj82akfbO0H8fafcX" TargetMode="External"/><Relationship Id="rId200" Type="http://schemas.openxmlformats.org/officeDocument/2006/relationships/hyperlink" Target="https://talan.bank.gov.ua/get-user-certificate/KkmmjCiN2DNGTzSBL93j" TargetMode="External"/><Relationship Id="rId438" Type="http://schemas.openxmlformats.org/officeDocument/2006/relationships/hyperlink" Target="https://talan.bank.gov.ua/get-user-certificate/Kkmmj7q2NEDn5AE6ANcr" TargetMode="External"/><Relationship Id="rId645" Type="http://schemas.openxmlformats.org/officeDocument/2006/relationships/hyperlink" Target="https://talan.bank.gov.ua/get-user-certificate/Kkmmj468tLMg7uiPUSgy" TargetMode="External"/><Relationship Id="rId852" Type="http://schemas.openxmlformats.org/officeDocument/2006/relationships/hyperlink" Target="https://talan.bank.gov.ua/get-user-certificate/KkmmjCgqs5G3Jsw3WZPu" TargetMode="External"/><Relationship Id="rId1068" Type="http://schemas.openxmlformats.org/officeDocument/2006/relationships/hyperlink" Target="https://talan.bank.gov.ua/get-user-certificate/KkmmjKiAqc7RkwEQGzxd" TargetMode="External"/><Relationship Id="rId1275" Type="http://schemas.openxmlformats.org/officeDocument/2006/relationships/hyperlink" Target="https://talan.bank.gov.ua/get-user-certificate/KkmmjlW0k1ckK1Ae_Fsu" TargetMode="External"/><Relationship Id="rId1482" Type="http://schemas.openxmlformats.org/officeDocument/2006/relationships/hyperlink" Target="https://talan.bank.gov.ua/get-user-certificate/KkmmjBds8T3IRgDhec9C" TargetMode="External"/><Relationship Id="rId505" Type="http://schemas.openxmlformats.org/officeDocument/2006/relationships/hyperlink" Target="https://talan.bank.gov.ua/get-user-certificate/KkmmjuIMINkeZO618bXv" TargetMode="External"/><Relationship Id="rId712" Type="http://schemas.openxmlformats.org/officeDocument/2006/relationships/hyperlink" Target="https://talan.bank.gov.ua/get-user-certificate/KkmmjP8LlSZq3mQBklLt" TargetMode="External"/><Relationship Id="rId1135" Type="http://schemas.openxmlformats.org/officeDocument/2006/relationships/hyperlink" Target="https://talan.bank.gov.ua/get-user-certificate/KkmmjoqTJP12KJ2UHo_l" TargetMode="External"/><Relationship Id="rId1342" Type="http://schemas.openxmlformats.org/officeDocument/2006/relationships/hyperlink" Target="https://talan.bank.gov.ua/get-user-certificate/KkmmjWaW_iF_sLYd2LM3" TargetMode="External"/><Relationship Id="rId1787" Type="http://schemas.openxmlformats.org/officeDocument/2006/relationships/hyperlink" Target="https://talan.bank.gov.ua/get-user-certificate/FXz_t91x2oUu4sZcfQn3" TargetMode="External"/><Relationship Id="rId79" Type="http://schemas.openxmlformats.org/officeDocument/2006/relationships/hyperlink" Target="https://talan.bank.gov.ua/get-user-certificate/Kkmmjqzf73z9I9Mub8ek" TargetMode="External"/><Relationship Id="rId1202" Type="http://schemas.openxmlformats.org/officeDocument/2006/relationships/hyperlink" Target="https://talan.bank.gov.ua/get-user-certificate/Kkmmj1uats7dqZEVlo68" TargetMode="External"/><Relationship Id="rId1647" Type="http://schemas.openxmlformats.org/officeDocument/2006/relationships/hyperlink" Target="https://talan.bank.gov.ua/get-user-certificate/Kkmmjzbpvnzu8bhZZ2Gc" TargetMode="External"/><Relationship Id="rId1507" Type="http://schemas.openxmlformats.org/officeDocument/2006/relationships/hyperlink" Target="https://talan.bank.gov.ua/get-user-certificate/KkmmjaT7pmCxrGAOylaA" TargetMode="External"/><Relationship Id="rId1714" Type="http://schemas.openxmlformats.org/officeDocument/2006/relationships/hyperlink" Target="https://talan.bank.gov.ua/get-user-certificate/aVeKOM6Dg3qFlvpfQipC" TargetMode="External"/><Relationship Id="rId295" Type="http://schemas.openxmlformats.org/officeDocument/2006/relationships/hyperlink" Target="https://talan.bank.gov.ua/get-user-certificate/Kkmmj_dX8_FT3yfl0Sg7" TargetMode="External"/><Relationship Id="rId155" Type="http://schemas.openxmlformats.org/officeDocument/2006/relationships/hyperlink" Target="https://talan.bank.gov.ua/get-user-certificate/Kkmmj7amekaaU17iV8Go" TargetMode="External"/><Relationship Id="rId362" Type="http://schemas.openxmlformats.org/officeDocument/2006/relationships/hyperlink" Target="https://talan.bank.gov.ua/get-user-certificate/KkmmjtGX1Iww13qI0gIh" TargetMode="External"/><Relationship Id="rId1297" Type="http://schemas.openxmlformats.org/officeDocument/2006/relationships/hyperlink" Target="https://talan.bank.gov.ua/get-user-certificate/KkmmjVPQK5sYY1tHBlu3" TargetMode="External"/><Relationship Id="rId222" Type="http://schemas.openxmlformats.org/officeDocument/2006/relationships/hyperlink" Target="https://talan.bank.gov.ua/get-user-certificate/KkmmjwzREDiRX9oJVK2J" TargetMode="External"/><Relationship Id="rId667" Type="http://schemas.openxmlformats.org/officeDocument/2006/relationships/hyperlink" Target="https://talan.bank.gov.ua/get-user-certificate/KkmmjztMdzlapPtZGMOk" TargetMode="External"/><Relationship Id="rId874" Type="http://schemas.openxmlformats.org/officeDocument/2006/relationships/hyperlink" Target="https://talan.bank.gov.ua/get-user-certificate/KkmmjMDq6ZdFCgtPrjnO" TargetMode="External"/><Relationship Id="rId527" Type="http://schemas.openxmlformats.org/officeDocument/2006/relationships/hyperlink" Target="https://talan.bank.gov.ua/get-user-certificate/KkmmjabGYnvrXgKhoGxl" TargetMode="External"/><Relationship Id="rId734" Type="http://schemas.openxmlformats.org/officeDocument/2006/relationships/hyperlink" Target="https://talan.bank.gov.ua/get-user-certificate/KkmmjgoP1sisaWqHlwHY" TargetMode="External"/><Relationship Id="rId941" Type="http://schemas.openxmlformats.org/officeDocument/2006/relationships/hyperlink" Target="https://talan.bank.gov.ua/get-user-certificate/KkmmjAxJZd8ecuOm64bO" TargetMode="External"/><Relationship Id="rId1157" Type="http://schemas.openxmlformats.org/officeDocument/2006/relationships/hyperlink" Target="https://talan.bank.gov.ua/get-user-certificate/KkmmjmCZBpX_PpDySgVV" TargetMode="External"/><Relationship Id="rId1364" Type="http://schemas.openxmlformats.org/officeDocument/2006/relationships/hyperlink" Target="https://talan.bank.gov.ua/get-user-certificate/Kkmmjhjs4K5dFJVR9Q6h" TargetMode="External"/><Relationship Id="rId1571" Type="http://schemas.openxmlformats.org/officeDocument/2006/relationships/hyperlink" Target="https://talan.bank.gov.ua/get-user-certificate/KkmmjJTiZDxfPIPdmiqn" TargetMode="External"/><Relationship Id="rId70" Type="http://schemas.openxmlformats.org/officeDocument/2006/relationships/hyperlink" Target="https://talan.bank.gov.ua/get-user-certificate/KkmmjatQc2HFGLxBoB9I" TargetMode="External"/><Relationship Id="rId801" Type="http://schemas.openxmlformats.org/officeDocument/2006/relationships/hyperlink" Target="https://talan.bank.gov.ua/get-user-certificate/KkmmjfnpuX5_9OftvBjO" TargetMode="External"/><Relationship Id="rId1017" Type="http://schemas.openxmlformats.org/officeDocument/2006/relationships/hyperlink" Target="https://talan.bank.gov.ua/get-user-certificate/KkmmjE2ZWHtC_XoXn1i0" TargetMode="External"/><Relationship Id="rId1224" Type="http://schemas.openxmlformats.org/officeDocument/2006/relationships/hyperlink" Target="https://talan.bank.gov.ua/get-user-certificate/Kkmmjp0faRYSgdfAiAnk" TargetMode="External"/><Relationship Id="rId1431" Type="http://schemas.openxmlformats.org/officeDocument/2006/relationships/hyperlink" Target="https://talan.bank.gov.ua/get-user-certificate/Kkmmjh7j7jwrIZkPYgYs" TargetMode="External"/><Relationship Id="rId1669" Type="http://schemas.openxmlformats.org/officeDocument/2006/relationships/hyperlink" Target="https://talan.bank.gov.ua/get-user-certificate/Kkmmjc2au4nC5xRdMNGE" TargetMode="External"/><Relationship Id="rId1529" Type="http://schemas.openxmlformats.org/officeDocument/2006/relationships/hyperlink" Target="https://talan.bank.gov.ua/get-user-certificate/KkmmjQVso0nixtGIgPCl" TargetMode="External"/><Relationship Id="rId1736" Type="http://schemas.openxmlformats.org/officeDocument/2006/relationships/hyperlink" Target="https://talan.bank.gov.ua/get-user-certificate/aVeKOIFw1yP1L1V8R1w7" TargetMode="External"/><Relationship Id="rId28" Type="http://schemas.openxmlformats.org/officeDocument/2006/relationships/hyperlink" Target="https://talan.bank.gov.ua/get-user-certificate/KkmmjtDvRIJdb_zyxZek" TargetMode="External"/><Relationship Id="rId1803" Type="http://schemas.openxmlformats.org/officeDocument/2006/relationships/hyperlink" Target="https://talan.bank.gov.ua/get-user-certificate/FXz_t6bx2IxFBumTxnjZ" TargetMode="External"/><Relationship Id="rId177" Type="http://schemas.openxmlformats.org/officeDocument/2006/relationships/hyperlink" Target="https://talan.bank.gov.ua/get-user-certificate/Kkmmj6t9f7TDOxrl-qmc" TargetMode="External"/><Relationship Id="rId384" Type="http://schemas.openxmlformats.org/officeDocument/2006/relationships/hyperlink" Target="https://talan.bank.gov.ua/get-user-certificate/KkmmjhubR_CmJHQLYHb4" TargetMode="External"/><Relationship Id="rId591" Type="http://schemas.openxmlformats.org/officeDocument/2006/relationships/hyperlink" Target="https://talan.bank.gov.ua/get-user-certificate/KkmmjbDgcsWaENDyJ1sx" TargetMode="External"/><Relationship Id="rId244" Type="http://schemas.openxmlformats.org/officeDocument/2006/relationships/hyperlink" Target="https://talan.bank.gov.ua/get-user-certificate/Kkmmjzf4Fec-U-DzfxBl" TargetMode="External"/><Relationship Id="rId689" Type="http://schemas.openxmlformats.org/officeDocument/2006/relationships/hyperlink" Target="https://talan.bank.gov.ua/get-user-certificate/KkmmjlUwZC4HWGZtFiqN" TargetMode="External"/><Relationship Id="rId896" Type="http://schemas.openxmlformats.org/officeDocument/2006/relationships/hyperlink" Target="https://talan.bank.gov.ua/get-user-certificate/KkmmjIXKhjmddJFIG-Ij" TargetMode="External"/><Relationship Id="rId1081" Type="http://schemas.openxmlformats.org/officeDocument/2006/relationships/hyperlink" Target="https://talan.bank.gov.ua/get-user-certificate/KkmmjmjaWllEQW8B8Yfm" TargetMode="External"/><Relationship Id="rId451" Type="http://schemas.openxmlformats.org/officeDocument/2006/relationships/hyperlink" Target="https://talan.bank.gov.ua/get-user-certificate/KkmmjkmL1w-BG9n54X6a" TargetMode="External"/><Relationship Id="rId549" Type="http://schemas.openxmlformats.org/officeDocument/2006/relationships/hyperlink" Target="https://talan.bank.gov.ua/get-user-certificate/Kkmmj6sCQVUXUWnPr0CO" TargetMode="External"/><Relationship Id="rId756" Type="http://schemas.openxmlformats.org/officeDocument/2006/relationships/hyperlink" Target="https://talan.bank.gov.ua/get-user-certificate/KkmmjbxNjFoQfj85Te1a" TargetMode="External"/><Relationship Id="rId1179" Type="http://schemas.openxmlformats.org/officeDocument/2006/relationships/hyperlink" Target="https://talan.bank.gov.ua/get-user-certificate/KkmmjYRydqtFEFs2GbCQ" TargetMode="External"/><Relationship Id="rId1386" Type="http://schemas.openxmlformats.org/officeDocument/2006/relationships/hyperlink" Target="https://talan.bank.gov.ua/get-user-certificate/Kkmmjp1jq0pHl86EEbSB" TargetMode="External"/><Relationship Id="rId1593" Type="http://schemas.openxmlformats.org/officeDocument/2006/relationships/hyperlink" Target="https://talan.bank.gov.ua/get-user-certificate/Kkmmjh7kH7_CkOnAAT9l" TargetMode="External"/><Relationship Id="rId104" Type="http://schemas.openxmlformats.org/officeDocument/2006/relationships/hyperlink" Target="https://talan.bank.gov.ua/get-user-certificate/KkmmjJmQPJCL6x1cgNsZ" TargetMode="External"/><Relationship Id="rId311" Type="http://schemas.openxmlformats.org/officeDocument/2006/relationships/hyperlink" Target="https://talan.bank.gov.ua/get-user-certificate/KkmmjSSaPa5tOXlQa1tu" TargetMode="External"/><Relationship Id="rId409" Type="http://schemas.openxmlformats.org/officeDocument/2006/relationships/hyperlink" Target="https://talan.bank.gov.ua/get-user-certificate/KkmmjTQ3lKIOI5Tmf5-b" TargetMode="External"/><Relationship Id="rId963" Type="http://schemas.openxmlformats.org/officeDocument/2006/relationships/hyperlink" Target="https://talan.bank.gov.ua/get-user-certificate/Kkmmjjfzko7eRjukqGjG" TargetMode="External"/><Relationship Id="rId1039" Type="http://schemas.openxmlformats.org/officeDocument/2006/relationships/hyperlink" Target="https://talan.bank.gov.ua/get-user-certificate/Kkmmj5i0BRLh2LHcStvQ" TargetMode="External"/><Relationship Id="rId1246" Type="http://schemas.openxmlformats.org/officeDocument/2006/relationships/hyperlink" Target="https://talan.bank.gov.ua/get-user-certificate/KkmmjgJXgDdWNcst_Afk" TargetMode="External"/><Relationship Id="rId92" Type="http://schemas.openxmlformats.org/officeDocument/2006/relationships/hyperlink" Target="https://talan.bank.gov.ua/get-user-certificate/KkmmjdS1kSMlGuMR0qSR" TargetMode="External"/><Relationship Id="rId616" Type="http://schemas.openxmlformats.org/officeDocument/2006/relationships/hyperlink" Target="https://talan.bank.gov.ua/get-user-certificate/Kkmmjttcy3YqNMtKm8L2" TargetMode="External"/><Relationship Id="rId823" Type="http://schemas.openxmlformats.org/officeDocument/2006/relationships/hyperlink" Target="https://talan.bank.gov.ua/get-user-certificate/Kkmmjs95UeFL1S3--1c-" TargetMode="External"/><Relationship Id="rId1453" Type="http://schemas.openxmlformats.org/officeDocument/2006/relationships/hyperlink" Target="https://talan.bank.gov.ua/get-user-certificate/Kkmmj5a9sf0dkPGMiaiO" TargetMode="External"/><Relationship Id="rId1660" Type="http://schemas.openxmlformats.org/officeDocument/2006/relationships/hyperlink" Target="https://talan.bank.gov.ua/get-user-certificate/KkmmjQIC9_BQQqzqJLTr" TargetMode="External"/><Relationship Id="rId1758" Type="http://schemas.openxmlformats.org/officeDocument/2006/relationships/hyperlink" Target="https://talan.bank.gov.ua/get-user-certificate/aVeKOknZLZcCB5UG7Zev" TargetMode="External"/><Relationship Id="rId1106" Type="http://schemas.openxmlformats.org/officeDocument/2006/relationships/hyperlink" Target="https://talan.bank.gov.ua/get-user-certificate/KkmmjVvIPg4-dQsSqAi2" TargetMode="External"/><Relationship Id="rId1313" Type="http://schemas.openxmlformats.org/officeDocument/2006/relationships/hyperlink" Target="https://talan.bank.gov.ua/get-user-certificate/KkmmjkRZG1JNywDfPuR8" TargetMode="External"/><Relationship Id="rId1520" Type="http://schemas.openxmlformats.org/officeDocument/2006/relationships/hyperlink" Target="https://talan.bank.gov.ua/get-user-certificate/KkmmjaK7j8PM8lDMWmtY" TargetMode="External"/><Relationship Id="rId1618" Type="http://schemas.openxmlformats.org/officeDocument/2006/relationships/hyperlink" Target="https://talan.bank.gov.ua/get-user-certificate/KkmmjCfT8Z5efHhetCOO" TargetMode="External"/><Relationship Id="rId199" Type="http://schemas.openxmlformats.org/officeDocument/2006/relationships/hyperlink" Target="https://talan.bank.gov.ua/get-user-certificate/KkmmjtPNZ1tat4P9Ztmi" TargetMode="External"/><Relationship Id="rId266" Type="http://schemas.openxmlformats.org/officeDocument/2006/relationships/hyperlink" Target="https://talan.bank.gov.ua/get-user-certificate/KkmmjML0_vGRVDAPpxjv" TargetMode="External"/><Relationship Id="rId473" Type="http://schemas.openxmlformats.org/officeDocument/2006/relationships/hyperlink" Target="https://talan.bank.gov.ua/get-user-certificate/KkmmjRG4KgiP4aFJk4DQ" TargetMode="External"/><Relationship Id="rId680" Type="http://schemas.openxmlformats.org/officeDocument/2006/relationships/hyperlink" Target="https://talan.bank.gov.ua/get-user-certificate/KkmmjQ7ZHrfFKU8c4nyk" TargetMode="External"/><Relationship Id="rId126" Type="http://schemas.openxmlformats.org/officeDocument/2006/relationships/hyperlink" Target="https://talan.bank.gov.ua/get-user-certificate/KkmmjCTbuWrb87YMb8Wx" TargetMode="External"/><Relationship Id="rId333" Type="http://schemas.openxmlformats.org/officeDocument/2006/relationships/hyperlink" Target="https://talan.bank.gov.ua/get-user-certificate/Kkmmjo-SBl_mI3wUsRN3" TargetMode="External"/><Relationship Id="rId540" Type="http://schemas.openxmlformats.org/officeDocument/2006/relationships/hyperlink" Target="https://talan.bank.gov.ua/get-user-certificate/KkmmjgB9wsMj9qY9YokD" TargetMode="External"/><Relationship Id="rId778" Type="http://schemas.openxmlformats.org/officeDocument/2006/relationships/hyperlink" Target="https://talan.bank.gov.ua/get-user-certificate/Kkmmj6y4SkYQVs51Ve6N" TargetMode="External"/><Relationship Id="rId985" Type="http://schemas.openxmlformats.org/officeDocument/2006/relationships/hyperlink" Target="https://talan.bank.gov.ua/get-user-certificate/Kkmmjav6ku5en5gOuysC" TargetMode="External"/><Relationship Id="rId1170" Type="http://schemas.openxmlformats.org/officeDocument/2006/relationships/hyperlink" Target="https://talan.bank.gov.ua/get-user-certificate/KkmmjA2qCn0OR0c-yY7o" TargetMode="External"/><Relationship Id="rId638" Type="http://schemas.openxmlformats.org/officeDocument/2006/relationships/hyperlink" Target="https://talan.bank.gov.ua/get-user-certificate/KkmmjKZyJukuu0XKPGz4" TargetMode="External"/><Relationship Id="rId845" Type="http://schemas.openxmlformats.org/officeDocument/2006/relationships/hyperlink" Target="https://talan.bank.gov.ua/get-user-certificate/KkmmjZwCJ94yewwcs7nD" TargetMode="External"/><Relationship Id="rId1030" Type="http://schemas.openxmlformats.org/officeDocument/2006/relationships/hyperlink" Target="https://talan.bank.gov.ua/get-user-certificate/KkmmjruBOeZNdLghWLdP" TargetMode="External"/><Relationship Id="rId1268" Type="http://schemas.openxmlformats.org/officeDocument/2006/relationships/hyperlink" Target="https://talan.bank.gov.ua/get-user-certificate/Kkmmj_mcsUntcWMp4MLB" TargetMode="External"/><Relationship Id="rId1475" Type="http://schemas.openxmlformats.org/officeDocument/2006/relationships/hyperlink" Target="https://talan.bank.gov.ua/get-user-certificate/KkmmjRwp856z1UVCMbdm" TargetMode="External"/><Relationship Id="rId1682" Type="http://schemas.openxmlformats.org/officeDocument/2006/relationships/hyperlink" Target="https://talan.bank.gov.ua/get-user-certificate/KkmmjjHJjW8mQoeS9wWC" TargetMode="External"/><Relationship Id="rId400" Type="http://schemas.openxmlformats.org/officeDocument/2006/relationships/hyperlink" Target="https://talan.bank.gov.ua/get-user-certificate/Kkmmj5eJzVCCGm42lzPL" TargetMode="External"/><Relationship Id="rId705" Type="http://schemas.openxmlformats.org/officeDocument/2006/relationships/hyperlink" Target="https://talan.bank.gov.ua/get-user-certificate/KkmmjgO1P-8Jn_qWkZzQ" TargetMode="External"/><Relationship Id="rId1128" Type="http://schemas.openxmlformats.org/officeDocument/2006/relationships/hyperlink" Target="https://talan.bank.gov.ua/get-user-certificate/Kkmmj0d9N7XkfPEb8j-U" TargetMode="External"/><Relationship Id="rId1335" Type="http://schemas.openxmlformats.org/officeDocument/2006/relationships/hyperlink" Target="https://talan.bank.gov.ua/get-user-certificate/KkmmjHthweTB_jj0-uq7" TargetMode="External"/><Relationship Id="rId1542" Type="http://schemas.openxmlformats.org/officeDocument/2006/relationships/hyperlink" Target="https://talan.bank.gov.ua/get-user-certificate/Kkmmj2Vcy7FKNLyGK_FH" TargetMode="External"/><Relationship Id="rId912" Type="http://schemas.openxmlformats.org/officeDocument/2006/relationships/hyperlink" Target="https://talan.bank.gov.ua/get-user-certificate/Kkmmjs0QtGXfYXb_KpA0" TargetMode="External"/><Relationship Id="rId41" Type="http://schemas.openxmlformats.org/officeDocument/2006/relationships/hyperlink" Target="https://talan.bank.gov.ua/get-user-certificate/KkmmjrJK5_-Y-mJ32Yjw" TargetMode="External"/><Relationship Id="rId1402" Type="http://schemas.openxmlformats.org/officeDocument/2006/relationships/hyperlink" Target="https://talan.bank.gov.ua/get-user-certificate/KkmmjM4TWHQDUdGmDRHF" TargetMode="External"/><Relationship Id="rId1707" Type="http://schemas.openxmlformats.org/officeDocument/2006/relationships/hyperlink" Target="https://talan.bank.gov.ua/get-user-certificate/KkmmjGJ-A-RgZ7L6tuf1" TargetMode="External"/><Relationship Id="rId190" Type="http://schemas.openxmlformats.org/officeDocument/2006/relationships/hyperlink" Target="https://talan.bank.gov.ua/get-user-certificate/Kkmmjw7j63u94qWeEkaI" TargetMode="External"/><Relationship Id="rId288" Type="http://schemas.openxmlformats.org/officeDocument/2006/relationships/hyperlink" Target="https://talan.bank.gov.ua/get-user-certificate/KkmmjMYG5tvCpPehtSro" TargetMode="External"/><Relationship Id="rId495" Type="http://schemas.openxmlformats.org/officeDocument/2006/relationships/hyperlink" Target="https://talan.bank.gov.ua/get-user-certificate/KkmmjtjzW7C8RHgVlIYs" TargetMode="External"/><Relationship Id="rId148" Type="http://schemas.openxmlformats.org/officeDocument/2006/relationships/hyperlink" Target="https://talan.bank.gov.ua/get-user-certificate/KkmmjNwPHhaDjpBiyvP4" TargetMode="External"/><Relationship Id="rId355" Type="http://schemas.openxmlformats.org/officeDocument/2006/relationships/hyperlink" Target="https://talan.bank.gov.ua/get-user-certificate/KkmmjGGKfQ_t0vEzRY59" TargetMode="External"/><Relationship Id="rId562" Type="http://schemas.openxmlformats.org/officeDocument/2006/relationships/hyperlink" Target="https://talan.bank.gov.ua/get-user-certificate/KkmmjedarGnp9DvG0MIr" TargetMode="External"/><Relationship Id="rId1192" Type="http://schemas.openxmlformats.org/officeDocument/2006/relationships/hyperlink" Target="https://talan.bank.gov.ua/get-user-certificate/KkmmjIl9_di0iZh32vvr" TargetMode="External"/><Relationship Id="rId215" Type="http://schemas.openxmlformats.org/officeDocument/2006/relationships/hyperlink" Target="https://talan.bank.gov.ua/get-user-certificate/Kkmmj3ABzg1vKtUT7gDS" TargetMode="External"/><Relationship Id="rId422" Type="http://schemas.openxmlformats.org/officeDocument/2006/relationships/hyperlink" Target="https://talan.bank.gov.ua/get-user-certificate/Kkmmj5tssxrvq-NYnHom" TargetMode="External"/><Relationship Id="rId867" Type="http://schemas.openxmlformats.org/officeDocument/2006/relationships/hyperlink" Target="https://talan.bank.gov.ua/get-user-certificate/KkmmjFiyPrBuXacDIGYT" TargetMode="External"/><Relationship Id="rId1052" Type="http://schemas.openxmlformats.org/officeDocument/2006/relationships/hyperlink" Target="https://talan.bank.gov.ua/get-user-certificate/KkmmjRMD_ZxOLwpzWmXC" TargetMode="External"/><Relationship Id="rId1497" Type="http://schemas.openxmlformats.org/officeDocument/2006/relationships/hyperlink" Target="https://talan.bank.gov.ua/get-user-certificate/KkmmjwwIV8wfxL3PC2yS" TargetMode="External"/><Relationship Id="rId727" Type="http://schemas.openxmlformats.org/officeDocument/2006/relationships/hyperlink" Target="https://talan.bank.gov.ua/get-user-certificate/Kkmmj3Fv-IaOc2792MKL" TargetMode="External"/><Relationship Id="rId934" Type="http://schemas.openxmlformats.org/officeDocument/2006/relationships/hyperlink" Target="https://talan.bank.gov.ua/get-user-certificate/KkmmjmknqjDm_4xOw3bD" TargetMode="External"/><Relationship Id="rId1357" Type="http://schemas.openxmlformats.org/officeDocument/2006/relationships/hyperlink" Target="https://talan.bank.gov.ua/get-user-certificate/KkmmjEK6C74DwrxtTB4-" TargetMode="External"/><Relationship Id="rId1564" Type="http://schemas.openxmlformats.org/officeDocument/2006/relationships/hyperlink" Target="https://talan.bank.gov.ua/get-user-certificate/KkmmjVv84RZpLCMmRyq-" TargetMode="External"/><Relationship Id="rId1771" Type="http://schemas.openxmlformats.org/officeDocument/2006/relationships/hyperlink" Target="https://talan.bank.gov.ua/get-user-certificate/FBFPRVDuL-O-QVGyD9qy" TargetMode="External"/><Relationship Id="rId63" Type="http://schemas.openxmlformats.org/officeDocument/2006/relationships/hyperlink" Target="https://talan.bank.gov.ua/get-user-certificate/KkmmjutKWjpwAb_EpMYH" TargetMode="External"/><Relationship Id="rId1217" Type="http://schemas.openxmlformats.org/officeDocument/2006/relationships/hyperlink" Target="https://talan.bank.gov.ua/get-user-certificate/Kkmmjo2u3zZtLDzp2bTb" TargetMode="External"/><Relationship Id="rId1424" Type="http://schemas.openxmlformats.org/officeDocument/2006/relationships/hyperlink" Target="https://talan.bank.gov.ua/get-user-certificate/KkmmjpHpeC_ObDVesgiV" TargetMode="External"/><Relationship Id="rId1631" Type="http://schemas.openxmlformats.org/officeDocument/2006/relationships/hyperlink" Target="https://talan.bank.gov.ua/get-user-certificate/Kkmmj5Y8hPkx4yJxuoe8" TargetMode="External"/><Relationship Id="rId1729" Type="http://schemas.openxmlformats.org/officeDocument/2006/relationships/hyperlink" Target="https://talan.bank.gov.ua/get-user-certificate/aVeKOw5n3J4OMoOC2pe2" TargetMode="External"/><Relationship Id="rId377" Type="http://schemas.openxmlformats.org/officeDocument/2006/relationships/hyperlink" Target="https://talan.bank.gov.ua/get-user-certificate/KkmmjEDmivv65r95Uj0D" TargetMode="External"/><Relationship Id="rId584" Type="http://schemas.openxmlformats.org/officeDocument/2006/relationships/hyperlink" Target="https://talan.bank.gov.ua/get-user-certificate/KkmmjJmHNbuYLa-bmRjW" TargetMode="External"/><Relationship Id="rId5" Type="http://schemas.openxmlformats.org/officeDocument/2006/relationships/hyperlink" Target="https://talan.bank.gov.ua/get-user-certificate/Kkmmj9HIP8GhEfXiuYKq" TargetMode="External"/><Relationship Id="rId237" Type="http://schemas.openxmlformats.org/officeDocument/2006/relationships/hyperlink" Target="https://talan.bank.gov.ua/get-user-certificate/KkmmjKkqslMgHdT3jMaP" TargetMode="External"/><Relationship Id="rId791" Type="http://schemas.openxmlformats.org/officeDocument/2006/relationships/hyperlink" Target="https://talan.bank.gov.ua/get-user-certificate/Kkmmjxj5Fpnl9wUc9Rv1" TargetMode="External"/><Relationship Id="rId889" Type="http://schemas.openxmlformats.org/officeDocument/2006/relationships/hyperlink" Target="https://talan.bank.gov.ua/get-user-certificate/KkmmjijSfO5OqQwH6D8_" TargetMode="External"/><Relationship Id="rId1074" Type="http://schemas.openxmlformats.org/officeDocument/2006/relationships/hyperlink" Target="https://talan.bank.gov.ua/get-user-certificate/Kkmmj-PcGIUPCgG4pcvJ" TargetMode="External"/><Relationship Id="rId444" Type="http://schemas.openxmlformats.org/officeDocument/2006/relationships/hyperlink" Target="https://talan.bank.gov.ua/get-user-certificate/KkmmjNOhdHyQwxl8Lgil" TargetMode="External"/><Relationship Id="rId651" Type="http://schemas.openxmlformats.org/officeDocument/2006/relationships/hyperlink" Target="https://talan.bank.gov.ua/get-user-certificate/KkmmjNhX_1Yhup7kqTIg" TargetMode="External"/><Relationship Id="rId749" Type="http://schemas.openxmlformats.org/officeDocument/2006/relationships/hyperlink" Target="https://talan.bank.gov.ua/get-user-certificate/Kkmmjeg1-ehAQRq0T6Lc" TargetMode="External"/><Relationship Id="rId1281" Type="http://schemas.openxmlformats.org/officeDocument/2006/relationships/hyperlink" Target="https://talan.bank.gov.ua/get-user-certificate/KkmmjkuJ2gqCO6xLyDpu" TargetMode="External"/><Relationship Id="rId1379" Type="http://schemas.openxmlformats.org/officeDocument/2006/relationships/hyperlink" Target="https://talan.bank.gov.ua/get-user-certificate/KkmmjpubfFOYqvXxW8Qa" TargetMode="External"/><Relationship Id="rId1586" Type="http://schemas.openxmlformats.org/officeDocument/2006/relationships/hyperlink" Target="https://talan.bank.gov.ua/get-user-certificate/KkmmjO0oUeeeijJUFTcq" TargetMode="External"/><Relationship Id="rId304" Type="http://schemas.openxmlformats.org/officeDocument/2006/relationships/hyperlink" Target="https://talan.bank.gov.ua/get-user-certificate/KkmmjI5-wURNmAkQjUdO" TargetMode="External"/><Relationship Id="rId511" Type="http://schemas.openxmlformats.org/officeDocument/2006/relationships/hyperlink" Target="https://talan.bank.gov.ua/get-user-certificate/KkmmjOoXUkfmg99gAKyu" TargetMode="External"/><Relationship Id="rId609" Type="http://schemas.openxmlformats.org/officeDocument/2006/relationships/hyperlink" Target="https://talan.bank.gov.ua/get-user-certificate/KkmmjYxoJKXVi6tbjpUW" TargetMode="External"/><Relationship Id="rId956" Type="http://schemas.openxmlformats.org/officeDocument/2006/relationships/hyperlink" Target="https://talan.bank.gov.ua/get-user-certificate/KkmmjYvOQ6vsR-em1Gwr" TargetMode="External"/><Relationship Id="rId1141" Type="http://schemas.openxmlformats.org/officeDocument/2006/relationships/hyperlink" Target="https://talan.bank.gov.ua/get-user-certificate/KkmmjTiNCKPe_yE2CPei" TargetMode="External"/><Relationship Id="rId1239" Type="http://schemas.openxmlformats.org/officeDocument/2006/relationships/hyperlink" Target="https://talan.bank.gov.ua/get-user-certificate/KkmmjWbP3vnF_AqAer0R" TargetMode="External"/><Relationship Id="rId1793" Type="http://schemas.openxmlformats.org/officeDocument/2006/relationships/hyperlink" Target="https://talan.bank.gov.ua/get-user-certificate/FXz_tHrQ_7lDo4OBBXap" TargetMode="External"/><Relationship Id="rId85" Type="http://schemas.openxmlformats.org/officeDocument/2006/relationships/hyperlink" Target="https://talan.bank.gov.ua/get-user-certificate/Kkmmjd9nwFWO5snBELl9" TargetMode="External"/><Relationship Id="rId816" Type="http://schemas.openxmlformats.org/officeDocument/2006/relationships/hyperlink" Target="https://talan.bank.gov.ua/get-user-certificate/Kkmmjj1_zfl5yyef9C-w" TargetMode="External"/><Relationship Id="rId1001" Type="http://schemas.openxmlformats.org/officeDocument/2006/relationships/hyperlink" Target="https://talan.bank.gov.ua/get-user-certificate/KkmmjixLti5KOYOZl8Qe" TargetMode="External"/><Relationship Id="rId1446" Type="http://schemas.openxmlformats.org/officeDocument/2006/relationships/hyperlink" Target="https://talan.bank.gov.ua/get-user-certificate/KkmmjUdSRml9PB7sYomL" TargetMode="External"/><Relationship Id="rId1653" Type="http://schemas.openxmlformats.org/officeDocument/2006/relationships/hyperlink" Target="https://talan.bank.gov.ua/get-user-certificate/Kkmmj5FoeZ0lAuzE-bz5" TargetMode="External"/><Relationship Id="rId1306" Type="http://schemas.openxmlformats.org/officeDocument/2006/relationships/hyperlink" Target="https://talan.bank.gov.ua/get-user-certificate/KkmmjyHrWacEz9b807Yc" TargetMode="External"/><Relationship Id="rId1513" Type="http://schemas.openxmlformats.org/officeDocument/2006/relationships/hyperlink" Target="https://talan.bank.gov.ua/get-user-certificate/KkmmjaONBMV_IjyCMuR8" TargetMode="External"/><Relationship Id="rId1720" Type="http://schemas.openxmlformats.org/officeDocument/2006/relationships/hyperlink" Target="https://talan.bank.gov.ua/get-user-certificate/aVeKOaKabfeCutSMU5Wd" TargetMode="External"/><Relationship Id="rId12" Type="http://schemas.openxmlformats.org/officeDocument/2006/relationships/hyperlink" Target="https://talan.bank.gov.ua/get-user-certificate/KkmmjJNca5oUN6HhXh8X" TargetMode="External"/><Relationship Id="rId161" Type="http://schemas.openxmlformats.org/officeDocument/2006/relationships/hyperlink" Target="https://talan.bank.gov.ua/get-user-certificate/KkmmjFGXXEvDhq2Hrmx5" TargetMode="External"/><Relationship Id="rId399" Type="http://schemas.openxmlformats.org/officeDocument/2006/relationships/hyperlink" Target="https://talan.bank.gov.ua/get-user-certificate/KkmmjTVCKPU_kCjipFhK" TargetMode="External"/><Relationship Id="rId259" Type="http://schemas.openxmlformats.org/officeDocument/2006/relationships/hyperlink" Target="https://talan.bank.gov.ua/get-user-certificate/KkmmjZj77sMeXDIf1KLe" TargetMode="External"/><Relationship Id="rId466" Type="http://schemas.openxmlformats.org/officeDocument/2006/relationships/hyperlink" Target="https://talan.bank.gov.ua/get-user-certificate/KkmmjkGfX6-el_P7VIgD" TargetMode="External"/><Relationship Id="rId673" Type="http://schemas.openxmlformats.org/officeDocument/2006/relationships/hyperlink" Target="https://talan.bank.gov.ua/get-user-certificate/KkmmjYVdSJakWdNoXonM" TargetMode="External"/><Relationship Id="rId880" Type="http://schemas.openxmlformats.org/officeDocument/2006/relationships/hyperlink" Target="https://talan.bank.gov.ua/get-user-certificate/KkmmjktovHrdVqtZ-pj0" TargetMode="External"/><Relationship Id="rId1096" Type="http://schemas.openxmlformats.org/officeDocument/2006/relationships/hyperlink" Target="https://talan.bank.gov.ua/get-user-certificate/KkmmjcgfD-h767hUbFNd" TargetMode="External"/><Relationship Id="rId119" Type="http://schemas.openxmlformats.org/officeDocument/2006/relationships/hyperlink" Target="https://talan.bank.gov.ua/get-user-certificate/Kkmmj7XQmRG90RDIzdGq" TargetMode="External"/><Relationship Id="rId326" Type="http://schemas.openxmlformats.org/officeDocument/2006/relationships/hyperlink" Target="https://talan.bank.gov.ua/get-user-certificate/Kkmmjhgv0foXCJBNDMMH" TargetMode="External"/><Relationship Id="rId533" Type="http://schemas.openxmlformats.org/officeDocument/2006/relationships/hyperlink" Target="https://talan.bank.gov.ua/get-user-certificate/KkmmjypRHQbotH4brAeN" TargetMode="External"/><Relationship Id="rId978" Type="http://schemas.openxmlformats.org/officeDocument/2006/relationships/hyperlink" Target="https://talan.bank.gov.ua/get-user-certificate/Kkmmj5VEiiepA7UZWo2K" TargetMode="External"/><Relationship Id="rId1163" Type="http://schemas.openxmlformats.org/officeDocument/2006/relationships/hyperlink" Target="https://talan.bank.gov.ua/get-user-certificate/KkmmjLgs6eCMcCR5nEqe" TargetMode="External"/><Relationship Id="rId1370" Type="http://schemas.openxmlformats.org/officeDocument/2006/relationships/hyperlink" Target="https://talan.bank.gov.ua/get-user-certificate/KkmmjPJ-Qd4cmhB1SdIk" TargetMode="External"/><Relationship Id="rId740" Type="http://schemas.openxmlformats.org/officeDocument/2006/relationships/hyperlink" Target="https://talan.bank.gov.ua/get-user-certificate/KkmmjT4l292soiSwFQ5z" TargetMode="External"/><Relationship Id="rId838" Type="http://schemas.openxmlformats.org/officeDocument/2006/relationships/hyperlink" Target="https://talan.bank.gov.ua/get-user-certificate/KkmmjuxmfaPLKpiMFWCw" TargetMode="External"/><Relationship Id="rId1023" Type="http://schemas.openxmlformats.org/officeDocument/2006/relationships/hyperlink" Target="https://talan.bank.gov.ua/get-user-certificate/KkmmjkIp5C6x6KfrTSFN" TargetMode="External"/><Relationship Id="rId1468" Type="http://schemas.openxmlformats.org/officeDocument/2006/relationships/hyperlink" Target="https://talan.bank.gov.ua/get-user-certificate/KkmmjmjNqFg_Bmhs9rBZ" TargetMode="External"/><Relationship Id="rId1675" Type="http://schemas.openxmlformats.org/officeDocument/2006/relationships/hyperlink" Target="https://talan.bank.gov.ua/get-user-certificate/KkmmjcmaYvYA8grCpC4A" TargetMode="External"/><Relationship Id="rId600" Type="http://schemas.openxmlformats.org/officeDocument/2006/relationships/hyperlink" Target="https://talan.bank.gov.ua/get-user-certificate/KkmmjabKEYO1pfLRNL4e" TargetMode="External"/><Relationship Id="rId1230" Type="http://schemas.openxmlformats.org/officeDocument/2006/relationships/hyperlink" Target="https://talan.bank.gov.ua/get-user-certificate/KkmmjOfBsiRxzvrma3Gg" TargetMode="External"/><Relationship Id="rId1328" Type="http://schemas.openxmlformats.org/officeDocument/2006/relationships/hyperlink" Target="https://talan.bank.gov.ua/get-user-certificate/Kkmmjq65B_PEKjNkIINv" TargetMode="External"/><Relationship Id="rId1535" Type="http://schemas.openxmlformats.org/officeDocument/2006/relationships/hyperlink" Target="https://talan.bank.gov.ua/get-user-certificate/KkmmjzJAKfRRjNxwrYj6" TargetMode="External"/><Relationship Id="rId905" Type="http://schemas.openxmlformats.org/officeDocument/2006/relationships/hyperlink" Target="https://talan.bank.gov.ua/get-user-certificate/Kkmmj2aUJxFsKiTWDiP9" TargetMode="External"/><Relationship Id="rId1742" Type="http://schemas.openxmlformats.org/officeDocument/2006/relationships/hyperlink" Target="https://talan.bank.gov.ua/get-user-certificate/aVeKOp-LpbhLAAsHG6Ox" TargetMode="External"/><Relationship Id="rId34" Type="http://schemas.openxmlformats.org/officeDocument/2006/relationships/hyperlink" Target="https://talan.bank.gov.ua/get-user-certificate/KkmmjKP-4yWyhkXmTPKD" TargetMode="External"/><Relationship Id="rId1602" Type="http://schemas.openxmlformats.org/officeDocument/2006/relationships/hyperlink" Target="https://talan.bank.gov.ua/get-user-certificate/KkmmjNRkTgu2mYzoq6ed" TargetMode="External"/><Relationship Id="rId183" Type="http://schemas.openxmlformats.org/officeDocument/2006/relationships/hyperlink" Target="https://talan.bank.gov.ua/get-user-certificate/KkmmjtuDeyEqWVTQr-bm" TargetMode="External"/><Relationship Id="rId390" Type="http://schemas.openxmlformats.org/officeDocument/2006/relationships/hyperlink" Target="https://talan.bank.gov.ua/get-user-certificate/KkmmjOeAskeHCtlBGlSg" TargetMode="External"/><Relationship Id="rId250" Type="http://schemas.openxmlformats.org/officeDocument/2006/relationships/hyperlink" Target="https://talan.bank.gov.ua/get-user-certificate/KkmmjxXpIhmLhotnyG1g" TargetMode="External"/><Relationship Id="rId488" Type="http://schemas.openxmlformats.org/officeDocument/2006/relationships/hyperlink" Target="https://talan.bank.gov.ua/get-user-certificate/KkmmjhJP7i5dfGqeLnnq" TargetMode="External"/><Relationship Id="rId695" Type="http://schemas.openxmlformats.org/officeDocument/2006/relationships/hyperlink" Target="https://talan.bank.gov.ua/get-user-certificate/KkmmjPAskycq6zJsOWxw" TargetMode="External"/><Relationship Id="rId110" Type="http://schemas.openxmlformats.org/officeDocument/2006/relationships/hyperlink" Target="https://talan.bank.gov.ua/get-user-certificate/Kkmmj4exMnlQpWMi3xl0" TargetMode="External"/><Relationship Id="rId348" Type="http://schemas.openxmlformats.org/officeDocument/2006/relationships/hyperlink" Target="https://talan.bank.gov.ua/get-user-certificate/Kkmmj-xCqABaLxuzvK_O" TargetMode="External"/><Relationship Id="rId555" Type="http://schemas.openxmlformats.org/officeDocument/2006/relationships/hyperlink" Target="https://talan.bank.gov.ua/get-user-certificate/Kkmmj4giASv4BVDW7SCn" TargetMode="External"/><Relationship Id="rId762" Type="http://schemas.openxmlformats.org/officeDocument/2006/relationships/hyperlink" Target="https://talan.bank.gov.ua/get-user-certificate/KkmmjD-6evj7nmvJ62ia" TargetMode="External"/><Relationship Id="rId1185" Type="http://schemas.openxmlformats.org/officeDocument/2006/relationships/hyperlink" Target="https://talan.bank.gov.ua/get-user-certificate/KkmmjNXQNPXEImACu5ro" TargetMode="External"/><Relationship Id="rId1392" Type="http://schemas.openxmlformats.org/officeDocument/2006/relationships/hyperlink" Target="https://talan.bank.gov.ua/get-user-certificate/KkmmjSoipB0H6augExWv" TargetMode="External"/><Relationship Id="rId208" Type="http://schemas.openxmlformats.org/officeDocument/2006/relationships/hyperlink" Target="https://talan.bank.gov.ua/get-user-certificate/Kkmmjb76SRPgAVSHTETZ" TargetMode="External"/><Relationship Id="rId415" Type="http://schemas.openxmlformats.org/officeDocument/2006/relationships/hyperlink" Target="https://talan.bank.gov.ua/get-user-certificate/KkmmjtS8aIq2Evb1GEkR" TargetMode="External"/><Relationship Id="rId622" Type="http://schemas.openxmlformats.org/officeDocument/2006/relationships/hyperlink" Target="https://talan.bank.gov.ua/get-user-certificate/KkmmjOSqtlDT5XN17IHV" TargetMode="External"/><Relationship Id="rId1045" Type="http://schemas.openxmlformats.org/officeDocument/2006/relationships/hyperlink" Target="https://talan.bank.gov.ua/get-user-certificate/Kkmmj1WsvrVqcJyROf4g" TargetMode="External"/><Relationship Id="rId1252" Type="http://schemas.openxmlformats.org/officeDocument/2006/relationships/hyperlink" Target="https://talan.bank.gov.ua/get-user-certificate/KkmmjhtK6u2flmc86H2W" TargetMode="External"/><Relationship Id="rId1697" Type="http://schemas.openxmlformats.org/officeDocument/2006/relationships/hyperlink" Target="https://talan.bank.gov.ua/get-user-certificate/Kkmmjw9n9xZUcSsmqXp_" TargetMode="External"/><Relationship Id="rId927" Type="http://schemas.openxmlformats.org/officeDocument/2006/relationships/hyperlink" Target="https://talan.bank.gov.ua/get-user-certificate/KkmmjB6O_XUxN6yaBRzW" TargetMode="External"/><Relationship Id="rId1112" Type="http://schemas.openxmlformats.org/officeDocument/2006/relationships/hyperlink" Target="https://talan.bank.gov.ua/get-user-certificate/KkmmjMmJn2H0BG1wt4Sq" TargetMode="External"/><Relationship Id="rId1557" Type="http://schemas.openxmlformats.org/officeDocument/2006/relationships/hyperlink" Target="https://talan.bank.gov.ua/get-user-certificate/Kkmmj8NciheVYcZEwkJ_" TargetMode="External"/><Relationship Id="rId1764" Type="http://schemas.openxmlformats.org/officeDocument/2006/relationships/hyperlink" Target="https://talan.bank.gov.ua/get-user-certificate/FBFPRbvAARhn_RxKwVCc" TargetMode="External"/><Relationship Id="rId56" Type="http://schemas.openxmlformats.org/officeDocument/2006/relationships/hyperlink" Target="https://talan.bank.gov.ua/get-user-certificate/KkmmjGwOvbM-aJpXWIjn" TargetMode="External"/><Relationship Id="rId1417" Type="http://schemas.openxmlformats.org/officeDocument/2006/relationships/hyperlink" Target="https://talan.bank.gov.ua/get-user-certificate/Kkmmjk6YfVmySD882pEj" TargetMode="External"/><Relationship Id="rId1624" Type="http://schemas.openxmlformats.org/officeDocument/2006/relationships/hyperlink" Target="https://talan.bank.gov.ua/get-user-certificate/KkmmjUmys4VOPXCoi-Ij" TargetMode="External"/><Relationship Id="rId272" Type="http://schemas.openxmlformats.org/officeDocument/2006/relationships/hyperlink" Target="https://talan.bank.gov.ua/get-user-certificate/KkmmjBoNqjy3YDXApgyh" TargetMode="External"/><Relationship Id="rId577" Type="http://schemas.openxmlformats.org/officeDocument/2006/relationships/hyperlink" Target="https://talan.bank.gov.ua/get-user-certificate/Kkmmj9YYZJ0LO_LqbbUt" TargetMode="External"/><Relationship Id="rId132" Type="http://schemas.openxmlformats.org/officeDocument/2006/relationships/hyperlink" Target="https://talan.bank.gov.ua/get-user-certificate/Kkmmjhsrg2QUPvmB_dL_" TargetMode="External"/><Relationship Id="rId784" Type="http://schemas.openxmlformats.org/officeDocument/2006/relationships/hyperlink" Target="https://talan.bank.gov.ua/get-user-certificate/KkmmjI6SrhuN4_9n_QC6" TargetMode="External"/><Relationship Id="rId991" Type="http://schemas.openxmlformats.org/officeDocument/2006/relationships/hyperlink" Target="https://talan.bank.gov.ua/get-user-certificate/KkmmjH0d-pop8E33odc_" TargetMode="External"/><Relationship Id="rId1067" Type="http://schemas.openxmlformats.org/officeDocument/2006/relationships/hyperlink" Target="https://talan.bank.gov.ua/get-user-certificate/Kkmmj6sCHn1pBQ-8fDOG" TargetMode="External"/><Relationship Id="rId437" Type="http://schemas.openxmlformats.org/officeDocument/2006/relationships/hyperlink" Target="https://talan.bank.gov.ua/get-user-certificate/KkmmjnhdkSH9UQL87aTA" TargetMode="External"/><Relationship Id="rId644" Type="http://schemas.openxmlformats.org/officeDocument/2006/relationships/hyperlink" Target="https://talan.bank.gov.ua/get-user-certificate/KkmmjLYfGR190Aqb7mF4" TargetMode="External"/><Relationship Id="rId851" Type="http://schemas.openxmlformats.org/officeDocument/2006/relationships/hyperlink" Target="https://talan.bank.gov.ua/get-user-certificate/KkmmjgouKZPVlq35-Jgq" TargetMode="External"/><Relationship Id="rId1274" Type="http://schemas.openxmlformats.org/officeDocument/2006/relationships/hyperlink" Target="https://talan.bank.gov.ua/get-user-certificate/KkmmjZddHn70HjHOBtrW" TargetMode="External"/><Relationship Id="rId1481" Type="http://schemas.openxmlformats.org/officeDocument/2006/relationships/hyperlink" Target="https://talan.bank.gov.ua/get-user-certificate/KkmmjxKKGDnsr8zQKgNu" TargetMode="External"/><Relationship Id="rId1579" Type="http://schemas.openxmlformats.org/officeDocument/2006/relationships/hyperlink" Target="https://talan.bank.gov.ua/get-user-certificate/Kkmmjj6i-CVEyYPRonk-" TargetMode="External"/><Relationship Id="rId504" Type="http://schemas.openxmlformats.org/officeDocument/2006/relationships/hyperlink" Target="https://talan.bank.gov.ua/get-user-certificate/Kkmmj3K5-LWEbGclEsqI" TargetMode="External"/><Relationship Id="rId711" Type="http://schemas.openxmlformats.org/officeDocument/2006/relationships/hyperlink" Target="https://talan.bank.gov.ua/get-user-certificate/KkmmjCFoegRjMiXKkhT2" TargetMode="External"/><Relationship Id="rId949" Type="http://schemas.openxmlformats.org/officeDocument/2006/relationships/hyperlink" Target="https://talan.bank.gov.ua/get-user-certificate/KkmmjH1Jf6X8awQ8kayr" TargetMode="External"/><Relationship Id="rId1134" Type="http://schemas.openxmlformats.org/officeDocument/2006/relationships/hyperlink" Target="https://talan.bank.gov.ua/get-user-certificate/KkmmjVHB2-x-tJYiUUqi" TargetMode="External"/><Relationship Id="rId1341" Type="http://schemas.openxmlformats.org/officeDocument/2006/relationships/hyperlink" Target="https://talan.bank.gov.ua/get-user-certificate/Kkmmjf81xryI5_XpFG00" TargetMode="External"/><Relationship Id="rId1786" Type="http://schemas.openxmlformats.org/officeDocument/2006/relationships/hyperlink" Target="https://talan.bank.gov.ua/get-user-certificate/FXz_tLsShS5XxZyJjRAe" TargetMode="External"/><Relationship Id="rId78" Type="http://schemas.openxmlformats.org/officeDocument/2006/relationships/hyperlink" Target="https://talan.bank.gov.ua/get-user-certificate/KkmmjHWzvWZz62mo9hWN" TargetMode="External"/><Relationship Id="rId809" Type="http://schemas.openxmlformats.org/officeDocument/2006/relationships/hyperlink" Target="https://talan.bank.gov.ua/get-user-certificate/KkmmjnxHhOpqyFI6yuBg" TargetMode="External"/><Relationship Id="rId1201" Type="http://schemas.openxmlformats.org/officeDocument/2006/relationships/hyperlink" Target="https://talan.bank.gov.ua/get-user-certificate/Kkmmj9fPYI2PewX6Fn0i" TargetMode="External"/><Relationship Id="rId1439" Type="http://schemas.openxmlformats.org/officeDocument/2006/relationships/hyperlink" Target="https://talan.bank.gov.ua/get-user-certificate/KkmmjNLGsF5w7-yl0A5q" TargetMode="External"/><Relationship Id="rId1646" Type="http://schemas.openxmlformats.org/officeDocument/2006/relationships/hyperlink" Target="https://talan.bank.gov.ua/get-user-certificate/KkmmjTlxbhSRIN1XYDo0" TargetMode="External"/><Relationship Id="rId1506" Type="http://schemas.openxmlformats.org/officeDocument/2006/relationships/hyperlink" Target="https://talan.bank.gov.ua/get-user-certificate/Kkmmj-ZN7dcB_jgqY8Yc" TargetMode="External"/><Relationship Id="rId1713" Type="http://schemas.openxmlformats.org/officeDocument/2006/relationships/hyperlink" Target="https://talan.bank.gov.ua/get-user-certificate/aVeKOCNnaAd6fr1jUwPv" TargetMode="External"/><Relationship Id="rId294" Type="http://schemas.openxmlformats.org/officeDocument/2006/relationships/hyperlink" Target="https://talan.bank.gov.ua/get-user-certificate/KkmmjixpIMBwfeCP19ce" TargetMode="External"/><Relationship Id="rId154" Type="http://schemas.openxmlformats.org/officeDocument/2006/relationships/hyperlink" Target="https://talan.bank.gov.ua/get-user-certificate/Kkmmjo0vI2DFJt6aP8gC" TargetMode="External"/><Relationship Id="rId361" Type="http://schemas.openxmlformats.org/officeDocument/2006/relationships/hyperlink" Target="https://talan.bank.gov.ua/get-user-certificate/KkmmjYpietDwgLqGgCtR" TargetMode="External"/><Relationship Id="rId599" Type="http://schemas.openxmlformats.org/officeDocument/2006/relationships/hyperlink" Target="https://talan.bank.gov.ua/get-user-certificate/KkmmjJAmsCuO_btBVDSR" TargetMode="External"/><Relationship Id="rId459" Type="http://schemas.openxmlformats.org/officeDocument/2006/relationships/hyperlink" Target="https://talan.bank.gov.ua/get-user-certificate/KkmmjD7o_7SigyzXwYV7" TargetMode="External"/><Relationship Id="rId666" Type="http://schemas.openxmlformats.org/officeDocument/2006/relationships/hyperlink" Target="https://talan.bank.gov.ua/get-user-certificate/KkmmjIdB-zww4DnUvBF4" TargetMode="External"/><Relationship Id="rId873" Type="http://schemas.openxmlformats.org/officeDocument/2006/relationships/hyperlink" Target="https://talan.bank.gov.ua/get-user-certificate/KkmmjYL-S8B643g5XpR3" TargetMode="External"/><Relationship Id="rId1089" Type="http://schemas.openxmlformats.org/officeDocument/2006/relationships/hyperlink" Target="https://talan.bank.gov.ua/get-user-certificate/KkmmjPR-MC26fVufa9OK" TargetMode="External"/><Relationship Id="rId1296" Type="http://schemas.openxmlformats.org/officeDocument/2006/relationships/hyperlink" Target="https://talan.bank.gov.ua/get-user-certificate/KkmmjVvA5gB9iHSe-E2_" TargetMode="External"/><Relationship Id="rId221" Type="http://schemas.openxmlformats.org/officeDocument/2006/relationships/hyperlink" Target="https://talan.bank.gov.ua/get-user-certificate/KkmmjKPqCpWZ8FC_WGuH" TargetMode="External"/><Relationship Id="rId319" Type="http://schemas.openxmlformats.org/officeDocument/2006/relationships/hyperlink" Target="https://talan.bank.gov.ua/get-user-certificate/Kkmmjeg_-T5ZSVGAcZJ-" TargetMode="External"/><Relationship Id="rId526" Type="http://schemas.openxmlformats.org/officeDocument/2006/relationships/hyperlink" Target="https://talan.bank.gov.ua/get-user-certificate/Kkmmj1UK1ltQsi_Xr81h" TargetMode="External"/><Relationship Id="rId1156" Type="http://schemas.openxmlformats.org/officeDocument/2006/relationships/hyperlink" Target="https://talan.bank.gov.ua/get-user-certificate/KkmmjxQAkjEYSkgumukM" TargetMode="External"/><Relationship Id="rId1363" Type="http://schemas.openxmlformats.org/officeDocument/2006/relationships/hyperlink" Target="https://talan.bank.gov.ua/get-user-certificate/KkmmjpTNYYBVQJvYRPIo" TargetMode="External"/><Relationship Id="rId733" Type="http://schemas.openxmlformats.org/officeDocument/2006/relationships/hyperlink" Target="https://talan.bank.gov.ua/get-user-certificate/KkmmjHvNqwlUvJJxAqL1" TargetMode="External"/><Relationship Id="rId940" Type="http://schemas.openxmlformats.org/officeDocument/2006/relationships/hyperlink" Target="https://talan.bank.gov.ua/get-user-certificate/KkmmjhPmhMsMjFHWB4Kd" TargetMode="External"/><Relationship Id="rId1016" Type="http://schemas.openxmlformats.org/officeDocument/2006/relationships/hyperlink" Target="https://talan.bank.gov.ua/get-user-certificate/KkmmjRy2wuYpfIkPwnA5" TargetMode="External"/><Relationship Id="rId1570" Type="http://schemas.openxmlformats.org/officeDocument/2006/relationships/hyperlink" Target="https://talan.bank.gov.ua/get-user-certificate/KkmmjBFrF7Lhxy7DQ3MZ" TargetMode="External"/><Relationship Id="rId1668" Type="http://schemas.openxmlformats.org/officeDocument/2006/relationships/hyperlink" Target="https://talan.bank.gov.ua/get-user-certificate/KkmmjHAN4BrJmG7P8fWT" TargetMode="External"/><Relationship Id="rId800" Type="http://schemas.openxmlformats.org/officeDocument/2006/relationships/hyperlink" Target="https://talan.bank.gov.ua/get-user-certificate/Kkmmjzl3GdNgsDbFeEbJ" TargetMode="External"/><Relationship Id="rId1223" Type="http://schemas.openxmlformats.org/officeDocument/2006/relationships/hyperlink" Target="https://talan.bank.gov.ua/get-user-certificate/KkmmjElFBR3tzY9LA1qH" TargetMode="External"/><Relationship Id="rId1430" Type="http://schemas.openxmlformats.org/officeDocument/2006/relationships/hyperlink" Target="https://talan.bank.gov.ua/get-user-certificate/KkmmjIBumIJlyFlZmvNS" TargetMode="External"/><Relationship Id="rId1528" Type="http://schemas.openxmlformats.org/officeDocument/2006/relationships/hyperlink" Target="https://talan.bank.gov.ua/get-user-certificate/KkmmjxGSmhDS0C_yGdoZ" TargetMode="External"/><Relationship Id="rId1735" Type="http://schemas.openxmlformats.org/officeDocument/2006/relationships/hyperlink" Target="https://talan.bank.gov.ua/get-user-certificate/aVeKOPlhBDDgH_1LVkKN" TargetMode="External"/><Relationship Id="rId27" Type="http://schemas.openxmlformats.org/officeDocument/2006/relationships/hyperlink" Target="https://talan.bank.gov.ua/get-user-certificate/KkmmjVYvIHRZDWWz8IsW" TargetMode="External"/><Relationship Id="rId1802" Type="http://schemas.openxmlformats.org/officeDocument/2006/relationships/hyperlink" Target="https://talan.bank.gov.ua/get-user-certificate/FXz_t2yk1u0HFNbhAmDd" TargetMode="External"/><Relationship Id="rId176" Type="http://schemas.openxmlformats.org/officeDocument/2006/relationships/hyperlink" Target="https://talan.bank.gov.ua/get-user-certificate/KkmmjXlsjQw9fw4uFMFo" TargetMode="External"/><Relationship Id="rId383" Type="http://schemas.openxmlformats.org/officeDocument/2006/relationships/hyperlink" Target="https://talan.bank.gov.ua/get-user-certificate/KkmmjXErjIviTwibxf3U" TargetMode="External"/><Relationship Id="rId590" Type="http://schemas.openxmlformats.org/officeDocument/2006/relationships/hyperlink" Target="https://talan.bank.gov.ua/get-user-certificate/Kkmmj3Z_ItFxTuw-sNcS" TargetMode="External"/><Relationship Id="rId243" Type="http://schemas.openxmlformats.org/officeDocument/2006/relationships/hyperlink" Target="https://talan.bank.gov.ua/get-user-certificate/KkmmjFCkVczh-0Na2nVv" TargetMode="External"/><Relationship Id="rId450" Type="http://schemas.openxmlformats.org/officeDocument/2006/relationships/hyperlink" Target="https://talan.bank.gov.ua/get-user-certificate/KkmmjI4JQE3Z9S6PfGZX" TargetMode="External"/><Relationship Id="rId688" Type="http://schemas.openxmlformats.org/officeDocument/2006/relationships/hyperlink" Target="https://talan.bank.gov.ua/get-user-certificate/KkmmjnGIUoa1I5xYCtFV" TargetMode="External"/><Relationship Id="rId895" Type="http://schemas.openxmlformats.org/officeDocument/2006/relationships/hyperlink" Target="https://talan.bank.gov.ua/get-user-certificate/KkmmjpiNsXRXHolkjDmM" TargetMode="External"/><Relationship Id="rId1080" Type="http://schemas.openxmlformats.org/officeDocument/2006/relationships/hyperlink" Target="https://talan.bank.gov.ua/get-user-certificate/Kkmmjkh-OCs3SWrPwCEo" TargetMode="External"/><Relationship Id="rId103" Type="http://schemas.openxmlformats.org/officeDocument/2006/relationships/hyperlink" Target="https://talan.bank.gov.ua/get-user-certificate/Kkmmj_tvxZK0exukdJUk" TargetMode="External"/><Relationship Id="rId310" Type="http://schemas.openxmlformats.org/officeDocument/2006/relationships/hyperlink" Target="https://talan.bank.gov.ua/get-user-certificate/KkmmjjwTMBIkRyMF9H_S" TargetMode="External"/><Relationship Id="rId548" Type="http://schemas.openxmlformats.org/officeDocument/2006/relationships/hyperlink" Target="https://talan.bank.gov.ua/get-user-certificate/KkmmjkcB7o_rIx7CWjnD" TargetMode="External"/><Relationship Id="rId755" Type="http://schemas.openxmlformats.org/officeDocument/2006/relationships/hyperlink" Target="https://talan.bank.gov.ua/get-user-certificate/KkmmjLXKGr0iFeM-4a1v" TargetMode="External"/><Relationship Id="rId962" Type="http://schemas.openxmlformats.org/officeDocument/2006/relationships/hyperlink" Target="https://talan.bank.gov.ua/get-user-certificate/Kkmmj9KHQtX3Ju4Yc2Hh" TargetMode="External"/><Relationship Id="rId1178" Type="http://schemas.openxmlformats.org/officeDocument/2006/relationships/hyperlink" Target="https://talan.bank.gov.ua/get-user-certificate/KkmmjTwy7CrkDTJLv1hI" TargetMode="External"/><Relationship Id="rId1385" Type="http://schemas.openxmlformats.org/officeDocument/2006/relationships/hyperlink" Target="https://talan.bank.gov.ua/get-user-certificate/KkmmjMptGi1Xy6b2KV3T" TargetMode="External"/><Relationship Id="rId1592" Type="http://schemas.openxmlformats.org/officeDocument/2006/relationships/hyperlink" Target="https://talan.bank.gov.ua/get-user-certificate/KkmmjFG-4jhQ3KXKp2e6" TargetMode="External"/><Relationship Id="rId91" Type="http://schemas.openxmlformats.org/officeDocument/2006/relationships/hyperlink" Target="https://talan.bank.gov.ua/get-user-certificate/KkmmjEEiyniVIuuR58TK" TargetMode="External"/><Relationship Id="rId408" Type="http://schemas.openxmlformats.org/officeDocument/2006/relationships/hyperlink" Target="https://talan.bank.gov.ua/get-user-certificate/KkmmjMNWeGue5lB5UEST" TargetMode="External"/><Relationship Id="rId615" Type="http://schemas.openxmlformats.org/officeDocument/2006/relationships/hyperlink" Target="https://talan.bank.gov.ua/get-user-certificate/Kkmmj0do_tEeimTOoHwC" TargetMode="External"/><Relationship Id="rId822" Type="http://schemas.openxmlformats.org/officeDocument/2006/relationships/hyperlink" Target="https://talan.bank.gov.ua/get-user-certificate/Kkmmjgki39vqE939IAWx" TargetMode="External"/><Relationship Id="rId1038" Type="http://schemas.openxmlformats.org/officeDocument/2006/relationships/hyperlink" Target="https://talan.bank.gov.ua/get-user-certificate/KkmmjtIwpx3G0XmZs1n2" TargetMode="External"/><Relationship Id="rId1245" Type="http://schemas.openxmlformats.org/officeDocument/2006/relationships/hyperlink" Target="https://talan.bank.gov.ua/get-user-certificate/KkmmjZjDQeN-3TLzD_RO" TargetMode="External"/><Relationship Id="rId1452" Type="http://schemas.openxmlformats.org/officeDocument/2006/relationships/hyperlink" Target="https://talan.bank.gov.ua/get-user-certificate/Kkmmj6pAe_Y4S5Bmo7nH" TargetMode="External"/><Relationship Id="rId1105" Type="http://schemas.openxmlformats.org/officeDocument/2006/relationships/hyperlink" Target="https://talan.bank.gov.ua/get-user-certificate/KkmmjoHL1LvQtfXoPpAi" TargetMode="External"/><Relationship Id="rId1312" Type="http://schemas.openxmlformats.org/officeDocument/2006/relationships/hyperlink" Target="https://talan.bank.gov.ua/get-user-certificate/KkmmjYFzhFwtm6uH6xDP" TargetMode="External"/><Relationship Id="rId1757" Type="http://schemas.openxmlformats.org/officeDocument/2006/relationships/hyperlink" Target="https://talan.bank.gov.ua/get-user-certificate/aVeKOlL0VrLeiAcoS3N-" TargetMode="External"/><Relationship Id="rId49" Type="http://schemas.openxmlformats.org/officeDocument/2006/relationships/hyperlink" Target="https://talan.bank.gov.ua/get-user-certificate/KkmmjA4jBuWPZB58MoJi" TargetMode="External"/><Relationship Id="rId1617" Type="http://schemas.openxmlformats.org/officeDocument/2006/relationships/hyperlink" Target="https://talan.bank.gov.ua/get-user-certificate/Kkmmj5_IirXV5H8tEJGK" TargetMode="External"/><Relationship Id="rId198" Type="http://schemas.openxmlformats.org/officeDocument/2006/relationships/hyperlink" Target="https://talan.bank.gov.ua/get-user-certificate/KkmmjST3wtywrUhWkX4-" TargetMode="External"/><Relationship Id="rId265" Type="http://schemas.openxmlformats.org/officeDocument/2006/relationships/hyperlink" Target="https://talan.bank.gov.ua/get-user-certificate/KkmmjT2qnRZCr1YEl8rb" TargetMode="External"/><Relationship Id="rId472" Type="http://schemas.openxmlformats.org/officeDocument/2006/relationships/hyperlink" Target="https://talan.bank.gov.ua/get-user-certificate/Kkmmj9whG9BmYHhQyGya" TargetMode="External"/><Relationship Id="rId125" Type="http://schemas.openxmlformats.org/officeDocument/2006/relationships/hyperlink" Target="https://talan.bank.gov.ua/get-user-certificate/KkmmjplRcvWzdZ4pdWuP" TargetMode="External"/><Relationship Id="rId332" Type="http://schemas.openxmlformats.org/officeDocument/2006/relationships/hyperlink" Target="https://talan.bank.gov.ua/get-user-certificate/KkmmjQ09vRtqG9RMMWDS" TargetMode="External"/><Relationship Id="rId777" Type="http://schemas.openxmlformats.org/officeDocument/2006/relationships/hyperlink" Target="https://talan.bank.gov.ua/get-user-certificate/Kkmmjr2GPGE7q3MhxkTM" TargetMode="External"/><Relationship Id="rId984" Type="http://schemas.openxmlformats.org/officeDocument/2006/relationships/hyperlink" Target="https://talan.bank.gov.ua/get-user-certificate/Kkmmj2ZtV4GmYSlorHCq" TargetMode="External"/><Relationship Id="rId637" Type="http://schemas.openxmlformats.org/officeDocument/2006/relationships/hyperlink" Target="https://talan.bank.gov.ua/get-user-certificate/Kkmmj-G_udPoYGicQL8I" TargetMode="External"/><Relationship Id="rId844" Type="http://schemas.openxmlformats.org/officeDocument/2006/relationships/hyperlink" Target="https://talan.bank.gov.ua/get-user-certificate/KkmmjA9QZR_sehKUrORw" TargetMode="External"/><Relationship Id="rId1267" Type="http://schemas.openxmlformats.org/officeDocument/2006/relationships/hyperlink" Target="https://talan.bank.gov.ua/get-user-certificate/Kkmmj3ifzIxYEFnOxooz" TargetMode="External"/><Relationship Id="rId1474" Type="http://schemas.openxmlformats.org/officeDocument/2006/relationships/hyperlink" Target="https://talan.bank.gov.ua/get-user-certificate/KkmmjWunfvEklLWaCBk2" TargetMode="External"/><Relationship Id="rId1681" Type="http://schemas.openxmlformats.org/officeDocument/2006/relationships/hyperlink" Target="https://talan.bank.gov.ua/get-user-certificate/KkmmjLOaVROR7emNC1cJ" TargetMode="External"/><Relationship Id="rId704" Type="http://schemas.openxmlformats.org/officeDocument/2006/relationships/hyperlink" Target="https://talan.bank.gov.ua/get-user-certificate/Kkmmj5wisj0APLTbqgAO" TargetMode="External"/><Relationship Id="rId911" Type="http://schemas.openxmlformats.org/officeDocument/2006/relationships/hyperlink" Target="https://talan.bank.gov.ua/get-user-certificate/KkmmjBumMgZLK4xfST_D" TargetMode="External"/><Relationship Id="rId1127" Type="http://schemas.openxmlformats.org/officeDocument/2006/relationships/hyperlink" Target="https://talan.bank.gov.ua/get-user-certificate/Kkmmjk-6uVQlCfCmgtLC" TargetMode="External"/><Relationship Id="rId1334" Type="http://schemas.openxmlformats.org/officeDocument/2006/relationships/hyperlink" Target="https://talan.bank.gov.ua/get-user-certificate/Kkmmji6IFolUNcG_j5hE" TargetMode="External"/><Relationship Id="rId1541" Type="http://schemas.openxmlformats.org/officeDocument/2006/relationships/hyperlink" Target="https://talan.bank.gov.ua/get-user-certificate/Kkmmj65JU3abCQmWFU50" TargetMode="External"/><Relationship Id="rId1779" Type="http://schemas.openxmlformats.org/officeDocument/2006/relationships/hyperlink" Target="https://talan.bank.gov.ua/get-user-certificate/FXz_tC2bcwePm1WUScJt" TargetMode="External"/><Relationship Id="rId40" Type="http://schemas.openxmlformats.org/officeDocument/2006/relationships/hyperlink" Target="https://talan.bank.gov.ua/get-user-certificate/KkmmjczKR7gU-_r8uRBk" TargetMode="External"/><Relationship Id="rId1401" Type="http://schemas.openxmlformats.org/officeDocument/2006/relationships/hyperlink" Target="https://talan.bank.gov.ua/get-user-certificate/Kkmmjuhqa54SuWh2biGg" TargetMode="External"/><Relationship Id="rId1639" Type="http://schemas.openxmlformats.org/officeDocument/2006/relationships/hyperlink" Target="https://talan.bank.gov.ua/get-user-certificate/KkmmjQLzqAE68_SVSXwD" TargetMode="External"/><Relationship Id="rId1706" Type="http://schemas.openxmlformats.org/officeDocument/2006/relationships/hyperlink" Target="https://talan.bank.gov.ua/get-user-certificate/Kkmmj8GrfKNoyP26PLky" TargetMode="External"/><Relationship Id="rId287" Type="http://schemas.openxmlformats.org/officeDocument/2006/relationships/hyperlink" Target="https://talan.bank.gov.ua/get-user-certificate/KkmmjaOuUO2WtgfQpQmn" TargetMode="External"/><Relationship Id="rId494" Type="http://schemas.openxmlformats.org/officeDocument/2006/relationships/hyperlink" Target="https://talan.bank.gov.ua/get-user-certificate/Kkmmj5WaC3micklAPCJL" TargetMode="External"/><Relationship Id="rId147" Type="http://schemas.openxmlformats.org/officeDocument/2006/relationships/hyperlink" Target="https://talan.bank.gov.ua/get-user-certificate/KkmmjcGEkKA2r5UTYTKR" TargetMode="External"/><Relationship Id="rId354" Type="http://schemas.openxmlformats.org/officeDocument/2006/relationships/hyperlink" Target="https://talan.bank.gov.ua/get-user-certificate/Kkmmj1ny7IN4kIQWrdpR" TargetMode="External"/><Relationship Id="rId799" Type="http://schemas.openxmlformats.org/officeDocument/2006/relationships/hyperlink" Target="https://talan.bank.gov.ua/get-user-certificate/KkmmjnXUjCQiP6-ZAW2S" TargetMode="External"/><Relationship Id="rId1191" Type="http://schemas.openxmlformats.org/officeDocument/2006/relationships/hyperlink" Target="https://talan.bank.gov.ua/get-user-certificate/Kkmmj-QViJqDGpHkhfFC" TargetMode="External"/><Relationship Id="rId561" Type="http://schemas.openxmlformats.org/officeDocument/2006/relationships/hyperlink" Target="https://talan.bank.gov.ua/get-user-certificate/KkmmjRMU4DmR7hNB7c_k" TargetMode="External"/><Relationship Id="rId659" Type="http://schemas.openxmlformats.org/officeDocument/2006/relationships/hyperlink" Target="https://talan.bank.gov.ua/get-user-certificate/KkmmjfMyvSXRbzr6ys19" TargetMode="External"/><Relationship Id="rId866" Type="http://schemas.openxmlformats.org/officeDocument/2006/relationships/hyperlink" Target="https://talan.bank.gov.ua/get-user-certificate/Kkmmjmqh1NJ1na-ytDTn" TargetMode="External"/><Relationship Id="rId1289" Type="http://schemas.openxmlformats.org/officeDocument/2006/relationships/hyperlink" Target="https://talan.bank.gov.ua/get-user-certificate/KkmmjUHUikVQYSwC4fDN" TargetMode="External"/><Relationship Id="rId1496" Type="http://schemas.openxmlformats.org/officeDocument/2006/relationships/hyperlink" Target="https://talan.bank.gov.ua/get-user-certificate/KkmmjEBD7zVpDM1tschs" TargetMode="External"/><Relationship Id="rId214" Type="http://schemas.openxmlformats.org/officeDocument/2006/relationships/hyperlink" Target="https://talan.bank.gov.ua/get-user-certificate/KkmmjKQBDGySPghtPQp0" TargetMode="External"/><Relationship Id="rId421" Type="http://schemas.openxmlformats.org/officeDocument/2006/relationships/hyperlink" Target="https://talan.bank.gov.ua/get-user-certificate/KkmmjR1tUYpU6GepbtfH" TargetMode="External"/><Relationship Id="rId519" Type="http://schemas.openxmlformats.org/officeDocument/2006/relationships/hyperlink" Target="https://talan.bank.gov.ua/get-user-certificate/KkmmjOn0P9xb2mfbHwur" TargetMode="External"/><Relationship Id="rId1051" Type="http://schemas.openxmlformats.org/officeDocument/2006/relationships/hyperlink" Target="https://talan.bank.gov.ua/get-user-certificate/KkmmjHhs1mwU0F_HpPnl" TargetMode="External"/><Relationship Id="rId1149" Type="http://schemas.openxmlformats.org/officeDocument/2006/relationships/hyperlink" Target="https://talan.bank.gov.ua/get-user-certificate/KkmmjljFV5a9DqpxuAlQ" TargetMode="External"/><Relationship Id="rId1356" Type="http://schemas.openxmlformats.org/officeDocument/2006/relationships/hyperlink" Target="https://talan.bank.gov.ua/get-user-certificate/KkmmjuILFIYQOMeGPuSg" TargetMode="External"/><Relationship Id="rId726" Type="http://schemas.openxmlformats.org/officeDocument/2006/relationships/hyperlink" Target="https://talan.bank.gov.ua/get-user-certificate/KkmmjTNekw9vFyN-RuHq" TargetMode="External"/><Relationship Id="rId933" Type="http://schemas.openxmlformats.org/officeDocument/2006/relationships/hyperlink" Target="https://talan.bank.gov.ua/get-user-certificate/Kkmmj4BNsEHPzy3UVOAZ" TargetMode="External"/><Relationship Id="rId1009" Type="http://schemas.openxmlformats.org/officeDocument/2006/relationships/hyperlink" Target="https://talan.bank.gov.ua/get-user-certificate/KkmmjeGc39i1cXwjqCv5" TargetMode="External"/><Relationship Id="rId1563" Type="http://schemas.openxmlformats.org/officeDocument/2006/relationships/hyperlink" Target="https://talan.bank.gov.ua/get-user-certificate/Kkmmjf3X6--mmdUzHpIQ" TargetMode="External"/><Relationship Id="rId1770" Type="http://schemas.openxmlformats.org/officeDocument/2006/relationships/hyperlink" Target="https://talan.bank.gov.ua/get-user-certificate/FBFPRc0MWsS3LwQRGXeo" TargetMode="External"/><Relationship Id="rId62" Type="http://schemas.openxmlformats.org/officeDocument/2006/relationships/hyperlink" Target="https://talan.bank.gov.ua/get-user-certificate/KkmmjiI7BhSg70bRQPEp" TargetMode="External"/><Relationship Id="rId1216" Type="http://schemas.openxmlformats.org/officeDocument/2006/relationships/hyperlink" Target="https://talan.bank.gov.ua/get-user-certificate/Kkmmjr2iMkCWi8P24Ckj" TargetMode="External"/><Relationship Id="rId1423" Type="http://schemas.openxmlformats.org/officeDocument/2006/relationships/hyperlink" Target="https://talan.bank.gov.ua/get-user-certificate/KkmmjE3jCDBA5whMyxeZ" TargetMode="External"/><Relationship Id="rId1630" Type="http://schemas.openxmlformats.org/officeDocument/2006/relationships/hyperlink" Target="https://talan.bank.gov.ua/get-user-certificate/KkmmjUg3JKqVCSkW87UV" TargetMode="External"/><Relationship Id="rId1728" Type="http://schemas.openxmlformats.org/officeDocument/2006/relationships/hyperlink" Target="https://talan.bank.gov.ua/get-user-certificate/aVeKOzDqyyW_Sj4CKwiM" TargetMode="External"/><Relationship Id="rId169" Type="http://schemas.openxmlformats.org/officeDocument/2006/relationships/hyperlink" Target="https://talan.bank.gov.ua/get-user-certificate/KkmmjAWGtqDs86qbPCuw" TargetMode="External"/><Relationship Id="rId376" Type="http://schemas.openxmlformats.org/officeDocument/2006/relationships/hyperlink" Target="https://talan.bank.gov.ua/get-user-certificate/KkmmjQiPDoPP7KagMbXS" TargetMode="External"/><Relationship Id="rId583" Type="http://schemas.openxmlformats.org/officeDocument/2006/relationships/hyperlink" Target="https://talan.bank.gov.ua/get-user-certificate/KkmmjvpbW40hqZCcSOlQ" TargetMode="External"/><Relationship Id="rId790" Type="http://schemas.openxmlformats.org/officeDocument/2006/relationships/hyperlink" Target="https://talan.bank.gov.ua/get-user-certificate/KkmmjU8Fs7T4HYm5Ri0h" TargetMode="External"/><Relationship Id="rId4" Type="http://schemas.openxmlformats.org/officeDocument/2006/relationships/hyperlink" Target="https://talan.bank.gov.ua/get-user-certificate/KkmmjN2IRA8wxkpCKSkt" TargetMode="External"/><Relationship Id="rId236" Type="http://schemas.openxmlformats.org/officeDocument/2006/relationships/hyperlink" Target="https://talan.bank.gov.ua/get-user-certificate/KkmmjQuCJpMdZri6G6hf" TargetMode="External"/><Relationship Id="rId443" Type="http://schemas.openxmlformats.org/officeDocument/2006/relationships/hyperlink" Target="https://talan.bank.gov.ua/get-user-certificate/KkmmjJ-DF9V04CbNUtw8" TargetMode="External"/><Relationship Id="rId650" Type="http://schemas.openxmlformats.org/officeDocument/2006/relationships/hyperlink" Target="https://talan.bank.gov.ua/get-user-certificate/Kkmmjuvvtl5IGTqvuxPX" TargetMode="External"/><Relationship Id="rId888" Type="http://schemas.openxmlformats.org/officeDocument/2006/relationships/hyperlink" Target="https://talan.bank.gov.ua/get-user-certificate/Kkmmjnu3t_6mcccGkjjg" TargetMode="External"/><Relationship Id="rId1073" Type="http://schemas.openxmlformats.org/officeDocument/2006/relationships/hyperlink" Target="https://talan.bank.gov.ua/get-user-certificate/KkmmjIWLljWVujE9z1le" TargetMode="External"/><Relationship Id="rId1280" Type="http://schemas.openxmlformats.org/officeDocument/2006/relationships/hyperlink" Target="https://talan.bank.gov.ua/get-user-certificate/KkmmjuhGWXZPxbsk9_Co" TargetMode="External"/><Relationship Id="rId303" Type="http://schemas.openxmlformats.org/officeDocument/2006/relationships/hyperlink" Target="https://talan.bank.gov.ua/get-user-certificate/Kkmmj3e1UCvzd1Ge_C8r" TargetMode="External"/><Relationship Id="rId748" Type="http://schemas.openxmlformats.org/officeDocument/2006/relationships/hyperlink" Target="https://talan.bank.gov.ua/get-user-certificate/KkmmjJ92r_k941FEq9fP" TargetMode="External"/><Relationship Id="rId955" Type="http://schemas.openxmlformats.org/officeDocument/2006/relationships/hyperlink" Target="https://talan.bank.gov.ua/get-user-certificate/KkmmjgodhPOF5unJUxVB" TargetMode="External"/><Relationship Id="rId1140" Type="http://schemas.openxmlformats.org/officeDocument/2006/relationships/hyperlink" Target="https://talan.bank.gov.ua/get-user-certificate/KkmmjwT_OleU-fTiaGOf" TargetMode="External"/><Relationship Id="rId1378" Type="http://schemas.openxmlformats.org/officeDocument/2006/relationships/hyperlink" Target="https://talan.bank.gov.ua/get-user-certificate/KkmmjV9OpPtpHpquEaUK" TargetMode="External"/><Relationship Id="rId1585" Type="http://schemas.openxmlformats.org/officeDocument/2006/relationships/hyperlink" Target="https://talan.bank.gov.ua/get-user-certificate/Kkmmjqqz4h9z6NjVyPCY" TargetMode="External"/><Relationship Id="rId1792" Type="http://schemas.openxmlformats.org/officeDocument/2006/relationships/hyperlink" Target="https://talan.bank.gov.ua/get-user-certificate/FXz_tK_0xj-hogMVu9r3" TargetMode="External"/><Relationship Id="rId84" Type="http://schemas.openxmlformats.org/officeDocument/2006/relationships/hyperlink" Target="https://talan.bank.gov.ua/get-user-certificate/KkmmjOdygXrEk_c-zM82" TargetMode="External"/><Relationship Id="rId510" Type="http://schemas.openxmlformats.org/officeDocument/2006/relationships/hyperlink" Target="https://talan.bank.gov.ua/get-user-certificate/KkmmjPNO8YGGx3aE-1NO" TargetMode="External"/><Relationship Id="rId608" Type="http://schemas.openxmlformats.org/officeDocument/2006/relationships/hyperlink" Target="https://talan.bank.gov.ua/get-user-certificate/Kkmmj_td714SPC6ZwR7N" TargetMode="External"/><Relationship Id="rId815" Type="http://schemas.openxmlformats.org/officeDocument/2006/relationships/hyperlink" Target="https://talan.bank.gov.ua/get-user-certificate/KkmmjcZql5Jcnk_vEehM" TargetMode="External"/><Relationship Id="rId1238" Type="http://schemas.openxmlformats.org/officeDocument/2006/relationships/hyperlink" Target="https://talan.bank.gov.ua/get-user-certificate/KkmmjhzqA8TVNTkQoRLV" TargetMode="External"/><Relationship Id="rId1445" Type="http://schemas.openxmlformats.org/officeDocument/2006/relationships/hyperlink" Target="https://talan.bank.gov.ua/get-user-certificate/KkmmjiEwRXnbKXOxtvd3" TargetMode="External"/><Relationship Id="rId1652" Type="http://schemas.openxmlformats.org/officeDocument/2006/relationships/hyperlink" Target="https://talan.bank.gov.ua/get-user-certificate/KkmmjHOgw-jU1AroSGAt" TargetMode="External"/><Relationship Id="rId1000" Type="http://schemas.openxmlformats.org/officeDocument/2006/relationships/hyperlink" Target="https://talan.bank.gov.ua/get-user-certificate/Kkmmjz44KGG2wENhFpyl" TargetMode="External"/><Relationship Id="rId1305" Type="http://schemas.openxmlformats.org/officeDocument/2006/relationships/hyperlink" Target="https://talan.bank.gov.ua/get-user-certificate/Kkmmj21YWNjrLgPB0Dm_" TargetMode="External"/><Relationship Id="rId1512" Type="http://schemas.openxmlformats.org/officeDocument/2006/relationships/hyperlink" Target="https://talan.bank.gov.ua/get-user-certificate/KkmmjcONEaTDUW1ehvcw" TargetMode="External"/><Relationship Id="rId11" Type="http://schemas.openxmlformats.org/officeDocument/2006/relationships/hyperlink" Target="https://talan.bank.gov.ua/get-user-certificate/KkmmjrkMEBTLd8SXhL_5" TargetMode="External"/><Relationship Id="rId398" Type="http://schemas.openxmlformats.org/officeDocument/2006/relationships/hyperlink" Target="https://talan.bank.gov.ua/get-user-certificate/KkmmjZnKGiY1vVso3vKl" TargetMode="External"/><Relationship Id="rId160" Type="http://schemas.openxmlformats.org/officeDocument/2006/relationships/hyperlink" Target="https://talan.bank.gov.ua/get-user-certificate/KkmmjFdHhjqOCUoEf3aq" TargetMode="External"/><Relationship Id="rId258" Type="http://schemas.openxmlformats.org/officeDocument/2006/relationships/hyperlink" Target="https://talan.bank.gov.ua/get-user-certificate/KkmmjMaIwK_r1_g-0HQY" TargetMode="External"/><Relationship Id="rId465" Type="http://schemas.openxmlformats.org/officeDocument/2006/relationships/hyperlink" Target="https://talan.bank.gov.ua/get-user-certificate/KkmmjbyjFTRA0HMj38QS" TargetMode="External"/><Relationship Id="rId672" Type="http://schemas.openxmlformats.org/officeDocument/2006/relationships/hyperlink" Target="https://talan.bank.gov.ua/get-user-certificate/KkmmjXpyMPwPyCK_S_Fu" TargetMode="External"/><Relationship Id="rId1095" Type="http://schemas.openxmlformats.org/officeDocument/2006/relationships/hyperlink" Target="https://talan.bank.gov.ua/get-user-certificate/KkmmjOKP9cPAxDZ4Jj-e" TargetMode="External"/><Relationship Id="rId1316" Type="http://schemas.openxmlformats.org/officeDocument/2006/relationships/hyperlink" Target="https://talan.bank.gov.ua/get-user-certificate/KkmmjoIGWr5Jl2JIl0YU" TargetMode="External"/><Relationship Id="rId1523" Type="http://schemas.openxmlformats.org/officeDocument/2006/relationships/hyperlink" Target="https://talan.bank.gov.ua/get-user-certificate/KkmmjyH9NoeiZQcITvAl" TargetMode="External"/><Relationship Id="rId1730" Type="http://schemas.openxmlformats.org/officeDocument/2006/relationships/hyperlink" Target="https://talan.bank.gov.ua/get-user-certificate/aVeKOcgxposk3q1N3qw6" TargetMode="External"/><Relationship Id="rId22" Type="http://schemas.openxmlformats.org/officeDocument/2006/relationships/hyperlink" Target="https://talan.bank.gov.ua/get-user-certificate/KkmmjRiLhkQtPQW3sHcY" TargetMode="External"/><Relationship Id="rId118" Type="http://schemas.openxmlformats.org/officeDocument/2006/relationships/hyperlink" Target="https://talan.bank.gov.ua/get-user-certificate/Kkmmj3uZwTvGnoGkTGFP" TargetMode="External"/><Relationship Id="rId325" Type="http://schemas.openxmlformats.org/officeDocument/2006/relationships/hyperlink" Target="https://talan.bank.gov.ua/get-user-certificate/Kkmmjzd-GXbM0AKheUOM" TargetMode="External"/><Relationship Id="rId532" Type="http://schemas.openxmlformats.org/officeDocument/2006/relationships/hyperlink" Target="https://talan.bank.gov.ua/get-user-certificate/KkmmjN-qIPkl1QAfNiDX" TargetMode="External"/><Relationship Id="rId977" Type="http://schemas.openxmlformats.org/officeDocument/2006/relationships/hyperlink" Target="https://talan.bank.gov.ua/get-user-certificate/KkmmjBvWpN7bNiLIIkP3" TargetMode="External"/><Relationship Id="rId1162" Type="http://schemas.openxmlformats.org/officeDocument/2006/relationships/hyperlink" Target="https://talan.bank.gov.ua/get-user-certificate/KkmmjpyltThnDOVcHAo1" TargetMode="External"/><Relationship Id="rId171" Type="http://schemas.openxmlformats.org/officeDocument/2006/relationships/hyperlink" Target="https://talan.bank.gov.ua/get-user-certificate/KkmmjvxRoUJvcd4Av9Tz" TargetMode="External"/><Relationship Id="rId837" Type="http://schemas.openxmlformats.org/officeDocument/2006/relationships/hyperlink" Target="https://talan.bank.gov.ua/get-user-certificate/Kkmmjl_7mYLEXFbhqx7U" TargetMode="External"/><Relationship Id="rId1022" Type="http://schemas.openxmlformats.org/officeDocument/2006/relationships/hyperlink" Target="https://talan.bank.gov.ua/get-user-certificate/KkmmjrghRCy4eJMYVn-q" TargetMode="External"/><Relationship Id="rId1467" Type="http://schemas.openxmlformats.org/officeDocument/2006/relationships/hyperlink" Target="https://talan.bank.gov.ua/get-user-certificate/Kkmmj5wYBaxMUFUX1mxG" TargetMode="External"/><Relationship Id="rId1674" Type="http://schemas.openxmlformats.org/officeDocument/2006/relationships/hyperlink" Target="https://talan.bank.gov.ua/get-user-certificate/KkmmjedAA5D5XK0zeJHz" TargetMode="External"/><Relationship Id="rId269" Type="http://schemas.openxmlformats.org/officeDocument/2006/relationships/hyperlink" Target="https://talan.bank.gov.ua/get-user-certificate/KkmmjDjrtZD8K_eg_YRl" TargetMode="External"/><Relationship Id="rId476" Type="http://schemas.openxmlformats.org/officeDocument/2006/relationships/hyperlink" Target="https://talan.bank.gov.ua/get-user-certificate/Kkmmjyi3mpUy-694QOoB" TargetMode="External"/><Relationship Id="rId683" Type="http://schemas.openxmlformats.org/officeDocument/2006/relationships/hyperlink" Target="https://talan.bank.gov.ua/get-user-certificate/KkmmjSQ-8rTCL0Avtmrd" TargetMode="External"/><Relationship Id="rId890" Type="http://schemas.openxmlformats.org/officeDocument/2006/relationships/hyperlink" Target="https://talan.bank.gov.ua/get-user-certificate/KkmmjnkyaF6uu-8OFgLm" TargetMode="External"/><Relationship Id="rId904" Type="http://schemas.openxmlformats.org/officeDocument/2006/relationships/hyperlink" Target="https://talan.bank.gov.ua/get-user-certificate/Kkmmjin-DSrLe3dzC3AA" TargetMode="External"/><Relationship Id="rId1327" Type="http://schemas.openxmlformats.org/officeDocument/2006/relationships/hyperlink" Target="https://talan.bank.gov.ua/get-user-certificate/KkmmjGH4vkZH7OfkJArJ" TargetMode="External"/><Relationship Id="rId1534" Type="http://schemas.openxmlformats.org/officeDocument/2006/relationships/hyperlink" Target="https://talan.bank.gov.ua/get-user-certificate/KkmmjcxX725QNOsYd6PC" TargetMode="External"/><Relationship Id="rId1741" Type="http://schemas.openxmlformats.org/officeDocument/2006/relationships/hyperlink" Target="https://talan.bank.gov.ua/get-user-certificate/aVeKOwlEJrdEOxYB9Euz" TargetMode="External"/><Relationship Id="rId33" Type="http://schemas.openxmlformats.org/officeDocument/2006/relationships/hyperlink" Target="https://talan.bank.gov.ua/get-user-certificate/Kkmmj5A-1piZQzXAUKiw" TargetMode="External"/><Relationship Id="rId129" Type="http://schemas.openxmlformats.org/officeDocument/2006/relationships/hyperlink" Target="https://talan.bank.gov.ua/get-user-certificate/KkmmjMwAaEgWfJpRx5ci" TargetMode="External"/><Relationship Id="rId336" Type="http://schemas.openxmlformats.org/officeDocument/2006/relationships/hyperlink" Target="https://talan.bank.gov.ua/get-user-certificate/KkmmjQ6DghKjiw75ZqL0" TargetMode="External"/><Relationship Id="rId543" Type="http://schemas.openxmlformats.org/officeDocument/2006/relationships/hyperlink" Target="https://talan.bank.gov.ua/get-user-certificate/KkmmjjlmOuXUyb6E64gX" TargetMode="External"/><Relationship Id="rId988" Type="http://schemas.openxmlformats.org/officeDocument/2006/relationships/hyperlink" Target="https://talan.bank.gov.ua/get-user-certificate/KkmmjsFsLfrJQD3jqt-1" TargetMode="External"/><Relationship Id="rId1173" Type="http://schemas.openxmlformats.org/officeDocument/2006/relationships/hyperlink" Target="https://talan.bank.gov.ua/get-user-certificate/KkmmjhKPbTN9UaXDsn0f" TargetMode="External"/><Relationship Id="rId1380" Type="http://schemas.openxmlformats.org/officeDocument/2006/relationships/hyperlink" Target="https://talan.bank.gov.ua/get-user-certificate/KkmmjU-Exh4OuhuYruvD" TargetMode="External"/><Relationship Id="rId1601" Type="http://schemas.openxmlformats.org/officeDocument/2006/relationships/hyperlink" Target="https://talan.bank.gov.ua/get-user-certificate/KkmmjjvmgQpeqMqT845R" TargetMode="External"/><Relationship Id="rId182" Type="http://schemas.openxmlformats.org/officeDocument/2006/relationships/hyperlink" Target="https://talan.bank.gov.ua/get-user-certificate/KkmmjL_DfxTxHnw8HuLA" TargetMode="External"/><Relationship Id="rId403" Type="http://schemas.openxmlformats.org/officeDocument/2006/relationships/hyperlink" Target="https://talan.bank.gov.ua/get-user-certificate/Kkmmjd8dSbn3efwayXkg" TargetMode="External"/><Relationship Id="rId750" Type="http://schemas.openxmlformats.org/officeDocument/2006/relationships/hyperlink" Target="https://talan.bank.gov.ua/get-user-certificate/KkmmjZRFtiVg7MbuU6iD" TargetMode="External"/><Relationship Id="rId848" Type="http://schemas.openxmlformats.org/officeDocument/2006/relationships/hyperlink" Target="https://talan.bank.gov.ua/get-user-certificate/KkmmjlucuVcWiHleo7ON" TargetMode="External"/><Relationship Id="rId1033" Type="http://schemas.openxmlformats.org/officeDocument/2006/relationships/hyperlink" Target="https://talan.bank.gov.ua/get-user-certificate/KkmmjtM1RYFHVJga5kzE" TargetMode="External"/><Relationship Id="rId1478" Type="http://schemas.openxmlformats.org/officeDocument/2006/relationships/hyperlink" Target="https://talan.bank.gov.ua/get-user-certificate/KkmmjcPzT4lB7uhXOdNr" TargetMode="External"/><Relationship Id="rId1685" Type="http://schemas.openxmlformats.org/officeDocument/2006/relationships/hyperlink" Target="https://talan.bank.gov.ua/get-user-certificate/KkmmjQnC5lx68V2c__l1" TargetMode="External"/><Relationship Id="rId487" Type="http://schemas.openxmlformats.org/officeDocument/2006/relationships/hyperlink" Target="https://talan.bank.gov.ua/get-user-certificate/KkmmjeAidt4EuzIAo8ga" TargetMode="External"/><Relationship Id="rId610" Type="http://schemas.openxmlformats.org/officeDocument/2006/relationships/hyperlink" Target="https://talan.bank.gov.ua/get-user-certificate/Kkmmj2C1rkv7KfN2Urmp" TargetMode="External"/><Relationship Id="rId694" Type="http://schemas.openxmlformats.org/officeDocument/2006/relationships/hyperlink" Target="https://talan.bank.gov.ua/get-user-certificate/KkmmjNyM0_RWyU7_hc5v" TargetMode="External"/><Relationship Id="rId708" Type="http://schemas.openxmlformats.org/officeDocument/2006/relationships/hyperlink" Target="https://talan.bank.gov.ua/get-user-certificate/KkmmjZWkxoxEUNtioouu" TargetMode="External"/><Relationship Id="rId915" Type="http://schemas.openxmlformats.org/officeDocument/2006/relationships/hyperlink" Target="https://talan.bank.gov.ua/get-user-certificate/KkmmjCSotVhFwwfEi9_X" TargetMode="External"/><Relationship Id="rId1240" Type="http://schemas.openxmlformats.org/officeDocument/2006/relationships/hyperlink" Target="https://talan.bank.gov.ua/get-user-certificate/KkmmjakYqfDPTuZn1zKq" TargetMode="External"/><Relationship Id="rId1338" Type="http://schemas.openxmlformats.org/officeDocument/2006/relationships/hyperlink" Target="https://talan.bank.gov.ua/get-user-certificate/Kkmmjn6BM_yYWvGTArX4" TargetMode="External"/><Relationship Id="rId1545" Type="http://schemas.openxmlformats.org/officeDocument/2006/relationships/hyperlink" Target="https://talan.bank.gov.ua/get-user-certificate/KkmmjWieLI4YRidxwQ1c" TargetMode="External"/><Relationship Id="rId347" Type="http://schemas.openxmlformats.org/officeDocument/2006/relationships/hyperlink" Target="https://talan.bank.gov.ua/get-user-certificate/Kkmmj6pEqB4SnLqexQ5a" TargetMode="External"/><Relationship Id="rId999" Type="http://schemas.openxmlformats.org/officeDocument/2006/relationships/hyperlink" Target="https://talan.bank.gov.ua/get-user-certificate/KkmmjPWakJjD5AVK_nGy" TargetMode="External"/><Relationship Id="rId1100" Type="http://schemas.openxmlformats.org/officeDocument/2006/relationships/hyperlink" Target="https://talan.bank.gov.ua/get-user-certificate/KkmmjmRMcJy-ujlhCzuA" TargetMode="External"/><Relationship Id="rId1184" Type="http://schemas.openxmlformats.org/officeDocument/2006/relationships/hyperlink" Target="https://talan.bank.gov.ua/get-user-certificate/KkmmjCU45ac3WXc392td" TargetMode="External"/><Relationship Id="rId1405" Type="http://schemas.openxmlformats.org/officeDocument/2006/relationships/hyperlink" Target="https://talan.bank.gov.ua/get-user-certificate/KkmmjoTLr5HzvSGHob5G" TargetMode="External"/><Relationship Id="rId1752" Type="http://schemas.openxmlformats.org/officeDocument/2006/relationships/hyperlink" Target="https://talan.bank.gov.ua/get-user-certificate/aVeKOFhTKM2ZtbYexYUJ" TargetMode="External"/><Relationship Id="rId44" Type="http://schemas.openxmlformats.org/officeDocument/2006/relationships/hyperlink" Target="https://talan.bank.gov.ua/get-user-certificate/KkmmjC0gdUdwFEEJAtil" TargetMode="External"/><Relationship Id="rId554" Type="http://schemas.openxmlformats.org/officeDocument/2006/relationships/hyperlink" Target="https://talan.bank.gov.ua/get-user-certificate/KkmmjsKnaZVdGNS0ZHMg" TargetMode="External"/><Relationship Id="rId761" Type="http://schemas.openxmlformats.org/officeDocument/2006/relationships/hyperlink" Target="https://talan.bank.gov.ua/get-user-certificate/KkmmjEsizZ8osa4ZOBi2" TargetMode="External"/><Relationship Id="rId859" Type="http://schemas.openxmlformats.org/officeDocument/2006/relationships/hyperlink" Target="https://talan.bank.gov.ua/get-user-certificate/Kkmmjllmvx69VeqQ5Hln" TargetMode="External"/><Relationship Id="rId1391" Type="http://schemas.openxmlformats.org/officeDocument/2006/relationships/hyperlink" Target="https://talan.bank.gov.ua/get-user-certificate/KkmmjlhwItMBWU7GtR7P" TargetMode="External"/><Relationship Id="rId1489" Type="http://schemas.openxmlformats.org/officeDocument/2006/relationships/hyperlink" Target="https://talan.bank.gov.ua/get-user-certificate/KkmmjYaN4yoyOfYzN0jN" TargetMode="External"/><Relationship Id="rId1612" Type="http://schemas.openxmlformats.org/officeDocument/2006/relationships/hyperlink" Target="https://talan.bank.gov.ua/get-user-certificate/KkmmjUWbWKEBTG2SdVhD" TargetMode="External"/><Relationship Id="rId1696" Type="http://schemas.openxmlformats.org/officeDocument/2006/relationships/hyperlink" Target="https://talan.bank.gov.ua/get-user-certificate/KkmmjEY9yd8ffzxrH8KM" TargetMode="External"/><Relationship Id="rId193" Type="http://schemas.openxmlformats.org/officeDocument/2006/relationships/hyperlink" Target="https://talan.bank.gov.ua/get-user-certificate/Kkmmj21qd7OtpZQfKbWe" TargetMode="External"/><Relationship Id="rId207" Type="http://schemas.openxmlformats.org/officeDocument/2006/relationships/hyperlink" Target="https://talan.bank.gov.ua/get-user-certificate/KkmmjSSzsCOxb8NXufzb" TargetMode="External"/><Relationship Id="rId414" Type="http://schemas.openxmlformats.org/officeDocument/2006/relationships/hyperlink" Target="https://talan.bank.gov.ua/get-user-certificate/Kkmmjg1PSGYKZdHVavkM" TargetMode="External"/><Relationship Id="rId498" Type="http://schemas.openxmlformats.org/officeDocument/2006/relationships/hyperlink" Target="https://talan.bank.gov.ua/get-user-certificate/Kkmmjp5qX4XOaaIgwZK9" TargetMode="External"/><Relationship Id="rId621" Type="http://schemas.openxmlformats.org/officeDocument/2006/relationships/hyperlink" Target="https://talan.bank.gov.ua/get-user-certificate/KkmmjzGmkJGycrSe0xDG" TargetMode="External"/><Relationship Id="rId1044" Type="http://schemas.openxmlformats.org/officeDocument/2006/relationships/hyperlink" Target="https://talan.bank.gov.ua/get-user-certificate/KkmmjrL8RSlqbXc7Hv5m" TargetMode="External"/><Relationship Id="rId1251" Type="http://schemas.openxmlformats.org/officeDocument/2006/relationships/hyperlink" Target="https://talan.bank.gov.ua/get-user-certificate/KkmmjjeLjZyyIJ-hB55c" TargetMode="External"/><Relationship Id="rId1349" Type="http://schemas.openxmlformats.org/officeDocument/2006/relationships/hyperlink" Target="https://talan.bank.gov.ua/get-user-certificate/Kkmmj9acZLmjTXv4JNrL" TargetMode="External"/><Relationship Id="rId260" Type="http://schemas.openxmlformats.org/officeDocument/2006/relationships/hyperlink" Target="https://talan.bank.gov.ua/get-user-certificate/KkmmjzH-r3rrN4wuwjof" TargetMode="External"/><Relationship Id="rId719" Type="http://schemas.openxmlformats.org/officeDocument/2006/relationships/hyperlink" Target="https://talan.bank.gov.ua/get-user-certificate/KkmmjB68YkhokjZUnlHD" TargetMode="External"/><Relationship Id="rId926" Type="http://schemas.openxmlformats.org/officeDocument/2006/relationships/hyperlink" Target="https://talan.bank.gov.ua/get-user-certificate/Kkmmjd7nf0PuA1NWq3EO" TargetMode="External"/><Relationship Id="rId1111" Type="http://schemas.openxmlformats.org/officeDocument/2006/relationships/hyperlink" Target="https://talan.bank.gov.ua/get-user-certificate/KkmmjhLD79eiY_MEy62U" TargetMode="External"/><Relationship Id="rId1556" Type="http://schemas.openxmlformats.org/officeDocument/2006/relationships/hyperlink" Target="https://talan.bank.gov.ua/get-user-certificate/KkmmjUNQLoIijporvdat" TargetMode="External"/><Relationship Id="rId1763" Type="http://schemas.openxmlformats.org/officeDocument/2006/relationships/hyperlink" Target="https://talan.bank.gov.ua/get-user-certificate/FBFPRU8x3mcA9OmaXNpY" TargetMode="External"/><Relationship Id="rId55" Type="http://schemas.openxmlformats.org/officeDocument/2006/relationships/hyperlink" Target="https://talan.bank.gov.ua/get-user-certificate/Kkmmj5Sp3l7Li3KP2WUV" TargetMode="External"/><Relationship Id="rId120" Type="http://schemas.openxmlformats.org/officeDocument/2006/relationships/hyperlink" Target="https://talan.bank.gov.ua/get-user-certificate/KkmmjCfP3b3xYbt7VfCb" TargetMode="External"/><Relationship Id="rId358" Type="http://schemas.openxmlformats.org/officeDocument/2006/relationships/hyperlink" Target="https://talan.bank.gov.ua/get-user-certificate/Kkmmjir5H68MMtqHOqap" TargetMode="External"/><Relationship Id="rId565" Type="http://schemas.openxmlformats.org/officeDocument/2006/relationships/hyperlink" Target="https://talan.bank.gov.ua/get-user-certificate/KkmmjQDdZUyNtBMUpDGf" TargetMode="External"/><Relationship Id="rId772" Type="http://schemas.openxmlformats.org/officeDocument/2006/relationships/hyperlink" Target="https://talan.bank.gov.ua/get-user-certificate/KkmmjLbFeHfZHXE38-nC" TargetMode="External"/><Relationship Id="rId1195" Type="http://schemas.openxmlformats.org/officeDocument/2006/relationships/hyperlink" Target="https://talan.bank.gov.ua/get-user-certificate/KkmmjPKQPTYyXECcYOoj" TargetMode="External"/><Relationship Id="rId1209" Type="http://schemas.openxmlformats.org/officeDocument/2006/relationships/hyperlink" Target="https://talan.bank.gov.ua/get-user-certificate/KkmmjUnO09IZBvskyIf1" TargetMode="External"/><Relationship Id="rId1416" Type="http://schemas.openxmlformats.org/officeDocument/2006/relationships/hyperlink" Target="https://talan.bank.gov.ua/get-user-certificate/KkmmjL0DivbcSBv46SeW" TargetMode="External"/><Relationship Id="rId1623" Type="http://schemas.openxmlformats.org/officeDocument/2006/relationships/hyperlink" Target="https://talan.bank.gov.ua/get-user-certificate/Kkmmj-l6xj17jnursPeN" TargetMode="External"/><Relationship Id="rId218" Type="http://schemas.openxmlformats.org/officeDocument/2006/relationships/hyperlink" Target="https://talan.bank.gov.ua/get-user-certificate/Kkmmj6dDtuu5NQQujsSC" TargetMode="External"/><Relationship Id="rId425" Type="http://schemas.openxmlformats.org/officeDocument/2006/relationships/hyperlink" Target="https://talan.bank.gov.ua/get-user-certificate/KkmmjMCArVmgm4mFXnFS" TargetMode="External"/><Relationship Id="rId632" Type="http://schemas.openxmlformats.org/officeDocument/2006/relationships/hyperlink" Target="https://talan.bank.gov.ua/get-user-certificate/Kkmmj-Xi8X_U0tYLh8WX" TargetMode="External"/><Relationship Id="rId1055" Type="http://schemas.openxmlformats.org/officeDocument/2006/relationships/hyperlink" Target="https://talan.bank.gov.ua/get-user-certificate/KkmmjkGRAn3K3kquyQEG" TargetMode="External"/><Relationship Id="rId1262" Type="http://schemas.openxmlformats.org/officeDocument/2006/relationships/hyperlink" Target="https://talan.bank.gov.ua/get-user-certificate/KkmmjPRsq-eAtSZCbaJh" TargetMode="External"/><Relationship Id="rId271" Type="http://schemas.openxmlformats.org/officeDocument/2006/relationships/hyperlink" Target="https://talan.bank.gov.ua/get-user-certificate/KkmmjH3GmQ6NX2gJPRoN" TargetMode="External"/><Relationship Id="rId937" Type="http://schemas.openxmlformats.org/officeDocument/2006/relationships/hyperlink" Target="https://talan.bank.gov.ua/get-user-certificate/KkmmjGHYjQ2KLxwr8B0v" TargetMode="External"/><Relationship Id="rId1122" Type="http://schemas.openxmlformats.org/officeDocument/2006/relationships/hyperlink" Target="https://talan.bank.gov.ua/get-user-certificate/Kkmmj19WcPUruXpFuV13" TargetMode="External"/><Relationship Id="rId1567" Type="http://schemas.openxmlformats.org/officeDocument/2006/relationships/hyperlink" Target="https://talan.bank.gov.ua/get-user-certificate/KkmmjU2pybQDaYg-GIxj" TargetMode="External"/><Relationship Id="rId1774" Type="http://schemas.openxmlformats.org/officeDocument/2006/relationships/hyperlink" Target="https://talan.bank.gov.ua/get-user-certificate/FBFPROeDGBgL9IADUA9b" TargetMode="External"/><Relationship Id="rId66" Type="http://schemas.openxmlformats.org/officeDocument/2006/relationships/hyperlink" Target="https://talan.bank.gov.ua/get-user-certificate/KkmmjT4aWojxDo6PkjtS" TargetMode="External"/><Relationship Id="rId131" Type="http://schemas.openxmlformats.org/officeDocument/2006/relationships/hyperlink" Target="https://talan.bank.gov.ua/get-user-certificate/Kkmmj30XBSSaF5osu2D7" TargetMode="External"/><Relationship Id="rId369" Type="http://schemas.openxmlformats.org/officeDocument/2006/relationships/hyperlink" Target="https://talan.bank.gov.ua/get-user-certificate/KkmmjOVwlmgMh2Dz1-zy" TargetMode="External"/><Relationship Id="rId576" Type="http://schemas.openxmlformats.org/officeDocument/2006/relationships/hyperlink" Target="https://talan.bank.gov.ua/get-user-certificate/KkmmjSi_Qm8rj0xhlNQp" TargetMode="External"/><Relationship Id="rId783" Type="http://schemas.openxmlformats.org/officeDocument/2006/relationships/hyperlink" Target="https://talan.bank.gov.ua/get-user-certificate/Kkmmj4ExZ3LoAD_Upb9C" TargetMode="External"/><Relationship Id="rId990" Type="http://schemas.openxmlformats.org/officeDocument/2006/relationships/hyperlink" Target="https://talan.bank.gov.ua/get-user-certificate/KkmmjfZ6B1uBvCpALWUY" TargetMode="External"/><Relationship Id="rId1427" Type="http://schemas.openxmlformats.org/officeDocument/2006/relationships/hyperlink" Target="https://talan.bank.gov.ua/get-user-certificate/KkmmjXQC2UnP9dp9jskG" TargetMode="External"/><Relationship Id="rId1634" Type="http://schemas.openxmlformats.org/officeDocument/2006/relationships/hyperlink" Target="https://talan.bank.gov.ua/get-user-certificate/KkmmjT3VftJ1C4ev5Svc" TargetMode="External"/><Relationship Id="rId229" Type="http://schemas.openxmlformats.org/officeDocument/2006/relationships/hyperlink" Target="https://talan.bank.gov.ua/get-user-certificate/KkmmjGpO6cel_DsWKgnJ" TargetMode="External"/><Relationship Id="rId436" Type="http://schemas.openxmlformats.org/officeDocument/2006/relationships/hyperlink" Target="https://talan.bank.gov.ua/get-user-certificate/KkmmjOhDkOr6Q9nHwuPM" TargetMode="External"/><Relationship Id="rId643" Type="http://schemas.openxmlformats.org/officeDocument/2006/relationships/hyperlink" Target="https://talan.bank.gov.ua/get-user-certificate/Kkmmji-_A2BBR9w5SFKw" TargetMode="External"/><Relationship Id="rId1066" Type="http://schemas.openxmlformats.org/officeDocument/2006/relationships/hyperlink" Target="https://talan.bank.gov.ua/get-user-certificate/Kkmmj5CKCCgvi1iCjwvH" TargetMode="External"/><Relationship Id="rId1273" Type="http://schemas.openxmlformats.org/officeDocument/2006/relationships/hyperlink" Target="https://talan.bank.gov.ua/get-user-certificate/Kkmmj4xtiEpVW6c7Bha0" TargetMode="External"/><Relationship Id="rId1480" Type="http://schemas.openxmlformats.org/officeDocument/2006/relationships/hyperlink" Target="https://talan.bank.gov.ua/get-user-certificate/KkmmjYTHW3X8Os1KpokO" TargetMode="External"/><Relationship Id="rId850" Type="http://schemas.openxmlformats.org/officeDocument/2006/relationships/hyperlink" Target="https://talan.bank.gov.ua/get-user-certificate/Kkmmjay66bKGB_3Jd_Va" TargetMode="External"/><Relationship Id="rId948" Type="http://schemas.openxmlformats.org/officeDocument/2006/relationships/hyperlink" Target="https://talan.bank.gov.ua/get-user-certificate/Kkmmj95pOo1QyQeFjreP" TargetMode="External"/><Relationship Id="rId1133" Type="http://schemas.openxmlformats.org/officeDocument/2006/relationships/hyperlink" Target="https://talan.bank.gov.ua/get-user-certificate/KkmmjbsZX50h8NdA_4kI" TargetMode="External"/><Relationship Id="rId1578" Type="http://schemas.openxmlformats.org/officeDocument/2006/relationships/hyperlink" Target="https://talan.bank.gov.ua/get-user-certificate/Kkmmj32hp-S5BxyvUEgw" TargetMode="External"/><Relationship Id="rId1701" Type="http://schemas.openxmlformats.org/officeDocument/2006/relationships/hyperlink" Target="https://talan.bank.gov.ua/get-user-certificate/Kkmmj0oICkmVwEfSXRI3" TargetMode="External"/><Relationship Id="rId1785" Type="http://schemas.openxmlformats.org/officeDocument/2006/relationships/hyperlink" Target="https://talan.bank.gov.ua/get-user-certificate/FXz_tW3Ot7YKma-1S71G" TargetMode="External"/><Relationship Id="rId77" Type="http://schemas.openxmlformats.org/officeDocument/2006/relationships/hyperlink" Target="https://talan.bank.gov.ua/get-user-certificate/KkmmjDLPtiohLqSMv5-S" TargetMode="External"/><Relationship Id="rId282" Type="http://schemas.openxmlformats.org/officeDocument/2006/relationships/hyperlink" Target="https://talan.bank.gov.ua/get-user-certificate/KkmmjiQt4Em7rSRzaFz2" TargetMode="External"/><Relationship Id="rId503" Type="http://schemas.openxmlformats.org/officeDocument/2006/relationships/hyperlink" Target="https://talan.bank.gov.ua/get-user-certificate/KkmmjBDYtnglLLtQ-hy1" TargetMode="External"/><Relationship Id="rId587" Type="http://schemas.openxmlformats.org/officeDocument/2006/relationships/hyperlink" Target="https://talan.bank.gov.ua/get-user-certificate/KkmmjW1GUoQ_T58Wa9Te" TargetMode="External"/><Relationship Id="rId710" Type="http://schemas.openxmlformats.org/officeDocument/2006/relationships/hyperlink" Target="https://talan.bank.gov.ua/get-user-certificate/KkmmjBRf7lB4Dcnd8JSR" TargetMode="External"/><Relationship Id="rId808" Type="http://schemas.openxmlformats.org/officeDocument/2006/relationships/hyperlink" Target="https://talan.bank.gov.ua/get-user-certificate/KkmmjtPxhl8AqgITiUKw" TargetMode="External"/><Relationship Id="rId1340" Type="http://schemas.openxmlformats.org/officeDocument/2006/relationships/hyperlink" Target="https://talan.bank.gov.ua/get-user-certificate/KkmmjdueHvVGjyJXPZ6j" TargetMode="External"/><Relationship Id="rId1438" Type="http://schemas.openxmlformats.org/officeDocument/2006/relationships/hyperlink" Target="https://talan.bank.gov.ua/get-user-certificate/KkmmjDvzyL-dI_ibbcok" TargetMode="External"/><Relationship Id="rId1645" Type="http://schemas.openxmlformats.org/officeDocument/2006/relationships/hyperlink" Target="https://talan.bank.gov.ua/get-user-certificate/Kkmmj8t9vx1qEly4xTec" TargetMode="External"/><Relationship Id="rId8" Type="http://schemas.openxmlformats.org/officeDocument/2006/relationships/hyperlink" Target="https://talan.bank.gov.ua/get-user-certificate/Kkmmj7nI7RSxpjIXjFZt" TargetMode="External"/><Relationship Id="rId142" Type="http://schemas.openxmlformats.org/officeDocument/2006/relationships/hyperlink" Target="https://talan.bank.gov.ua/get-user-certificate/KkmmjPp-LvaUC2XTZBMj" TargetMode="External"/><Relationship Id="rId447" Type="http://schemas.openxmlformats.org/officeDocument/2006/relationships/hyperlink" Target="https://talan.bank.gov.ua/get-user-certificate/KkmmjAO8ILsFunO6JbVj" TargetMode="External"/><Relationship Id="rId794" Type="http://schemas.openxmlformats.org/officeDocument/2006/relationships/hyperlink" Target="https://talan.bank.gov.ua/get-user-certificate/Kkmmj67yAjKQuTcp5WFp" TargetMode="External"/><Relationship Id="rId1077" Type="http://schemas.openxmlformats.org/officeDocument/2006/relationships/hyperlink" Target="https://talan.bank.gov.ua/get-user-certificate/Kkmmjulx-3iIfmykWABG" TargetMode="External"/><Relationship Id="rId1200" Type="http://schemas.openxmlformats.org/officeDocument/2006/relationships/hyperlink" Target="https://talan.bank.gov.ua/get-user-certificate/KkmmjaDo2zYO3n_hHTqE" TargetMode="External"/><Relationship Id="rId654" Type="http://schemas.openxmlformats.org/officeDocument/2006/relationships/hyperlink" Target="https://talan.bank.gov.ua/get-user-certificate/KkmmjeQP_7FngNz3Ciob" TargetMode="External"/><Relationship Id="rId861" Type="http://schemas.openxmlformats.org/officeDocument/2006/relationships/hyperlink" Target="https://talan.bank.gov.ua/get-user-certificate/Kkmmj6ad4A5U1vf6u7ne" TargetMode="External"/><Relationship Id="rId959" Type="http://schemas.openxmlformats.org/officeDocument/2006/relationships/hyperlink" Target="https://talan.bank.gov.ua/get-user-certificate/KkmmjF9y6kDyMY5E18CV" TargetMode="External"/><Relationship Id="rId1284" Type="http://schemas.openxmlformats.org/officeDocument/2006/relationships/hyperlink" Target="https://talan.bank.gov.ua/get-user-certificate/KkmmjCPQnMFwszTp5QhQ" TargetMode="External"/><Relationship Id="rId1491" Type="http://schemas.openxmlformats.org/officeDocument/2006/relationships/hyperlink" Target="https://talan.bank.gov.ua/get-user-certificate/KkmmjZsJJRA91Tu-Slxm" TargetMode="External"/><Relationship Id="rId1505" Type="http://schemas.openxmlformats.org/officeDocument/2006/relationships/hyperlink" Target="https://talan.bank.gov.ua/get-user-certificate/Kkmmj9X02eUaUwOAYw3v" TargetMode="External"/><Relationship Id="rId1589" Type="http://schemas.openxmlformats.org/officeDocument/2006/relationships/hyperlink" Target="https://talan.bank.gov.ua/get-user-certificate/Kkmmj50kPggkotboQOk_" TargetMode="External"/><Relationship Id="rId1712" Type="http://schemas.openxmlformats.org/officeDocument/2006/relationships/hyperlink" Target="https://talan.bank.gov.ua/get-user-certificate/aVeKO9D6DJ7r0eTlsEpO" TargetMode="External"/><Relationship Id="rId293" Type="http://schemas.openxmlformats.org/officeDocument/2006/relationships/hyperlink" Target="https://talan.bank.gov.ua/get-user-certificate/KkmmjPv9HorALlPWx6SV" TargetMode="External"/><Relationship Id="rId307" Type="http://schemas.openxmlformats.org/officeDocument/2006/relationships/hyperlink" Target="https://talan.bank.gov.ua/get-user-certificate/Kkmmj-Ba3ecp7m4FK3st" TargetMode="External"/><Relationship Id="rId514" Type="http://schemas.openxmlformats.org/officeDocument/2006/relationships/hyperlink" Target="https://talan.bank.gov.ua/get-user-certificate/Kkmmj7jb5fxExwl_jly0" TargetMode="External"/><Relationship Id="rId721" Type="http://schemas.openxmlformats.org/officeDocument/2006/relationships/hyperlink" Target="https://talan.bank.gov.ua/get-user-certificate/KkmmjEkXZLglMn-8UWmO" TargetMode="External"/><Relationship Id="rId1144" Type="http://schemas.openxmlformats.org/officeDocument/2006/relationships/hyperlink" Target="https://talan.bank.gov.ua/get-user-certificate/KkmmjWHZranMByhnwudG" TargetMode="External"/><Relationship Id="rId1351" Type="http://schemas.openxmlformats.org/officeDocument/2006/relationships/hyperlink" Target="https://talan.bank.gov.ua/get-user-certificate/KkmmjWYZxvP39wop54jT" TargetMode="External"/><Relationship Id="rId1449" Type="http://schemas.openxmlformats.org/officeDocument/2006/relationships/hyperlink" Target="https://talan.bank.gov.ua/get-user-certificate/KkmmjvHY9V_y1vaAz1z0" TargetMode="External"/><Relationship Id="rId1796" Type="http://schemas.openxmlformats.org/officeDocument/2006/relationships/hyperlink" Target="https://talan.bank.gov.ua/get-user-certificate/FXz_tK96fmMQCs11SCdH" TargetMode="External"/><Relationship Id="rId88" Type="http://schemas.openxmlformats.org/officeDocument/2006/relationships/hyperlink" Target="https://talan.bank.gov.ua/get-user-certificate/KkmmjDaOm_LTBOwPVZxl" TargetMode="External"/><Relationship Id="rId153" Type="http://schemas.openxmlformats.org/officeDocument/2006/relationships/hyperlink" Target="https://talan.bank.gov.ua/get-user-certificate/Kkmmjxnf9pEnWyjCDAP9" TargetMode="External"/><Relationship Id="rId360" Type="http://schemas.openxmlformats.org/officeDocument/2006/relationships/hyperlink" Target="https://talan.bank.gov.ua/get-user-certificate/Kkmmjv1JafsLKOANuzBC" TargetMode="External"/><Relationship Id="rId598" Type="http://schemas.openxmlformats.org/officeDocument/2006/relationships/hyperlink" Target="https://talan.bank.gov.ua/get-user-certificate/Kkmmj0Bt-7wD0-fABXuM" TargetMode="External"/><Relationship Id="rId819" Type="http://schemas.openxmlformats.org/officeDocument/2006/relationships/hyperlink" Target="https://talan.bank.gov.ua/get-user-certificate/KkmmjRzc0xrEl3JH5WJM" TargetMode="External"/><Relationship Id="rId1004" Type="http://schemas.openxmlformats.org/officeDocument/2006/relationships/hyperlink" Target="https://talan.bank.gov.ua/get-user-certificate/KkmmjPmVjnP5CZQqO5dx" TargetMode="External"/><Relationship Id="rId1211" Type="http://schemas.openxmlformats.org/officeDocument/2006/relationships/hyperlink" Target="https://talan.bank.gov.ua/get-user-certificate/KkmmjCFXCwMPw8n8lnOO" TargetMode="External"/><Relationship Id="rId1656" Type="http://schemas.openxmlformats.org/officeDocument/2006/relationships/hyperlink" Target="https://talan.bank.gov.ua/get-user-certificate/Kkmmjz_1v6KSUedZKgdH" TargetMode="External"/><Relationship Id="rId220" Type="http://schemas.openxmlformats.org/officeDocument/2006/relationships/hyperlink" Target="https://talan.bank.gov.ua/get-user-certificate/KkmmjmHs8AmMnmM4PYQy" TargetMode="External"/><Relationship Id="rId458" Type="http://schemas.openxmlformats.org/officeDocument/2006/relationships/hyperlink" Target="https://talan.bank.gov.ua/get-user-certificate/Kkmmjfk68zhUbo23SrWi" TargetMode="External"/><Relationship Id="rId665" Type="http://schemas.openxmlformats.org/officeDocument/2006/relationships/hyperlink" Target="https://talan.bank.gov.ua/get-user-certificate/KkmmjqeAivLdmUsWO_7F" TargetMode="External"/><Relationship Id="rId872" Type="http://schemas.openxmlformats.org/officeDocument/2006/relationships/hyperlink" Target="https://talan.bank.gov.ua/get-user-certificate/Kkmmj5_BM20w52nmNqg7" TargetMode="External"/><Relationship Id="rId1088" Type="http://schemas.openxmlformats.org/officeDocument/2006/relationships/hyperlink" Target="https://talan.bank.gov.ua/get-user-certificate/Kkmmji47KhFXRPZFJYkW" TargetMode="External"/><Relationship Id="rId1295" Type="http://schemas.openxmlformats.org/officeDocument/2006/relationships/hyperlink" Target="https://talan.bank.gov.ua/get-user-certificate/Kkmmjy5lDIFqVvRvquoh" TargetMode="External"/><Relationship Id="rId1309" Type="http://schemas.openxmlformats.org/officeDocument/2006/relationships/hyperlink" Target="https://talan.bank.gov.ua/get-user-certificate/Kkmmj_X0TWa6D7T4oRb3" TargetMode="External"/><Relationship Id="rId1516" Type="http://schemas.openxmlformats.org/officeDocument/2006/relationships/hyperlink" Target="https://talan.bank.gov.ua/get-user-certificate/Kkmmj8Zomv6DVm0HVyoT" TargetMode="External"/><Relationship Id="rId1723" Type="http://schemas.openxmlformats.org/officeDocument/2006/relationships/hyperlink" Target="https://talan.bank.gov.ua/get-user-certificate/aVeKO-yoB2cGZdJlniqd" TargetMode="External"/><Relationship Id="rId15" Type="http://schemas.openxmlformats.org/officeDocument/2006/relationships/hyperlink" Target="https://talan.bank.gov.ua/get-user-certificate/KkmmjMFPLqfY03Z_2plg" TargetMode="External"/><Relationship Id="rId318" Type="http://schemas.openxmlformats.org/officeDocument/2006/relationships/hyperlink" Target="https://talan.bank.gov.ua/get-user-certificate/KkmmjkPJz1bcKPVSZaOQ" TargetMode="External"/><Relationship Id="rId525" Type="http://schemas.openxmlformats.org/officeDocument/2006/relationships/hyperlink" Target="https://talan.bank.gov.ua/get-user-certificate/KkmmjaxCQS-1QhNSqZZJ" TargetMode="External"/><Relationship Id="rId732" Type="http://schemas.openxmlformats.org/officeDocument/2006/relationships/hyperlink" Target="https://talan.bank.gov.ua/get-user-certificate/Kkmmjj55WkercCZFr1SL" TargetMode="External"/><Relationship Id="rId1155" Type="http://schemas.openxmlformats.org/officeDocument/2006/relationships/hyperlink" Target="https://talan.bank.gov.ua/get-user-certificate/KkmmjezXE5ZVyadOXuv2" TargetMode="External"/><Relationship Id="rId1362" Type="http://schemas.openxmlformats.org/officeDocument/2006/relationships/hyperlink" Target="https://talan.bank.gov.ua/get-user-certificate/KkmmjUVicjbS7t7Xp_fs" TargetMode="External"/><Relationship Id="rId99" Type="http://schemas.openxmlformats.org/officeDocument/2006/relationships/hyperlink" Target="https://talan.bank.gov.ua/get-user-certificate/KkmmjDznzwAZWMM3a-6_" TargetMode="External"/><Relationship Id="rId164" Type="http://schemas.openxmlformats.org/officeDocument/2006/relationships/hyperlink" Target="https://talan.bank.gov.ua/get-user-certificate/KkmmjsQZB-pM8lmDD_mK" TargetMode="External"/><Relationship Id="rId371" Type="http://schemas.openxmlformats.org/officeDocument/2006/relationships/hyperlink" Target="https://talan.bank.gov.ua/get-user-certificate/Kkmmjt6wE9rO9sJGRS_6" TargetMode="External"/><Relationship Id="rId1015" Type="http://schemas.openxmlformats.org/officeDocument/2006/relationships/hyperlink" Target="https://talan.bank.gov.ua/get-user-certificate/KkmmjNKFrEWUFt1feEX-" TargetMode="External"/><Relationship Id="rId1222" Type="http://schemas.openxmlformats.org/officeDocument/2006/relationships/hyperlink" Target="https://talan.bank.gov.ua/get-user-certificate/KkmmjvZ47IULmpKwS3MR" TargetMode="External"/><Relationship Id="rId1667" Type="http://schemas.openxmlformats.org/officeDocument/2006/relationships/hyperlink" Target="https://talan.bank.gov.ua/get-user-certificate/KkmmjBzwI6Dc7JAeibnO" TargetMode="External"/><Relationship Id="rId469" Type="http://schemas.openxmlformats.org/officeDocument/2006/relationships/hyperlink" Target="https://talan.bank.gov.ua/get-user-certificate/KkmmjOBTJlAYLDLuBQwg" TargetMode="External"/><Relationship Id="rId676" Type="http://schemas.openxmlformats.org/officeDocument/2006/relationships/hyperlink" Target="https://talan.bank.gov.ua/get-user-certificate/Kkmmj4Uqzq1Da6mixDLz" TargetMode="External"/><Relationship Id="rId883" Type="http://schemas.openxmlformats.org/officeDocument/2006/relationships/hyperlink" Target="https://talan.bank.gov.ua/get-user-certificate/KkmmjCaoZiO6r8qVdPUe" TargetMode="External"/><Relationship Id="rId1099" Type="http://schemas.openxmlformats.org/officeDocument/2006/relationships/hyperlink" Target="https://talan.bank.gov.ua/get-user-certificate/KkmmjQLtnSA2XMPRKKxu" TargetMode="External"/><Relationship Id="rId1527" Type="http://schemas.openxmlformats.org/officeDocument/2006/relationships/hyperlink" Target="https://talan.bank.gov.ua/get-user-certificate/KkmmjoFFueT22ec2_sw2" TargetMode="External"/><Relationship Id="rId1734" Type="http://schemas.openxmlformats.org/officeDocument/2006/relationships/hyperlink" Target="https://talan.bank.gov.ua/get-user-certificate/aVeKO1EK9xZRv7yWErsD" TargetMode="External"/><Relationship Id="rId26" Type="http://schemas.openxmlformats.org/officeDocument/2006/relationships/hyperlink" Target="https://talan.bank.gov.ua/get-user-certificate/Kkmmjezd6WTQ3hwTy14T" TargetMode="External"/><Relationship Id="rId231" Type="http://schemas.openxmlformats.org/officeDocument/2006/relationships/hyperlink" Target="https://talan.bank.gov.ua/get-user-certificate/KkmmjeVVYcfNR9ymdySj" TargetMode="External"/><Relationship Id="rId329" Type="http://schemas.openxmlformats.org/officeDocument/2006/relationships/hyperlink" Target="https://talan.bank.gov.ua/get-user-certificate/KkmmjamII2jQCP1Rw--q" TargetMode="External"/><Relationship Id="rId536" Type="http://schemas.openxmlformats.org/officeDocument/2006/relationships/hyperlink" Target="https://talan.bank.gov.ua/get-user-certificate/KkmmjUtgNqmlScunjlSv" TargetMode="External"/><Relationship Id="rId1166" Type="http://schemas.openxmlformats.org/officeDocument/2006/relationships/hyperlink" Target="https://talan.bank.gov.ua/get-user-certificate/Kkmmj8ZQg_Fl1uv4uNK-" TargetMode="External"/><Relationship Id="rId1373" Type="http://schemas.openxmlformats.org/officeDocument/2006/relationships/hyperlink" Target="https://talan.bank.gov.ua/get-user-certificate/KkmmjFYGEoeIVuR5w3Ho" TargetMode="External"/><Relationship Id="rId175" Type="http://schemas.openxmlformats.org/officeDocument/2006/relationships/hyperlink" Target="https://talan.bank.gov.ua/get-user-certificate/Kkmmjr5S03W10_yHK71o" TargetMode="External"/><Relationship Id="rId743" Type="http://schemas.openxmlformats.org/officeDocument/2006/relationships/hyperlink" Target="https://talan.bank.gov.ua/get-user-certificate/KkmmjLI1G9Wm66Bsnhv9" TargetMode="External"/><Relationship Id="rId950" Type="http://schemas.openxmlformats.org/officeDocument/2006/relationships/hyperlink" Target="https://talan.bank.gov.ua/get-user-certificate/KkmmjdoDxJkMhlfNuVw5" TargetMode="External"/><Relationship Id="rId1026" Type="http://schemas.openxmlformats.org/officeDocument/2006/relationships/hyperlink" Target="https://talan.bank.gov.ua/get-user-certificate/Kkmmj5Th9mQIde_roaL_" TargetMode="External"/><Relationship Id="rId1580" Type="http://schemas.openxmlformats.org/officeDocument/2006/relationships/hyperlink" Target="https://talan.bank.gov.ua/get-user-certificate/Kkmmj65Jp3rTsb_f5GMP" TargetMode="External"/><Relationship Id="rId1678" Type="http://schemas.openxmlformats.org/officeDocument/2006/relationships/hyperlink" Target="https://talan.bank.gov.ua/get-user-certificate/Kkmmj0XwhtBl3dwvucmH" TargetMode="External"/><Relationship Id="rId1801" Type="http://schemas.openxmlformats.org/officeDocument/2006/relationships/hyperlink" Target="https://talan.bank.gov.ua/get-user-certificate/FXz_tknJ0BgwAXEGHK7r" TargetMode="External"/><Relationship Id="rId382" Type="http://schemas.openxmlformats.org/officeDocument/2006/relationships/hyperlink" Target="https://talan.bank.gov.ua/get-user-certificate/KkmmjQzS34PSXb1ulXiZ" TargetMode="External"/><Relationship Id="rId603" Type="http://schemas.openxmlformats.org/officeDocument/2006/relationships/hyperlink" Target="https://talan.bank.gov.ua/get-user-certificate/KkmmjW6zvI8o51BvCvP2" TargetMode="External"/><Relationship Id="rId687" Type="http://schemas.openxmlformats.org/officeDocument/2006/relationships/hyperlink" Target="https://talan.bank.gov.ua/get-user-certificate/KkmmjXlUvYMex6T8RXl_" TargetMode="External"/><Relationship Id="rId810" Type="http://schemas.openxmlformats.org/officeDocument/2006/relationships/hyperlink" Target="https://talan.bank.gov.ua/get-user-certificate/KkmmjfE84KyaUH1Nysaz" TargetMode="External"/><Relationship Id="rId908" Type="http://schemas.openxmlformats.org/officeDocument/2006/relationships/hyperlink" Target="https://talan.bank.gov.ua/get-user-certificate/Kkmmj8_RaN_Cnxy4O-pk" TargetMode="External"/><Relationship Id="rId1233" Type="http://schemas.openxmlformats.org/officeDocument/2006/relationships/hyperlink" Target="https://talan.bank.gov.ua/get-user-certificate/Kkmmjc0DcBb9KOT2l2HS" TargetMode="External"/><Relationship Id="rId1440" Type="http://schemas.openxmlformats.org/officeDocument/2006/relationships/hyperlink" Target="https://talan.bank.gov.ua/get-user-certificate/KkmmjEPJMfM1Jz3zDjQA" TargetMode="External"/><Relationship Id="rId1538" Type="http://schemas.openxmlformats.org/officeDocument/2006/relationships/hyperlink" Target="https://talan.bank.gov.ua/get-user-certificate/KkmmjxA5WImInRjG4Hx5" TargetMode="External"/><Relationship Id="rId242" Type="http://schemas.openxmlformats.org/officeDocument/2006/relationships/hyperlink" Target="https://talan.bank.gov.ua/get-user-certificate/KkmmjjxvoJrSsP1lyXU0" TargetMode="External"/><Relationship Id="rId894" Type="http://schemas.openxmlformats.org/officeDocument/2006/relationships/hyperlink" Target="https://talan.bank.gov.ua/get-user-certificate/KkmmjB-8Jlv9eo8N7jZ_" TargetMode="External"/><Relationship Id="rId1177" Type="http://schemas.openxmlformats.org/officeDocument/2006/relationships/hyperlink" Target="https://talan.bank.gov.ua/get-user-certificate/KkmmjCPRVtb6e41SUd9V" TargetMode="External"/><Relationship Id="rId1300" Type="http://schemas.openxmlformats.org/officeDocument/2006/relationships/hyperlink" Target="https://talan.bank.gov.ua/get-user-certificate/KkmmjrvtLyJ4Ov7SPgTH" TargetMode="External"/><Relationship Id="rId1745" Type="http://schemas.openxmlformats.org/officeDocument/2006/relationships/hyperlink" Target="https://talan.bank.gov.ua/get-user-certificate/aVeKOC1jXsK55lPNVaGH" TargetMode="External"/><Relationship Id="rId37" Type="http://schemas.openxmlformats.org/officeDocument/2006/relationships/hyperlink" Target="https://talan.bank.gov.ua/get-user-certificate/KkmmjgA8c0MONxEdW2wy" TargetMode="External"/><Relationship Id="rId102" Type="http://schemas.openxmlformats.org/officeDocument/2006/relationships/hyperlink" Target="https://talan.bank.gov.ua/get-user-certificate/KkmmjmluHu0UMeI3hXVn" TargetMode="External"/><Relationship Id="rId547" Type="http://schemas.openxmlformats.org/officeDocument/2006/relationships/hyperlink" Target="https://talan.bank.gov.ua/get-user-certificate/KkmmjmSNIktTUIMYVyT6" TargetMode="External"/><Relationship Id="rId754" Type="http://schemas.openxmlformats.org/officeDocument/2006/relationships/hyperlink" Target="https://talan.bank.gov.ua/get-user-certificate/KkmmjOnTVGcK9LurUGd6" TargetMode="External"/><Relationship Id="rId961" Type="http://schemas.openxmlformats.org/officeDocument/2006/relationships/hyperlink" Target="https://talan.bank.gov.ua/get-user-certificate/Kkmmjz3Z6zNRqEolT6pb" TargetMode="External"/><Relationship Id="rId1384" Type="http://schemas.openxmlformats.org/officeDocument/2006/relationships/hyperlink" Target="https://talan.bank.gov.ua/get-user-certificate/KkmmjhFQ8BJ_hd_J_dHW" TargetMode="External"/><Relationship Id="rId1591" Type="http://schemas.openxmlformats.org/officeDocument/2006/relationships/hyperlink" Target="https://talan.bank.gov.ua/get-user-certificate/Kkmmj-X8WA26l2quhcYv" TargetMode="External"/><Relationship Id="rId1605" Type="http://schemas.openxmlformats.org/officeDocument/2006/relationships/hyperlink" Target="https://talan.bank.gov.ua/get-user-certificate/Kkmmjwd2f9KcvPgRGxAt" TargetMode="External"/><Relationship Id="rId1689" Type="http://schemas.openxmlformats.org/officeDocument/2006/relationships/hyperlink" Target="https://talan.bank.gov.ua/get-user-certificate/KkmmjmEMIohbglwehZeD" TargetMode="External"/><Relationship Id="rId1812" Type="http://schemas.openxmlformats.org/officeDocument/2006/relationships/hyperlink" Target="https://talan.bank.gov.ua/get-user-certificate/xypuErxu-W8qcLnoHYTn" TargetMode="External"/><Relationship Id="rId90" Type="http://schemas.openxmlformats.org/officeDocument/2006/relationships/hyperlink" Target="https://talan.bank.gov.ua/get-user-certificate/KkmmjpW2B-XNRnqiFita" TargetMode="External"/><Relationship Id="rId186" Type="http://schemas.openxmlformats.org/officeDocument/2006/relationships/hyperlink" Target="https://talan.bank.gov.ua/get-user-certificate/KkmmjuJ16OOkxDIZXZeW" TargetMode="External"/><Relationship Id="rId393" Type="http://schemas.openxmlformats.org/officeDocument/2006/relationships/hyperlink" Target="https://talan.bank.gov.ua/get-user-certificate/KkmmjS2BEzZDwT89in2W" TargetMode="External"/><Relationship Id="rId407" Type="http://schemas.openxmlformats.org/officeDocument/2006/relationships/hyperlink" Target="https://talan.bank.gov.ua/get-user-certificate/Kkmmj6DC_nfKNrp6m1g4" TargetMode="External"/><Relationship Id="rId614" Type="http://schemas.openxmlformats.org/officeDocument/2006/relationships/hyperlink" Target="https://talan.bank.gov.ua/get-user-certificate/KkmmjMYuWLthC9dcEZiK" TargetMode="External"/><Relationship Id="rId821" Type="http://schemas.openxmlformats.org/officeDocument/2006/relationships/hyperlink" Target="https://talan.bank.gov.ua/get-user-certificate/KkmmjTdRNaeDhkyivakb" TargetMode="External"/><Relationship Id="rId1037" Type="http://schemas.openxmlformats.org/officeDocument/2006/relationships/hyperlink" Target="https://talan.bank.gov.ua/get-user-certificate/KkmmjnKQK6qCHUj3t76u" TargetMode="External"/><Relationship Id="rId1244" Type="http://schemas.openxmlformats.org/officeDocument/2006/relationships/hyperlink" Target="https://talan.bank.gov.ua/get-user-certificate/KkmmjC3nHf4BnP36I4lZ" TargetMode="External"/><Relationship Id="rId1451" Type="http://schemas.openxmlformats.org/officeDocument/2006/relationships/hyperlink" Target="https://talan.bank.gov.ua/get-user-certificate/Kkmmje7OghE_9ULNtclz" TargetMode="External"/><Relationship Id="rId253" Type="http://schemas.openxmlformats.org/officeDocument/2006/relationships/hyperlink" Target="https://talan.bank.gov.ua/get-user-certificate/Kkmmj5OK3DeDPNQzquWu" TargetMode="External"/><Relationship Id="rId460" Type="http://schemas.openxmlformats.org/officeDocument/2006/relationships/hyperlink" Target="https://talan.bank.gov.ua/get-user-certificate/KkmmjTEFgxZSrkCdgrWu" TargetMode="External"/><Relationship Id="rId698" Type="http://schemas.openxmlformats.org/officeDocument/2006/relationships/hyperlink" Target="https://talan.bank.gov.ua/get-user-certificate/Kkmmjs0G2OWjC5FJxD83" TargetMode="External"/><Relationship Id="rId919" Type="http://schemas.openxmlformats.org/officeDocument/2006/relationships/hyperlink" Target="https://talan.bank.gov.ua/get-user-certificate/Kkmmjkb3fFZBVEAQDmbs" TargetMode="External"/><Relationship Id="rId1090" Type="http://schemas.openxmlformats.org/officeDocument/2006/relationships/hyperlink" Target="https://talan.bank.gov.ua/get-user-certificate/KkmmjvvCCba-uqKeq6-O" TargetMode="External"/><Relationship Id="rId1104" Type="http://schemas.openxmlformats.org/officeDocument/2006/relationships/hyperlink" Target="https://talan.bank.gov.ua/get-user-certificate/KkmmjxXK10qkFXFwSTea" TargetMode="External"/><Relationship Id="rId1311" Type="http://schemas.openxmlformats.org/officeDocument/2006/relationships/hyperlink" Target="https://talan.bank.gov.ua/get-user-certificate/KkmmjpS5EQ8xgdnSDgcu" TargetMode="External"/><Relationship Id="rId1549" Type="http://schemas.openxmlformats.org/officeDocument/2006/relationships/hyperlink" Target="https://talan.bank.gov.ua/get-user-certificate/Kkmmjeg0zqdZRYqAa_0b" TargetMode="External"/><Relationship Id="rId1756" Type="http://schemas.openxmlformats.org/officeDocument/2006/relationships/hyperlink" Target="https://talan.bank.gov.ua/get-user-certificate/aVeKOHu_Lz8XdnTK0lTg" TargetMode="External"/><Relationship Id="rId48" Type="http://schemas.openxmlformats.org/officeDocument/2006/relationships/hyperlink" Target="https://talan.bank.gov.ua/get-user-certificate/KkmmjToXgAokbmMKkdX-" TargetMode="External"/><Relationship Id="rId113" Type="http://schemas.openxmlformats.org/officeDocument/2006/relationships/hyperlink" Target="https://talan.bank.gov.ua/get-user-certificate/Kkmmjsm8nzxFS8tvAIqF" TargetMode="External"/><Relationship Id="rId320" Type="http://schemas.openxmlformats.org/officeDocument/2006/relationships/hyperlink" Target="https://talan.bank.gov.ua/get-user-certificate/KkmmjGPziPQBvV3l2LJQ" TargetMode="External"/><Relationship Id="rId558" Type="http://schemas.openxmlformats.org/officeDocument/2006/relationships/hyperlink" Target="https://talan.bank.gov.ua/get-user-certificate/Kkmmjea_8jlrD2OlxOu2" TargetMode="External"/><Relationship Id="rId765" Type="http://schemas.openxmlformats.org/officeDocument/2006/relationships/hyperlink" Target="https://talan.bank.gov.ua/get-user-certificate/KkmmjmHhJaXGR3KMFiJE" TargetMode="External"/><Relationship Id="rId972" Type="http://schemas.openxmlformats.org/officeDocument/2006/relationships/hyperlink" Target="https://talan.bank.gov.ua/get-user-certificate/KkmmjOqgjTjcDCT5rfgM" TargetMode="External"/><Relationship Id="rId1188" Type="http://schemas.openxmlformats.org/officeDocument/2006/relationships/hyperlink" Target="https://talan.bank.gov.ua/get-user-certificate/KkmmjyovgoioIIe7gw1F" TargetMode="External"/><Relationship Id="rId1395" Type="http://schemas.openxmlformats.org/officeDocument/2006/relationships/hyperlink" Target="https://talan.bank.gov.ua/get-user-certificate/Kkmmj95sxgfGw4al8cr5" TargetMode="External"/><Relationship Id="rId1409" Type="http://schemas.openxmlformats.org/officeDocument/2006/relationships/hyperlink" Target="https://talan.bank.gov.ua/get-user-certificate/KkmmjhBID0oEHjfiSElf" TargetMode="External"/><Relationship Id="rId1616" Type="http://schemas.openxmlformats.org/officeDocument/2006/relationships/hyperlink" Target="https://talan.bank.gov.ua/get-user-certificate/Kkmmj7WnHCwdjKNsUV1B" TargetMode="External"/><Relationship Id="rId197" Type="http://schemas.openxmlformats.org/officeDocument/2006/relationships/hyperlink" Target="https://talan.bank.gov.ua/get-user-certificate/Kkmmjx5KdfvAuc1jb3x5" TargetMode="External"/><Relationship Id="rId418" Type="http://schemas.openxmlformats.org/officeDocument/2006/relationships/hyperlink" Target="https://talan.bank.gov.ua/get-user-certificate/Kkmmj13Ahdbhyu47SuNS" TargetMode="External"/><Relationship Id="rId625" Type="http://schemas.openxmlformats.org/officeDocument/2006/relationships/hyperlink" Target="https://talan.bank.gov.ua/get-user-certificate/KkmmjINoEP2jZC7bo73S" TargetMode="External"/><Relationship Id="rId832" Type="http://schemas.openxmlformats.org/officeDocument/2006/relationships/hyperlink" Target="https://talan.bank.gov.ua/get-user-certificate/KkmmjXUfrpc_9tD23cGs" TargetMode="External"/><Relationship Id="rId1048" Type="http://schemas.openxmlformats.org/officeDocument/2006/relationships/hyperlink" Target="https://talan.bank.gov.ua/get-user-certificate/Kkmmj1x3HbkKnW_kfWA_" TargetMode="External"/><Relationship Id="rId1255" Type="http://schemas.openxmlformats.org/officeDocument/2006/relationships/hyperlink" Target="https://talan.bank.gov.ua/get-user-certificate/KkmmjU5KL8kC1N1dgD2r" TargetMode="External"/><Relationship Id="rId1462" Type="http://schemas.openxmlformats.org/officeDocument/2006/relationships/hyperlink" Target="https://talan.bank.gov.ua/get-user-certificate/KkmmjgaBOsGQIIRtg1y-" TargetMode="External"/><Relationship Id="rId264" Type="http://schemas.openxmlformats.org/officeDocument/2006/relationships/hyperlink" Target="https://talan.bank.gov.ua/get-user-certificate/KkmmjYMFpBLMKNKwkw22" TargetMode="External"/><Relationship Id="rId471" Type="http://schemas.openxmlformats.org/officeDocument/2006/relationships/hyperlink" Target="https://talan.bank.gov.ua/get-user-certificate/KkmmjdotU336CHmpRPc1" TargetMode="External"/><Relationship Id="rId1115" Type="http://schemas.openxmlformats.org/officeDocument/2006/relationships/hyperlink" Target="https://talan.bank.gov.ua/get-user-certificate/KkmmjqYf51uLEQPb602e" TargetMode="External"/><Relationship Id="rId1322" Type="http://schemas.openxmlformats.org/officeDocument/2006/relationships/hyperlink" Target="https://talan.bank.gov.ua/get-user-certificate/Kkmmj4uqhiDbsIu1p1Ee" TargetMode="External"/><Relationship Id="rId1767" Type="http://schemas.openxmlformats.org/officeDocument/2006/relationships/hyperlink" Target="https://talan.bank.gov.ua/get-user-certificate/FBFPRSee9fASaHKiTyAg" TargetMode="External"/><Relationship Id="rId59" Type="http://schemas.openxmlformats.org/officeDocument/2006/relationships/hyperlink" Target="https://talan.bank.gov.ua/get-user-certificate/KkmmjAN4BKYJ7f9_4q1v" TargetMode="External"/><Relationship Id="rId124" Type="http://schemas.openxmlformats.org/officeDocument/2006/relationships/hyperlink" Target="https://talan.bank.gov.ua/get-user-certificate/KkmmjfWJvt3FnHP96JZA" TargetMode="External"/><Relationship Id="rId569" Type="http://schemas.openxmlformats.org/officeDocument/2006/relationships/hyperlink" Target="https://talan.bank.gov.ua/get-user-certificate/KkmmjqUuh-3L3yKrV4MR" TargetMode="External"/><Relationship Id="rId776" Type="http://schemas.openxmlformats.org/officeDocument/2006/relationships/hyperlink" Target="https://talan.bank.gov.ua/get-user-certificate/Kkmmj5rdaYTgVB3u-_jA" TargetMode="External"/><Relationship Id="rId983" Type="http://schemas.openxmlformats.org/officeDocument/2006/relationships/hyperlink" Target="https://talan.bank.gov.ua/get-user-certificate/KkmmjvSafvQkxc_MUBOM" TargetMode="External"/><Relationship Id="rId1199" Type="http://schemas.openxmlformats.org/officeDocument/2006/relationships/hyperlink" Target="https://talan.bank.gov.ua/get-user-certificate/Kkmmj1nQqWXjrrcst9Jf" TargetMode="External"/><Relationship Id="rId1627" Type="http://schemas.openxmlformats.org/officeDocument/2006/relationships/hyperlink" Target="https://talan.bank.gov.ua/get-user-certificate/KkmmjIu7XlBxQ9M6NLHx" TargetMode="External"/><Relationship Id="rId331" Type="http://schemas.openxmlformats.org/officeDocument/2006/relationships/hyperlink" Target="https://talan.bank.gov.ua/get-user-certificate/Kkmmjsx_iTz0h9nt9Lz7" TargetMode="External"/><Relationship Id="rId429" Type="http://schemas.openxmlformats.org/officeDocument/2006/relationships/hyperlink" Target="https://talan.bank.gov.ua/get-user-certificate/KkmmjZDko_XO4MBFW6_t" TargetMode="External"/><Relationship Id="rId636" Type="http://schemas.openxmlformats.org/officeDocument/2006/relationships/hyperlink" Target="https://talan.bank.gov.ua/get-user-certificate/KkmmjgBX2LuODnWjWGT4" TargetMode="External"/><Relationship Id="rId1059" Type="http://schemas.openxmlformats.org/officeDocument/2006/relationships/hyperlink" Target="https://talan.bank.gov.ua/get-user-certificate/KkmmjaSqy_GVagPUB1ug" TargetMode="External"/><Relationship Id="rId1266" Type="http://schemas.openxmlformats.org/officeDocument/2006/relationships/hyperlink" Target="https://talan.bank.gov.ua/get-user-certificate/KkmmjCA_MkX8ZPfB6zqj" TargetMode="External"/><Relationship Id="rId1473" Type="http://schemas.openxmlformats.org/officeDocument/2006/relationships/hyperlink" Target="https://talan.bank.gov.ua/get-user-certificate/KkmmjqLog8EPAsGYVQGQ" TargetMode="External"/><Relationship Id="rId843" Type="http://schemas.openxmlformats.org/officeDocument/2006/relationships/hyperlink" Target="https://talan.bank.gov.ua/get-user-certificate/KkmmjnO0qpWLdUf1DkFg" TargetMode="External"/><Relationship Id="rId1126" Type="http://schemas.openxmlformats.org/officeDocument/2006/relationships/hyperlink" Target="https://talan.bank.gov.ua/get-user-certificate/KkmmjbGhCQIfyAiQy_zi" TargetMode="External"/><Relationship Id="rId1680" Type="http://schemas.openxmlformats.org/officeDocument/2006/relationships/hyperlink" Target="https://talan.bank.gov.ua/get-user-certificate/Kkmmjcj29IB3n5o0MYcc" TargetMode="External"/><Relationship Id="rId1778" Type="http://schemas.openxmlformats.org/officeDocument/2006/relationships/hyperlink" Target="https://talan.bank.gov.ua/get-user-certificate/FXz_tFA__lWffaEGV4Am" TargetMode="External"/><Relationship Id="rId275" Type="http://schemas.openxmlformats.org/officeDocument/2006/relationships/hyperlink" Target="https://talan.bank.gov.ua/get-user-certificate/Kkmmjk34P2wrF1A5pHhb" TargetMode="External"/><Relationship Id="rId482" Type="http://schemas.openxmlformats.org/officeDocument/2006/relationships/hyperlink" Target="https://talan.bank.gov.ua/get-user-certificate/KkmmjeFH6USFr3qB3n6C" TargetMode="External"/><Relationship Id="rId703" Type="http://schemas.openxmlformats.org/officeDocument/2006/relationships/hyperlink" Target="https://talan.bank.gov.ua/get-user-certificate/KkmmjXa4M6Try7ZQ4dlH" TargetMode="External"/><Relationship Id="rId910" Type="http://schemas.openxmlformats.org/officeDocument/2006/relationships/hyperlink" Target="https://talan.bank.gov.ua/get-user-certificate/KkmmjgX30bszEXvV9uaQ" TargetMode="External"/><Relationship Id="rId1333" Type="http://schemas.openxmlformats.org/officeDocument/2006/relationships/hyperlink" Target="https://talan.bank.gov.ua/get-user-certificate/KkmmjWhfo4GiPQpRo6aO" TargetMode="External"/><Relationship Id="rId1540" Type="http://schemas.openxmlformats.org/officeDocument/2006/relationships/hyperlink" Target="https://talan.bank.gov.ua/get-user-certificate/KkmmjwVCTPZtTkQYwEqV" TargetMode="External"/><Relationship Id="rId1638" Type="http://schemas.openxmlformats.org/officeDocument/2006/relationships/hyperlink" Target="https://talan.bank.gov.ua/get-user-certificate/KkmmjLuXNYaCYMzai9jX" TargetMode="External"/><Relationship Id="rId135" Type="http://schemas.openxmlformats.org/officeDocument/2006/relationships/hyperlink" Target="https://talan.bank.gov.ua/get-user-certificate/Kkmmj3P_zZyxIwKdzqiI" TargetMode="External"/><Relationship Id="rId342" Type="http://schemas.openxmlformats.org/officeDocument/2006/relationships/hyperlink" Target="https://talan.bank.gov.ua/get-user-certificate/KkmmjL9vLJN1r2JoK-sV" TargetMode="External"/><Relationship Id="rId787" Type="http://schemas.openxmlformats.org/officeDocument/2006/relationships/hyperlink" Target="https://talan.bank.gov.ua/get-user-certificate/Kkmmje6c2d0NALwGFblt" TargetMode="External"/><Relationship Id="rId994" Type="http://schemas.openxmlformats.org/officeDocument/2006/relationships/hyperlink" Target="https://talan.bank.gov.ua/get-user-certificate/KkmmjWujHs6la1YHuup3" TargetMode="External"/><Relationship Id="rId1400" Type="http://schemas.openxmlformats.org/officeDocument/2006/relationships/hyperlink" Target="https://talan.bank.gov.ua/get-user-certificate/KkmmjlJ18xzcqjP2ggz0" TargetMode="External"/><Relationship Id="rId202" Type="http://schemas.openxmlformats.org/officeDocument/2006/relationships/hyperlink" Target="https://talan.bank.gov.ua/get-user-certificate/KkmmjHWr0_f9Jzlg8jeB" TargetMode="External"/><Relationship Id="rId647" Type="http://schemas.openxmlformats.org/officeDocument/2006/relationships/hyperlink" Target="https://talan.bank.gov.ua/get-user-certificate/KkmmjYFKuWhMuKf8gaa9" TargetMode="External"/><Relationship Id="rId854" Type="http://schemas.openxmlformats.org/officeDocument/2006/relationships/hyperlink" Target="https://talan.bank.gov.ua/get-user-certificate/KkmmjQE_iv0ZO6mSF89G" TargetMode="External"/><Relationship Id="rId1277" Type="http://schemas.openxmlformats.org/officeDocument/2006/relationships/hyperlink" Target="https://talan.bank.gov.ua/get-user-certificate/KkmmjetNoMyUKcRdwwzE" TargetMode="External"/><Relationship Id="rId1484" Type="http://schemas.openxmlformats.org/officeDocument/2006/relationships/hyperlink" Target="https://talan.bank.gov.ua/get-user-certificate/KkmmjxZ04JFzE1oiiDBL" TargetMode="External"/><Relationship Id="rId1691" Type="http://schemas.openxmlformats.org/officeDocument/2006/relationships/hyperlink" Target="https://talan.bank.gov.ua/get-user-certificate/KkmmjHEvOlmluQZdS9Nr" TargetMode="External"/><Relationship Id="rId1705" Type="http://schemas.openxmlformats.org/officeDocument/2006/relationships/hyperlink" Target="https://talan.bank.gov.ua/get-user-certificate/KkmmjihT41dqKlZu6vXz" TargetMode="External"/><Relationship Id="rId286" Type="http://schemas.openxmlformats.org/officeDocument/2006/relationships/hyperlink" Target="https://talan.bank.gov.ua/get-user-certificate/Kkmmj3wh8YWXKRFTeITr" TargetMode="External"/><Relationship Id="rId493" Type="http://schemas.openxmlformats.org/officeDocument/2006/relationships/hyperlink" Target="https://talan.bank.gov.ua/get-user-certificate/KkmmjlACqRSeGmBoC0q3" TargetMode="External"/><Relationship Id="rId507" Type="http://schemas.openxmlformats.org/officeDocument/2006/relationships/hyperlink" Target="https://talan.bank.gov.ua/get-user-certificate/Kkmmj463EO9EvMZbGtEN" TargetMode="External"/><Relationship Id="rId714" Type="http://schemas.openxmlformats.org/officeDocument/2006/relationships/hyperlink" Target="https://talan.bank.gov.ua/get-user-certificate/KkmmjLAqJsNhLEgiTp05" TargetMode="External"/><Relationship Id="rId921" Type="http://schemas.openxmlformats.org/officeDocument/2006/relationships/hyperlink" Target="https://talan.bank.gov.ua/get-user-certificate/KkmmjrSHDy-zZ00NhlRf" TargetMode="External"/><Relationship Id="rId1137" Type="http://schemas.openxmlformats.org/officeDocument/2006/relationships/hyperlink" Target="https://talan.bank.gov.ua/get-user-certificate/KkmmjtY0YWgEBdo52oEs" TargetMode="External"/><Relationship Id="rId1344" Type="http://schemas.openxmlformats.org/officeDocument/2006/relationships/hyperlink" Target="https://talan.bank.gov.ua/get-user-certificate/KkmmjwR78PQtRMCVEq7b" TargetMode="External"/><Relationship Id="rId1551" Type="http://schemas.openxmlformats.org/officeDocument/2006/relationships/hyperlink" Target="https://talan.bank.gov.ua/get-user-certificate/Kkmmj8x3bPMeO3fajEZG" TargetMode="External"/><Relationship Id="rId1789" Type="http://schemas.openxmlformats.org/officeDocument/2006/relationships/hyperlink" Target="https://talan.bank.gov.ua/get-user-certificate/FXz_tsa0wecUlvhjIuMF" TargetMode="External"/><Relationship Id="rId50" Type="http://schemas.openxmlformats.org/officeDocument/2006/relationships/hyperlink" Target="https://talan.bank.gov.ua/get-user-certificate/KkmmjQL4PWSvyjwZJClK" TargetMode="External"/><Relationship Id="rId146" Type="http://schemas.openxmlformats.org/officeDocument/2006/relationships/hyperlink" Target="https://talan.bank.gov.ua/get-user-certificate/Kkmmjs-ViGVdbsMF7nwZ" TargetMode="External"/><Relationship Id="rId353" Type="http://schemas.openxmlformats.org/officeDocument/2006/relationships/hyperlink" Target="https://talan.bank.gov.ua/get-user-certificate/Kkmmjzdpxvzlb7SdsExw" TargetMode="External"/><Relationship Id="rId560" Type="http://schemas.openxmlformats.org/officeDocument/2006/relationships/hyperlink" Target="https://talan.bank.gov.ua/get-user-certificate/Kkmmj-Dp9ZcHqg0A2axz" TargetMode="External"/><Relationship Id="rId798" Type="http://schemas.openxmlformats.org/officeDocument/2006/relationships/hyperlink" Target="https://talan.bank.gov.ua/get-user-certificate/KkmmjfToC65l-OUzJwne" TargetMode="External"/><Relationship Id="rId1190" Type="http://schemas.openxmlformats.org/officeDocument/2006/relationships/hyperlink" Target="https://talan.bank.gov.ua/get-user-certificate/KkmmjFsu8zjQVId1wAf1" TargetMode="External"/><Relationship Id="rId1204" Type="http://schemas.openxmlformats.org/officeDocument/2006/relationships/hyperlink" Target="https://talan.bank.gov.ua/get-user-certificate/KkmmjNHgvlAA_sB1ja-W" TargetMode="External"/><Relationship Id="rId1411" Type="http://schemas.openxmlformats.org/officeDocument/2006/relationships/hyperlink" Target="https://talan.bank.gov.ua/get-user-certificate/KkmmjFq1MhUTEOaSEW5P" TargetMode="External"/><Relationship Id="rId1649" Type="http://schemas.openxmlformats.org/officeDocument/2006/relationships/hyperlink" Target="https://talan.bank.gov.ua/get-user-certificate/Kkmmj6_4Rd1yuR04P2SY" TargetMode="External"/><Relationship Id="rId213" Type="http://schemas.openxmlformats.org/officeDocument/2006/relationships/hyperlink" Target="https://talan.bank.gov.ua/get-user-certificate/KkmmjeMTtiriAxEqYEsl" TargetMode="External"/><Relationship Id="rId420" Type="http://schemas.openxmlformats.org/officeDocument/2006/relationships/hyperlink" Target="https://talan.bank.gov.ua/get-user-certificate/Kkmmjk1jowPB-el9K1vH" TargetMode="External"/><Relationship Id="rId658" Type="http://schemas.openxmlformats.org/officeDocument/2006/relationships/hyperlink" Target="https://talan.bank.gov.ua/get-user-certificate/KkmmjG8Kklxrdr7vmZU_" TargetMode="External"/><Relationship Id="rId865" Type="http://schemas.openxmlformats.org/officeDocument/2006/relationships/hyperlink" Target="https://talan.bank.gov.ua/get-user-certificate/Kkmmjt71Z_IxXyO3WP1m" TargetMode="External"/><Relationship Id="rId1050" Type="http://schemas.openxmlformats.org/officeDocument/2006/relationships/hyperlink" Target="https://talan.bank.gov.ua/get-user-certificate/KkmmjivJvxqPdtN4wLiM" TargetMode="External"/><Relationship Id="rId1288" Type="http://schemas.openxmlformats.org/officeDocument/2006/relationships/hyperlink" Target="https://talan.bank.gov.ua/get-user-certificate/Kkmmjj5Z5ZHhZ_F6ICel" TargetMode="External"/><Relationship Id="rId1495" Type="http://schemas.openxmlformats.org/officeDocument/2006/relationships/hyperlink" Target="https://talan.bank.gov.ua/get-user-certificate/KkmmjbycPGfd8csIrkHJ" TargetMode="External"/><Relationship Id="rId1509" Type="http://schemas.openxmlformats.org/officeDocument/2006/relationships/hyperlink" Target="https://talan.bank.gov.ua/get-user-certificate/KkmmjEAA5toSNOwpqwGH" TargetMode="External"/><Relationship Id="rId1716" Type="http://schemas.openxmlformats.org/officeDocument/2006/relationships/hyperlink" Target="https://talan.bank.gov.ua/get-user-certificate/aVeKOKIkOkOZiKNc-Y_p" TargetMode="External"/><Relationship Id="rId297" Type="http://schemas.openxmlformats.org/officeDocument/2006/relationships/hyperlink" Target="https://talan.bank.gov.ua/get-user-certificate/KkmmjGmL0qiDKP_wiJZx" TargetMode="External"/><Relationship Id="rId518" Type="http://schemas.openxmlformats.org/officeDocument/2006/relationships/hyperlink" Target="https://talan.bank.gov.ua/get-user-certificate/KkmmjIZCh-YqPzvfkSZN" TargetMode="External"/><Relationship Id="rId725" Type="http://schemas.openxmlformats.org/officeDocument/2006/relationships/hyperlink" Target="https://talan.bank.gov.ua/get-user-certificate/KkmmjLp9qkQEz53imvup" TargetMode="External"/><Relationship Id="rId932" Type="http://schemas.openxmlformats.org/officeDocument/2006/relationships/hyperlink" Target="https://talan.bank.gov.ua/get-user-certificate/Kkmmjol9UmYlEsCnXPCe" TargetMode="External"/><Relationship Id="rId1148" Type="http://schemas.openxmlformats.org/officeDocument/2006/relationships/hyperlink" Target="https://talan.bank.gov.ua/get-user-certificate/KkmmjHN5FkdFzP7PBjTs" TargetMode="External"/><Relationship Id="rId1355" Type="http://schemas.openxmlformats.org/officeDocument/2006/relationships/hyperlink" Target="https://talan.bank.gov.ua/get-user-certificate/KkmmjkRyDR3iqnzmusRO" TargetMode="External"/><Relationship Id="rId1562" Type="http://schemas.openxmlformats.org/officeDocument/2006/relationships/hyperlink" Target="https://talan.bank.gov.ua/get-user-certificate/Kkmmjod4yM61owzOOJVF" TargetMode="External"/><Relationship Id="rId157" Type="http://schemas.openxmlformats.org/officeDocument/2006/relationships/hyperlink" Target="https://talan.bank.gov.ua/get-user-certificate/Kkmmjz0WKE__gIv7lQk2" TargetMode="External"/><Relationship Id="rId364" Type="http://schemas.openxmlformats.org/officeDocument/2006/relationships/hyperlink" Target="https://talan.bank.gov.ua/get-user-certificate/KkmmjdCBcsOnvbfCDSxR" TargetMode="External"/><Relationship Id="rId1008" Type="http://schemas.openxmlformats.org/officeDocument/2006/relationships/hyperlink" Target="https://talan.bank.gov.ua/get-user-certificate/Kkmmjees7cxWfPEBtnyN" TargetMode="External"/><Relationship Id="rId1215" Type="http://schemas.openxmlformats.org/officeDocument/2006/relationships/hyperlink" Target="https://talan.bank.gov.ua/get-user-certificate/KkmmjaDMgdPt45WlHjGK" TargetMode="External"/><Relationship Id="rId1422" Type="http://schemas.openxmlformats.org/officeDocument/2006/relationships/hyperlink" Target="https://talan.bank.gov.ua/get-user-certificate/Kkmmj249Oks-Scp1DLsQ" TargetMode="External"/><Relationship Id="rId61" Type="http://schemas.openxmlformats.org/officeDocument/2006/relationships/hyperlink" Target="https://talan.bank.gov.ua/get-user-certificate/KkmmjljKOy1GyQCG3WtS" TargetMode="External"/><Relationship Id="rId571" Type="http://schemas.openxmlformats.org/officeDocument/2006/relationships/hyperlink" Target="https://talan.bank.gov.ua/get-user-certificate/KkmmjWWTzxJVppjUU0YP" TargetMode="External"/><Relationship Id="rId669" Type="http://schemas.openxmlformats.org/officeDocument/2006/relationships/hyperlink" Target="https://talan.bank.gov.ua/get-user-certificate/KkmmjMYTsotkCqJR33n1" TargetMode="External"/><Relationship Id="rId876" Type="http://schemas.openxmlformats.org/officeDocument/2006/relationships/hyperlink" Target="https://talan.bank.gov.ua/get-user-certificate/KkmmjnhVhQtDxsHCyboM" TargetMode="External"/><Relationship Id="rId1299" Type="http://schemas.openxmlformats.org/officeDocument/2006/relationships/hyperlink" Target="https://talan.bank.gov.ua/get-user-certificate/KkmmjVMXyKTjagIptn6t" TargetMode="External"/><Relationship Id="rId1727" Type="http://schemas.openxmlformats.org/officeDocument/2006/relationships/hyperlink" Target="https://talan.bank.gov.ua/get-user-certificate/aVeKOZENBXbL1t12LBMA" TargetMode="External"/><Relationship Id="rId19" Type="http://schemas.openxmlformats.org/officeDocument/2006/relationships/hyperlink" Target="https://talan.bank.gov.ua/get-user-certificate/Kkmmjz5kyBANUfKLAYwu" TargetMode="External"/><Relationship Id="rId224" Type="http://schemas.openxmlformats.org/officeDocument/2006/relationships/hyperlink" Target="https://talan.bank.gov.ua/get-user-certificate/KkmmjuJFCTOscm96K2Mt" TargetMode="External"/><Relationship Id="rId431" Type="http://schemas.openxmlformats.org/officeDocument/2006/relationships/hyperlink" Target="https://talan.bank.gov.ua/get-user-certificate/KkmmjdPcNqtLBJD26DKY" TargetMode="External"/><Relationship Id="rId529" Type="http://schemas.openxmlformats.org/officeDocument/2006/relationships/hyperlink" Target="https://talan.bank.gov.ua/get-user-certificate/Kkmmj2TPAHPrULhZM1in" TargetMode="External"/><Relationship Id="rId736" Type="http://schemas.openxmlformats.org/officeDocument/2006/relationships/hyperlink" Target="https://talan.bank.gov.ua/get-user-certificate/KkmmjGNvgGSQ4QLUiqPn" TargetMode="External"/><Relationship Id="rId1061" Type="http://schemas.openxmlformats.org/officeDocument/2006/relationships/hyperlink" Target="https://talan.bank.gov.ua/get-user-certificate/KkmmjQbU8KPuNVRTWZ1B" TargetMode="External"/><Relationship Id="rId1159" Type="http://schemas.openxmlformats.org/officeDocument/2006/relationships/hyperlink" Target="https://talan.bank.gov.ua/get-user-certificate/KkmmjkxYjKIQcfMbdzG5" TargetMode="External"/><Relationship Id="rId1366" Type="http://schemas.openxmlformats.org/officeDocument/2006/relationships/hyperlink" Target="https://talan.bank.gov.ua/get-user-certificate/KkmmjcqHOFGNumWK4-ou" TargetMode="External"/><Relationship Id="rId168" Type="http://schemas.openxmlformats.org/officeDocument/2006/relationships/hyperlink" Target="https://talan.bank.gov.ua/get-user-certificate/KkmmjyQz9sHCdgA8g3H0" TargetMode="External"/><Relationship Id="rId943" Type="http://schemas.openxmlformats.org/officeDocument/2006/relationships/hyperlink" Target="https://talan.bank.gov.ua/get-user-certificate/KkmmjRAWUmfs5CBxiR-c" TargetMode="External"/><Relationship Id="rId1019" Type="http://schemas.openxmlformats.org/officeDocument/2006/relationships/hyperlink" Target="https://talan.bank.gov.ua/get-user-certificate/KkmmjO7R42NYU2MVqu8x" TargetMode="External"/><Relationship Id="rId1573" Type="http://schemas.openxmlformats.org/officeDocument/2006/relationships/hyperlink" Target="https://talan.bank.gov.ua/get-user-certificate/KkmmjGX6H78EKqjOftVb" TargetMode="External"/><Relationship Id="rId1780" Type="http://schemas.openxmlformats.org/officeDocument/2006/relationships/hyperlink" Target="https://talan.bank.gov.ua/get-user-certificate/FXz_tKEBNntdQ_SBZ_kg" TargetMode="External"/><Relationship Id="rId72" Type="http://schemas.openxmlformats.org/officeDocument/2006/relationships/hyperlink" Target="https://talan.bank.gov.ua/get-user-certificate/KkmmjqPcL9GUgvkOMQIg" TargetMode="External"/><Relationship Id="rId375" Type="http://schemas.openxmlformats.org/officeDocument/2006/relationships/hyperlink" Target="https://talan.bank.gov.ua/get-user-certificate/Kkmmju28eAbxAxw0p2wW" TargetMode="External"/><Relationship Id="rId582" Type="http://schemas.openxmlformats.org/officeDocument/2006/relationships/hyperlink" Target="https://talan.bank.gov.ua/get-user-certificate/Kkmmjpnr5LQzsSoNX0V8" TargetMode="External"/><Relationship Id="rId803" Type="http://schemas.openxmlformats.org/officeDocument/2006/relationships/hyperlink" Target="https://talan.bank.gov.ua/get-user-certificate/KkmmjKymKiPlo-dEpyI4" TargetMode="External"/><Relationship Id="rId1226" Type="http://schemas.openxmlformats.org/officeDocument/2006/relationships/hyperlink" Target="https://talan.bank.gov.ua/get-user-certificate/Kkmmj8N44m2WJq4-Ur3m" TargetMode="External"/><Relationship Id="rId1433" Type="http://schemas.openxmlformats.org/officeDocument/2006/relationships/hyperlink" Target="https://talan.bank.gov.ua/get-user-certificate/KkmmjG8hTOAOE51rbLOL" TargetMode="External"/><Relationship Id="rId1640" Type="http://schemas.openxmlformats.org/officeDocument/2006/relationships/hyperlink" Target="https://talan.bank.gov.ua/get-user-certificate/KkmmjJrGg8SMh50WRLea" TargetMode="External"/><Relationship Id="rId1738" Type="http://schemas.openxmlformats.org/officeDocument/2006/relationships/hyperlink" Target="https://talan.bank.gov.ua/get-user-certificate/aVeKOvLcheoWycxAyE-D" TargetMode="External"/><Relationship Id="rId3" Type="http://schemas.openxmlformats.org/officeDocument/2006/relationships/hyperlink" Target="https://talan.bank.gov.ua/get-user-certificate/KkmmjKhFcJSHekbHJClZ" TargetMode="External"/><Relationship Id="rId235" Type="http://schemas.openxmlformats.org/officeDocument/2006/relationships/hyperlink" Target="https://talan.bank.gov.ua/get-user-certificate/KkmmjV3RoFQmWKFMk8Zw" TargetMode="External"/><Relationship Id="rId442" Type="http://schemas.openxmlformats.org/officeDocument/2006/relationships/hyperlink" Target="https://talan.bank.gov.ua/get-user-certificate/KkmmjA0XbQWn2hZDUvr1" TargetMode="External"/><Relationship Id="rId887" Type="http://schemas.openxmlformats.org/officeDocument/2006/relationships/hyperlink" Target="https://talan.bank.gov.ua/get-user-certificate/Kkmmj6MB4DKUdlk4vr08" TargetMode="External"/><Relationship Id="rId1072" Type="http://schemas.openxmlformats.org/officeDocument/2006/relationships/hyperlink" Target="https://talan.bank.gov.ua/get-user-certificate/KkmmjHOxtNu1EIhS8YlA" TargetMode="External"/><Relationship Id="rId1500" Type="http://schemas.openxmlformats.org/officeDocument/2006/relationships/hyperlink" Target="https://talan.bank.gov.ua/get-user-certificate/KkmmjYPfiucVeDlgpT_7" TargetMode="External"/><Relationship Id="rId302" Type="http://schemas.openxmlformats.org/officeDocument/2006/relationships/hyperlink" Target="https://talan.bank.gov.ua/get-user-certificate/KkmmjU9J9RQtIVDYBrBR" TargetMode="External"/><Relationship Id="rId747" Type="http://schemas.openxmlformats.org/officeDocument/2006/relationships/hyperlink" Target="https://talan.bank.gov.ua/get-user-certificate/KkmmjLNjTjHm4i0bLEL4" TargetMode="External"/><Relationship Id="rId954" Type="http://schemas.openxmlformats.org/officeDocument/2006/relationships/hyperlink" Target="https://talan.bank.gov.ua/get-user-certificate/Kkmmjmt5gHtt1mvCcQrr" TargetMode="External"/><Relationship Id="rId1377" Type="http://schemas.openxmlformats.org/officeDocument/2006/relationships/hyperlink" Target="https://talan.bank.gov.ua/get-user-certificate/KkmmjnlKUMGWoRg4V73-" TargetMode="External"/><Relationship Id="rId1584" Type="http://schemas.openxmlformats.org/officeDocument/2006/relationships/hyperlink" Target="https://talan.bank.gov.ua/get-user-certificate/KkmmjDhz6M_9KwufOuET" TargetMode="External"/><Relationship Id="rId1791" Type="http://schemas.openxmlformats.org/officeDocument/2006/relationships/hyperlink" Target="https://talan.bank.gov.ua/get-user-certificate/FXz_t0vJ9Ywp49xuXIxX" TargetMode="External"/><Relationship Id="rId1805" Type="http://schemas.openxmlformats.org/officeDocument/2006/relationships/hyperlink" Target="https://talan.bank.gov.ua/get-user-certificate/FXz_tLmOucK9cpipYrUg" TargetMode="External"/><Relationship Id="rId83" Type="http://schemas.openxmlformats.org/officeDocument/2006/relationships/hyperlink" Target="https://talan.bank.gov.ua/get-user-certificate/KkmmjSVSUFrJX2k61Os7" TargetMode="External"/><Relationship Id="rId179" Type="http://schemas.openxmlformats.org/officeDocument/2006/relationships/hyperlink" Target="https://talan.bank.gov.ua/get-user-certificate/KkmmjaUh6is5j7nhwVhI" TargetMode="External"/><Relationship Id="rId386" Type="http://schemas.openxmlformats.org/officeDocument/2006/relationships/hyperlink" Target="https://talan.bank.gov.ua/get-user-certificate/Kkmmjo7-pPPT0TmcEQ9w" TargetMode="External"/><Relationship Id="rId593" Type="http://schemas.openxmlformats.org/officeDocument/2006/relationships/hyperlink" Target="https://talan.bank.gov.ua/get-user-certificate/Kkmmjg4mRGn197bQ883c" TargetMode="External"/><Relationship Id="rId607" Type="http://schemas.openxmlformats.org/officeDocument/2006/relationships/hyperlink" Target="https://talan.bank.gov.ua/get-user-certificate/KkmmjiFGEMRCtHSm935S" TargetMode="External"/><Relationship Id="rId814" Type="http://schemas.openxmlformats.org/officeDocument/2006/relationships/hyperlink" Target="https://talan.bank.gov.ua/get-user-certificate/Kkmmjc9Qd7fmFo1rD1B3" TargetMode="External"/><Relationship Id="rId1237" Type="http://schemas.openxmlformats.org/officeDocument/2006/relationships/hyperlink" Target="https://talan.bank.gov.ua/get-user-certificate/Kkmmj-wfftDSupvf6yQd" TargetMode="External"/><Relationship Id="rId1444" Type="http://schemas.openxmlformats.org/officeDocument/2006/relationships/hyperlink" Target="https://talan.bank.gov.ua/get-user-certificate/KkmmjC_Rrl_WrIUd2T7w" TargetMode="External"/><Relationship Id="rId1651" Type="http://schemas.openxmlformats.org/officeDocument/2006/relationships/hyperlink" Target="https://talan.bank.gov.ua/get-user-certificate/KkmmjaznBJ3UjbLzoCUf" TargetMode="External"/><Relationship Id="rId246" Type="http://schemas.openxmlformats.org/officeDocument/2006/relationships/hyperlink" Target="https://talan.bank.gov.ua/get-user-certificate/KkmmjvOO_uw-JjM61tR7" TargetMode="External"/><Relationship Id="rId453" Type="http://schemas.openxmlformats.org/officeDocument/2006/relationships/hyperlink" Target="https://talan.bank.gov.ua/get-user-certificate/KkmmjrbAfU2ugQSl1kT_" TargetMode="External"/><Relationship Id="rId660" Type="http://schemas.openxmlformats.org/officeDocument/2006/relationships/hyperlink" Target="https://talan.bank.gov.ua/get-user-certificate/Kkmmj-vC5LThzgyWb5iL" TargetMode="External"/><Relationship Id="rId898" Type="http://schemas.openxmlformats.org/officeDocument/2006/relationships/hyperlink" Target="https://talan.bank.gov.ua/get-user-certificate/Kkmmj7ew7kXl2q-DS9x9" TargetMode="External"/><Relationship Id="rId1083" Type="http://schemas.openxmlformats.org/officeDocument/2006/relationships/hyperlink" Target="https://talan.bank.gov.ua/get-user-certificate/KkmmjPOMyrwBdbVCkRLL" TargetMode="External"/><Relationship Id="rId1290" Type="http://schemas.openxmlformats.org/officeDocument/2006/relationships/hyperlink" Target="https://talan.bank.gov.ua/get-user-certificate/KkmmjYQWWOpWFj4klF8U" TargetMode="External"/><Relationship Id="rId1304" Type="http://schemas.openxmlformats.org/officeDocument/2006/relationships/hyperlink" Target="https://talan.bank.gov.ua/get-user-certificate/KkmmjGD9GXkWNjmn-mpS" TargetMode="External"/><Relationship Id="rId1511" Type="http://schemas.openxmlformats.org/officeDocument/2006/relationships/hyperlink" Target="https://talan.bank.gov.ua/get-user-certificate/KkmmjZZ_P4RHLnBWoRLJ" TargetMode="External"/><Relationship Id="rId1749" Type="http://schemas.openxmlformats.org/officeDocument/2006/relationships/hyperlink" Target="https://talan.bank.gov.ua/get-user-certificate/aVeKOLp0Vy5LNlFOfbyP" TargetMode="External"/><Relationship Id="rId106" Type="http://schemas.openxmlformats.org/officeDocument/2006/relationships/hyperlink" Target="https://talan.bank.gov.ua/get-user-certificate/Kkmmj4OXcLdS87t1HXvY" TargetMode="External"/><Relationship Id="rId313" Type="http://schemas.openxmlformats.org/officeDocument/2006/relationships/hyperlink" Target="https://talan.bank.gov.ua/get-user-certificate/KkmmjFp_GyuqSH-31TGl" TargetMode="External"/><Relationship Id="rId758" Type="http://schemas.openxmlformats.org/officeDocument/2006/relationships/hyperlink" Target="https://talan.bank.gov.ua/get-user-certificate/KkmmjPewdRzw59zaIwcG" TargetMode="External"/><Relationship Id="rId965" Type="http://schemas.openxmlformats.org/officeDocument/2006/relationships/hyperlink" Target="https://talan.bank.gov.ua/get-user-certificate/KkmmjlrDk4UyjARK2vxg" TargetMode="External"/><Relationship Id="rId1150" Type="http://schemas.openxmlformats.org/officeDocument/2006/relationships/hyperlink" Target="https://talan.bank.gov.ua/get-user-certificate/KkmmjXLI0ODVUn7fbvRb" TargetMode="External"/><Relationship Id="rId1388" Type="http://schemas.openxmlformats.org/officeDocument/2006/relationships/hyperlink" Target="https://talan.bank.gov.ua/get-user-certificate/KkmmjCnW0HKjdtm84xuL" TargetMode="External"/><Relationship Id="rId1595" Type="http://schemas.openxmlformats.org/officeDocument/2006/relationships/hyperlink" Target="https://talan.bank.gov.ua/get-user-certificate/KkmmjtLuECd3DJzV-HtJ" TargetMode="External"/><Relationship Id="rId1609" Type="http://schemas.openxmlformats.org/officeDocument/2006/relationships/hyperlink" Target="https://talan.bank.gov.ua/get-user-certificate/KkmmjXuUMTqlisQI8g19" TargetMode="External"/><Relationship Id="rId10" Type="http://schemas.openxmlformats.org/officeDocument/2006/relationships/hyperlink" Target="https://talan.bank.gov.ua/get-user-certificate/Kkmmj_qmndjWFF03lovF" TargetMode="External"/><Relationship Id="rId94" Type="http://schemas.openxmlformats.org/officeDocument/2006/relationships/hyperlink" Target="https://talan.bank.gov.ua/get-user-certificate/Kkmmj6KT11nARf8oQXIG" TargetMode="External"/><Relationship Id="rId397" Type="http://schemas.openxmlformats.org/officeDocument/2006/relationships/hyperlink" Target="https://talan.bank.gov.ua/get-user-certificate/KkmmjowpwPSslXoGGgNu" TargetMode="External"/><Relationship Id="rId520" Type="http://schemas.openxmlformats.org/officeDocument/2006/relationships/hyperlink" Target="https://talan.bank.gov.ua/get-user-certificate/KkmmjFiDB3Kyg0bppBE3" TargetMode="External"/><Relationship Id="rId618" Type="http://schemas.openxmlformats.org/officeDocument/2006/relationships/hyperlink" Target="https://talan.bank.gov.ua/get-user-certificate/KkmmjMaFomOk_ncyUC7Q" TargetMode="External"/><Relationship Id="rId825" Type="http://schemas.openxmlformats.org/officeDocument/2006/relationships/hyperlink" Target="https://talan.bank.gov.ua/get-user-certificate/KkmmjDYAPe-A8-YZd0VI" TargetMode="External"/><Relationship Id="rId1248" Type="http://schemas.openxmlformats.org/officeDocument/2006/relationships/hyperlink" Target="https://talan.bank.gov.ua/get-user-certificate/Kkmmj5QWZm6guSAD0YGw" TargetMode="External"/><Relationship Id="rId1455" Type="http://schemas.openxmlformats.org/officeDocument/2006/relationships/hyperlink" Target="https://talan.bank.gov.ua/get-user-certificate/KkmmjEKI9yumSj6SueAK" TargetMode="External"/><Relationship Id="rId1662" Type="http://schemas.openxmlformats.org/officeDocument/2006/relationships/hyperlink" Target="https://talan.bank.gov.ua/get-user-certificate/Kkmmjh7usuF183EMfDcc" TargetMode="External"/><Relationship Id="rId257" Type="http://schemas.openxmlformats.org/officeDocument/2006/relationships/hyperlink" Target="https://talan.bank.gov.ua/get-user-certificate/KkmmjJIDsIZGm1Yuzp5r" TargetMode="External"/><Relationship Id="rId464" Type="http://schemas.openxmlformats.org/officeDocument/2006/relationships/hyperlink" Target="https://talan.bank.gov.ua/get-user-certificate/KkmmjJcq1oOBC_Ja8b7H" TargetMode="External"/><Relationship Id="rId1010" Type="http://schemas.openxmlformats.org/officeDocument/2006/relationships/hyperlink" Target="https://talan.bank.gov.ua/get-user-certificate/KkmmjU7q-w581PDmIyTs" TargetMode="External"/><Relationship Id="rId1094" Type="http://schemas.openxmlformats.org/officeDocument/2006/relationships/hyperlink" Target="https://talan.bank.gov.ua/get-user-certificate/Kkmmj9sVQJWPmIombTeY" TargetMode="External"/><Relationship Id="rId1108" Type="http://schemas.openxmlformats.org/officeDocument/2006/relationships/hyperlink" Target="https://talan.bank.gov.ua/get-user-certificate/Kkmmj77j7q0u-eUyEH6P" TargetMode="External"/><Relationship Id="rId1315" Type="http://schemas.openxmlformats.org/officeDocument/2006/relationships/hyperlink" Target="https://talan.bank.gov.ua/get-user-certificate/KkmmjpBbWgZ0RIvIvf3q" TargetMode="External"/><Relationship Id="rId117" Type="http://schemas.openxmlformats.org/officeDocument/2006/relationships/hyperlink" Target="https://talan.bank.gov.ua/get-user-certificate/Kkmmj29oKmwfpFlwUxYJ" TargetMode="External"/><Relationship Id="rId671" Type="http://schemas.openxmlformats.org/officeDocument/2006/relationships/hyperlink" Target="https://talan.bank.gov.ua/get-user-certificate/KkmmjbwtoQ80_nFkvPMp" TargetMode="External"/><Relationship Id="rId769" Type="http://schemas.openxmlformats.org/officeDocument/2006/relationships/hyperlink" Target="https://talan.bank.gov.ua/get-user-certificate/Kkmmj8a0P1QpHReDAWMa" TargetMode="External"/><Relationship Id="rId976" Type="http://schemas.openxmlformats.org/officeDocument/2006/relationships/hyperlink" Target="https://talan.bank.gov.ua/get-user-certificate/KkmmjrmTFOvW7Uy-bCB6" TargetMode="External"/><Relationship Id="rId1399" Type="http://schemas.openxmlformats.org/officeDocument/2006/relationships/hyperlink" Target="https://talan.bank.gov.ua/get-user-certificate/Kkmmj2VRMhIGWQ1Q82rX" TargetMode="External"/><Relationship Id="rId324" Type="http://schemas.openxmlformats.org/officeDocument/2006/relationships/hyperlink" Target="https://talan.bank.gov.ua/get-user-certificate/Kkmmj2OP079l4e39_Xww" TargetMode="External"/><Relationship Id="rId531" Type="http://schemas.openxmlformats.org/officeDocument/2006/relationships/hyperlink" Target="https://talan.bank.gov.ua/get-user-certificate/KkmmjDBCAjic9nyJOPu_" TargetMode="External"/><Relationship Id="rId629" Type="http://schemas.openxmlformats.org/officeDocument/2006/relationships/hyperlink" Target="https://talan.bank.gov.ua/get-user-certificate/KkmmjbYCwgTgFLtbXIkh" TargetMode="External"/><Relationship Id="rId1161" Type="http://schemas.openxmlformats.org/officeDocument/2006/relationships/hyperlink" Target="https://talan.bank.gov.ua/get-user-certificate/KkmmjxbWURdjeWIp-aeY" TargetMode="External"/><Relationship Id="rId1259" Type="http://schemas.openxmlformats.org/officeDocument/2006/relationships/hyperlink" Target="https://talan.bank.gov.ua/get-user-certificate/KkmmjYOVJA7IbHNetX93" TargetMode="External"/><Relationship Id="rId1466" Type="http://schemas.openxmlformats.org/officeDocument/2006/relationships/hyperlink" Target="https://talan.bank.gov.ua/get-user-certificate/KkmmjiPreCYkcOi4C1Qv" TargetMode="External"/><Relationship Id="rId836" Type="http://schemas.openxmlformats.org/officeDocument/2006/relationships/hyperlink" Target="https://talan.bank.gov.ua/get-user-certificate/Kkmmjoz6UWrEyHBcZ_BW" TargetMode="External"/><Relationship Id="rId1021" Type="http://schemas.openxmlformats.org/officeDocument/2006/relationships/hyperlink" Target="https://talan.bank.gov.ua/get-user-certificate/KkmmjTBxbmer2SyJ-yoh" TargetMode="External"/><Relationship Id="rId1119" Type="http://schemas.openxmlformats.org/officeDocument/2006/relationships/hyperlink" Target="https://talan.bank.gov.ua/get-user-certificate/KkmmjpIUZYBdnbMw57ue" TargetMode="External"/><Relationship Id="rId1673" Type="http://schemas.openxmlformats.org/officeDocument/2006/relationships/hyperlink" Target="https://talan.bank.gov.ua/get-user-certificate/KkmmjhHh63WRpt7xlQiY" TargetMode="External"/><Relationship Id="rId903" Type="http://schemas.openxmlformats.org/officeDocument/2006/relationships/hyperlink" Target="https://talan.bank.gov.ua/get-user-certificate/Kkmmj2fs3e-0ad05ZNmy" TargetMode="External"/><Relationship Id="rId1326" Type="http://schemas.openxmlformats.org/officeDocument/2006/relationships/hyperlink" Target="https://talan.bank.gov.ua/get-user-certificate/Kkmmjo-LFlBiAH08WZCk" TargetMode="External"/><Relationship Id="rId1533" Type="http://schemas.openxmlformats.org/officeDocument/2006/relationships/hyperlink" Target="https://talan.bank.gov.ua/get-user-certificate/KkmmjdKwfBEFE6n4-Cay" TargetMode="External"/><Relationship Id="rId1740" Type="http://schemas.openxmlformats.org/officeDocument/2006/relationships/hyperlink" Target="https://talan.bank.gov.ua/get-user-certificate/aVeKOdvDNGKtmSPIPDLx" TargetMode="External"/><Relationship Id="rId32" Type="http://schemas.openxmlformats.org/officeDocument/2006/relationships/hyperlink" Target="https://talan.bank.gov.ua/get-user-certificate/KkmmjmUmfFUp6gEforo4" TargetMode="External"/><Relationship Id="rId1600" Type="http://schemas.openxmlformats.org/officeDocument/2006/relationships/hyperlink" Target="https://talan.bank.gov.ua/get-user-certificate/Kkmmj8DdZnn-XBtvzfXU" TargetMode="External"/><Relationship Id="rId181" Type="http://schemas.openxmlformats.org/officeDocument/2006/relationships/hyperlink" Target="https://talan.bank.gov.ua/get-user-certificate/Kkmmjt8hCKRdcMzfO6Ye" TargetMode="External"/><Relationship Id="rId279" Type="http://schemas.openxmlformats.org/officeDocument/2006/relationships/hyperlink" Target="https://talan.bank.gov.ua/get-user-certificate/KkmmjBtB0KIEhR4c2xeY" TargetMode="External"/><Relationship Id="rId486" Type="http://schemas.openxmlformats.org/officeDocument/2006/relationships/hyperlink" Target="https://talan.bank.gov.ua/get-user-certificate/KkmmjrRoqKF5oJapsJSm" TargetMode="External"/><Relationship Id="rId693" Type="http://schemas.openxmlformats.org/officeDocument/2006/relationships/hyperlink" Target="https://talan.bank.gov.ua/get-user-certificate/KkmmjSMtNgUEpBwBPKYj" TargetMode="External"/><Relationship Id="rId139" Type="http://schemas.openxmlformats.org/officeDocument/2006/relationships/hyperlink" Target="https://talan.bank.gov.ua/get-user-certificate/KkmmjJYMPtSkRCX7_UK2" TargetMode="External"/><Relationship Id="rId346" Type="http://schemas.openxmlformats.org/officeDocument/2006/relationships/hyperlink" Target="https://talan.bank.gov.ua/get-user-certificate/Kkmmj3ZeNp1p4gYBwMZq" TargetMode="External"/><Relationship Id="rId553" Type="http://schemas.openxmlformats.org/officeDocument/2006/relationships/hyperlink" Target="https://talan.bank.gov.ua/get-user-certificate/KkmmjF-oPqlh7vLKKHeV" TargetMode="External"/><Relationship Id="rId760" Type="http://schemas.openxmlformats.org/officeDocument/2006/relationships/hyperlink" Target="https://talan.bank.gov.ua/get-user-certificate/KkmmjSY6QGNfl-dKLCXU" TargetMode="External"/><Relationship Id="rId998" Type="http://schemas.openxmlformats.org/officeDocument/2006/relationships/hyperlink" Target="https://talan.bank.gov.ua/get-user-certificate/KkmmjLa-nTniedK4qq8Q" TargetMode="External"/><Relationship Id="rId1183" Type="http://schemas.openxmlformats.org/officeDocument/2006/relationships/hyperlink" Target="https://talan.bank.gov.ua/get-user-certificate/KkmmjuaYberhqFEVIP2P" TargetMode="External"/><Relationship Id="rId1390" Type="http://schemas.openxmlformats.org/officeDocument/2006/relationships/hyperlink" Target="https://talan.bank.gov.ua/get-user-certificate/Kkmmjzt_HneR88x1p0ez" TargetMode="External"/><Relationship Id="rId206" Type="http://schemas.openxmlformats.org/officeDocument/2006/relationships/hyperlink" Target="https://talan.bank.gov.ua/get-user-certificate/Kkmmj7NGe-AXj9dDlFBi" TargetMode="External"/><Relationship Id="rId413" Type="http://schemas.openxmlformats.org/officeDocument/2006/relationships/hyperlink" Target="https://talan.bank.gov.ua/get-user-certificate/KkmmjJ-uhxd7N5WFBgwE" TargetMode="External"/><Relationship Id="rId858" Type="http://schemas.openxmlformats.org/officeDocument/2006/relationships/hyperlink" Target="https://talan.bank.gov.ua/get-user-certificate/KkmmjM-7T65k1_B278Ej" TargetMode="External"/><Relationship Id="rId1043" Type="http://schemas.openxmlformats.org/officeDocument/2006/relationships/hyperlink" Target="https://talan.bank.gov.ua/get-user-certificate/KkmmjJAoaLjnoyn1XYxr" TargetMode="External"/><Relationship Id="rId1488" Type="http://schemas.openxmlformats.org/officeDocument/2006/relationships/hyperlink" Target="https://talan.bank.gov.ua/get-user-certificate/KkmmjUsEjXy0K8hk8VPA" TargetMode="External"/><Relationship Id="rId1695" Type="http://schemas.openxmlformats.org/officeDocument/2006/relationships/hyperlink" Target="https://talan.bank.gov.ua/get-user-certificate/Kkmmj1UolLb5KraAcWzI" TargetMode="External"/><Relationship Id="rId620" Type="http://schemas.openxmlformats.org/officeDocument/2006/relationships/hyperlink" Target="https://talan.bank.gov.ua/get-user-certificate/KkmmjQk37dBYHkRW2A6e" TargetMode="External"/><Relationship Id="rId718" Type="http://schemas.openxmlformats.org/officeDocument/2006/relationships/hyperlink" Target="https://talan.bank.gov.ua/get-user-certificate/KkmmjA9XJu-TKIeUj8fi" TargetMode="External"/><Relationship Id="rId925" Type="http://schemas.openxmlformats.org/officeDocument/2006/relationships/hyperlink" Target="https://talan.bank.gov.ua/get-user-certificate/KkmmjBFdGfYD0bT_R7Zs" TargetMode="External"/><Relationship Id="rId1250" Type="http://schemas.openxmlformats.org/officeDocument/2006/relationships/hyperlink" Target="https://talan.bank.gov.ua/get-user-certificate/Kkmmj5tGtxEGmeR-52g8" TargetMode="External"/><Relationship Id="rId1348" Type="http://schemas.openxmlformats.org/officeDocument/2006/relationships/hyperlink" Target="https://talan.bank.gov.ua/get-user-certificate/Kkmmjo0b96G1EstBPRPH" TargetMode="External"/><Relationship Id="rId1555" Type="http://schemas.openxmlformats.org/officeDocument/2006/relationships/hyperlink" Target="https://talan.bank.gov.ua/get-user-certificate/KkmmjlDbwQ7Wl7gdKBtu" TargetMode="External"/><Relationship Id="rId1762" Type="http://schemas.openxmlformats.org/officeDocument/2006/relationships/hyperlink" Target="https://talan.bank.gov.ua/get-user-certificate/FBFPRmry3SxYw3uZwRaq" TargetMode="External"/><Relationship Id="rId1110" Type="http://schemas.openxmlformats.org/officeDocument/2006/relationships/hyperlink" Target="https://talan.bank.gov.ua/get-user-certificate/Kkmmj1cJ2IqbztG4-dKm" TargetMode="External"/><Relationship Id="rId1208" Type="http://schemas.openxmlformats.org/officeDocument/2006/relationships/hyperlink" Target="https://talan.bank.gov.ua/get-user-certificate/KkmmjJKy0EJXZfWNghkH" TargetMode="External"/><Relationship Id="rId1415" Type="http://schemas.openxmlformats.org/officeDocument/2006/relationships/hyperlink" Target="https://talan.bank.gov.ua/get-user-certificate/KkmmjU2evJBIrwoUDc8I" TargetMode="External"/><Relationship Id="rId54" Type="http://schemas.openxmlformats.org/officeDocument/2006/relationships/hyperlink" Target="https://talan.bank.gov.ua/get-user-certificate/KkmmjXQ600O4q6N8ZbXn" TargetMode="External"/><Relationship Id="rId1622" Type="http://schemas.openxmlformats.org/officeDocument/2006/relationships/hyperlink" Target="https://talan.bank.gov.ua/get-user-certificate/KkmmjgeLuIYpcqmX2U1s" TargetMode="External"/><Relationship Id="rId270" Type="http://schemas.openxmlformats.org/officeDocument/2006/relationships/hyperlink" Target="https://talan.bank.gov.ua/get-user-certificate/Kkmmjow-rvZBnbsTaIax" TargetMode="External"/><Relationship Id="rId130" Type="http://schemas.openxmlformats.org/officeDocument/2006/relationships/hyperlink" Target="https://talan.bank.gov.ua/get-user-certificate/KkmmjZfHnKUvV0XcuYbP" TargetMode="External"/><Relationship Id="rId368" Type="http://schemas.openxmlformats.org/officeDocument/2006/relationships/hyperlink" Target="https://talan.bank.gov.ua/get-user-certificate/KkmmjHUywT_rl2u1NVHS" TargetMode="External"/><Relationship Id="rId575" Type="http://schemas.openxmlformats.org/officeDocument/2006/relationships/hyperlink" Target="https://talan.bank.gov.ua/get-user-certificate/KkmmjiXlAmfVXWNKm6sO" TargetMode="External"/><Relationship Id="rId782" Type="http://schemas.openxmlformats.org/officeDocument/2006/relationships/hyperlink" Target="https://talan.bank.gov.ua/get-user-certificate/Kkmmjw5hzltJmlFSc4z-" TargetMode="External"/><Relationship Id="rId228" Type="http://schemas.openxmlformats.org/officeDocument/2006/relationships/hyperlink" Target="https://talan.bank.gov.ua/get-user-certificate/Kkmmj-lrShDoM6LFW1ie" TargetMode="External"/><Relationship Id="rId435" Type="http://schemas.openxmlformats.org/officeDocument/2006/relationships/hyperlink" Target="https://talan.bank.gov.ua/get-user-certificate/KkmmjgQ8MoLUA0tlo0t8" TargetMode="External"/><Relationship Id="rId642" Type="http://schemas.openxmlformats.org/officeDocument/2006/relationships/hyperlink" Target="https://talan.bank.gov.ua/get-user-certificate/Kkmmj7yWjfGMH6h8hV2Y" TargetMode="External"/><Relationship Id="rId1065" Type="http://schemas.openxmlformats.org/officeDocument/2006/relationships/hyperlink" Target="https://talan.bank.gov.ua/get-user-certificate/Kkmmj0oTYzO0yhoIuDH8" TargetMode="External"/><Relationship Id="rId1272" Type="http://schemas.openxmlformats.org/officeDocument/2006/relationships/hyperlink" Target="https://talan.bank.gov.ua/get-user-certificate/KkmmjrQt9F7HAdEampEG" TargetMode="External"/><Relationship Id="rId502" Type="http://schemas.openxmlformats.org/officeDocument/2006/relationships/hyperlink" Target="https://talan.bank.gov.ua/get-user-certificate/Kkmmj_YhPsm7qd5APkEg" TargetMode="External"/><Relationship Id="rId947" Type="http://schemas.openxmlformats.org/officeDocument/2006/relationships/hyperlink" Target="https://talan.bank.gov.ua/get-user-certificate/KkmmjxeZPz9YaNYKkAwT" TargetMode="External"/><Relationship Id="rId1132" Type="http://schemas.openxmlformats.org/officeDocument/2006/relationships/hyperlink" Target="https://talan.bank.gov.ua/get-user-certificate/Kkmmj_oE2Sp3qbhcIsLE" TargetMode="External"/><Relationship Id="rId1577" Type="http://schemas.openxmlformats.org/officeDocument/2006/relationships/hyperlink" Target="https://talan.bank.gov.ua/get-user-certificate/KkmmjLdobLgoIIYxLbfk" TargetMode="External"/><Relationship Id="rId1784" Type="http://schemas.openxmlformats.org/officeDocument/2006/relationships/hyperlink" Target="https://talan.bank.gov.ua/get-user-certificate/FXz_ty_rMAIq1W1k7soc" TargetMode="External"/><Relationship Id="rId76" Type="http://schemas.openxmlformats.org/officeDocument/2006/relationships/hyperlink" Target="https://talan.bank.gov.ua/get-user-certificate/KkmmjIa3KWKMIp6qgXoF" TargetMode="External"/><Relationship Id="rId807" Type="http://schemas.openxmlformats.org/officeDocument/2006/relationships/hyperlink" Target="https://talan.bank.gov.ua/get-user-certificate/KkmmjjQouLkZ_w-K6xQE" TargetMode="External"/><Relationship Id="rId1437" Type="http://schemas.openxmlformats.org/officeDocument/2006/relationships/hyperlink" Target="https://talan.bank.gov.ua/get-user-certificate/Kkmmj3JE9MGAUfxSaIO8" TargetMode="External"/><Relationship Id="rId1644" Type="http://schemas.openxmlformats.org/officeDocument/2006/relationships/hyperlink" Target="https://talan.bank.gov.ua/get-user-certificate/KkmmjtmwdXY8W0QUkEZn" TargetMode="External"/><Relationship Id="rId1504" Type="http://schemas.openxmlformats.org/officeDocument/2006/relationships/hyperlink" Target="https://talan.bank.gov.ua/get-user-certificate/Kkmmjdp5qQditPrevS9q" TargetMode="External"/><Relationship Id="rId1711" Type="http://schemas.openxmlformats.org/officeDocument/2006/relationships/hyperlink" Target="https://talan.bank.gov.ua/get-user-certificate/aVeKOTJY9UvKikehYKnz" TargetMode="External"/><Relationship Id="rId292" Type="http://schemas.openxmlformats.org/officeDocument/2006/relationships/hyperlink" Target="https://talan.bank.gov.ua/get-user-certificate/Kkmmj0RQdAcp6ge1TyDC" TargetMode="External"/><Relationship Id="rId1809" Type="http://schemas.openxmlformats.org/officeDocument/2006/relationships/hyperlink" Target="https://talan.bank.gov.ua/get-user-certificate/YNydno42hg7y1E8xux6e" TargetMode="External"/><Relationship Id="rId597" Type="http://schemas.openxmlformats.org/officeDocument/2006/relationships/hyperlink" Target="https://talan.bank.gov.ua/get-user-certificate/Kkmmjm0JRbkhNUMacMIy" TargetMode="External"/><Relationship Id="rId152" Type="http://schemas.openxmlformats.org/officeDocument/2006/relationships/hyperlink" Target="https://talan.bank.gov.ua/get-user-certificate/KkmmjTx_xhW_7ttViDpy" TargetMode="External"/><Relationship Id="rId457" Type="http://schemas.openxmlformats.org/officeDocument/2006/relationships/hyperlink" Target="https://talan.bank.gov.ua/get-user-certificate/Kkmmj6bECjo0_C09-Mxp" TargetMode="External"/><Relationship Id="rId1087" Type="http://schemas.openxmlformats.org/officeDocument/2006/relationships/hyperlink" Target="https://talan.bank.gov.ua/get-user-certificate/Kkmmj07dftRacB8QgZeG" TargetMode="External"/><Relationship Id="rId1294" Type="http://schemas.openxmlformats.org/officeDocument/2006/relationships/hyperlink" Target="https://talan.bank.gov.ua/get-user-certificate/Kkmmjk-1wNYb3T90-dCZ" TargetMode="External"/><Relationship Id="rId664" Type="http://schemas.openxmlformats.org/officeDocument/2006/relationships/hyperlink" Target="https://talan.bank.gov.ua/get-user-certificate/KkmmjZvggd0k_HVK1iqZ" TargetMode="External"/><Relationship Id="rId871" Type="http://schemas.openxmlformats.org/officeDocument/2006/relationships/hyperlink" Target="https://talan.bank.gov.ua/get-user-certificate/KkmmjwkDe0h-1_OwJA9r" TargetMode="External"/><Relationship Id="rId969" Type="http://schemas.openxmlformats.org/officeDocument/2006/relationships/hyperlink" Target="https://talan.bank.gov.ua/get-user-certificate/KkmmjV5BfmJRLg56ORrj" TargetMode="External"/><Relationship Id="rId1599" Type="http://schemas.openxmlformats.org/officeDocument/2006/relationships/hyperlink" Target="https://talan.bank.gov.ua/get-user-certificate/KkmmjKqvM695ndmQsXns" TargetMode="External"/><Relationship Id="rId317" Type="http://schemas.openxmlformats.org/officeDocument/2006/relationships/hyperlink" Target="https://talan.bank.gov.ua/get-user-certificate/KkmmjOAJvNSMfjqJgM2I" TargetMode="External"/><Relationship Id="rId524" Type="http://schemas.openxmlformats.org/officeDocument/2006/relationships/hyperlink" Target="https://talan.bank.gov.ua/get-user-certificate/KkmmjyUac1O_af1XaJLa" TargetMode="External"/><Relationship Id="rId731" Type="http://schemas.openxmlformats.org/officeDocument/2006/relationships/hyperlink" Target="https://talan.bank.gov.ua/get-user-certificate/KkmmjGnD2nMIWe0T1GQT" TargetMode="External"/><Relationship Id="rId1154" Type="http://schemas.openxmlformats.org/officeDocument/2006/relationships/hyperlink" Target="https://talan.bank.gov.ua/get-user-certificate/Kkmmjm3hrH-jniUKV7Th" TargetMode="External"/><Relationship Id="rId1361" Type="http://schemas.openxmlformats.org/officeDocument/2006/relationships/hyperlink" Target="https://talan.bank.gov.ua/get-user-certificate/KkmmjBTwR4JottGwtAmc" TargetMode="External"/><Relationship Id="rId1459" Type="http://schemas.openxmlformats.org/officeDocument/2006/relationships/hyperlink" Target="https://talan.bank.gov.ua/get-user-certificate/KkmmjUqlpmEK_39YCUnn" TargetMode="External"/><Relationship Id="rId98" Type="http://schemas.openxmlformats.org/officeDocument/2006/relationships/hyperlink" Target="https://talan.bank.gov.ua/get-user-certificate/KkmmjrshjCcB_o-kto1P" TargetMode="External"/><Relationship Id="rId829" Type="http://schemas.openxmlformats.org/officeDocument/2006/relationships/hyperlink" Target="https://talan.bank.gov.ua/get-user-certificate/KkmmjRG2qzDZcn1ChEKI" TargetMode="External"/><Relationship Id="rId1014" Type="http://schemas.openxmlformats.org/officeDocument/2006/relationships/hyperlink" Target="https://talan.bank.gov.ua/get-user-certificate/KkmmjkfKy_FyMK93OXJo" TargetMode="External"/><Relationship Id="rId1221" Type="http://schemas.openxmlformats.org/officeDocument/2006/relationships/hyperlink" Target="https://talan.bank.gov.ua/get-user-certificate/KkmmjlED1nyAjwBRCZBc" TargetMode="External"/><Relationship Id="rId1666" Type="http://schemas.openxmlformats.org/officeDocument/2006/relationships/hyperlink" Target="https://talan.bank.gov.ua/get-user-certificate/KkmmjX2yBNcHS22jOIr-" TargetMode="External"/><Relationship Id="rId1319" Type="http://schemas.openxmlformats.org/officeDocument/2006/relationships/hyperlink" Target="https://talan.bank.gov.ua/get-user-certificate/KkmmjdmNv1Sme1n8I_Yy" TargetMode="External"/><Relationship Id="rId1526" Type="http://schemas.openxmlformats.org/officeDocument/2006/relationships/hyperlink" Target="https://talan.bank.gov.ua/get-user-certificate/Kkmmjsf43cAc3B6Ud2FJ" TargetMode="External"/><Relationship Id="rId1733" Type="http://schemas.openxmlformats.org/officeDocument/2006/relationships/hyperlink" Target="https://talan.bank.gov.ua/get-user-certificate/aVeKORWW00OEuC1aY18c" TargetMode="External"/><Relationship Id="rId25" Type="http://schemas.openxmlformats.org/officeDocument/2006/relationships/hyperlink" Target="https://talan.bank.gov.ua/get-user-certificate/Kkmmj8evM2-AzErF2oR-" TargetMode="External"/><Relationship Id="rId1800" Type="http://schemas.openxmlformats.org/officeDocument/2006/relationships/hyperlink" Target="https://talan.bank.gov.ua/get-user-certificate/FXz_thhxJhvZnaTCiwax" TargetMode="External"/><Relationship Id="rId174" Type="http://schemas.openxmlformats.org/officeDocument/2006/relationships/hyperlink" Target="https://talan.bank.gov.ua/get-user-certificate/KkmmjPzKKpq4Sawa0zz6" TargetMode="External"/><Relationship Id="rId381" Type="http://schemas.openxmlformats.org/officeDocument/2006/relationships/hyperlink" Target="https://talan.bank.gov.ua/get-user-certificate/KkmmjXI6SzXgmt7CGql0" TargetMode="External"/><Relationship Id="rId241" Type="http://schemas.openxmlformats.org/officeDocument/2006/relationships/hyperlink" Target="https://talan.bank.gov.ua/get-user-certificate/KkmmjP_MeHteuyYJG1Nz" TargetMode="External"/><Relationship Id="rId479" Type="http://schemas.openxmlformats.org/officeDocument/2006/relationships/hyperlink" Target="https://talan.bank.gov.ua/get-user-certificate/KkmmjLXboSnqQa7AMa72" TargetMode="External"/><Relationship Id="rId686" Type="http://schemas.openxmlformats.org/officeDocument/2006/relationships/hyperlink" Target="https://talan.bank.gov.ua/get-user-certificate/KkmmjQF2BZ9OixDaVzQD" TargetMode="External"/><Relationship Id="rId893" Type="http://schemas.openxmlformats.org/officeDocument/2006/relationships/hyperlink" Target="https://talan.bank.gov.ua/get-user-certificate/KkmmjGq8_CSPuImuxm0C" TargetMode="External"/><Relationship Id="rId339" Type="http://schemas.openxmlformats.org/officeDocument/2006/relationships/hyperlink" Target="https://talan.bank.gov.ua/get-user-certificate/KkmmjkPh2MTCQuhVEn38" TargetMode="External"/><Relationship Id="rId546" Type="http://schemas.openxmlformats.org/officeDocument/2006/relationships/hyperlink" Target="https://talan.bank.gov.ua/get-user-certificate/Kkmmjy3w5QPyGTZHM19r" TargetMode="External"/><Relationship Id="rId753" Type="http://schemas.openxmlformats.org/officeDocument/2006/relationships/hyperlink" Target="https://talan.bank.gov.ua/get-user-certificate/KkmmjfcraqPZc-EMIsZ-" TargetMode="External"/><Relationship Id="rId1176" Type="http://schemas.openxmlformats.org/officeDocument/2006/relationships/hyperlink" Target="https://talan.bank.gov.ua/get-user-certificate/KkmmjCrARjHkI8f9gaSM" TargetMode="External"/><Relationship Id="rId1383" Type="http://schemas.openxmlformats.org/officeDocument/2006/relationships/hyperlink" Target="https://talan.bank.gov.ua/get-user-certificate/Kkmmj8p12CrmJl214GtU" TargetMode="External"/><Relationship Id="rId101" Type="http://schemas.openxmlformats.org/officeDocument/2006/relationships/hyperlink" Target="https://talan.bank.gov.ua/get-user-certificate/KkmmjnmI8kU-RbGqAb5D" TargetMode="External"/><Relationship Id="rId406" Type="http://schemas.openxmlformats.org/officeDocument/2006/relationships/hyperlink" Target="https://talan.bank.gov.ua/get-user-certificate/KkmmjeNJbGTZpa-zYJlx" TargetMode="External"/><Relationship Id="rId960" Type="http://schemas.openxmlformats.org/officeDocument/2006/relationships/hyperlink" Target="https://talan.bank.gov.ua/get-user-certificate/KkmmjHPLLF4F02Fo4seg" TargetMode="External"/><Relationship Id="rId1036" Type="http://schemas.openxmlformats.org/officeDocument/2006/relationships/hyperlink" Target="https://talan.bank.gov.ua/get-user-certificate/KkmmjQeTSARbrZuhfda4" TargetMode="External"/><Relationship Id="rId1243" Type="http://schemas.openxmlformats.org/officeDocument/2006/relationships/hyperlink" Target="https://talan.bank.gov.ua/get-user-certificate/Kkmmjdayor1Tn8vQM5x0" TargetMode="External"/><Relationship Id="rId1590" Type="http://schemas.openxmlformats.org/officeDocument/2006/relationships/hyperlink" Target="https://talan.bank.gov.ua/get-user-certificate/KkmmjRwF4auEEO3teMn4" TargetMode="External"/><Relationship Id="rId1688" Type="http://schemas.openxmlformats.org/officeDocument/2006/relationships/hyperlink" Target="https://talan.bank.gov.ua/get-user-certificate/Kkmmj6vLrt8CodJLCn9j" TargetMode="External"/><Relationship Id="rId613" Type="http://schemas.openxmlformats.org/officeDocument/2006/relationships/hyperlink" Target="https://talan.bank.gov.ua/get-user-certificate/KkmmjKjSbsX_FEgQOWq9" TargetMode="External"/><Relationship Id="rId820" Type="http://schemas.openxmlformats.org/officeDocument/2006/relationships/hyperlink" Target="https://talan.bank.gov.ua/get-user-certificate/KkmmjZNe2A5oZ0VAssYT" TargetMode="External"/><Relationship Id="rId918" Type="http://schemas.openxmlformats.org/officeDocument/2006/relationships/hyperlink" Target="https://talan.bank.gov.ua/get-user-certificate/KkmmjfN7AV82ESYe1Uqs" TargetMode="External"/><Relationship Id="rId1450" Type="http://schemas.openxmlformats.org/officeDocument/2006/relationships/hyperlink" Target="https://talan.bank.gov.ua/get-user-certificate/KkmmjSYOMmxpcuSnCKZ0" TargetMode="External"/><Relationship Id="rId1548" Type="http://schemas.openxmlformats.org/officeDocument/2006/relationships/hyperlink" Target="https://talan.bank.gov.ua/get-user-certificate/KkmmjRKdBsGiTXbJ3_Go" TargetMode="External"/><Relationship Id="rId1755" Type="http://schemas.openxmlformats.org/officeDocument/2006/relationships/hyperlink" Target="https://talan.bank.gov.ua/get-user-certificate/aVeKO5ZFCbvspQ83EeU4" TargetMode="External"/><Relationship Id="rId1103" Type="http://schemas.openxmlformats.org/officeDocument/2006/relationships/hyperlink" Target="https://talan.bank.gov.ua/get-user-certificate/KkmmjLE2_ndAJgyiOMTn" TargetMode="External"/><Relationship Id="rId1310" Type="http://schemas.openxmlformats.org/officeDocument/2006/relationships/hyperlink" Target="https://talan.bank.gov.ua/get-user-certificate/KkmmjYJ84QiexzRoyTg5" TargetMode="External"/><Relationship Id="rId1408" Type="http://schemas.openxmlformats.org/officeDocument/2006/relationships/hyperlink" Target="https://talan.bank.gov.ua/get-user-certificate/KkmmjKRMMlMZMkgPmTX-" TargetMode="External"/><Relationship Id="rId47" Type="http://schemas.openxmlformats.org/officeDocument/2006/relationships/hyperlink" Target="https://talan.bank.gov.ua/get-user-certificate/KkmmjJQlsUaqq0PHdVHR" TargetMode="External"/><Relationship Id="rId1615" Type="http://schemas.openxmlformats.org/officeDocument/2006/relationships/hyperlink" Target="https://talan.bank.gov.ua/get-user-certificate/KkmmjeMPwQdRjjxWgMxV" TargetMode="External"/><Relationship Id="rId196" Type="http://schemas.openxmlformats.org/officeDocument/2006/relationships/hyperlink" Target="https://talan.bank.gov.ua/get-user-certificate/KkmmjKAOOk76KB67A671" TargetMode="External"/><Relationship Id="rId263" Type="http://schemas.openxmlformats.org/officeDocument/2006/relationships/hyperlink" Target="https://talan.bank.gov.ua/get-user-certificate/KkmmjOTdta4agxKhpHnB" TargetMode="External"/><Relationship Id="rId470" Type="http://schemas.openxmlformats.org/officeDocument/2006/relationships/hyperlink" Target="https://talan.bank.gov.ua/get-user-certificate/KkmmjBtJFlKvpwywQg2F" TargetMode="External"/><Relationship Id="rId123" Type="http://schemas.openxmlformats.org/officeDocument/2006/relationships/hyperlink" Target="https://talan.bank.gov.ua/get-user-certificate/KkmmjQvD-LRSUwjechow" TargetMode="External"/><Relationship Id="rId330" Type="http://schemas.openxmlformats.org/officeDocument/2006/relationships/hyperlink" Target="https://talan.bank.gov.ua/get-user-certificate/KkmmjpWchEvXai602YM9" TargetMode="External"/><Relationship Id="rId568" Type="http://schemas.openxmlformats.org/officeDocument/2006/relationships/hyperlink" Target="https://talan.bank.gov.ua/get-user-certificate/KkmmjdZ6Pp-QK-DWnh5R" TargetMode="External"/><Relationship Id="rId775" Type="http://schemas.openxmlformats.org/officeDocument/2006/relationships/hyperlink" Target="https://talan.bank.gov.ua/get-user-certificate/Kkmmj8oOer5_A01XuQuS" TargetMode="External"/><Relationship Id="rId982" Type="http://schemas.openxmlformats.org/officeDocument/2006/relationships/hyperlink" Target="https://talan.bank.gov.ua/get-user-certificate/KkmmjU9-g8bgN6WcHs6O" TargetMode="External"/><Relationship Id="rId1198" Type="http://schemas.openxmlformats.org/officeDocument/2006/relationships/hyperlink" Target="https://talan.bank.gov.ua/get-user-certificate/KkmmjcV5_dKH4WXp7htx" TargetMode="External"/><Relationship Id="rId428" Type="http://schemas.openxmlformats.org/officeDocument/2006/relationships/hyperlink" Target="https://talan.bank.gov.ua/get-user-certificate/KkmmjLRc_ZC-w9LOsSgE" TargetMode="External"/><Relationship Id="rId635" Type="http://schemas.openxmlformats.org/officeDocument/2006/relationships/hyperlink" Target="https://talan.bank.gov.ua/get-user-certificate/Kkmmjeu12nGjFvYgffAN" TargetMode="External"/><Relationship Id="rId842" Type="http://schemas.openxmlformats.org/officeDocument/2006/relationships/hyperlink" Target="https://talan.bank.gov.ua/get-user-certificate/KkmmjYUnScKIFDkErhT_" TargetMode="External"/><Relationship Id="rId1058" Type="http://schemas.openxmlformats.org/officeDocument/2006/relationships/hyperlink" Target="https://talan.bank.gov.ua/get-user-certificate/KkmmjVCbj5aaLGB-QVyi" TargetMode="External"/><Relationship Id="rId1265" Type="http://schemas.openxmlformats.org/officeDocument/2006/relationships/hyperlink" Target="https://talan.bank.gov.ua/get-user-certificate/KkmmjjCP2VTK2A1DaU5E" TargetMode="External"/><Relationship Id="rId1472" Type="http://schemas.openxmlformats.org/officeDocument/2006/relationships/hyperlink" Target="https://talan.bank.gov.ua/get-user-certificate/KkmmjvUQ62OmbYnihyu3" TargetMode="External"/><Relationship Id="rId702" Type="http://schemas.openxmlformats.org/officeDocument/2006/relationships/hyperlink" Target="https://talan.bank.gov.ua/get-user-certificate/KkmmjpiI7yyHOEZZwLUM" TargetMode="External"/><Relationship Id="rId1125" Type="http://schemas.openxmlformats.org/officeDocument/2006/relationships/hyperlink" Target="https://talan.bank.gov.ua/get-user-certificate/KkmmjaUj0RZGTtU3sbK8" TargetMode="External"/><Relationship Id="rId1332" Type="http://schemas.openxmlformats.org/officeDocument/2006/relationships/hyperlink" Target="https://talan.bank.gov.ua/get-user-certificate/KkmmjxGtujp9DiCl50SZ" TargetMode="External"/><Relationship Id="rId1777" Type="http://schemas.openxmlformats.org/officeDocument/2006/relationships/hyperlink" Target="https://talan.bank.gov.ua/get-user-certificate/FXz_tEJMh_iDv2ptumGU" TargetMode="External"/><Relationship Id="rId69" Type="http://schemas.openxmlformats.org/officeDocument/2006/relationships/hyperlink" Target="https://talan.bank.gov.ua/get-user-certificate/KkmmjXV2L5a6qtk1C8Tw" TargetMode="External"/><Relationship Id="rId1637" Type="http://schemas.openxmlformats.org/officeDocument/2006/relationships/hyperlink" Target="https://talan.bank.gov.ua/get-user-certificate/KkmmjtmsPvNf3aqZvLn0" TargetMode="External"/><Relationship Id="rId1704" Type="http://schemas.openxmlformats.org/officeDocument/2006/relationships/hyperlink" Target="https://talan.bank.gov.ua/get-user-certificate/KkmmjSRoL60GloCMvv9a" TargetMode="External"/><Relationship Id="rId285" Type="http://schemas.openxmlformats.org/officeDocument/2006/relationships/hyperlink" Target="https://talan.bank.gov.ua/get-user-certificate/Kkmmj0Vc_5aSooqydXCM" TargetMode="External"/><Relationship Id="rId492" Type="http://schemas.openxmlformats.org/officeDocument/2006/relationships/hyperlink" Target="https://talan.bank.gov.ua/get-user-certificate/Kkmmjipw5kONt2rUHCnE" TargetMode="External"/><Relationship Id="rId797" Type="http://schemas.openxmlformats.org/officeDocument/2006/relationships/hyperlink" Target="https://talan.bank.gov.ua/get-user-certificate/KkmmjNZVxf85j4pWboLy" TargetMode="External"/><Relationship Id="rId145" Type="http://schemas.openxmlformats.org/officeDocument/2006/relationships/hyperlink" Target="https://talan.bank.gov.ua/get-user-certificate/KkmmjVE-I_MFUcC8ChWC" TargetMode="External"/><Relationship Id="rId352" Type="http://schemas.openxmlformats.org/officeDocument/2006/relationships/hyperlink" Target="https://talan.bank.gov.ua/get-user-certificate/KkmmjlJe8DBin9fWj6Cp" TargetMode="External"/><Relationship Id="rId1287" Type="http://schemas.openxmlformats.org/officeDocument/2006/relationships/hyperlink" Target="https://talan.bank.gov.ua/get-user-certificate/Kkmmjf905a99fChqCltu" TargetMode="External"/><Relationship Id="rId212" Type="http://schemas.openxmlformats.org/officeDocument/2006/relationships/hyperlink" Target="https://talan.bank.gov.ua/get-user-certificate/KkmmjOV-5AZO13zDa_AS" TargetMode="External"/><Relationship Id="rId657" Type="http://schemas.openxmlformats.org/officeDocument/2006/relationships/hyperlink" Target="https://talan.bank.gov.ua/get-user-certificate/KkmmjliSQtdjPHZ0cqii" TargetMode="External"/><Relationship Id="rId864" Type="http://schemas.openxmlformats.org/officeDocument/2006/relationships/hyperlink" Target="https://talan.bank.gov.ua/get-user-certificate/Kkmmj5G5nhx5svw7SfAu" TargetMode="External"/><Relationship Id="rId1494" Type="http://schemas.openxmlformats.org/officeDocument/2006/relationships/hyperlink" Target="https://talan.bank.gov.ua/get-user-certificate/KkmmjZsXm4oECwJQfa58" TargetMode="External"/><Relationship Id="rId1799" Type="http://schemas.openxmlformats.org/officeDocument/2006/relationships/hyperlink" Target="https://talan.bank.gov.ua/get-user-certificate/FXz_thcjXX9qSl1sYh6Q" TargetMode="External"/><Relationship Id="rId517" Type="http://schemas.openxmlformats.org/officeDocument/2006/relationships/hyperlink" Target="https://talan.bank.gov.ua/get-user-certificate/Kkmmj23NgVaNAumJmMaS" TargetMode="External"/><Relationship Id="rId724" Type="http://schemas.openxmlformats.org/officeDocument/2006/relationships/hyperlink" Target="https://talan.bank.gov.ua/get-user-certificate/KkmmjUu59kHnVNDMmTEV" TargetMode="External"/><Relationship Id="rId931" Type="http://schemas.openxmlformats.org/officeDocument/2006/relationships/hyperlink" Target="https://talan.bank.gov.ua/get-user-certificate/KkmmjYLl5DWBk_C1IQU7" TargetMode="External"/><Relationship Id="rId1147" Type="http://schemas.openxmlformats.org/officeDocument/2006/relationships/hyperlink" Target="https://talan.bank.gov.ua/get-user-certificate/KkmmjD9ll7tg1-MbKE-z" TargetMode="External"/><Relationship Id="rId1354" Type="http://schemas.openxmlformats.org/officeDocument/2006/relationships/hyperlink" Target="https://talan.bank.gov.ua/get-user-certificate/KkmmjoU2imxFpvxeKFrd" TargetMode="External"/><Relationship Id="rId1561" Type="http://schemas.openxmlformats.org/officeDocument/2006/relationships/hyperlink" Target="https://talan.bank.gov.ua/get-user-certificate/Kkmmj0z9MGuf_Eru9VF1" TargetMode="External"/><Relationship Id="rId60" Type="http://schemas.openxmlformats.org/officeDocument/2006/relationships/hyperlink" Target="https://talan.bank.gov.ua/get-user-certificate/KkmmjpXz3nfZht14wFyH" TargetMode="External"/><Relationship Id="rId1007" Type="http://schemas.openxmlformats.org/officeDocument/2006/relationships/hyperlink" Target="https://talan.bank.gov.ua/get-user-certificate/Kkmmjzru2yauymVQcq5A" TargetMode="External"/><Relationship Id="rId1214" Type="http://schemas.openxmlformats.org/officeDocument/2006/relationships/hyperlink" Target="https://talan.bank.gov.ua/get-user-certificate/Kkmmj6Uk8LuGYmPOCEF9" TargetMode="External"/><Relationship Id="rId1421" Type="http://schemas.openxmlformats.org/officeDocument/2006/relationships/hyperlink" Target="https://talan.bank.gov.ua/get-user-certificate/KkmmjtKlFHHdxwozf79o" TargetMode="External"/><Relationship Id="rId1659" Type="http://schemas.openxmlformats.org/officeDocument/2006/relationships/hyperlink" Target="https://talan.bank.gov.ua/get-user-certificate/KkmmjRL6Gx_-fgFAo868" TargetMode="External"/><Relationship Id="rId1519" Type="http://schemas.openxmlformats.org/officeDocument/2006/relationships/hyperlink" Target="https://talan.bank.gov.ua/get-user-certificate/Kkmmjq-4M3_GOH86COhn" TargetMode="External"/><Relationship Id="rId1726" Type="http://schemas.openxmlformats.org/officeDocument/2006/relationships/hyperlink" Target="https://talan.bank.gov.ua/get-user-certificate/aVeKOWBrAmwtBGEDsl9B" TargetMode="External"/><Relationship Id="rId18" Type="http://schemas.openxmlformats.org/officeDocument/2006/relationships/hyperlink" Target="https://talan.bank.gov.ua/get-user-certificate/KkmmjrbAk25jUZdrJ0az" TargetMode="External"/><Relationship Id="rId167" Type="http://schemas.openxmlformats.org/officeDocument/2006/relationships/hyperlink" Target="https://talan.bank.gov.ua/get-user-certificate/KkmmjQofz20YxWL98TSw" TargetMode="External"/><Relationship Id="rId374" Type="http://schemas.openxmlformats.org/officeDocument/2006/relationships/hyperlink" Target="https://talan.bank.gov.ua/get-user-certificate/KkmmjdJZqHZDyG8Ng1St" TargetMode="External"/><Relationship Id="rId581" Type="http://schemas.openxmlformats.org/officeDocument/2006/relationships/hyperlink" Target="https://talan.bank.gov.ua/get-user-certificate/KkmmjbEwQ-fxX9nrJjZf" TargetMode="External"/><Relationship Id="rId234" Type="http://schemas.openxmlformats.org/officeDocument/2006/relationships/hyperlink" Target="https://talan.bank.gov.ua/get-user-certificate/KkmmjtDm0ajD90Y58tN8" TargetMode="External"/><Relationship Id="rId679" Type="http://schemas.openxmlformats.org/officeDocument/2006/relationships/hyperlink" Target="https://talan.bank.gov.ua/get-user-certificate/KkmmjMi91rHhv5jfPBLh" TargetMode="External"/><Relationship Id="rId886" Type="http://schemas.openxmlformats.org/officeDocument/2006/relationships/hyperlink" Target="https://talan.bank.gov.ua/get-user-certificate/KkmmjeMjWplaP3Tu85b9" TargetMode="External"/><Relationship Id="rId2" Type="http://schemas.openxmlformats.org/officeDocument/2006/relationships/hyperlink" Target="https://talan.bank.gov.ua/get-user-certificate/Kkmmj26T0DjTe4Yiafhb" TargetMode="External"/><Relationship Id="rId441" Type="http://schemas.openxmlformats.org/officeDocument/2006/relationships/hyperlink" Target="https://talan.bank.gov.ua/get-user-certificate/Kkmmj-H1mb9Zb4FRMPSQ" TargetMode="External"/><Relationship Id="rId539" Type="http://schemas.openxmlformats.org/officeDocument/2006/relationships/hyperlink" Target="https://talan.bank.gov.ua/get-user-certificate/KkmmjlkaDM1zzRqQYyzw" TargetMode="External"/><Relationship Id="rId746" Type="http://schemas.openxmlformats.org/officeDocument/2006/relationships/hyperlink" Target="https://talan.bank.gov.ua/get-user-certificate/KkmmjEpPQ2CGScXVUZhY" TargetMode="External"/><Relationship Id="rId1071" Type="http://schemas.openxmlformats.org/officeDocument/2006/relationships/hyperlink" Target="https://talan.bank.gov.ua/get-user-certificate/Kkmmjf_GlfyHZXUqNVMx" TargetMode="External"/><Relationship Id="rId1169" Type="http://schemas.openxmlformats.org/officeDocument/2006/relationships/hyperlink" Target="https://talan.bank.gov.ua/get-user-certificate/KkmmjD-IXstqayhjyTAF" TargetMode="External"/><Relationship Id="rId1376" Type="http://schemas.openxmlformats.org/officeDocument/2006/relationships/hyperlink" Target="https://talan.bank.gov.ua/get-user-certificate/Kkmmjg3n3c_G5vZqW7vo" TargetMode="External"/><Relationship Id="rId1583" Type="http://schemas.openxmlformats.org/officeDocument/2006/relationships/hyperlink" Target="https://talan.bank.gov.ua/get-user-certificate/KkmmjSyAlPoYg81V80sF" TargetMode="External"/><Relationship Id="rId301" Type="http://schemas.openxmlformats.org/officeDocument/2006/relationships/hyperlink" Target="https://talan.bank.gov.ua/get-user-certificate/KkmmjGxZCmxtuQQ4EolV" TargetMode="External"/><Relationship Id="rId953" Type="http://schemas.openxmlformats.org/officeDocument/2006/relationships/hyperlink" Target="https://talan.bank.gov.ua/get-user-certificate/Kkmmj2-Ujc2MuFXxw7f8" TargetMode="External"/><Relationship Id="rId1029" Type="http://schemas.openxmlformats.org/officeDocument/2006/relationships/hyperlink" Target="https://talan.bank.gov.ua/get-user-certificate/KkmmjepA7fgfQ2p4tO-o" TargetMode="External"/><Relationship Id="rId1236" Type="http://schemas.openxmlformats.org/officeDocument/2006/relationships/hyperlink" Target="https://talan.bank.gov.ua/get-user-certificate/Kkmmjfey82VfUOEvG-28" TargetMode="External"/><Relationship Id="rId1790" Type="http://schemas.openxmlformats.org/officeDocument/2006/relationships/hyperlink" Target="https://talan.bank.gov.ua/get-user-certificate/FXz_to0H9jk2oKXCcM4h" TargetMode="External"/><Relationship Id="rId82" Type="http://schemas.openxmlformats.org/officeDocument/2006/relationships/hyperlink" Target="https://talan.bank.gov.ua/get-user-certificate/KkmmjbhGPJzBFssP5ueC" TargetMode="External"/><Relationship Id="rId606" Type="http://schemas.openxmlformats.org/officeDocument/2006/relationships/hyperlink" Target="https://talan.bank.gov.ua/get-user-certificate/KkmmjgKsvcYz5TYgIxRz" TargetMode="External"/><Relationship Id="rId813" Type="http://schemas.openxmlformats.org/officeDocument/2006/relationships/hyperlink" Target="https://talan.bank.gov.ua/get-user-certificate/KkmmjT3sImvjKHZQt_qR" TargetMode="External"/><Relationship Id="rId1443" Type="http://schemas.openxmlformats.org/officeDocument/2006/relationships/hyperlink" Target="https://talan.bank.gov.ua/get-user-certificate/Kkmmj5vmIHtJqCkUmclk" TargetMode="External"/><Relationship Id="rId1650" Type="http://schemas.openxmlformats.org/officeDocument/2006/relationships/hyperlink" Target="https://talan.bank.gov.ua/get-user-certificate/KkmmjZH7qzaVzWVdA0f9" TargetMode="External"/><Relationship Id="rId1748" Type="http://schemas.openxmlformats.org/officeDocument/2006/relationships/hyperlink" Target="https://talan.bank.gov.ua/get-user-certificate/aVeKOpzhCJ1PGpgAyWa6" TargetMode="External"/><Relationship Id="rId1303" Type="http://schemas.openxmlformats.org/officeDocument/2006/relationships/hyperlink" Target="https://talan.bank.gov.ua/get-user-certificate/Kkmmj3wzQrJTF7CAnNlr" TargetMode="External"/><Relationship Id="rId1510" Type="http://schemas.openxmlformats.org/officeDocument/2006/relationships/hyperlink" Target="https://talan.bank.gov.ua/get-user-certificate/KkmmjpVxjm6H7lqYypTk" TargetMode="External"/><Relationship Id="rId1608" Type="http://schemas.openxmlformats.org/officeDocument/2006/relationships/hyperlink" Target="https://talan.bank.gov.ua/get-user-certificate/Kkmmj1AUNEWbU0sxA51P" TargetMode="External"/><Relationship Id="rId189" Type="http://schemas.openxmlformats.org/officeDocument/2006/relationships/hyperlink" Target="https://talan.bank.gov.ua/get-user-certificate/Kkmmj5kxCQsMG0FtDfh8" TargetMode="External"/><Relationship Id="rId396" Type="http://schemas.openxmlformats.org/officeDocument/2006/relationships/hyperlink" Target="https://talan.bank.gov.ua/get-user-certificate/Kkmmj9X6oq3nndFvB0Hi" TargetMode="External"/><Relationship Id="rId256" Type="http://schemas.openxmlformats.org/officeDocument/2006/relationships/hyperlink" Target="https://talan.bank.gov.ua/get-user-certificate/KkmmjJlX9CM41uA-Ou4K" TargetMode="External"/><Relationship Id="rId463" Type="http://schemas.openxmlformats.org/officeDocument/2006/relationships/hyperlink" Target="https://talan.bank.gov.ua/get-user-certificate/KkmmjQoWw8hD0TiqGNau" TargetMode="External"/><Relationship Id="rId670" Type="http://schemas.openxmlformats.org/officeDocument/2006/relationships/hyperlink" Target="https://talan.bank.gov.ua/get-user-certificate/Kkmmjas1BJGE-hROfJMr" TargetMode="External"/><Relationship Id="rId1093" Type="http://schemas.openxmlformats.org/officeDocument/2006/relationships/hyperlink" Target="https://talan.bank.gov.ua/get-user-certificate/KkmmjywCyQhn_sp_3JVC" TargetMode="External"/><Relationship Id="rId116" Type="http://schemas.openxmlformats.org/officeDocument/2006/relationships/hyperlink" Target="https://talan.bank.gov.ua/get-user-certificate/Kkmmj0fOxvZG7O1eCoqH" TargetMode="External"/><Relationship Id="rId323" Type="http://schemas.openxmlformats.org/officeDocument/2006/relationships/hyperlink" Target="https://talan.bank.gov.ua/get-user-certificate/KkmmjDqplbhROx9mC5md" TargetMode="External"/><Relationship Id="rId530" Type="http://schemas.openxmlformats.org/officeDocument/2006/relationships/hyperlink" Target="https://talan.bank.gov.ua/get-user-certificate/KkmmjQ3XaFVxDd1wxLrX" TargetMode="External"/><Relationship Id="rId768" Type="http://schemas.openxmlformats.org/officeDocument/2006/relationships/hyperlink" Target="https://talan.bank.gov.ua/get-user-certificate/Kkmmj-zRSG2RKIlj9do6" TargetMode="External"/><Relationship Id="rId975" Type="http://schemas.openxmlformats.org/officeDocument/2006/relationships/hyperlink" Target="https://talan.bank.gov.ua/get-user-certificate/KkmmjXlvt0XqSXRmdwhH" TargetMode="External"/><Relationship Id="rId1160" Type="http://schemas.openxmlformats.org/officeDocument/2006/relationships/hyperlink" Target="https://talan.bank.gov.ua/get-user-certificate/Kkmmjz0UxVEKVPexKOeD" TargetMode="External"/><Relationship Id="rId1398" Type="http://schemas.openxmlformats.org/officeDocument/2006/relationships/hyperlink" Target="https://talan.bank.gov.ua/get-user-certificate/Kkmmj26PFHRBy9C_FcKW" TargetMode="External"/><Relationship Id="rId628" Type="http://schemas.openxmlformats.org/officeDocument/2006/relationships/hyperlink" Target="https://talan.bank.gov.ua/get-user-certificate/KkmmjT3Hk-dUmOtZUUSn" TargetMode="External"/><Relationship Id="rId835" Type="http://schemas.openxmlformats.org/officeDocument/2006/relationships/hyperlink" Target="https://talan.bank.gov.ua/get-user-certificate/KkmmjmMBz628X8MsYWkY" TargetMode="External"/><Relationship Id="rId1258" Type="http://schemas.openxmlformats.org/officeDocument/2006/relationships/hyperlink" Target="https://talan.bank.gov.ua/get-user-certificate/KkmmjYuyCX2fO-LDTcYf" TargetMode="External"/><Relationship Id="rId1465" Type="http://schemas.openxmlformats.org/officeDocument/2006/relationships/hyperlink" Target="https://talan.bank.gov.ua/get-user-certificate/Kkmmj2cCpQ1LjOllU8aU" TargetMode="External"/><Relationship Id="rId1672" Type="http://schemas.openxmlformats.org/officeDocument/2006/relationships/hyperlink" Target="https://talan.bank.gov.ua/get-user-certificate/Kkmmj-y5GScdf4YMqZBQ" TargetMode="External"/><Relationship Id="rId1020" Type="http://schemas.openxmlformats.org/officeDocument/2006/relationships/hyperlink" Target="https://talan.bank.gov.ua/get-user-certificate/Kkmmj3_tVyE4FmvqGGYp" TargetMode="External"/><Relationship Id="rId1118" Type="http://schemas.openxmlformats.org/officeDocument/2006/relationships/hyperlink" Target="https://talan.bank.gov.ua/get-user-certificate/Kkmmjex0GLk8jd2blKUC" TargetMode="External"/><Relationship Id="rId1325" Type="http://schemas.openxmlformats.org/officeDocument/2006/relationships/hyperlink" Target="https://talan.bank.gov.ua/get-user-certificate/KkmmjbjvN34iK_QXgKXz" TargetMode="External"/><Relationship Id="rId1532" Type="http://schemas.openxmlformats.org/officeDocument/2006/relationships/hyperlink" Target="https://talan.bank.gov.ua/get-user-certificate/Kkmmjh48Iz3uHhV93lx-" TargetMode="External"/><Relationship Id="rId902" Type="http://schemas.openxmlformats.org/officeDocument/2006/relationships/hyperlink" Target="https://talan.bank.gov.ua/get-user-certificate/Kkmmja1z7pp-w4ZKlxsR" TargetMode="External"/><Relationship Id="rId31" Type="http://schemas.openxmlformats.org/officeDocument/2006/relationships/hyperlink" Target="https://talan.bank.gov.ua/get-user-certificate/Kkmmj3QTgUbcySl1R1BO" TargetMode="External"/><Relationship Id="rId180" Type="http://schemas.openxmlformats.org/officeDocument/2006/relationships/hyperlink" Target="https://talan.bank.gov.ua/get-user-certificate/Kkmmj2HSt_DYmefTo3Bg" TargetMode="External"/><Relationship Id="rId278" Type="http://schemas.openxmlformats.org/officeDocument/2006/relationships/hyperlink" Target="https://talan.bank.gov.ua/get-user-certificate/KkmmjE96TIvh0MN5dJpD" TargetMode="External"/><Relationship Id="rId485" Type="http://schemas.openxmlformats.org/officeDocument/2006/relationships/hyperlink" Target="https://talan.bank.gov.ua/get-user-certificate/KkmmjEIE_sm2LNOKn_CA" TargetMode="External"/><Relationship Id="rId692" Type="http://schemas.openxmlformats.org/officeDocument/2006/relationships/hyperlink" Target="https://talan.bank.gov.ua/get-user-certificate/KkmmjHTjAvc5zqP4aaRi" TargetMode="External"/><Relationship Id="rId138" Type="http://schemas.openxmlformats.org/officeDocument/2006/relationships/hyperlink" Target="https://talan.bank.gov.ua/get-user-certificate/Kkmmjz60aMsUSTcZcQKJ" TargetMode="External"/><Relationship Id="rId345" Type="http://schemas.openxmlformats.org/officeDocument/2006/relationships/hyperlink" Target="https://talan.bank.gov.ua/get-user-certificate/Kkmmj79beysJvrObIaQB" TargetMode="External"/><Relationship Id="rId552" Type="http://schemas.openxmlformats.org/officeDocument/2006/relationships/hyperlink" Target="https://talan.bank.gov.ua/get-user-certificate/KkmmjxIBoveqXiJWHE2o" TargetMode="External"/><Relationship Id="rId997" Type="http://schemas.openxmlformats.org/officeDocument/2006/relationships/hyperlink" Target="https://talan.bank.gov.ua/get-user-certificate/KkmmjTrgYnW1ijxVstlD" TargetMode="External"/><Relationship Id="rId1182" Type="http://schemas.openxmlformats.org/officeDocument/2006/relationships/hyperlink" Target="https://talan.bank.gov.ua/get-user-certificate/Kkmmj9YEFMCXSdbvYkj2" TargetMode="External"/><Relationship Id="rId205" Type="http://schemas.openxmlformats.org/officeDocument/2006/relationships/hyperlink" Target="https://talan.bank.gov.ua/get-user-certificate/KkmmjrDubR_M3dfIL0WL" TargetMode="External"/><Relationship Id="rId412" Type="http://schemas.openxmlformats.org/officeDocument/2006/relationships/hyperlink" Target="https://talan.bank.gov.ua/get-user-certificate/KkmmjJT-ZaqL9cJkWaom" TargetMode="External"/><Relationship Id="rId857" Type="http://schemas.openxmlformats.org/officeDocument/2006/relationships/hyperlink" Target="https://talan.bank.gov.ua/get-user-certificate/KkmmjvDg04djIZk-QOgl" TargetMode="External"/><Relationship Id="rId1042" Type="http://schemas.openxmlformats.org/officeDocument/2006/relationships/hyperlink" Target="https://talan.bank.gov.ua/get-user-certificate/Kkmmj19E59QtxHC-jYTf" TargetMode="External"/><Relationship Id="rId1487" Type="http://schemas.openxmlformats.org/officeDocument/2006/relationships/hyperlink" Target="https://talan.bank.gov.ua/get-user-certificate/KkmmjG8axoxaA_XsQBjB" TargetMode="External"/><Relationship Id="rId1694" Type="http://schemas.openxmlformats.org/officeDocument/2006/relationships/hyperlink" Target="https://talan.bank.gov.ua/get-user-certificate/Kkmmjo2FiHyR5Ms-umLU" TargetMode="External"/><Relationship Id="rId717" Type="http://schemas.openxmlformats.org/officeDocument/2006/relationships/hyperlink" Target="https://talan.bank.gov.ua/get-user-certificate/KkmmjihpRGf4n1Tdj41D" TargetMode="External"/><Relationship Id="rId924" Type="http://schemas.openxmlformats.org/officeDocument/2006/relationships/hyperlink" Target="https://talan.bank.gov.ua/get-user-certificate/KkmmjbgFNYHo5GaeC34z" TargetMode="External"/><Relationship Id="rId1347" Type="http://schemas.openxmlformats.org/officeDocument/2006/relationships/hyperlink" Target="https://talan.bank.gov.ua/get-user-certificate/KkmmjJzJ6zR4Zt-8SwYB" TargetMode="External"/><Relationship Id="rId1554" Type="http://schemas.openxmlformats.org/officeDocument/2006/relationships/hyperlink" Target="https://talan.bank.gov.ua/get-user-certificate/KkmmjxQZBPtpsMbAJdov" TargetMode="External"/><Relationship Id="rId1761" Type="http://schemas.openxmlformats.org/officeDocument/2006/relationships/hyperlink" Target="https://talan.bank.gov.ua/get-user-certificate/FBFPR5bs5hAL_i-_OiGh" TargetMode="External"/><Relationship Id="rId53" Type="http://schemas.openxmlformats.org/officeDocument/2006/relationships/hyperlink" Target="https://talan.bank.gov.ua/get-user-certificate/KkmmjMX1WmZbAogObJjt" TargetMode="External"/><Relationship Id="rId1207" Type="http://schemas.openxmlformats.org/officeDocument/2006/relationships/hyperlink" Target="https://talan.bank.gov.ua/get-user-certificate/KkmmjxA8oEV4tYEk1FPy" TargetMode="External"/><Relationship Id="rId1414" Type="http://schemas.openxmlformats.org/officeDocument/2006/relationships/hyperlink" Target="https://talan.bank.gov.ua/get-user-certificate/KkmmjRYJj76UU1dFTYSM" TargetMode="External"/><Relationship Id="rId1621" Type="http://schemas.openxmlformats.org/officeDocument/2006/relationships/hyperlink" Target="https://talan.bank.gov.ua/get-user-certificate/KkmmjeJXG4gNeGI_uwQ8" TargetMode="External"/><Relationship Id="rId1719" Type="http://schemas.openxmlformats.org/officeDocument/2006/relationships/hyperlink" Target="https://talan.bank.gov.ua/get-user-certificate/aVeKOI4KdNslWvw2VkGE" TargetMode="External"/><Relationship Id="rId367" Type="http://schemas.openxmlformats.org/officeDocument/2006/relationships/hyperlink" Target="https://talan.bank.gov.ua/get-user-certificate/KkmmjQ61vkWoqCvM3w0g" TargetMode="External"/><Relationship Id="rId574" Type="http://schemas.openxmlformats.org/officeDocument/2006/relationships/hyperlink" Target="https://talan.bank.gov.ua/get-user-certificate/KkmmjhrsxtS7jUHNuEb9" TargetMode="External"/><Relationship Id="rId227" Type="http://schemas.openxmlformats.org/officeDocument/2006/relationships/hyperlink" Target="https://talan.bank.gov.ua/get-user-certificate/KkmmjuslSdwuF-gVZwv-" TargetMode="External"/><Relationship Id="rId781" Type="http://schemas.openxmlformats.org/officeDocument/2006/relationships/hyperlink" Target="https://talan.bank.gov.ua/get-user-certificate/Kkmmj4kKbyKwXFwrGoT1" TargetMode="External"/><Relationship Id="rId879" Type="http://schemas.openxmlformats.org/officeDocument/2006/relationships/hyperlink" Target="https://talan.bank.gov.ua/get-user-certificate/KkmmjIL2B0ijT5lLNBzD" TargetMode="External"/><Relationship Id="rId434" Type="http://schemas.openxmlformats.org/officeDocument/2006/relationships/hyperlink" Target="https://talan.bank.gov.ua/get-user-certificate/KkmmjIW5HOBbHmSsJgTh" TargetMode="External"/><Relationship Id="rId641" Type="http://schemas.openxmlformats.org/officeDocument/2006/relationships/hyperlink" Target="https://talan.bank.gov.ua/get-user-certificate/Kkmmjf1F5nxdFXrTBgSH" TargetMode="External"/><Relationship Id="rId739" Type="http://schemas.openxmlformats.org/officeDocument/2006/relationships/hyperlink" Target="https://talan.bank.gov.ua/get-user-certificate/KkmmjgC9CZEu3Je0T0Wv" TargetMode="External"/><Relationship Id="rId1064" Type="http://schemas.openxmlformats.org/officeDocument/2006/relationships/hyperlink" Target="https://talan.bank.gov.ua/get-user-certificate/Kkmmj8BHKU5cFIvd9vaU" TargetMode="External"/><Relationship Id="rId1271" Type="http://schemas.openxmlformats.org/officeDocument/2006/relationships/hyperlink" Target="https://talan.bank.gov.ua/get-user-certificate/KkmmjhhCXZ2CmifqLJsa" TargetMode="External"/><Relationship Id="rId1369" Type="http://schemas.openxmlformats.org/officeDocument/2006/relationships/hyperlink" Target="https://talan.bank.gov.ua/get-user-certificate/KkmmjP1yEgnhE7wnwKFG" TargetMode="External"/><Relationship Id="rId1576" Type="http://schemas.openxmlformats.org/officeDocument/2006/relationships/hyperlink" Target="https://talan.bank.gov.ua/get-user-certificate/KkmmjJpUUetGUxsXegVM" TargetMode="External"/><Relationship Id="rId501" Type="http://schemas.openxmlformats.org/officeDocument/2006/relationships/hyperlink" Target="https://talan.bank.gov.ua/get-user-certificate/Kkmmj4w6LgIxlzCNujhn" TargetMode="External"/><Relationship Id="rId946" Type="http://schemas.openxmlformats.org/officeDocument/2006/relationships/hyperlink" Target="https://talan.bank.gov.ua/get-user-certificate/KkmmjLkegA1hHKylBw2l" TargetMode="External"/><Relationship Id="rId1131" Type="http://schemas.openxmlformats.org/officeDocument/2006/relationships/hyperlink" Target="https://talan.bank.gov.ua/get-user-certificate/Kkmmj3Q1a5Tz58gMj0hO" TargetMode="External"/><Relationship Id="rId1229" Type="http://schemas.openxmlformats.org/officeDocument/2006/relationships/hyperlink" Target="https://talan.bank.gov.ua/get-user-certificate/Kkmmj_1Z0N7eBpE7BSFv" TargetMode="External"/><Relationship Id="rId1783" Type="http://schemas.openxmlformats.org/officeDocument/2006/relationships/hyperlink" Target="https://talan.bank.gov.ua/get-user-certificate/FXz_tjm3kYEgjLhrvxxc" TargetMode="External"/><Relationship Id="rId75" Type="http://schemas.openxmlformats.org/officeDocument/2006/relationships/hyperlink" Target="https://talan.bank.gov.ua/get-user-certificate/KkmmjwmMsN3KmnelpJ75" TargetMode="External"/><Relationship Id="rId806" Type="http://schemas.openxmlformats.org/officeDocument/2006/relationships/hyperlink" Target="https://talan.bank.gov.ua/get-user-certificate/KkmmjPGpnEo503TJ2-tc" TargetMode="External"/><Relationship Id="rId1436" Type="http://schemas.openxmlformats.org/officeDocument/2006/relationships/hyperlink" Target="https://talan.bank.gov.ua/get-user-certificate/KkmmjfITLggIeXHkxjPp" TargetMode="External"/><Relationship Id="rId1643" Type="http://schemas.openxmlformats.org/officeDocument/2006/relationships/hyperlink" Target="https://talan.bank.gov.ua/get-user-certificate/Kkmmj6qPEsjzwv_OQgC1" TargetMode="External"/><Relationship Id="rId1503" Type="http://schemas.openxmlformats.org/officeDocument/2006/relationships/hyperlink" Target="https://talan.bank.gov.ua/get-user-certificate/KkmmjhvTar-t015RLdfa" TargetMode="External"/><Relationship Id="rId1710" Type="http://schemas.openxmlformats.org/officeDocument/2006/relationships/hyperlink" Target="https://talan.bank.gov.ua/get-user-certificate/aVeKOGJqdwWFqFjgDJzX" TargetMode="External"/><Relationship Id="rId291" Type="http://schemas.openxmlformats.org/officeDocument/2006/relationships/hyperlink" Target="https://talan.bank.gov.ua/get-user-certificate/Kkmmj6ozMPY_NUuMpd5F" TargetMode="External"/><Relationship Id="rId1808" Type="http://schemas.openxmlformats.org/officeDocument/2006/relationships/hyperlink" Target="https://talan.bank.gov.ua/get-user-certificate/YNydnsbkVJ_AAyV16E7H" TargetMode="External"/><Relationship Id="rId151" Type="http://schemas.openxmlformats.org/officeDocument/2006/relationships/hyperlink" Target="https://talan.bank.gov.ua/get-user-certificate/Kkmmj0J4jWrZA578poSF" TargetMode="External"/><Relationship Id="rId389" Type="http://schemas.openxmlformats.org/officeDocument/2006/relationships/hyperlink" Target="https://talan.bank.gov.ua/get-user-certificate/Kkmmj72iwceV-5Jn9o7h" TargetMode="External"/><Relationship Id="rId596" Type="http://schemas.openxmlformats.org/officeDocument/2006/relationships/hyperlink" Target="https://talan.bank.gov.ua/get-user-certificate/KkmmjM9PSy_E6goaH95Q" TargetMode="External"/><Relationship Id="rId249" Type="http://schemas.openxmlformats.org/officeDocument/2006/relationships/hyperlink" Target="https://talan.bank.gov.ua/get-user-certificate/KkmmjTEE1eVwdEVo4CBk" TargetMode="External"/><Relationship Id="rId456" Type="http://schemas.openxmlformats.org/officeDocument/2006/relationships/hyperlink" Target="https://talan.bank.gov.ua/get-user-certificate/KkmmjhkFhM4ske57MeEB" TargetMode="External"/><Relationship Id="rId663" Type="http://schemas.openxmlformats.org/officeDocument/2006/relationships/hyperlink" Target="https://talan.bank.gov.ua/get-user-certificate/KkmmjqUGKshZ68RhuugV" TargetMode="External"/><Relationship Id="rId870" Type="http://schemas.openxmlformats.org/officeDocument/2006/relationships/hyperlink" Target="https://talan.bank.gov.ua/get-user-certificate/Kkmmj-hpmf7okCtmp3jL" TargetMode="External"/><Relationship Id="rId1086" Type="http://schemas.openxmlformats.org/officeDocument/2006/relationships/hyperlink" Target="https://talan.bank.gov.ua/get-user-certificate/KkmmjedxutZs_utxr2qR" TargetMode="External"/><Relationship Id="rId1293" Type="http://schemas.openxmlformats.org/officeDocument/2006/relationships/hyperlink" Target="https://talan.bank.gov.ua/get-user-certificate/KkmmjGEBKi95A3z_PfCd" TargetMode="External"/><Relationship Id="rId109" Type="http://schemas.openxmlformats.org/officeDocument/2006/relationships/hyperlink" Target="https://talan.bank.gov.ua/get-user-certificate/KkmmjV2lz0N7KUaG9O7Z" TargetMode="External"/><Relationship Id="rId316" Type="http://schemas.openxmlformats.org/officeDocument/2006/relationships/hyperlink" Target="https://talan.bank.gov.ua/get-user-certificate/KkmmjktyoT1hI80Dvv9r" TargetMode="External"/><Relationship Id="rId523" Type="http://schemas.openxmlformats.org/officeDocument/2006/relationships/hyperlink" Target="https://talan.bank.gov.ua/get-user-certificate/KkmmjmZqu-n5xSXCnd_3" TargetMode="External"/><Relationship Id="rId968" Type="http://schemas.openxmlformats.org/officeDocument/2006/relationships/hyperlink" Target="https://talan.bank.gov.ua/get-user-certificate/KkmmjRnC_GvC-UDChrYH" TargetMode="External"/><Relationship Id="rId1153" Type="http://schemas.openxmlformats.org/officeDocument/2006/relationships/hyperlink" Target="https://talan.bank.gov.ua/get-user-certificate/Kkmmj1D-Rx9rYC-Fkmla" TargetMode="External"/><Relationship Id="rId1598" Type="http://schemas.openxmlformats.org/officeDocument/2006/relationships/hyperlink" Target="https://talan.bank.gov.ua/get-user-certificate/Kkmmjf8PF0ZcSwuhqiGb" TargetMode="External"/><Relationship Id="rId97" Type="http://schemas.openxmlformats.org/officeDocument/2006/relationships/hyperlink" Target="https://talan.bank.gov.ua/get-user-certificate/Kkmmj8S05vQbl9MalfEC" TargetMode="External"/><Relationship Id="rId730" Type="http://schemas.openxmlformats.org/officeDocument/2006/relationships/hyperlink" Target="https://talan.bank.gov.ua/get-user-certificate/Kkmmj2A0nd669fdJuwGS" TargetMode="External"/><Relationship Id="rId828" Type="http://schemas.openxmlformats.org/officeDocument/2006/relationships/hyperlink" Target="https://talan.bank.gov.ua/get-user-certificate/Kkmmj_9-ugJI0N81KhOC" TargetMode="External"/><Relationship Id="rId1013" Type="http://schemas.openxmlformats.org/officeDocument/2006/relationships/hyperlink" Target="https://talan.bank.gov.ua/get-user-certificate/Kkmmjlp1YXIY5UgNp8vO" TargetMode="External"/><Relationship Id="rId1360" Type="http://schemas.openxmlformats.org/officeDocument/2006/relationships/hyperlink" Target="https://talan.bank.gov.ua/get-user-certificate/Kkmmj2d4Vwn975yd-Xw7" TargetMode="External"/><Relationship Id="rId1458" Type="http://schemas.openxmlformats.org/officeDocument/2006/relationships/hyperlink" Target="https://talan.bank.gov.ua/get-user-certificate/KkmmjB596Qpk2fvsmPMN" TargetMode="External"/><Relationship Id="rId1665" Type="http://schemas.openxmlformats.org/officeDocument/2006/relationships/hyperlink" Target="https://talan.bank.gov.ua/get-user-certificate/KkmmjYz8E7KoZ3N0LRiu" TargetMode="External"/><Relationship Id="rId1220" Type="http://schemas.openxmlformats.org/officeDocument/2006/relationships/hyperlink" Target="https://talan.bank.gov.ua/get-user-certificate/Kkmmjn_z9678ta4LD7fA" TargetMode="External"/><Relationship Id="rId1318" Type="http://schemas.openxmlformats.org/officeDocument/2006/relationships/hyperlink" Target="https://talan.bank.gov.ua/get-user-certificate/KkmmjbRcjDITczu2xg7-" TargetMode="External"/><Relationship Id="rId1525" Type="http://schemas.openxmlformats.org/officeDocument/2006/relationships/hyperlink" Target="https://talan.bank.gov.ua/get-user-certificate/KkmmjbyY2hrbLhAF8U99" TargetMode="External"/><Relationship Id="rId1732" Type="http://schemas.openxmlformats.org/officeDocument/2006/relationships/hyperlink" Target="https://talan.bank.gov.ua/get-user-certificate/aVeKOx6VCSrKlTXQCXjD" TargetMode="External"/><Relationship Id="rId24" Type="http://schemas.openxmlformats.org/officeDocument/2006/relationships/hyperlink" Target="https://talan.bank.gov.ua/get-user-certificate/KkmmjKtyG7lwX7dmJWEZ" TargetMode="External"/><Relationship Id="rId173" Type="http://schemas.openxmlformats.org/officeDocument/2006/relationships/hyperlink" Target="https://talan.bank.gov.ua/get-user-certificate/KkmmjLswoTxwfPSI7F1k" TargetMode="External"/><Relationship Id="rId380" Type="http://schemas.openxmlformats.org/officeDocument/2006/relationships/hyperlink" Target="https://talan.bank.gov.ua/get-user-certificate/KkmmjOuVTkAbQJzNgiG0" TargetMode="External"/><Relationship Id="rId240" Type="http://schemas.openxmlformats.org/officeDocument/2006/relationships/hyperlink" Target="https://talan.bank.gov.ua/get-user-certificate/KkmmjR5y2WmYHP361wt7" TargetMode="External"/><Relationship Id="rId478" Type="http://schemas.openxmlformats.org/officeDocument/2006/relationships/hyperlink" Target="https://talan.bank.gov.ua/get-user-certificate/KkmmjudooNTbUq1TlWTi" TargetMode="External"/><Relationship Id="rId685" Type="http://schemas.openxmlformats.org/officeDocument/2006/relationships/hyperlink" Target="https://talan.bank.gov.ua/get-user-certificate/KkmmjrbRCqfS1g3--gIM" TargetMode="External"/><Relationship Id="rId892" Type="http://schemas.openxmlformats.org/officeDocument/2006/relationships/hyperlink" Target="https://talan.bank.gov.ua/get-user-certificate/KkmmjzP1oBSpQWEWPN5f" TargetMode="External"/><Relationship Id="rId100" Type="http://schemas.openxmlformats.org/officeDocument/2006/relationships/hyperlink" Target="https://talan.bank.gov.ua/get-user-certificate/KkmmjmmzUqfIVRCdTM9P" TargetMode="External"/><Relationship Id="rId338" Type="http://schemas.openxmlformats.org/officeDocument/2006/relationships/hyperlink" Target="https://talan.bank.gov.ua/get-user-certificate/Kkmmjv2Z-FsrVIQmFAUO" TargetMode="External"/><Relationship Id="rId545" Type="http://schemas.openxmlformats.org/officeDocument/2006/relationships/hyperlink" Target="https://talan.bank.gov.ua/get-user-certificate/KkmmjCsbVrH4AINhrI8Q" TargetMode="External"/><Relationship Id="rId752" Type="http://schemas.openxmlformats.org/officeDocument/2006/relationships/hyperlink" Target="https://talan.bank.gov.ua/get-user-certificate/KkmmjZvVruV6UvQx8xP0" TargetMode="External"/><Relationship Id="rId1175" Type="http://schemas.openxmlformats.org/officeDocument/2006/relationships/hyperlink" Target="https://talan.bank.gov.ua/get-user-certificate/Kkmmj_sNTRfBC-6EP0jv" TargetMode="External"/><Relationship Id="rId1382" Type="http://schemas.openxmlformats.org/officeDocument/2006/relationships/hyperlink" Target="https://talan.bank.gov.ua/get-user-certificate/Kkmmjm9NRrA0k2yAYdGu" TargetMode="External"/><Relationship Id="rId405" Type="http://schemas.openxmlformats.org/officeDocument/2006/relationships/hyperlink" Target="https://talan.bank.gov.ua/get-user-certificate/KkmmjKo18y7FSULqdpef" TargetMode="External"/><Relationship Id="rId612" Type="http://schemas.openxmlformats.org/officeDocument/2006/relationships/hyperlink" Target="https://talan.bank.gov.ua/get-user-certificate/Kkmmj_Ro9PU1xhO8hR5p" TargetMode="External"/><Relationship Id="rId1035" Type="http://schemas.openxmlformats.org/officeDocument/2006/relationships/hyperlink" Target="https://talan.bank.gov.ua/get-user-certificate/Kkmmj2OE41vqNzISdNnW" TargetMode="External"/><Relationship Id="rId1242" Type="http://schemas.openxmlformats.org/officeDocument/2006/relationships/hyperlink" Target="https://talan.bank.gov.ua/get-user-certificate/KkmmjJedHgb6ePrnjBo0" TargetMode="External"/><Relationship Id="rId1687" Type="http://schemas.openxmlformats.org/officeDocument/2006/relationships/hyperlink" Target="https://talan.bank.gov.ua/get-user-certificate/KkmmjLMvGpgY74b1ydmq" TargetMode="External"/><Relationship Id="rId917" Type="http://schemas.openxmlformats.org/officeDocument/2006/relationships/hyperlink" Target="https://talan.bank.gov.ua/get-user-certificate/Kkmmj5eFNcPLGBeTxWkt" TargetMode="External"/><Relationship Id="rId1102" Type="http://schemas.openxmlformats.org/officeDocument/2006/relationships/hyperlink" Target="https://talan.bank.gov.ua/get-user-certificate/KkmmjOjWuQ5DjScThs-K" TargetMode="External"/><Relationship Id="rId1547" Type="http://schemas.openxmlformats.org/officeDocument/2006/relationships/hyperlink" Target="https://talan.bank.gov.ua/get-user-certificate/KkmmjbTWSupS6eom9Ap6" TargetMode="External"/><Relationship Id="rId1754" Type="http://schemas.openxmlformats.org/officeDocument/2006/relationships/hyperlink" Target="https://talan.bank.gov.ua/get-user-certificate/aVeKOsX18Aqd7CefH49Q" TargetMode="External"/><Relationship Id="rId46" Type="http://schemas.openxmlformats.org/officeDocument/2006/relationships/hyperlink" Target="https://talan.bank.gov.ua/get-user-certificate/Kkmmj9C0JZ0D2J97mRLD" TargetMode="External"/><Relationship Id="rId1407" Type="http://schemas.openxmlformats.org/officeDocument/2006/relationships/hyperlink" Target="https://talan.bank.gov.ua/get-user-certificate/KkmmjgvtVZTGDFEq07ax" TargetMode="External"/><Relationship Id="rId1614" Type="http://schemas.openxmlformats.org/officeDocument/2006/relationships/hyperlink" Target="https://talan.bank.gov.ua/get-user-certificate/Kkmmjb4gtYcKO3R14-tC" TargetMode="External"/><Relationship Id="rId195" Type="http://schemas.openxmlformats.org/officeDocument/2006/relationships/hyperlink" Target="https://talan.bank.gov.ua/get-user-certificate/Kkmmj4EvJ3Zhc1vKiQvF" TargetMode="External"/><Relationship Id="rId262" Type="http://schemas.openxmlformats.org/officeDocument/2006/relationships/hyperlink" Target="https://talan.bank.gov.ua/get-user-certificate/KkmmjUSnCqS2EuIH2ROP" TargetMode="External"/><Relationship Id="rId567" Type="http://schemas.openxmlformats.org/officeDocument/2006/relationships/hyperlink" Target="https://talan.bank.gov.ua/get-user-certificate/KkmmjtIxZk-99tAgtnfF" TargetMode="External"/><Relationship Id="rId1197" Type="http://schemas.openxmlformats.org/officeDocument/2006/relationships/hyperlink" Target="https://talan.bank.gov.ua/get-user-certificate/KkmmjQHroIq1_BOvuqaR" TargetMode="External"/><Relationship Id="rId122" Type="http://schemas.openxmlformats.org/officeDocument/2006/relationships/hyperlink" Target="https://talan.bank.gov.ua/get-user-certificate/KkmmjMSiAVCS7HtBJSiU" TargetMode="External"/><Relationship Id="rId774" Type="http://schemas.openxmlformats.org/officeDocument/2006/relationships/hyperlink" Target="https://talan.bank.gov.ua/get-user-certificate/Kkmmjo4cFWLOuhXXX8yZ" TargetMode="External"/><Relationship Id="rId981" Type="http://schemas.openxmlformats.org/officeDocument/2006/relationships/hyperlink" Target="https://talan.bank.gov.ua/get-user-certificate/KkmmjQYBIuZ5L9JGOZwz" TargetMode="External"/><Relationship Id="rId1057" Type="http://schemas.openxmlformats.org/officeDocument/2006/relationships/hyperlink" Target="https://talan.bank.gov.ua/get-user-certificate/KkmmjkGpksOvdFLN1wnE" TargetMode="External"/><Relationship Id="rId427" Type="http://schemas.openxmlformats.org/officeDocument/2006/relationships/hyperlink" Target="https://talan.bank.gov.ua/get-user-certificate/KkmmjyXlstOe1ohB9g-O" TargetMode="External"/><Relationship Id="rId634" Type="http://schemas.openxmlformats.org/officeDocument/2006/relationships/hyperlink" Target="https://talan.bank.gov.ua/get-user-certificate/KkmmjXXspg9rWr4FkhUK" TargetMode="External"/><Relationship Id="rId841" Type="http://schemas.openxmlformats.org/officeDocument/2006/relationships/hyperlink" Target="https://talan.bank.gov.ua/get-user-certificate/Kkmmj5ePlIfcoKDFtZVx" TargetMode="External"/><Relationship Id="rId1264" Type="http://schemas.openxmlformats.org/officeDocument/2006/relationships/hyperlink" Target="https://talan.bank.gov.ua/get-user-certificate/Kkmmj0QhYK1Rw6a-hzil" TargetMode="External"/><Relationship Id="rId1471" Type="http://schemas.openxmlformats.org/officeDocument/2006/relationships/hyperlink" Target="https://talan.bank.gov.ua/get-user-certificate/KkmmjBmCPWzBLbA8GpGM" TargetMode="External"/><Relationship Id="rId1569" Type="http://schemas.openxmlformats.org/officeDocument/2006/relationships/hyperlink" Target="https://talan.bank.gov.ua/get-user-certificate/Kkmmjaxp2ukSKc1OTEUi" TargetMode="External"/><Relationship Id="rId701" Type="http://schemas.openxmlformats.org/officeDocument/2006/relationships/hyperlink" Target="https://talan.bank.gov.ua/get-user-certificate/KkmmjetDlehrmbvDZMLy" TargetMode="External"/><Relationship Id="rId939" Type="http://schemas.openxmlformats.org/officeDocument/2006/relationships/hyperlink" Target="https://talan.bank.gov.ua/get-user-certificate/KkmmjV9BuZe6X_GT_SjV" TargetMode="External"/><Relationship Id="rId1124" Type="http://schemas.openxmlformats.org/officeDocument/2006/relationships/hyperlink" Target="https://talan.bank.gov.ua/get-user-certificate/KkmmjpeJxCSSdzxnSQHH" TargetMode="External"/><Relationship Id="rId1331" Type="http://schemas.openxmlformats.org/officeDocument/2006/relationships/hyperlink" Target="https://talan.bank.gov.ua/get-user-certificate/Kkmmj8rStMvaeI2e918L" TargetMode="External"/><Relationship Id="rId1776" Type="http://schemas.openxmlformats.org/officeDocument/2006/relationships/hyperlink" Target="https://talan.bank.gov.ua/get-user-certificate/FXz_t3OOAomDRsp15rKm" TargetMode="External"/><Relationship Id="rId68" Type="http://schemas.openxmlformats.org/officeDocument/2006/relationships/hyperlink" Target="https://talan.bank.gov.ua/get-user-certificate/Kkmmj_HVA6OJ_ZRZg6oy" TargetMode="External"/><Relationship Id="rId1429" Type="http://schemas.openxmlformats.org/officeDocument/2006/relationships/hyperlink" Target="https://talan.bank.gov.ua/get-user-certificate/Kkmmji5kKHMSqG583yh7" TargetMode="External"/><Relationship Id="rId1636" Type="http://schemas.openxmlformats.org/officeDocument/2006/relationships/hyperlink" Target="https://talan.bank.gov.ua/get-user-certificate/KkmmjDQOSlSt20YLsgxE" TargetMode="External"/><Relationship Id="rId1703" Type="http://schemas.openxmlformats.org/officeDocument/2006/relationships/hyperlink" Target="https://talan.bank.gov.ua/get-user-certificate/KkmmjAJ0Ddd8tUPdReZP" TargetMode="External"/><Relationship Id="rId284" Type="http://schemas.openxmlformats.org/officeDocument/2006/relationships/hyperlink" Target="https://talan.bank.gov.ua/get-user-certificate/KkmmjXr9diqAmlarblbi" TargetMode="External"/><Relationship Id="rId491" Type="http://schemas.openxmlformats.org/officeDocument/2006/relationships/hyperlink" Target="https://talan.bank.gov.ua/get-user-certificate/KkmmjdRnXwKp0gCiyJGy" TargetMode="External"/><Relationship Id="rId144" Type="http://schemas.openxmlformats.org/officeDocument/2006/relationships/hyperlink" Target="https://talan.bank.gov.ua/get-user-certificate/Kkmmjc6uUfFg0XreZa_Y" TargetMode="External"/><Relationship Id="rId589" Type="http://schemas.openxmlformats.org/officeDocument/2006/relationships/hyperlink" Target="https://talan.bank.gov.ua/get-user-certificate/KkmmjWr00d8tSIRk2h8t" TargetMode="External"/><Relationship Id="rId796" Type="http://schemas.openxmlformats.org/officeDocument/2006/relationships/hyperlink" Target="https://talan.bank.gov.ua/get-user-certificate/Kkmmj5tJlCYJdOeRC53C" TargetMode="External"/><Relationship Id="rId351" Type="http://schemas.openxmlformats.org/officeDocument/2006/relationships/hyperlink" Target="https://talan.bank.gov.ua/get-user-certificate/KkmmjIlFhS5DZiaYMAP5" TargetMode="External"/><Relationship Id="rId449" Type="http://schemas.openxmlformats.org/officeDocument/2006/relationships/hyperlink" Target="https://talan.bank.gov.ua/get-user-certificate/KkmmjrDTCm6KzL25n-4v" TargetMode="External"/><Relationship Id="rId656" Type="http://schemas.openxmlformats.org/officeDocument/2006/relationships/hyperlink" Target="https://talan.bank.gov.ua/get-user-certificate/KkmmjQjvHWlz-9Ry9oGo" TargetMode="External"/><Relationship Id="rId863" Type="http://schemas.openxmlformats.org/officeDocument/2006/relationships/hyperlink" Target="https://talan.bank.gov.ua/get-user-certificate/KkmmjC7gaaB1jY8P8uCB" TargetMode="External"/><Relationship Id="rId1079" Type="http://schemas.openxmlformats.org/officeDocument/2006/relationships/hyperlink" Target="https://talan.bank.gov.ua/get-user-certificate/Kkmmj93drnKMQn6xgD1b" TargetMode="External"/><Relationship Id="rId1286" Type="http://schemas.openxmlformats.org/officeDocument/2006/relationships/hyperlink" Target="https://talan.bank.gov.ua/get-user-certificate/KkmmjcZUuxuWX3UUf5i4" TargetMode="External"/><Relationship Id="rId1493" Type="http://schemas.openxmlformats.org/officeDocument/2006/relationships/hyperlink" Target="https://talan.bank.gov.ua/get-user-certificate/KkmmjZ2TyQPCEEt9Xwln" TargetMode="External"/><Relationship Id="rId211" Type="http://schemas.openxmlformats.org/officeDocument/2006/relationships/hyperlink" Target="https://talan.bank.gov.ua/get-user-certificate/KkmmjNqZ9N4jNIzAO-Ki" TargetMode="External"/><Relationship Id="rId309" Type="http://schemas.openxmlformats.org/officeDocument/2006/relationships/hyperlink" Target="https://talan.bank.gov.ua/get-user-certificate/Kkmmjk-kOInbCnN67MEm" TargetMode="External"/><Relationship Id="rId516" Type="http://schemas.openxmlformats.org/officeDocument/2006/relationships/hyperlink" Target="https://talan.bank.gov.ua/get-user-certificate/KkmmjTJjWxevHbfFmNi5" TargetMode="External"/><Relationship Id="rId1146" Type="http://schemas.openxmlformats.org/officeDocument/2006/relationships/hyperlink" Target="https://talan.bank.gov.ua/get-user-certificate/KkmmjAOxVdodxFXsDUC2" TargetMode="External"/><Relationship Id="rId1798" Type="http://schemas.openxmlformats.org/officeDocument/2006/relationships/hyperlink" Target="https://talan.bank.gov.ua/get-user-certificate/FXz_t4-x26SUpfR1c1yW" TargetMode="External"/><Relationship Id="rId723" Type="http://schemas.openxmlformats.org/officeDocument/2006/relationships/hyperlink" Target="https://talan.bank.gov.ua/get-user-certificate/Kkmmjh4QwMJjfDvLzfeZ" TargetMode="External"/><Relationship Id="rId930" Type="http://schemas.openxmlformats.org/officeDocument/2006/relationships/hyperlink" Target="https://talan.bank.gov.ua/get-user-certificate/KkmmjVMbLWqdNJvR_O_6" TargetMode="External"/><Relationship Id="rId1006" Type="http://schemas.openxmlformats.org/officeDocument/2006/relationships/hyperlink" Target="https://talan.bank.gov.ua/get-user-certificate/KkmmjJap58A_AacR01CU" TargetMode="External"/><Relationship Id="rId1353" Type="http://schemas.openxmlformats.org/officeDocument/2006/relationships/hyperlink" Target="https://talan.bank.gov.ua/get-user-certificate/Kkmmju0azIW7dGmS1ODw" TargetMode="External"/><Relationship Id="rId1560" Type="http://schemas.openxmlformats.org/officeDocument/2006/relationships/hyperlink" Target="https://talan.bank.gov.ua/get-user-certificate/Kkmmj1yMUUfTPH6MZWVf" TargetMode="External"/><Relationship Id="rId1658" Type="http://schemas.openxmlformats.org/officeDocument/2006/relationships/hyperlink" Target="https://talan.bank.gov.ua/get-user-certificate/KkmmjwsZNvdRr89_654m" TargetMode="External"/><Relationship Id="rId1213" Type="http://schemas.openxmlformats.org/officeDocument/2006/relationships/hyperlink" Target="https://talan.bank.gov.ua/get-user-certificate/KkmmjDnzIe9IMNTi5BHN" TargetMode="External"/><Relationship Id="rId1420" Type="http://schemas.openxmlformats.org/officeDocument/2006/relationships/hyperlink" Target="https://talan.bank.gov.ua/get-user-certificate/Kkmmj2xtrua1OHsm6NFQ" TargetMode="External"/><Relationship Id="rId1518" Type="http://schemas.openxmlformats.org/officeDocument/2006/relationships/hyperlink" Target="https://talan.bank.gov.ua/get-user-certificate/KkmmjOI5Xr85CuEW3fPT" TargetMode="External"/><Relationship Id="rId1725" Type="http://schemas.openxmlformats.org/officeDocument/2006/relationships/hyperlink" Target="https://talan.bank.gov.ua/get-user-certificate/aVeKOOhnqzg50jHOqiVq" TargetMode="External"/><Relationship Id="rId17" Type="http://schemas.openxmlformats.org/officeDocument/2006/relationships/hyperlink" Target="https://talan.bank.gov.ua/get-user-certificate/KkmmjNmwmt9DftKPUTV3" TargetMode="External"/><Relationship Id="rId166" Type="http://schemas.openxmlformats.org/officeDocument/2006/relationships/hyperlink" Target="https://talan.bank.gov.ua/get-user-certificate/Kkmmj196MzOUsWrGtOZV" TargetMode="External"/><Relationship Id="rId373" Type="http://schemas.openxmlformats.org/officeDocument/2006/relationships/hyperlink" Target="https://talan.bank.gov.ua/get-user-certificate/KkmmjBptswFjIlBA0xrO" TargetMode="External"/><Relationship Id="rId580" Type="http://schemas.openxmlformats.org/officeDocument/2006/relationships/hyperlink" Target="https://talan.bank.gov.ua/get-user-certificate/KkmmjurYVCTjJDc6Gy7T" TargetMode="External"/><Relationship Id="rId1" Type="http://schemas.openxmlformats.org/officeDocument/2006/relationships/hyperlink" Target="https://talan.bank.gov.ua/get-user-certificate/KkmmjPygeENpiqyapgxF" TargetMode="External"/><Relationship Id="rId233" Type="http://schemas.openxmlformats.org/officeDocument/2006/relationships/hyperlink" Target="https://talan.bank.gov.ua/get-user-certificate/KkmmjGmnUlf0MiUZ2po6" TargetMode="External"/><Relationship Id="rId440" Type="http://schemas.openxmlformats.org/officeDocument/2006/relationships/hyperlink" Target="https://talan.bank.gov.ua/get-user-certificate/KkmmjO_grIZf4o8Jxqmw" TargetMode="External"/><Relationship Id="rId678" Type="http://schemas.openxmlformats.org/officeDocument/2006/relationships/hyperlink" Target="https://talan.bank.gov.ua/get-user-certificate/KkmmjTRxRqhQ0UQ4T_yI" TargetMode="External"/><Relationship Id="rId885" Type="http://schemas.openxmlformats.org/officeDocument/2006/relationships/hyperlink" Target="https://talan.bank.gov.ua/get-user-certificate/KkmmjwBXdRLZDAYSUJ3j" TargetMode="External"/><Relationship Id="rId1070" Type="http://schemas.openxmlformats.org/officeDocument/2006/relationships/hyperlink" Target="https://talan.bank.gov.ua/get-user-certificate/KkmmjHWU8WYCgCvMW7MH" TargetMode="External"/><Relationship Id="rId300" Type="http://schemas.openxmlformats.org/officeDocument/2006/relationships/hyperlink" Target="https://talan.bank.gov.ua/get-user-certificate/KkmmjVy3C_m_sErA0s3m" TargetMode="External"/><Relationship Id="rId538" Type="http://schemas.openxmlformats.org/officeDocument/2006/relationships/hyperlink" Target="https://talan.bank.gov.ua/get-user-certificate/KkmmjXxYO9rV9k5xPySj" TargetMode="External"/><Relationship Id="rId745" Type="http://schemas.openxmlformats.org/officeDocument/2006/relationships/hyperlink" Target="https://talan.bank.gov.ua/get-user-certificate/KkmmjPobUghQkdg8Yl4T" TargetMode="External"/><Relationship Id="rId952" Type="http://schemas.openxmlformats.org/officeDocument/2006/relationships/hyperlink" Target="https://talan.bank.gov.ua/get-user-certificate/KkmmjsHyiyEUxKShjlcC" TargetMode="External"/><Relationship Id="rId1168" Type="http://schemas.openxmlformats.org/officeDocument/2006/relationships/hyperlink" Target="https://talan.bank.gov.ua/get-user-certificate/KkmmjSriWmgeuEEulhxZ" TargetMode="External"/><Relationship Id="rId1375" Type="http://schemas.openxmlformats.org/officeDocument/2006/relationships/hyperlink" Target="https://talan.bank.gov.ua/get-user-certificate/Kkmmj958mEz7COcoq-gM" TargetMode="External"/><Relationship Id="rId1582" Type="http://schemas.openxmlformats.org/officeDocument/2006/relationships/hyperlink" Target="https://talan.bank.gov.ua/get-user-certificate/Kkmmj6DjaqlXiTbhrTvx" TargetMode="External"/><Relationship Id="rId81" Type="http://schemas.openxmlformats.org/officeDocument/2006/relationships/hyperlink" Target="https://talan.bank.gov.ua/get-user-certificate/Kkmmj1IjcTTiaaETKZyz" TargetMode="External"/><Relationship Id="rId605" Type="http://schemas.openxmlformats.org/officeDocument/2006/relationships/hyperlink" Target="https://talan.bank.gov.ua/get-user-certificate/Kkmmjwjv77XkHCw0ccMw" TargetMode="External"/><Relationship Id="rId812" Type="http://schemas.openxmlformats.org/officeDocument/2006/relationships/hyperlink" Target="https://talan.bank.gov.ua/get-user-certificate/KkmmjJjoyWCpCkQ05C_L" TargetMode="External"/><Relationship Id="rId1028" Type="http://schemas.openxmlformats.org/officeDocument/2006/relationships/hyperlink" Target="https://talan.bank.gov.ua/get-user-certificate/Kkmmj3VvtUAg9umXRH3k" TargetMode="External"/><Relationship Id="rId1235" Type="http://schemas.openxmlformats.org/officeDocument/2006/relationships/hyperlink" Target="https://talan.bank.gov.ua/get-user-certificate/Kkmmj3yQLPLqPdkaEFtz" TargetMode="External"/><Relationship Id="rId1442" Type="http://schemas.openxmlformats.org/officeDocument/2006/relationships/hyperlink" Target="https://talan.bank.gov.ua/get-user-certificate/Kkmmj2uJdvkBHwBKgGX9" TargetMode="External"/><Relationship Id="rId1302" Type="http://schemas.openxmlformats.org/officeDocument/2006/relationships/hyperlink" Target="https://talan.bank.gov.ua/get-user-certificate/KkmmjKiE02KgWrzNh66F" TargetMode="External"/><Relationship Id="rId1747" Type="http://schemas.openxmlformats.org/officeDocument/2006/relationships/hyperlink" Target="https://talan.bank.gov.ua/get-user-certificate/aVeKONZNBRyrbFhl-kLi" TargetMode="External"/><Relationship Id="rId39" Type="http://schemas.openxmlformats.org/officeDocument/2006/relationships/hyperlink" Target="https://talan.bank.gov.ua/get-user-certificate/Kkmmjxd7vo4Vt9Vgnp2t" TargetMode="External"/><Relationship Id="rId1607" Type="http://schemas.openxmlformats.org/officeDocument/2006/relationships/hyperlink" Target="https://talan.bank.gov.ua/get-user-certificate/Kkmmj8Ai0cHYelIDTONj" TargetMode="External"/><Relationship Id="rId188" Type="http://schemas.openxmlformats.org/officeDocument/2006/relationships/hyperlink" Target="https://talan.bank.gov.ua/get-user-certificate/KkmmjodHAJLQRA55mK6d" TargetMode="External"/><Relationship Id="rId395" Type="http://schemas.openxmlformats.org/officeDocument/2006/relationships/hyperlink" Target="https://talan.bank.gov.ua/get-user-certificate/Kkmmj_4PDD8ejxO4PznD" TargetMode="External"/><Relationship Id="rId255" Type="http://schemas.openxmlformats.org/officeDocument/2006/relationships/hyperlink" Target="https://talan.bank.gov.ua/get-user-certificate/Kkmmjj0pQs_D_SmtNxUd" TargetMode="External"/><Relationship Id="rId462" Type="http://schemas.openxmlformats.org/officeDocument/2006/relationships/hyperlink" Target="https://talan.bank.gov.ua/get-user-certificate/KkmmjqDd5phYaAQpobmx" TargetMode="External"/><Relationship Id="rId1092" Type="http://schemas.openxmlformats.org/officeDocument/2006/relationships/hyperlink" Target="https://talan.bank.gov.ua/get-user-certificate/Kkmmjl5rB4wzL_2FW2oF" TargetMode="External"/><Relationship Id="rId1397" Type="http://schemas.openxmlformats.org/officeDocument/2006/relationships/hyperlink" Target="https://talan.bank.gov.ua/get-user-certificate/KkmmjhnXOuobIfJlME2q" TargetMode="External"/><Relationship Id="rId115" Type="http://schemas.openxmlformats.org/officeDocument/2006/relationships/hyperlink" Target="https://talan.bank.gov.ua/get-user-certificate/KkmmjnDfEH-f7-yb65U1" TargetMode="External"/><Relationship Id="rId322" Type="http://schemas.openxmlformats.org/officeDocument/2006/relationships/hyperlink" Target="https://talan.bank.gov.ua/get-user-certificate/KkmmjVrmvLTMKN1MjxgX" TargetMode="External"/><Relationship Id="rId767" Type="http://schemas.openxmlformats.org/officeDocument/2006/relationships/hyperlink" Target="https://talan.bank.gov.ua/get-user-certificate/KkmmjbKzQHD3U5WdOnsg" TargetMode="External"/><Relationship Id="rId974" Type="http://schemas.openxmlformats.org/officeDocument/2006/relationships/hyperlink" Target="https://talan.bank.gov.ua/get-user-certificate/Kkmmjtn_-BjYaRIXGwLy" TargetMode="External"/><Relationship Id="rId627" Type="http://schemas.openxmlformats.org/officeDocument/2006/relationships/hyperlink" Target="https://talan.bank.gov.ua/get-user-certificate/Kkmmjf0SIulWwMtFW_Er" TargetMode="External"/><Relationship Id="rId834" Type="http://schemas.openxmlformats.org/officeDocument/2006/relationships/hyperlink" Target="https://talan.bank.gov.ua/get-user-certificate/KkmmjS_s2h_3wVRZ0r5u" TargetMode="External"/><Relationship Id="rId1257" Type="http://schemas.openxmlformats.org/officeDocument/2006/relationships/hyperlink" Target="https://talan.bank.gov.ua/get-user-certificate/Kkmmj8HRzFoXiNR1evYX" TargetMode="External"/><Relationship Id="rId1464" Type="http://schemas.openxmlformats.org/officeDocument/2006/relationships/hyperlink" Target="https://talan.bank.gov.ua/get-user-certificate/KkmmjaDAxQ6jcTzNmV9H" TargetMode="External"/><Relationship Id="rId1671" Type="http://schemas.openxmlformats.org/officeDocument/2006/relationships/hyperlink" Target="https://talan.bank.gov.ua/get-user-certificate/KkmmjLeKDZsUhzUILQav" TargetMode="External"/><Relationship Id="rId901" Type="http://schemas.openxmlformats.org/officeDocument/2006/relationships/hyperlink" Target="https://talan.bank.gov.ua/get-user-certificate/Kkmmjb2FytOjOx-QS_po" TargetMode="External"/><Relationship Id="rId1117" Type="http://schemas.openxmlformats.org/officeDocument/2006/relationships/hyperlink" Target="https://talan.bank.gov.ua/get-user-certificate/KkmmjWvgG1HE1YEiVYPZ" TargetMode="External"/><Relationship Id="rId1324" Type="http://schemas.openxmlformats.org/officeDocument/2006/relationships/hyperlink" Target="https://talan.bank.gov.ua/get-user-certificate/Kkmmj-kyvEcOB0oH0G2W" TargetMode="External"/><Relationship Id="rId1531" Type="http://schemas.openxmlformats.org/officeDocument/2006/relationships/hyperlink" Target="https://talan.bank.gov.ua/get-user-certificate/KkmmjprC0lQSWCsdy29q" TargetMode="External"/><Relationship Id="rId1769" Type="http://schemas.openxmlformats.org/officeDocument/2006/relationships/hyperlink" Target="https://talan.bank.gov.ua/get-user-certificate/FBFPRtlKp0lx0DJwa3EG" TargetMode="External"/><Relationship Id="rId30" Type="http://schemas.openxmlformats.org/officeDocument/2006/relationships/hyperlink" Target="https://talan.bank.gov.ua/get-user-certificate/KkmmjlYZNsgWgQbmpcLp" TargetMode="External"/><Relationship Id="rId1629" Type="http://schemas.openxmlformats.org/officeDocument/2006/relationships/hyperlink" Target="https://talan.bank.gov.ua/get-user-certificate/KkmmjsBsao8Pgf959QUL" TargetMode="External"/><Relationship Id="rId277" Type="http://schemas.openxmlformats.org/officeDocument/2006/relationships/hyperlink" Target="https://talan.bank.gov.ua/get-user-certificate/Kkmmj11ZJ2kBSjkdp-_3" TargetMode="External"/><Relationship Id="rId484" Type="http://schemas.openxmlformats.org/officeDocument/2006/relationships/hyperlink" Target="https://talan.bank.gov.ua/get-user-certificate/Kkmmj3zxN1dEXv6An4f4" TargetMode="External"/><Relationship Id="rId137" Type="http://schemas.openxmlformats.org/officeDocument/2006/relationships/hyperlink" Target="https://talan.bank.gov.ua/get-user-certificate/KkmmjWVpgqa11lkUEVZy" TargetMode="External"/><Relationship Id="rId344" Type="http://schemas.openxmlformats.org/officeDocument/2006/relationships/hyperlink" Target="https://talan.bank.gov.ua/get-user-certificate/KkmmjK-G_00HRjGdzYW2" TargetMode="External"/><Relationship Id="rId691" Type="http://schemas.openxmlformats.org/officeDocument/2006/relationships/hyperlink" Target="https://talan.bank.gov.ua/get-user-certificate/Kkmmj2BUTOYLnSQucs12" TargetMode="External"/><Relationship Id="rId789" Type="http://schemas.openxmlformats.org/officeDocument/2006/relationships/hyperlink" Target="https://talan.bank.gov.ua/get-user-certificate/KkmmjGrsF8xLfQPjGBsn" TargetMode="External"/><Relationship Id="rId996" Type="http://schemas.openxmlformats.org/officeDocument/2006/relationships/hyperlink" Target="https://talan.bank.gov.ua/get-user-certificate/KkmmjG56y3uWkI0is-_D" TargetMode="External"/><Relationship Id="rId551" Type="http://schemas.openxmlformats.org/officeDocument/2006/relationships/hyperlink" Target="https://talan.bank.gov.ua/get-user-certificate/KkmmjbyEhr_qfOgOi2ds" TargetMode="External"/><Relationship Id="rId649" Type="http://schemas.openxmlformats.org/officeDocument/2006/relationships/hyperlink" Target="https://talan.bank.gov.ua/get-user-certificate/Kkmmjs6JnLukAZ8IoR0A" TargetMode="External"/><Relationship Id="rId856" Type="http://schemas.openxmlformats.org/officeDocument/2006/relationships/hyperlink" Target="https://talan.bank.gov.ua/get-user-certificate/KkmmjfG3B4hszgiMBhW_" TargetMode="External"/><Relationship Id="rId1181" Type="http://schemas.openxmlformats.org/officeDocument/2006/relationships/hyperlink" Target="https://talan.bank.gov.ua/get-user-certificate/KkmmjdQ1WYftPqt7TwHb" TargetMode="External"/><Relationship Id="rId1279" Type="http://schemas.openxmlformats.org/officeDocument/2006/relationships/hyperlink" Target="https://talan.bank.gov.ua/get-user-certificate/KkmmjKXy2mr6neaNW3h6" TargetMode="External"/><Relationship Id="rId1486" Type="http://schemas.openxmlformats.org/officeDocument/2006/relationships/hyperlink" Target="https://talan.bank.gov.ua/get-user-certificate/KkmmjWGktu77CB3AM0gI" TargetMode="External"/><Relationship Id="rId204" Type="http://schemas.openxmlformats.org/officeDocument/2006/relationships/hyperlink" Target="https://talan.bank.gov.ua/get-user-certificate/Kkmmjo6s-YjY2FEMp0Pz" TargetMode="External"/><Relationship Id="rId411" Type="http://schemas.openxmlformats.org/officeDocument/2006/relationships/hyperlink" Target="https://talan.bank.gov.ua/get-user-certificate/KkmmjEi0JBHgOLqM-u_S" TargetMode="External"/><Relationship Id="rId509" Type="http://schemas.openxmlformats.org/officeDocument/2006/relationships/hyperlink" Target="https://talan.bank.gov.ua/get-user-certificate/Kkmmj7270IuUlQLXPLyf" TargetMode="External"/><Relationship Id="rId1041" Type="http://schemas.openxmlformats.org/officeDocument/2006/relationships/hyperlink" Target="https://talan.bank.gov.ua/get-user-certificate/KkmmjJ3X1ZiwyxYodBac" TargetMode="External"/><Relationship Id="rId1139" Type="http://schemas.openxmlformats.org/officeDocument/2006/relationships/hyperlink" Target="https://talan.bank.gov.ua/get-user-certificate/Kkmmjc9ISHLEO7F0aWqw" TargetMode="External"/><Relationship Id="rId1346" Type="http://schemas.openxmlformats.org/officeDocument/2006/relationships/hyperlink" Target="https://talan.bank.gov.ua/get-user-certificate/Kkmmj_UuXZeaCk559yYH" TargetMode="External"/><Relationship Id="rId1693" Type="http://schemas.openxmlformats.org/officeDocument/2006/relationships/hyperlink" Target="https://talan.bank.gov.ua/get-user-certificate/Kkmmj1apOv_gf4a7vYMN" TargetMode="External"/><Relationship Id="rId716" Type="http://schemas.openxmlformats.org/officeDocument/2006/relationships/hyperlink" Target="https://talan.bank.gov.ua/get-user-certificate/Kkmmj8xmxpXcLLFRkfsc" TargetMode="External"/><Relationship Id="rId923" Type="http://schemas.openxmlformats.org/officeDocument/2006/relationships/hyperlink" Target="https://talan.bank.gov.ua/get-user-certificate/KkmmjTRbAiR9KapbQf2l" TargetMode="External"/><Relationship Id="rId1553" Type="http://schemas.openxmlformats.org/officeDocument/2006/relationships/hyperlink" Target="https://talan.bank.gov.ua/get-user-certificate/Kkmmj_TxEHWY2pomtlhA" TargetMode="External"/><Relationship Id="rId1760" Type="http://schemas.openxmlformats.org/officeDocument/2006/relationships/hyperlink" Target="https://talan.bank.gov.ua/get-user-certificate/FBFPRHi_69_S4OqvXqMp" TargetMode="External"/><Relationship Id="rId52" Type="http://schemas.openxmlformats.org/officeDocument/2006/relationships/hyperlink" Target="https://talan.bank.gov.ua/get-user-certificate/KkmmjpjRfsOvf1vTgcs8" TargetMode="External"/><Relationship Id="rId1206" Type="http://schemas.openxmlformats.org/officeDocument/2006/relationships/hyperlink" Target="https://talan.bank.gov.ua/get-user-certificate/KkmmjtVPtT6q7kifRQa9" TargetMode="External"/><Relationship Id="rId1413" Type="http://schemas.openxmlformats.org/officeDocument/2006/relationships/hyperlink" Target="https://talan.bank.gov.ua/get-user-certificate/KkmmjCRvvBaq6ktmAQFu" TargetMode="External"/><Relationship Id="rId1620" Type="http://schemas.openxmlformats.org/officeDocument/2006/relationships/hyperlink" Target="https://talan.bank.gov.ua/get-user-certificate/KkmmjANwcx59JuUuoAKP" TargetMode="External"/><Relationship Id="rId1718" Type="http://schemas.openxmlformats.org/officeDocument/2006/relationships/hyperlink" Target="https://talan.bank.gov.ua/get-user-certificate/aVeKO3qGbZV3ZRj8wzUv" TargetMode="External"/><Relationship Id="rId299" Type="http://schemas.openxmlformats.org/officeDocument/2006/relationships/hyperlink" Target="https://talan.bank.gov.ua/get-user-certificate/KkmmjNvD35nkDU8DTADs" TargetMode="External"/><Relationship Id="rId159" Type="http://schemas.openxmlformats.org/officeDocument/2006/relationships/hyperlink" Target="https://talan.bank.gov.ua/get-user-certificate/KkmmjNL0TnyjzfGKnyuJ" TargetMode="External"/><Relationship Id="rId366" Type="http://schemas.openxmlformats.org/officeDocument/2006/relationships/hyperlink" Target="https://talan.bank.gov.ua/get-user-certificate/KkmmjF8KJz9-d3IGU7xg" TargetMode="External"/><Relationship Id="rId573" Type="http://schemas.openxmlformats.org/officeDocument/2006/relationships/hyperlink" Target="https://talan.bank.gov.ua/get-user-certificate/Kkmmj626RQpxL5CEtzA3" TargetMode="External"/><Relationship Id="rId780" Type="http://schemas.openxmlformats.org/officeDocument/2006/relationships/hyperlink" Target="https://talan.bank.gov.ua/get-user-certificate/KkmmjF5G_f-zjTieQ9Pp" TargetMode="External"/><Relationship Id="rId226" Type="http://schemas.openxmlformats.org/officeDocument/2006/relationships/hyperlink" Target="https://talan.bank.gov.ua/get-user-certificate/Kkmmjztmn1LOG82Tw7tA" TargetMode="External"/><Relationship Id="rId433" Type="http://schemas.openxmlformats.org/officeDocument/2006/relationships/hyperlink" Target="https://talan.bank.gov.ua/get-user-certificate/Kkmmj9FI5wzq-sNoKjed" TargetMode="External"/><Relationship Id="rId878" Type="http://schemas.openxmlformats.org/officeDocument/2006/relationships/hyperlink" Target="https://talan.bank.gov.ua/get-user-certificate/KkmmjiM6ZJh3ad6g2kvq" TargetMode="External"/><Relationship Id="rId1063" Type="http://schemas.openxmlformats.org/officeDocument/2006/relationships/hyperlink" Target="https://talan.bank.gov.ua/get-user-certificate/KkmmjzBAA8u71Gc9fzKq" TargetMode="External"/><Relationship Id="rId1270" Type="http://schemas.openxmlformats.org/officeDocument/2006/relationships/hyperlink" Target="https://talan.bank.gov.ua/get-user-certificate/KkmmjYmYaMnep3XlcQf1" TargetMode="External"/><Relationship Id="rId640" Type="http://schemas.openxmlformats.org/officeDocument/2006/relationships/hyperlink" Target="https://talan.bank.gov.ua/get-user-certificate/KkmmjyvGnwJDf_2Zr3O9" TargetMode="External"/><Relationship Id="rId738" Type="http://schemas.openxmlformats.org/officeDocument/2006/relationships/hyperlink" Target="https://talan.bank.gov.ua/get-user-certificate/KkmmjiwOI6HCXFOg4Aet" TargetMode="External"/><Relationship Id="rId945" Type="http://schemas.openxmlformats.org/officeDocument/2006/relationships/hyperlink" Target="https://talan.bank.gov.ua/get-user-certificate/Kkmmj9t3XN0uxEAH5N6F" TargetMode="External"/><Relationship Id="rId1368" Type="http://schemas.openxmlformats.org/officeDocument/2006/relationships/hyperlink" Target="https://talan.bank.gov.ua/get-user-certificate/KkmmjGEVHMAhSQQp7zlx" TargetMode="External"/><Relationship Id="rId1575" Type="http://schemas.openxmlformats.org/officeDocument/2006/relationships/hyperlink" Target="https://talan.bank.gov.ua/get-user-certificate/KkmmjNn5_28jpDPmGMZg" TargetMode="External"/><Relationship Id="rId1782" Type="http://schemas.openxmlformats.org/officeDocument/2006/relationships/hyperlink" Target="https://talan.bank.gov.ua/get-user-certificate/FXz_t14Xak1MSboAYBtQ" TargetMode="External"/><Relationship Id="rId74" Type="http://schemas.openxmlformats.org/officeDocument/2006/relationships/hyperlink" Target="https://talan.bank.gov.ua/get-user-certificate/KkmmjCH-nh1KZBic3a2E" TargetMode="External"/><Relationship Id="rId500" Type="http://schemas.openxmlformats.org/officeDocument/2006/relationships/hyperlink" Target="https://talan.bank.gov.ua/get-user-certificate/KkmmjzYhvIyPaYSxQAOf" TargetMode="External"/><Relationship Id="rId805" Type="http://schemas.openxmlformats.org/officeDocument/2006/relationships/hyperlink" Target="https://talan.bank.gov.ua/get-user-certificate/KkmmjIbFMfro8tdAnG1T" TargetMode="External"/><Relationship Id="rId1130" Type="http://schemas.openxmlformats.org/officeDocument/2006/relationships/hyperlink" Target="https://talan.bank.gov.ua/get-user-certificate/Kkmmj-fdHtjsMFTjPKPb" TargetMode="External"/><Relationship Id="rId1228" Type="http://schemas.openxmlformats.org/officeDocument/2006/relationships/hyperlink" Target="https://talan.bank.gov.ua/get-user-certificate/Kkmmj6ue6c5y5WUiT1xr" TargetMode="External"/><Relationship Id="rId1435" Type="http://schemas.openxmlformats.org/officeDocument/2006/relationships/hyperlink" Target="https://talan.bank.gov.ua/get-user-certificate/KkmmjfsbTUDzjtuhcwhe" TargetMode="External"/><Relationship Id="rId1642" Type="http://schemas.openxmlformats.org/officeDocument/2006/relationships/hyperlink" Target="https://talan.bank.gov.ua/get-user-certificate/KkmmjrxdYBr4aJX5r04L" TargetMode="External"/><Relationship Id="rId1502" Type="http://schemas.openxmlformats.org/officeDocument/2006/relationships/hyperlink" Target="https://talan.bank.gov.ua/get-user-certificate/KkmmjNEE-V8uHUXGF-tI" TargetMode="External"/><Relationship Id="rId1807" Type="http://schemas.openxmlformats.org/officeDocument/2006/relationships/hyperlink" Target="https://talan.bank.gov.ua/get-user-certificate/6q2h6TPk08R9pcBqhfOT" TargetMode="External"/><Relationship Id="rId290" Type="http://schemas.openxmlformats.org/officeDocument/2006/relationships/hyperlink" Target="https://talan.bank.gov.ua/get-user-certificate/KkmmjjgV1_Lmi4ELemVf" TargetMode="External"/><Relationship Id="rId388" Type="http://schemas.openxmlformats.org/officeDocument/2006/relationships/hyperlink" Target="https://talan.bank.gov.ua/get-user-certificate/KkmmjMotDCdLCYwakj-Q" TargetMode="External"/><Relationship Id="rId150" Type="http://schemas.openxmlformats.org/officeDocument/2006/relationships/hyperlink" Target="https://talan.bank.gov.ua/get-user-certificate/Kkmmjq7A_V2GIhprr83s" TargetMode="External"/><Relationship Id="rId595" Type="http://schemas.openxmlformats.org/officeDocument/2006/relationships/hyperlink" Target="https://talan.bank.gov.ua/get-user-certificate/KkmmjQcQhvxWyIm8Z9gn" TargetMode="External"/><Relationship Id="rId248" Type="http://schemas.openxmlformats.org/officeDocument/2006/relationships/hyperlink" Target="https://talan.bank.gov.ua/get-user-certificate/KkmmjY_iudOTPqDMfxb4" TargetMode="External"/><Relationship Id="rId455" Type="http://schemas.openxmlformats.org/officeDocument/2006/relationships/hyperlink" Target="https://talan.bank.gov.ua/get-user-certificate/KkmmjkH99oTPoC6viTVK" TargetMode="External"/><Relationship Id="rId662" Type="http://schemas.openxmlformats.org/officeDocument/2006/relationships/hyperlink" Target="https://talan.bank.gov.ua/get-user-certificate/KkmmjEzVhtPu-we2-Vyq" TargetMode="External"/><Relationship Id="rId1085" Type="http://schemas.openxmlformats.org/officeDocument/2006/relationships/hyperlink" Target="https://talan.bank.gov.ua/get-user-certificate/Kkmmjw9KK0Ml1-rMU8yD" TargetMode="External"/><Relationship Id="rId1292" Type="http://schemas.openxmlformats.org/officeDocument/2006/relationships/hyperlink" Target="https://talan.bank.gov.ua/get-user-certificate/Kkmmju6TuNF5fvkST1lr" TargetMode="External"/><Relationship Id="rId108" Type="http://schemas.openxmlformats.org/officeDocument/2006/relationships/hyperlink" Target="https://talan.bank.gov.ua/get-user-certificate/KkmmjFuwqhHw7L8ObzDb" TargetMode="External"/><Relationship Id="rId315" Type="http://schemas.openxmlformats.org/officeDocument/2006/relationships/hyperlink" Target="https://talan.bank.gov.ua/get-user-certificate/KkmmjbMrPgEUQoFBAOCe" TargetMode="External"/><Relationship Id="rId522" Type="http://schemas.openxmlformats.org/officeDocument/2006/relationships/hyperlink" Target="https://talan.bank.gov.ua/get-user-certificate/KkmmjSRMSikjYvFyV3sI" TargetMode="External"/><Relationship Id="rId967" Type="http://schemas.openxmlformats.org/officeDocument/2006/relationships/hyperlink" Target="https://talan.bank.gov.ua/get-user-certificate/KkmmjBvucRU_MR00YtAp" TargetMode="External"/><Relationship Id="rId1152" Type="http://schemas.openxmlformats.org/officeDocument/2006/relationships/hyperlink" Target="https://talan.bank.gov.ua/get-user-certificate/KkmmjKveqFfVMDOvEcZA" TargetMode="External"/><Relationship Id="rId1597" Type="http://schemas.openxmlformats.org/officeDocument/2006/relationships/hyperlink" Target="https://talan.bank.gov.ua/get-user-certificate/KkmmjdNTzpAN5eERnTht" TargetMode="External"/><Relationship Id="rId96" Type="http://schemas.openxmlformats.org/officeDocument/2006/relationships/hyperlink" Target="https://talan.bank.gov.ua/get-user-certificate/KkmmjPeXL3qh3xI4uN_-" TargetMode="External"/><Relationship Id="rId827" Type="http://schemas.openxmlformats.org/officeDocument/2006/relationships/hyperlink" Target="https://talan.bank.gov.ua/get-user-certificate/KkmmjKgjWqqxN8u2yUMH" TargetMode="External"/><Relationship Id="rId1012" Type="http://schemas.openxmlformats.org/officeDocument/2006/relationships/hyperlink" Target="https://talan.bank.gov.ua/get-user-certificate/KkmmjGA3kkec-7a29u9-" TargetMode="External"/><Relationship Id="rId1457" Type="http://schemas.openxmlformats.org/officeDocument/2006/relationships/hyperlink" Target="https://talan.bank.gov.ua/get-user-certificate/KkmmjHK84GgTO0NRngz_" TargetMode="External"/><Relationship Id="rId1664" Type="http://schemas.openxmlformats.org/officeDocument/2006/relationships/hyperlink" Target="https://talan.bank.gov.ua/get-user-certificate/KkmmjNHOqTv_IGTcqyLG" TargetMode="External"/><Relationship Id="rId1317" Type="http://schemas.openxmlformats.org/officeDocument/2006/relationships/hyperlink" Target="https://talan.bank.gov.ua/get-user-certificate/KkmmjDPZHa8YzMmVcL4b" TargetMode="External"/><Relationship Id="rId1524" Type="http://schemas.openxmlformats.org/officeDocument/2006/relationships/hyperlink" Target="https://talan.bank.gov.ua/get-user-certificate/Kkmmjs-LovRkloxG61Qa" TargetMode="External"/><Relationship Id="rId1731" Type="http://schemas.openxmlformats.org/officeDocument/2006/relationships/hyperlink" Target="https://talan.bank.gov.ua/get-user-certificate/aVeKOtrvMVPIxJ-W_oTj" TargetMode="External"/><Relationship Id="rId23" Type="http://schemas.openxmlformats.org/officeDocument/2006/relationships/hyperlink" Target="https://talan.bank.gov.ua/get-user-certificate/Kkmmjr-MkMmArVGagTNw" TargetMode="External"/><Relationship Id="rId172" Type="http://schemas.openxmlformats.org/officeDocument/2006/relationships/hyperlink" Target="https://talan.bank.gov.ua/get-user-certificate/Kkmmja2Sq_LhlIrEV-_4" TargetMode="External"/><Relationship Id="rId477" Type="http://schemas.openxmlformats.org/officeDocument/2006/relationships/hyperlink" Target="https://talan.bank.gov.ua/get-user-certificate/KkmmjXuMKijsCTukwpuY" TargetMode="External"/><Relationship Id="rId684" Type="http://schemas.openxmlformats.org/officeDocument/2006/relationships/hyperlink" Target="https://talan.bank.gov.ua/get-user-certificate/Kkmmjil-WkF9DM5TaTre" TargetMode="External"/><Relationship Id="rId337" Type="http://schemas.openxmlformats.org/officeDocument/2006/relationships/hyperlink" Target="https://talan.bank.gov.ua/get-user-certificate/Kkmmj8xzyhTvekJXi1k-" TargetMode="External"/><Relationship Id="rId891" Type="http://schemas.openxmlformats.org/officeDocument/2006/relationships/hyperlink" Target="https://talan.bank.gov.ua/get-user-certificate/Kkmmj2MQRrsvhAgBHPT1" TargetMode="External"/><Relationship Id="rId989" Type="http://schemas.openxmlformats.org/officeDocument/2006/relationships/hyperlink" Target="https://talan.bank.gov.ua/get-user-certificate/KkmmjPwHJSoQvxDT1kA8" TargetMode="External"/><Relationship Id="rId544" Type="http://schemas.openxmlformats.org/officeDocument/2006/relationships/hyperlink" Target="https://talan.bank.gov.ua/get-user-certificate/KkmmjuBJ36U6HdSmoQXC" TargetMode="External"/><Relationship Id="rId751" Type="http://schemas.openxmlformats.org/officeDocument/2006/relationships/hyperlink" Target="https://talan.bank.gov.ua/get-user-certificate/KkmmjxvN3XL4cU_5Ygk-" TargetMode="External"/><Relationship Id="rId849" Type="http://schemas.openxmlformats.org/officeDocument/2006/relationships/hyperlink" Target="https://talan.bank.gov.ua/get-user-certificate/Kkmmj8DokbjBSNYoNZKZ" TargetMode="External"/><Relationship Id="rId1174" Type="http://schemas.openxmlformats.org/officeDocument/2006/relationships/hyperlink" Target="https://talan.bank.gov.ua/get-user-certificate/KkmmjeicQZydz0Kx1Fs_" TargetMode="External"/><Relationship Id="rId1381" Type="http://schemas.openxmlformats.org/officeDocument/2006/relationships/hyperlink" Target="https://talan.bank.gov.ua/get-user-certificate/Kkmmjn9XeImZFyreuzSq" TargetMode="External"/><Relationship Id="rId1479" Type="http://schemas.openxmlformats.org/officeDocument/2006/relationships/hyperlink" Target="https://talan.bank.gov.ua/get-user-certificate/KkmmjHEuHOUFcQd6nTlC" TargetMode="External"/><Relationship Id="rId1686" Type="http://schemas.openxmlformats.org/officeDocument/2006/relationships/hyperlink" Target="https://talan.bank.gov.ua/get-user-certificate/Kkmmj8QBGU9GAPgfhUv5" TargetMode="External"/><Relationship Id="rId404" Type="http://schemas.openxmlformats.org/officeDocument/2006/relationships/hyperlink" Target="https://talan.bank.gov.ua/get-user-certificate/KkmmjGRDOLt-f-7FrI0M" TargetMode="External"/><Relationship Id="rId611" Type="http://schemas.openxmlformats.org/officeDocument/2006/relationships/hyperlink" Target="https://talan.bank.gov.ua/get-user-certificate/KkmmjWKTHxRaknQ3uh_W" TargetMode="External"/><Relationship Id="rId1034" Type="http://schemas.openxmlformats.org/officeDocument/2006/relationships/hyperlink" Target="https://talan.bank.gov.ua/get-user-certificate/KkmmjJhGYLVOBmGuafuP" TargetMode="External"/><Relationship Id="rId1241" Type="http://schemas.openxmlformats.org/officeDocument/2006/relationships/hyperlink" Target="https://talan.bank.gov.ua/get-user-certificate/Kkmmj-8xpCGdmOiFz4Vc" TargetMode="External"/><Relationship Id="rId1339" Type="http://schemas.openxmlformats.org/officeDocument/2006/relationships/hyperlink" Target="https://talan.bank.gov.ua/get-user-certificate/KkmmjpsGbvaRvj8ZBNRW" TargetMode="External"/><Relationship Id="rId709" Type="http://schemas.openxmlformats.org/officeDocument/2006/relationships/hyperlink" Target="https://talan.bank.gov.ua/get-user-certificate/Kkmmj3lijAvOeYPbMDl6" TargetMode="External"/><Relationship Id="rId916" Type="http://schemas.openxmlformats.org/officeDocument/2006/relationships/hyperlink" Target="https://talan.bank.gov.ua/get-user-certificate/KkmmjJeEcDcgKggUrhN3" TargetMode="External"/><Relationship Id="rId1101" Type="http://schemas.openxmlformats.org/officeDocument/2006/relationships/hyperlink" Target="https://talan.bank.gov.ua/get-user-certificate/Kkmmjfp8YYCNbRVjO5W7" TargetMode="External"/><Relationship Id="rId1546" Type="http://schemas.openxmlformats.org/officeDocument/2006/relationships/hyperlink" Target="https://talan.bank.gov.ua/get-user-certificate/KkmmjfZN13W1YmSXuKpu" TargetMode="External"/><Relationship Id="rId1753" Type="http://schemas.openxmlformats.org/officeDocument/2006/relationships/hyperlink" Target="https://talan.bank.gov.ua/get-user-certificate/aVeKOrJPpku-RNaQC3tb" TargetMode="External"/><Relationship Id="rId45" Type="http://schemas.openxmlformats.org/officeDocument/2006/relationships/hyperlink" Target="https://talan.bank.gov.ua/get-user-certificate/KkmmjQkuDfF4MK0pO1fU" TargetMode="External"/><Relationship Id="rId1406" Type="http://schemas.openxmlformats.org/officeDocument/2006/relationships/hyperlink" Target="https://talan.bank.gov.ua/get-user-certificate/Kkmmj2laOSYbNx6Q0i2P" TargetMode="External"/><Relationship Id="rId1613" Type="http://schemas.openxmlformats.org/officeDocument/2006/relationships/hyperlink" Target="https://talan.bank.gov.ua/get-user-certificate/KkmmjH2uXEJwB5DQP6UZ" TargetMode="External"/><Relationship Id="rId194" Type="http://schemas.openxmlformats.org/officeDocument/2006/relationships/hyperlink" Target="https://talan.bank.gov.ua/get-user-certificate/KkmmjPc0g24UKNhP72RZ" TargetMode="External"/><Relationship Id="rId261" Type="http://schemas.openxmlformats.org/officeDocument/2006/relationships/hyperlink" Target="https://talan.bank.gov.ua/get-user-certificate/KkmmjMUkczoPlkzjK6W6" TargetMode="External"/><Relationship Id="rId499" Type="http://schemas.openxmlformats.org/officeDocument/2006/relationships/hyperlink" Target="https://talan.bank.gov.ua/get-user-certificate/KkmmjI64ebeeYliewtv7" TargetMode="External"/><Relationship Id="rId359" Type="http://schemas.openxmlformats.org/officeDocument/2006/relationships/hyperlink" Target="https://talan.bank.gov.ua/get-user-certificate/KkmmjPjV1WbELeAzJ4zc" TargetMode="External"/><Relationship Id="rId566" Type="http://schemas.openxmlformats.org/officeDocument/2006/relationships/hyperlink" Target="https://talan.bank.gov.ua/get-user-certificate/KkmmjyfzKjR_2I63yXw_" TargetMode="External"/><Relationship Id="rId773" Type="http://schemas.openxmlformats.org/officeDocument/2006/relationships/hyperlink" Target="https://talan.bank.gov.ua/get-user-certificate/KkmmjnNSBc0hIeuyeGfH" TargetMode="External"/><Relationship Id="rId1196" Type="http://schemas.openxmlformats.org/officeDocument/2006/relationships/hyperlink" Target="https://talan.bank.gov.ua/get-user-certificate/KkmmjnLsZgn_G4kJmh7c" TargetMode="External"/><Relationship Id="rId121" Type="http://schemas.openxmlformats.org/officeDocument/2006/relationships/hyperlink" Target="https://talan.bank.gov.ua/get-user-certificate/Kkmmj_RbNO3foo-5cYQb" TargetMode="External"/><Relationship Id="rId219" Type="http://schemas.openxmlformats.org/officeDocument/2006/relationships/hyperlink" Target="https://talan.bank.gov.ua/get-user-certificate/KkmmjLVdZEwAyRHI988w" TargetMode="External"/><Relationship Id="rId426" Type="http://schemas.openxmlformats.org/officeDocument/2006/relationships/hyperlink" Target="https://talan.bank.gov.ua/get-user-certificate/Kkmmjrt5aBrvB53vOmud" TargetMode="External"/><Relationship Id="rId633" Type="http://schemas.openxmlformats.org/officeDocument/2006/relationships/hyperlink" Target="https://talan.bank.gov.ua/get-user-certificate/KkmmjtiHl0iNN1kEmqVm" TargetMode="External"/><Relationship Id="rId980" Type="http://schemas.openxmlformats.org/officeDocument/2006/relationships/hyperlink" Target="https://talan.bank.gov.ua/get-user-certificate/KkmmjUVPwb8lhOL3Yp8a" TargetMode="External"/><Relationship Id="rId1056" Type="http://schemas.openxmlformats.org/officeDocument/2006/relationships/hyperlink" Target="https://talan.bank.gov.ua/get-user-certificate/KkmmjmAetp9SfMxqpvHm" TargetMode="External"/><Relationship Id="rId1263" Type="http://schemas.openxmlformats.org/officeDocument/2006/relationships/hyperlink" Target="https://talan.bank.gov.ua/get-user-certificate/Kkmmj2i4lpwhcsLyRS0-" TargetMode="External"/><Relationship Id="rId840" Type="http://schemas.openxmlformats.org/officeDocument/2006/relationships/hyperlink" Target="https://talan.bank.gov.ua/get-user-certificate/KkmmjpPe_XZEc7ThdRym" TargetMode="External"/><Relationship Id="rId938" Type="http://schemas.openxmlformats.org/officeDocument/2006/relationships/hyperlink" Target="https://talan.bank.gov.ua/get-user-certificate/Kkmmjtl31De_lkCLsr-2" TargetMode="External"/><Relationship Id="rId1470" Type="http://schemas.openxmlformats.org/officeDocument/2006/relationships/hyperlink" Target="https://talan.bank.gov.ua/get-user-certificate/KkmmjMWoUe8z5l4VWWxV" TargetMode="External"/><Relationship Id="rId1568" Type="http://schemas.openxmlformats.org/officeDocument/2006/relationships/hyperlink" Target="https://talan.bank.gov.ua/get-user-certificate/Kkmmje3BoBGwRODFBm3L" TargetMode="External"/><Relationship Id="rId1775" Type="http://schemas.openxmlformats.org/officeDocument/2006/relationships/hyperlink" Target="https://talan.bank.gov.ua/get-user-certificate/FBFPR8MRovURNAfU_J7w" TargetMode="External"/><Relationship Id="rId67" Type="http://schemas.openxmlformats.org/officeDocument/2006/relationships/hyperlink" Target="https://talan.bank.gov.ua/get-user-certificate/KkmmjTJ0Y_LT75tLseYi" TargetMode="External"/><Relationship Id="rId700" Type="http://schemas.openxmlformats.org/officeDocument/2006/relationships/hyperlink" Target="https://talan.bank.gov.ua/get-user-certificate/KkmmjgxKxS9ydiFQmcKV" TargetMode="External"/><Relationship Id="rId1123" Type="http://schemas.openxmlformats.org/officeDocument/2006/relationships/hyperlink" Target="https://talan.bank.gov.ua/get-user-certificate/KkmmjEZRPBetfcRUs_v9" TargetMode="External"/><Relationship Id="rId1330" Type="http://schemas.openxmlformats.org/officeDocument/2006/relationships/hyperlink" Target="https://talan.bank.gov.ua/get-user-certificate/KkmmjyxFJu9uCdaeiEUW" TargetMode="External"/><Relationship Id="rId1428" Type="http://schemas.openxmlformats.org/officeDocument/2006/relationships/hyperlink" Target="https://talan.bank.gov.ua/get-user-certificate/Kkmmj1uySWSNt7upNo7j" TargetMode="External"/><Relationship Id="rId1635" Type="http://schemas.openxmlformats.org/officeDocument/2006/relationships/hyperlink" Target="https://talan.bank.gov.ua/get-user-certificate/KkmmjKZoFlIgumCvZpHH" TargetMode="External"/><Relationship Id="rId1702" Type="http://schemas.openxmlformats.org/officeDocument/2006/relationships/hyperlink" Target="https://talan.bank.gov.ua/get-user-certificate/Kkmmj4wmo7H1GsvyE4oJ" TargetMode="External"/><Relationship Id="rId283" Type="http://schemas.openxmlformats.org/officeDocument/2006/relationships/hyperlink" Target="https://talan.bank.gov.ua/get-user-certificate/KkmmjV1vz-KF2kdy_NXY" TargetMode="External"/><Relationship Id="rId490" Type="http://schemas.openxmlformats.org/officeDocument/2006/relationships/hyperlink" Target="https://talan.bank.gov.ua/get-user-certificate/KkmmjkIC3IzkVQgxS-jb" TargetMode="External"/><Relationship Id="rId143" Type="http://schemas.openxmlformats.org/officeDocument/2006/relationships/hyperlink" Target="https://talan.bank.gov.ua/get-user-certificate/Kkmmj-AdSES2ONmW7OGE" TargetMode="External"/><Relationship Id="rId350" Type="http://schemas.openxmlformats.org/officeDocument/2006/relationships/hyperlink" Target="https://talan.bank.gov.ua/get-user-certificate/KkmmjOxGnC1kaS3cZe7j" TargetMode="External"/><Relationship Id="rId588" Type="http://schemas.openxmlformats.org/officeDocument/2006/relationships/hyperlink" Target="https://talan.bank.gov.ua/get-user-certificate/Kkmmjrr5FISz480BFzJn" TargetMode="External"/><Relationship Id="rId795" Type="http://schemas.openxmlformats.org/officeDocument/2006/relationships/hyperlink" Target="https://talan.bank.gov.ua/get-user-certificate/Kkmmj3LyNDZ-FUGyG8yr" TargetMode="External"/><Relationship Id="rId9" Type="http://schemas.openxmlformats.org/officeDocument/2006/relationships/hyperlink" Target="https://talan.bank.gov.ua/get-user-certificate/KkmmjvqsD4V0-fPZ81td" TargetMode="External"/><Relationship Id="rId210" Type="http://schemas.openxmlformats.org/officeDocument/2006/relationships/hyperlink" Target="https://talan.bank.gov.ua/get-user-certificate/KkmmjV3cWqZ8Iq1alHXO" TargetMode="External"/><Relationship Id="rId448" Type="http://schemas.openxmlformats.org/officeDocument/2006/relationships/hyperlink" Target="https://talan.bank.gov.ua/get-user-certificate/Kkmmj85PuuU-Pw5YkLBJ" TargetMode="External"/><Relationship Id="rId655" Type="http://schemas.openxmlformats.org/officeDocument/2006/relationships/hyperlink" Target="https://talan.bank.gov.ua/get-user-certificate/KkmmjzmsLhbQNcgSnxZ7" TargetMode="External"/><Relationship Id="rId862" Type="http://schemas.openxmlformats.org/officeDocument/2006/relationships/hyperlink" Target="https://talan.bank.gov.ua/get-user-certificate/KkmmjImJOTdUlCQPFNYe" TargetMode="External"/><Relationship Id="rId1078" Type="http://schemas.openxmlformats.org/officeDocument/2006/relationships/hyperlink" Target="https://talan.bank.gov.ua/get-user-certificate/KkmmjaNOnIcBz-XkFIGq" TargetMode="External"/><Relationship Id="rId1285" Type="http://schemas.openxmlformats.org/officeDocument/2006/relationships/hyperlink" Target="https://talan.bank.gov.ua/get-user-certificate/KkmmjroabsMVho21FV5B" TargetMode="External"/><Relationship Id="rId1492" Type="http://schemas.openxmlformats.org/officeDocument/2006/relationships/hyperlink" Target="https://talan.bank.gov.ua/get-user-certificate/KkmmjmMQQXDqfapdP5V_" TargetMode="External"/><Relationship Id="rId308" Type="http://schemas.openxmlformats.org/officeDocument/2006/relationships/hyperlink" Target="https://talan.bank.gov.ua/get-user-certificate/KkmmjdKS6BjRNPe2kpwN" TargetMode="External"/><Relationship Id="rId515" Type="http://schemas.openxmlformats.org/officeDocument/2006/relationships/hyperlink" Target="https://talan.bank.gov.ua/get-user-certificate/KkmmjantrFtnZv9PhAUV" TargetMode="External"/><Relationship Id="rId722" Type="http://schemas.openxmlformats.org/officeDocument/2006/relationships/hyperlink" Target="https://talan.bank.gov.ua/get-user-certificate/Kkmmjlm9yM0C11Uq1aTQ" TargetMode="External"/><Relationship Id="rId1145" Type="http://schemas.openxmlformats.org/officeDocument/2006/relationships/hyperlink" Target="https://talan.bank.gov.ua/get-user-certificate/KkmmjC1Gm9-sEKAhF9DO" TargetMode="External"/><Relationship Id="rId1352" Type="http://schemas.openxmlformats.org/officeDocument/2006/relationships/hyperlink" Target="https://talan.bank.gov.ua/get-user-certificate/Kkmmjb2VkaS2Ke-dmPiz" TargetMode="External"/><Relationship Id="rId1797" Type="http://schemas.openxmlformats.org/officeDocument/2006/relationships/hyperlink" Target="https://talan.bank.gov.ua/get-user-certificate/FXz_tVJQJYG7Q5FW9RIl" TargetMode="External"/><Relationship Id="rId89" Type="http://schemas.openxmlformats.org/officeDocument/2006/relationships/hyperlink" Target="https://talan.bank.gov.ua/get-user-certificate/KkmmjRuGAEghLqI7Oeid" TargetMode="External"/><Relationship Id="rId1005" Type="http://schemas.openxmlformats.org/officeDocument/2006/relationships/hyperlink" Target="https://talan.bank.gov.ua/get-user-certificate/Kkmmjw75XYd8kwDbkhxf" TargetMode="External"/><Relationship Id="rId1212" Type="http://schemas.openxmlformats.org/officeDocument/2006/relationships/hyperlink" Target="https://talan.bank.gov.ua/get-user-certificate/KkmmjRMGywkiiv2_ykQY" TargetMode="External"/><Relationship Id="rId1657" Type="http://schemas.openxmlformats.org/officeDocument/2006/relationships/hyperlink" Target="https://talan.bank.gov.ua/get-user-certificate/Kkmmj1QRoSw5n8PlAP3H" TargetMode="External"/><Relationship Id="rId1517" Type="http://schemas.openxmlformats.org/officeDocument/2006/relationships/hyperlink" Target="https://talan.bank.gov.ua/get-user-certificate/Kkmmj_CuWx1ZmMD5vdHo" TargetMode="External"/><Relationship Id="rId1724" Type="http://schemas.openxmlformats.org/officeDocument/2006/relationships/hyperlink" Target="https://talan.bank.gov.ua/get-user-certificate/aVeKO6ROoVwXKA-49mWR" TargetMode="External"/><Relationship Id="rId16" Type="http://schemas.openxmlformats.org/officeDocument/2006/relationships/hyperlink" Target="https://talan.bank.gov.ua/get-user-certificate/KkmmjDgfRyNV0eEMGNFr" TargetMode="External"/><Relationship Id="rId165" Type="http://schemas.openxmlformats.org/officeDocument/2006/relationships/hyperlink" Target="https://talan.bank.gov.ua/get-user-certificate/KkmmjTvzOGxaLkq7Xckc" TargetMode="External"/><Relationship Id="rId372" Type="http://schemas.openxmlformats.org/officeDocument/2006/relationships/hyperlink" Target="https://talan.bank.gov.ua/get-user-certificate/Kkmmj7OrE91WuoVfdWpX" TargetMode="External"/><Relationship Id="rId677" Type="http://schemas.openxmlformats.org/officeDocument/2006/relationships/hyperlink" Target="https://talan.bank.gov.ua/get-user-certificate/KkmmjOpPoJ06Zz1JOhf8" TargetMode="External"/><Relationship Id="rId232" Type="http://schemas.openxmlformats.org/officeDocument/2006/relationships/hyperlink" Target="https://talan.bank.gov.ua/get-user-certificate/KkmmjBmyaBN6CsIU1c1g" TargetMode="External"/><Relationship Id="rId884" Type="http://schemas.openxmlformats.org/officeDocument/2006/relationships/hyperlink" Target="https://talan.bank.gov.ua/get-user-certificate/KkmmjXlKhkHr983pXsOI" TargetMode="External"/><Relationship Id="rId537" Type="http://schemas.openxmlformats.org/officeDocument/2006/relationships/hyperlink" Target="https://talan.bank.gov.ua/get-user-certificate/KkmmjogsIPa5Sk2FnMkJ" TargetMode="External"/><Relationship Id="rId744" Type="http://schemas.openxmlformats.org/officeDocument/2006/relationships/hyperlink" Target="https://talan.bank.gov.ua/get-user-certificate/KkmmjByvFMtvStNgiVdZ" TargetMode="External"/><Relationship Id="rId951" Type="http://schemas.openxmlformats.org/officeDocument/2006/relationships/hyperlink" Target="https://talan.bank.gov.ua/get-user-certificate/KkmmjvwjxGMGy7t-EXZd" TargetMode="External"/><Relationship Id="rId1167" Type="http://schemas.openxmlformats.org/officeDocument/2006/relationships/hyperlink" Target="https://talan.bank.gov.ua/get-user-certificate/Kkmmjr5-s9MtUnahnSrR" TargetMode="External"/><Relationship Id="rId1374" Type="http://schemas.openxmlformats.org/officeDocument/2006/relationships/hyperlink" Target="https://talan.bank.gov.ua/get-user-certificate/KkmmjA2LdOZ5Vndn9Ils" TargetMode="External"/><Relationship Id="rId1581" Type="http://schemas.openxmlformats.org/officeDocument/2006/relationships/hyperlink" Target="https://talan.bank.gov.ua/get-user-certificate/Kkmmj6uf4h-Ji3d3I07G" TargetMode="External"/><Relationship Id="rId1679" Type="http://schemas.openxmlformats.org/officeDocument/2006/relationships/hyperlink" Target="https://talan.bank.gov.ua/get-user-certificate/Kkmmjb_6t-u-20rFf--9" TargetMode="External"/><Relationship Id="rId80" Type="http://schemas.openxmlformats.org/officeDocument/2006/relationships/hyperlink" Target="https://talan.bank.gov.ua/get-user-certificate/KkmmjmEVNBY9WMNvgfoX" TargetMode="External"/><Relationship Id="rId604" Type="http://schemas.openxmlformats.org/officeDocument/2006/relationships/hyperlink" Target="https://talan.bank.gov.ua/get-user-certificate/KkmmjnqTivJaR5H82CXj" TargetMode="External"/><Relationship Id="rId811" Type="http://schemas.openxmlformats.org/officeDocument/2006/relationships/hyperlink" Target="https://talan.bank.gov.ua/get-user-certificate/KkmmjPXW2VJkSlVfleoS" TargetMode="External"/><Relationship Id="rId1027" Type="http://schemas.openxmlformats.org/officeDocument/2006/relationships/hyperlink" Target="https://talan.bank.gov.ua/get-user-certificate/Kkmmj2LgOrTXdqFRDqyx" TargetMode="External"/><Relationship Id="rId1234" Type="http://schemas.openxmlformats.org/officeDocument/2006/relationships/hyperlink" Target="https://talan.bank.gov.ua/get-user-certificate/KkmmjajD338qyehZsw77" TargetMode="External"/><Relationship Id="rId1441" Type="http://schemas.openxmlformats.org/officeDocument/2006/relationships/hyperlink" Target="https://talan.bank.gov.ua/get-user-certificate/Kkmmj5pfhm42XWShHPQ7" TargetMode="External"/><Relationship Id="rId909" Type="http://schemas.openxmlformats.org/officeDocument/2006/relationships/hyperlink" Target="https://talan.bank.gov.ua/get-user-certificate/Kkmmj3LDjDsAP3y_4eY5" TargetMode="External"/><Relationship Id="rId1301" Type="http://schemas.openxmlformats.org/officeDocument/2006/relationships/hyperlink" Target="https://talan.bank.gov.ua/get-user-certificate/KkmmjNQAr85CYPtj_ppq" TargetMode="External"/><Relationship Id="rId1539" Type="http://schemas.openxmlformats.org/officeDocument/2006/relationships/hyperlink" Target="https://talan.bank.gov.ua/get-user-certificate/KkmmjxfcjDbFgbCjJAkQ" TargetMode="External"/><Relationship Id="rId1746" Type="http://schemas.openxmlformats.org/officeDocument/2006/relationships/hyperlink" Target="https://talan.bank.gov.ua/get-user-certificate/aVeKODWwdzCe9N1cV-yI" TargetMode="External"/><Relationship Id="rId38" Type="http://schemas.openxmlformats.org/officeDocument/2006/relationships/hyperlink" Target="https://talan.bank.gov.ua/get-user-certificate/KkmmjwaT2wqwzFvZ2EZD" TargetMode="External"/><Relationship Id="rId1606" Type="http://schemas.openxmlformats.org/officeDocument/2006/relationships/hyperlink" Target="https://talan.bank.gov.ua/get-user-certificate/Kkmmj2VY0xdJnSpDOlWH" TargetMode="External"/><Relationship Id="rId1813" Type="http://schemas.openxmlformats.org/officeDocument/2006/relationships/printerSettings" Target="../printerSettings/printerSettings1.bin"/><Relationship Id="rId187" Type="http://schemas.openxmlformats.org/officeDocument/2006/relationships/hyperlink" Target="https://talan.bank.gov.ua/get-user-certificate/KkmmjcabozWyNxs7nx7t" TargetMode="External"/><Relationship Id="rId394" Type="http://schemas.openxmlformats.org/officeDocument/2006/relationships/hyperlink" Target="https://talan.bank.gov.ua/get-user-certificate/KkmmjoNhtF0GB4rc6jeB" TargetMode="External"/><Relationship Id="rId254" Type="http://schemas.openxmlformats.org/officeDocument/2006/relationships/hyperlink" Target="https://talan.bank.gov.ua/get-user-certificate/KkmmjlWUc4p13t0qf4Y7" TargetMode="External"/><Relationship Id="rId699" Type="http://schemas.openxmlformats.org/officeDocument/2006/relationships/hyperlink" Target="https://talan.bank.gov.ua/get-user-certificate/KkmmjZjsFJ9uTbU0HrX5" TargetMode="External"/><Relationship Id="rId1091" Type="http://schemas.openxmlformats.org/officeDocument/2006/relationships/hyperlink" Target="https://talan.bank.gov.ua/get-user-certificate/KkmmjDdFO3gRMJqYR8aU" TargetMode="External"/><Relationship Id="rId114" Type="http://schemas.openxmlformats.org/officeDocument/2006/relationships/hyperlink" Target="https://talan.bank.gov.ua/get-user-certificate/KkmmjHi_3k6YjxY5TfME" TargetMode="External"/><Relationship Id="rId461" Type="http://schemas.openxmlformats.org/officeDocument/2006/relationships/hyperlink" Target="https://talan.bank.gov.ua/get-user-certificate/KkmmjK2_kW6lUxVKybrw" TargetMode="External"/><Relationship Id="rId559" Type="http://schemas.openxmlformats.org/officeDocument/2006/relationships/hyperlink" Target="https://talan.bank.gov.ua/get-user-certificate/KkmmjNqj00Af-C8ohXpg" TargetMode="External"/><Relationship Id="rId766" Type="http://schemas.openxmlformats.org/officeDocument/2006/relationships/hyperlink" Target="https://talan.bank.gov.ua/get-user-certificate/KkmmjuL5ALdiS1GPihN0" TargetMode="External"/><Relationship Id="rId1189" Type="http://schemas.openxmlformats.org/officeDocument/2006/relationships/hyperlink" Target="https://talan.bank.gov.ua/get-user-certificate/Kkmmjg5EXw3gZo31DsVp" TargetMode="External"/><Relationship Id="rId1396" Type="http://schemas.openxmlformats.org/officeDocument/2006/relationships/hyperlink" Target="https://talan.bank.gov.ua/get-user-certificate/Kkmmj3Akos-wMR3N_lKi" TargetMode="External"/><Relationship Id="rId321" Type="http://schemas.openxmlformats.org/officeDocument/2006/relationships/hyperlink" Target="https://talan.bank.gov.ua/get-user-certificate/KkmmjQGnRiQkRWXpWGT-" TargetMode="External"/><Relationship Id="rId419" Type="http://schemas.openxmlformats.org/officeDocument/2006/relationships/hyperlink" Target="https://talan.bank.gov.ua/get-user-certificate/KkmmjsrbG6CsG3wZFyFs" TargetMode="External"/><Relationship Id="rId626" Type="http://schemas.openxmlformats.org/officeDocument/2006/relationships/hyperlink" Target="https://talan.bank.gov.ua/get-user-certificate/KkmmjFJTk-Cr-bp9gLje" TargetMode="External"/><Relationship Id="rId973" Type="http://schemas.openxmlformats.org/officeDocument/2006/relationships/hyperlink" Target="https://talan.bank.gov.ua/get-user-certificate/KkmmjLs-jUU6ELgxQU2Z" TargetMode="External"/><Relationship Id="rId1049" Type="http://schemas.openxmlformats.org/officeDocument/2006/relationships/hyperlink" Target="https://talan.bank.gov.ua/get-user-certificate/KkmmjUxRePAYJAl0UafP" TargetMode="External"/><Relationship Id="rId1256" Type="http://schemas.openxmlformats.org/officeDocument/2006/relationships/hyperlink" Target="https://talan.bank.gov.ua/get-user-certificate/KkmmjMSMyz8XHQYBRh_z" TargetMode="External"/><Relationship Id="rId833" Type="http://schemas.openxmlformats.org/officeDocument/2006/relationships/hyperlink" Target="https://talan.bank.gov.ua/get-user-certificate/KkmmjtWdodJF1MmyMmk1" TargetMode="External"/><Relationship Id="rId1116" Type="http://schemas.openxmlformats.org/officeDocument/2006/relationships/hyperlink" Target="https://talan.bank.gov.ua/get-user-certificate/Kkmmjpe_AR2PB8Qp1vh3" TargetMode="External"/><Relationship Id="rId1463" Type="http://schemas.openxmlformats.org/officeDocument/2006/relationships/hyperlink" Target="https://talan.bank.gov.ua/get-user-certificate/KkmmjQ6y_a9U-6ufWh9w" TargetMode="External"/><Relationship Id="rId1670" Type="http://schemas.openxmlformats.org/officeDocument/2006/relationships/hyperlink" Target="https://talan.bank.gov.ua/get-user-certificate/KkmmjGvHmzFDS_LWZdzg" TargetMode="External"/><Relationship Id="rId1768" Type="http://schemas.openxmlformats.org/officeDocument/2006/relationships/hyperlink" Target="https://talan.bank.gov.ua/get-user-certificate/FBFPR7cYU6HpaGzH774f" TargetMode="External"/><Relationship Id="rId900" Type="http://schemas.openxmlformats.org/officeDocument/2006/relationships/hyperlink" Target="https://talan.bank.gov.ua/get-user-certificate/KkmmjFks8xV0mtEf23Z2" TargetMode="External"/><Relationship Id="rId1323" Type="http://schemas.openxmlformats.org/officeDocument/2006/relationships/hyperlink" Target="https://talan.bank.gov.ua/get-user-certificate/KkmmjiaQMErdT6KC8sbN" TargetMode="External"/><Relationship Id="rId1530" Type="http://schemas.openxmlformats.org/officeDocument/2006/relationships/hyperlink" Target="https://talan.bank.gov.ua/get-user-certificate/KkmmjZw14iTAa4fscYDd" TargetMode="External"/><Relationship Id="rId1628" Type="http://schemas.openxmlformats.org/officeDocument/2006/relationships/hyperlink" Target="https://talan.bank.gov.ua/get-user-certificate/Kkmmjucxey_tPvi1_j3X" TargetMode="External"/><Relationship Id="rId276" Type="http://schemas.openxmlformats.org/officeDocument/2006/relationships/hyperlink" Target="https://talan.bank.gov.ua/get-user-certificate/KkmmjpA2C-0sON_tFm2P" TargetMode="External"/><Relationship Id="rId483" Type="http://schemas.openxmlformats.org/officeDocument/2006/relationships/hyperlink" Target="https://talan.bank.gov.ua/get-user-certificate/KkmmjJsdusEBo1FYpuuU" TargetMode="External"/><Relationship Id="rId690" Type="http://schemas.openxmlformats.org/officeDocument/2006/relationships/hyperlink" Target="https://talan.bank.gov.ua/get-user-certificate/KkmmjCxa-hWJA9VoJq2a" TargetMode="External"/><Relationship Id="rId136" Type="http://schemas.openxmlformats.org/officeDocument/2006/relationships/hyperlink" Target="https://talan.bank.gov.ua/get-user-certificate/Kkmmj_TUyOU8cxzBtE4k" TargetMode="External"/><Relationship Id="rId343" Type="http://schemas.openxmlformats.org/officeDocument/2006/relationships/hyperlink" Target="https://talan.bank.gov.ua/get-user-certificate/KkmmjARfNnQrwB0vTH_l" TargetMode="External"/><Relationship Id="rId550" Type="http://schemas.openxmlformats.org/officeDocument/2006/relationships/hyperlink" Target="https://talan.bank.gov.ua/get-user-certificate/KkmmjB0LlWA-MaSFd2us" TargetMode="External"/><Relationship Id="rId788" Type="http://schemas.openxmlformats.org/officeDocument/2006/relationships/hyperlink" Target="https://talan.bank.gov.ua/get-user-certificate/Kkmmjsai9pL7aVB58m15" TargetMode="External"/><Relationship Id="rId995" Type="http://schemas.openxmlformats.org/officeDocument/2006/relationships/hyperlink" Target="https://talan.bank.gov.ua/get-user-certificate/KkmmjEEyqi5ojjK7HM9B" TargetMode="External"/><Relationship Id="rId1180" Type="http://schemas.openxmlformats.org/officeDocument/2006/relationships/hyperlink" Target="https://talan.bank.gov.ua/get-user-certificate/KkmmjEKC9zCUbEgYE39b" TargetMode="External"/><Relationship Id="rId203" Type="http://schemas.openxmlformats.org/officeDocument/2006/relationships/hyperlink" Target="https://talan.bank.gov.ua/get-user-certificate/Kkmmjyfs0RGXF5O6cLR2" TargetMode="External"/><Relationship Id="rId648" Type="http://schemas.openxmlformats.org/officeDocument/2006/relationships/hyperlink" Target="https://talan.bank.gov.ua/get-user-certificate/KkmmjkMV-I5q3tYO_9jH" TargetMode="External"/><Relationship Id="rId855" Type="http://schemas.openxmlformats.org/officeDocument/2006/relationships/hyperlink" Target="https://talan.bank.gov.ua/get-user-certificate/Kkmmjz7PpvZDEF801kGe" TargetMode="External"/><Relationship Id="rId1040" Type="http://schemas.openxmlformats.org/officeDocument/2006/relationships/hyperlink" Target="https://talan.bank.gov.ua/get-user-certificate/Kkmmj5k3YFT2NPP7Dg3Q" TargetMode="External"/><Relationship Id="rId1278" Type="http://schemas.openxmlformats.org/officeDocument/2006/relationships/hyperlink" Target="https://talan.bank.gov.ua/get-user-certificate/Kkmmjchg03JA-3uB9u3c" TargetMode="External"/><Relationship Id="rId1485" Type="http://schemas.openxmlformats.org/officeDocument/2006/relationships/hyperlink" Target="https://talan.bank.gov.ua/get-user-certificate/Kkmmjz-Ci1vMoMipYEgu" TargetMode="External"/><Relationship Id="rId1692" Type="http://schemas.openxmlformats.org/officeDocument/2006/relationships/hyperlink" Target="https://talan.bank.gov.ua/get-user-certificate/Kkmmj4tpOB4TVmkCwXAA" TargetMode="External"/><Relationship Id="rId410" Type="http://schemas.openxmlformats.org/officeDocument/2006/relationships/hyperlink" Target="https://talan.bank.gov.ua/get-user-certificate/Kkmmj_kfmwkeBg7UV0Ah" TargetMode="External"/><Relationship Id="rId508" Type="http://schemas.openxmlformats.org/officeDocument/2006/relationships/hyperlink" Target="https://talan.bank.gov.ua/get-user-certificate/Kkmmj-ANWYmhPuaOzQkK" TargetMode="External"/><Relationship Id="rId715" Type="http://schemas.openxmlformats.org/officeDocument/2006/relationships/hyperlink" Target="https://talan.bank.gov.ua/get-user-certificate/KkmmjUf5VzJhFTd6d979" TargetMode="External"/><Relationship Id="rId922" Type="http://schemas.openxmlformats.org/officeDocument/2006/relationships/hyperlink" Target="https://talan.bank.gov.ua/get-user-certificate/KkmmjYqGLltmXGfqgiVM" TargetMode="External"/><Relationship Id="rId1138" Type="http://schemas.openxmlformats.org/officeDocument/2006/relationships/hyperlink" Target="https://talan.bank.gov.ua/get-user-certificate/KkmmjhVnsjyvpPkYiI96" TargetMode="External"/><Relationship Id="rId1345" Type="http://schemas.openxmlformats.org/officeDocument/2006/relationships/hyperlink" Target="https://talan.bank.gov.ua/get-user-certificate/KkmmjpLzQ0wl9LHZmKLK" TargetMode="External"/><Relationship Id="rId1552" Type="http://schemas.openxmlformats.org/officeDocument/2006/relationships/hyperlink" Target="https://talan.bank.gov.ua/get-user-certificate/Kkmmjp_GCeeXZZXvi9LA" TargetMode="External"/><Relationship Id="rId1205" Type="http://schemas.openxmlformats.org/officeDocument/2006/relationships/hyperlink" Target="https://talan.bank.gov.ua/get-user-certificate/KkmmjVovWJJG1U6BHu58" TargetMode="External"/><Relationship Id="rId51" Type="http://schemas.openxmlformats.org/officeDocument/2006/relationships/hyperlink" Target="https://talan.bank.gov.ua/get-user-certificate/KkmmjOJyxYAU-40i6u6s" TargetMode="External"/><Relationship Id="rId1412" Type="http://schemas.openxmlformats.org/officeDocument/2006/relationships/hyperlink" Target="https://talan.bank.gov.ua/get-user-certificate/KkmmjcbcB_TUBOTrsz8-" TargetMode="External"/><Relationship Id="rId1717" Type="http://schemas.openxmlformats.org/officeDocument/2006/relationships/hyperlink" Target="https://talan.bank.gov.ua/get-user-certificate/aVeKOFscS15GZe7WgNYG" TargetMode="External"/><Relationship Id="rId298" Type="http://schemas.openxmlformats.org/officeDocument/2006/relationships/hyperlink" Target="https://talan.bank.gov.ua/get-user-certificate/Kkmmj_lYCffolntTmcNL" TargetMode="External"/><Relationship Id="rId158" Type="http://schemas.openxmlformats.org/officeDocument/2006/relationships/hyperlink" Target="https://talan.bank.gov.ua/get-user-certificate/KkmmjEAiMX-pEBHN75iS" TargetMode="External"/><Relationship Id="rId365" Type="http://schemas.openxmlformats.org/officeDocument/2006/relationships/hyperlink" Target="https://talan.bank.gov.ua/get-user-certificate/KkmmjPcatUDSBbrH0ING" TargetMode="External"/><Relationship Id="rId572" Type="http://schemas.openxmlformats.org/officeDocument/2006/relationships/hyperlink" Target="https://talan.bank.gov.ua/get-user-certificate/Kkmmj_f4lObDYVSqrzUa" TargetMode="External"/><Relationship Id="rId225" Type="http://schemas.openxmlformats.org/officeDocument/2006/relationships/hyperlink" Target="https://talan.bank.gov.ua/get-user-certificate/KkmmjVhQ5l7oDoX6_Ap1" TargetMode="External"/><Relationship Id="rId432" Type="http://schemas.openxmlformats.org/officeDocument/2006/relationships/hyperlink" Target="https://talan.bank.gov.ua/get-user-certificate/KkmmjXei_msrRyR5az-R" TargetMode="External"/><Relationship Id="rId877" Type="http://schemas.openxmlformats.org/officeDocument/2006/relationships/hyperlink" Target="https://talan.bank.gov.ua/get-user-certificate/KkmmjlxzMMsBdGV8nO_C" TargetMode="External"/><Relationship Id="rId1062" Type="http://schemas.openxmlformats.org/officeDocument/2006/relationships/hyperlink" Target="https://talan.bank.gov.ua/get-user-certificate/Kkmmj5U8WopywNK8IuyE" TargetMode="External"/><Relationship Id="rId737" Type="http://schemas.openxmlformats.org/officeDocument/2006/relationships/hyperlink" Target="https://talan.bank.gov.ua/get-user-certificate/Kkmmjf3fXwQ4GqGc7b1T" TargetMode="External"/><Relationship Id="rId944" Type="http://schemas.openxmlformats.org/officeDocument/2006/relationships/hyperlink" Target="https://talan.bank.gov.ua/get-user-certificate/Kkmmjd2h854BpvwK2eW0" TargetMode="External"/><Relationship Id="rId1367" Type="http://schemas.openxmlformats.org/officeDocument/2006/relationships/hyperlink" Target="https://talan.bank.gov.ua/get-user-certificate/KkmmjXMK3P5AX_bd0fz_" TargetMode="External"/><Relationship Id="rId1574" Type="http://schemas.openxmlformats.org/officeDocument/2006/relationships/hyperlink" Target="https://talan.bank.gov.ua/get-user-certificate/KkmmjYBJ314onEn52ffO" TargetMode="External"/><Relationship Id="rId1781" Type="http://schemas.openxmlformats.org/officeDocument/2006/relationships/hyperlink" Target="https://talan.bank.gov.ua/get-user-certificate/FXz_t6ziLmiMJ8b9XxaN" TargetMode="External"/><Relationship Id="rId73" Type="http://schemas.openxmlformats.org/officeDocument/2006/relationships/hyperlink" Target="https://talan.bank.gov.ua/get-user-certificate/KkmmjxX-rMh0o3TkFxgz" TargetMode="External"/><Relationship Id="rId804" Type="http://schemas.openxmlformats.org/officeDocument/2006/relationships/hyperlink" Target="https://talan.bank.gov.ua/get-user-certificate/KkmmjIR2A5P8hxfm2p3q" TargetMode="External"/><Relationship Id="rId1227" Type="http://schemas.openxmlformats.org/officeDocument/2006/relationships/hyperlink" Target="https://talan.bank.gov.ua/get-user-certificate/Kkmmj5ygI9UbNGrBzzTi" TargetMode="External"/><Relationship Id="rId1434" Type="http://schemas.openxmlformats.org/officeDocument/2006/relationships/hyperlink" Target="https://talan.bank.gov.ua/get-user-certificate/Kkmmjw3aGMoAfxBK0ndy" TargetMode="External"/><Relationship Id="rId1641" Type="http://schemas.openxmlformats.org/officeDocument/2006/relationships/hyperlink" Target="https://talan.bank.gov.ua/get-user-certificate/Kkmmjx-vefCq2W0PnrHe" TargetMode="External"/><Relationship Id="rId1501" Type="http://schemas.openxmlformats.org/officeDocument/2006/relationships/hyperlink" Target="https://talan.bank.gov.ua/get-user-certificate/Kkmmjfd_YGsRye4frRfL" TargetMode="External"/><Relationship Id="rId1739" Type="http://schemas.openxmlformats.org/officeDocument/2006/relationships/hyperlink" Target="https://talan.bank.gov.ua/get-user-certificate/aVeKO151AkaRzailh-8O" TargetMode="External"/><Relationship Id="rId1806" Type="http://schemas.openxmlformats.org/officeDocument/2006/relationships/hyperlink" Target="https://talan.bank.gov.ua/get-user-certificate/FXz_tkCrNviDSuyP3Q8C" TargetMode="External"/><Relationship Id="rId387" Type="http://schemas.openxmlformats.org/officeDocument/2006/relationships/hyperlink" Target="https://talan.bank.gov.ua/get-user-certificate/Kkmmjox9CKu7642AyR5x" TargetMode="External"/><Relationship Id="rId594" Type="http://schemas.openxmlformats.org/officeDocument/2006/relationships/hyperlink" Target="https://talan.bank.gov.ua/get-user-certificate/KkmmjvFOwZXEOPma-uhT" TargetMode="External"/><Relationship Id="rId247" Type="http://schemas.openxmlformats.org/officeDocument/2006/relationships/hyperlink" Target="https://talan.bank.gov.ua/get-user-certificate/Kkmmj8TIghUQZweay3G6" TargetMode="External"/><Relationship Id="rId899" Type="http://schemas.openxmlformats.org/officeDocument/2006/relationships/hyperlink" Target="https://talan.bank.gov.ua/get-user-certificate/Kkmmja5t_8xOkNKBAIBH" TargetMode="External"/><Relationship Id="rId1084" Type="http://schemas.openxmlformats.org/officeDocument/2006/relationships/hyperlink" Target="https://talan.bank.gov.ua/get-user-certificate/KkmmjXNDh_3VYfFQ0KCo" TargetMode="External"/><Relationship Id="rId107" Type="http://schemas.openxmlformats.org/officeDocument/2006/relationships/hyperlink" Target="https://talan.bank.gov.ua/get-user-certificate/Kkmmjxp0ACkzVmJi7_VR" TargetMode="External"/><Relationship Id="rId454" Type="http://schemas.openxmlformats.org/officeDocument/2006/relationships/hyperlink" Target="https://talan.bank.gov.ua/get-user-certificate/KkmmjfEkLSEe0ELy1kAB" TargetMode="External"/><Relationship Id="rId661" Type="http://schemas.openxmlformats.org/officeDocument/2006/relationships/hyperlink" Target="https://talan.bank.gov.ua/get-user-certificate/KkmmjW36qaQAe9ou-PPP" TargetMode="External"/><Relationship Id="rId759" Type="http://schemas.openxmlformats.org/officeDocument/2006/relationships/hyperlink" Target="https://talan.bank.gov.ua/get-user-certificate/KkmmjZprfTfJdtTsMyzZ" TargetMode="External"/><Relationship Id="rId966" Type="http://schemas.openxmlformats.org/officeDocument/2006/relationships/hyperlink" Target="https://talan.bank.gov.ua/get-user-certificate/Kkmmjc0gFdaeyazJj9Ue" TargetMode="External"/><Relationship Id="rId1291" Type="http://schemas.openxmlformats.org/officeDocument/2006/relationships/hyperlink" Target="https://talan.bank.gov.ua/get-user-certificate/KkmmjZ65VOuSCOXK4d2m" TargetMode="External"/><Relationship Id="rId1389" Type="http://schemas.openxmlformats.org/officeDocument/2006/relationships/hyperlink" Target="https://talan.bank.gov.ua/get-user-certificate/KkmmjgfDwcGwlX4f0l-m" TargetMode="External"/><Relationship Id="rId1596" Type="http://schemas.openxmlformats.org/officeDocument/2006/relationships/hyperlink" Target="https://talan.bank.gov.ua/get-user-certificate/Kkmmja1Jcy8r8b0t9Mww" TargetMode="External"/><Relationship Id="rId314" Type="http://schemas.openxmlformats.org/officeDocument/2006/relationships/hyperlink" Target="https://talan.bank.gov.ua/get-user-certificate/KkmmjRvioY6LGiLtlj74" TargetMode="External"/><Relationship Id="rId521" Type="http://schemas.openxmlformats.org/officeDocument/2006/relationships/hyperlink" Target="https://talan.bank.gov.ua/get-user-certificate/KkmmjEYsrWR1ElkEBHpK" TargetMode="External"/><Relationship Id="rId619" Type="http://schemas.openxmlformats.org/officeDocument/2006/relationships/hyperlink" Target="https://talan.bank.gov.ua/get-user-certificate/KkmmjQKeavPdUXyJmdAS" TargetMode="External"/><Relationship Id="rId1151" Type="http://schemas.openxmlformats.org/officeDocument/2006/relationships/hyperlink" Target="https://talan.bank.gov.ua/get-user-certificate/KkmmjtLYYAzgACbuCWLv" TargetMode="External"/><Relationship Id="rId1249" Type="http://schemas.openxmlformats.org/officeDocument/2006/relationships/hyperlink" Target="https://talan.bank.gov.ua/get-user-certificate/KkmmjdgEC5mTl8jCgAGP" TargetMode="External"/><Relationship Id="rId95" Type="http://schemas.openxmlformats.org/officeDocument/2006/relationships/hyperlink" Target="https://talan.bank.gov.ua/get-user-certificate/Kkmmj8hbIgaCIAJPyHK4" TargetMode="External"/><Relationship Id="rId826" Type="http://schemas.openxmlformats.org/officeDocument/2006/relationships/hyperlink" Target="https://talan.bank.gov.ua/get-user-certificate/KkmmjI-RRyWaNCa4tqI7" TargetMode="External"/><Relationship Id="rId1011" Type="http://schemas.openxmlformats.org/officeDocument/2006/relationships/hyperlink" Target="https://talan.bank.gov.ua/get-user-certificate/KkmmjqRO7HNNzaFItjXT" TargetMode="External"/><Relationship Id="rId1109" Type="http://schemas.openxmlformats.org/officeDocument/2006/relationships/hyperlink" Target="https://talan.bank.gov.ua/get-user-certificate/Kkmmjifx7R8wTza19wvM" TargetMode="External"/><Relationship Id="rId1456" Type="http://schemas.openxmlformats.org/officeDocument/2006/relationships/hyperlink" Target="https://talan.bank.gov.ua/get-user-certificate/Kkmmj_gaCK_0CPk1WOgp" TargetMode="External"/><Relationship Id="rId1663" Type="http://schemas.openxmlformats.org/officeDocument/2006/relationships/hyperlink" Target="https://talan.bank.gov.ua/get-user-certificate/KkmmjHYXlhklZuUbK9N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3"/>
  <sheetViews>
    <sheetView tabSelected="1" topLeftCell="A1808" workbookViewId="0">
      <selection activeCell="B1817" sqref="B1817"/>
    </sheetView>
  </sheetViews>
  <sheetFormatPr defaultRowHeight="14.4" x14ac:dyDescent="0.3"/>
  <cols>
    <col min="2" max="2" width="75.5546875" style="1" customWidth="1"/>
    <col min="3" max="3" width="26.6640625" customWidth="1"/>
  </cols>
  <sheetData>
    <row r="1" spans="1:3" x14ac:dyDescent="0.3">
      <c r="A1" s="2" t="s">
        <v>1676</v>
      </c>
      <c r="B1" s="3" t="s">
        <v>0</v>
      </c>
      <c r="C1" s="4" t="s">
        <v>1</v>
      </c>
    </row>
    <row r="2" spans="1:3" x14ac:dyDescent="0.3">
      <c r="A2">
        <v>1</v>
      </c>
      <c r="B2" s="1" t="s">
        <v>2</v>
      </c>
      <c r="C2" t="str">
        <f>HYPERLINK("https://talan.bank.gov.ua/get-user-certificate/KkmmjPygeENpiqyapgxF","Завантажити сертифікат")</f>
        <v>Завантажити сертифікат</v>
      </c>
    </row>
    <row r="3" spans="1:3" ht="28.8" x14ac:dyDescent="0.3">
      <c r="A3">
        <v>2</v>
      </c>
      <c r="B3" s="1" t="s">
        <v>3</v>
      </c>
      <c r="C3" t="str">
        <f>HYPERLINK("https://talan.bank.gov.ua/get-user-certificate/Kkmmj26T0DjTe4Yiafhb","Завантажити сертифікат")</f>
        <v>Завантажити сертифікат</v>
      </c>
    </row>
    <row r="4" spans="1:3" ht="28.8" x14ac:dyDescent="0.3">
      <c r="A4">
        <v>3</v>
      </c>
      <c r="B4" s="1" t="s">
        <v>4</v>
      </c>
      <c r="C4" t="str">
        <f>HYPERLINK("https://talan.bank.gov.ua/get-user-certificate/KkmmjKhFcJSHekbHJClZ","Завантажити сертифікат")</f>
        <v>Завантажити сертифікат</v>
      </c>
    </row>
    <row r="5" spans="1:3" x14ac:dyDescent="0.3">
      <c r="A5">
        <v>4</v>
      </c>
      <c r="B5" s="1" t="s">
        <v>5</v>
      </c>
      <c r="C5" t="str">
        <f>HYPERLINK("https://talan.bank.gov.ua/get-user-certificate/KkmmjN2IRA8wxkpCKSkt","Завантажити сертифікат")</f>
        <v>Завантажити сертифікат</v>
      </c>
    </row>
    <row r="6" spans="1:3" x14ac:dyDescent="0.3">
      <c r="A6">
        <v>5</v>
      </c>
      <c r="B6" s="1" t="s">
        <v>6</v>
      </c>
      <c r="C6" t="str">
        <f>HYPERLINK("https://talan.bank.gov.ua/get-user-certificate/Kkmmj9HIP8GhEfXiuYKq","Завантажити сертифікат")</f>
        <v>Завантажити сертифікат</v>
      </c>
    </row>
    <row r="7" spans="1:3" x14ac:dyDescent="0.3">
      <c r="A7">
        <v>6</v>
      </c>
      <c r="B7" s="1" t="s">
        <v>7</v>
      </c>
      <c r="C7" t="str">
        <f>HYPERLINK("https://talan.bank.gov.ua/get-user-certificate/KkmmjMmjXapGMzGEVnl0","Завантажити сертифікат")</f>
        <v>Завантажити сертифікат</v>
      </c>
    </row>
    <row r="8" spans="1:3" x14ac:dyDescent="0.3">
      <c r="A8">
        <v>7</v>
      </c>
      <c r="B8" s="1" t="s">
        <v>8</v>
      </c>
      <c r="C8" t="str">
        <f>HYPERLINK("https://talan.bank.gov.ua/get-user-certificate/Kkmmj0FZ70Y1fDRLgBtR","Завантажити сертифікат")</f>
        <v>Завантажити сертифікат</v>
      </c>
    </row>
    <row r="9" spans="1:3" x14ac:dyDescent="0.3">
      <c r="A9">
        <v>8</v>
      </c>
      <c r="B9" s="1" t="s">
        <v>9</v>
      </c>
      <c r="C9" t="str">
        <f>HYPERLINK("https://talan.bank.gov.ua/get-user-certificate/Kkmmj7nI7RSxpjIXjFZt","Завантажити сертифікат")</f>
        <v>Завантажити сертифікат</v>
      </c>
    </row>
    <row r="10" spans="1:3" ht="28.8" x14ac:dyDescent="0.3">
      <c r="A10">
        <v>9</v>
      </c>
      <c r="B10" s="1" t="s">
        <v>10</v>
      </c>
      <c r="C10" t="str">
        <f>HYPERLINK("https://talan.bank.gov.ua/get-user-certificate/KkmmjvqsD4V0-fPZ81td","Завантажити сертифікат")</f>
        <v>Завантажити сертифікат</v>
      </c>
    </row>
    <row r="11" spans="1:3" ht="28.8" x14ac:dyDescent="0.3">
      <c r="A11">
        <v>10</v>
      </c>
      <c r="B11" s="1" t="s">
        <v>11</v>
      </c>
      <c r="C11" t="str">
        <f>HYPERLINK("https://talan.bank.gov.ua/get-user-certificate/Kkmmj_qmndjWFF03lovF","Завантажити сертифікат")</f>
        <v>Завантажити сертифікат</v>
      </c>
    </row>
    <row r="12" spans="1:3" ht="28.8" x14ac:dyDescent="0.3">
      <c r="A12">
        <v>11</v>
      </c>
      <c r="B12" s="1" t="s">
        <v>12</v>
      </c>
      <c r="C12" t="str">
        <f>HYPERLINK("https://talan.bank.gov.ua/get-user-certificate/KkmmjrkMEBTLd8SXhL_5","Завантажити сертифікат")</f>
        <v>Завантажити сертифікат</v>
      </c>
    </row>
    <row r="13" spans="1:3" x14ac:dyDescent="0.3">
      <c r="A13">
        <v>12</v>
      </c>
      <c r="B13" s="1" t="s">
        <v>13</v>
      </c>
      <c r="C13" t="str">
        <f>HYPERLINK("https://talan.bank.gov.ua/get-user-certificate/KkmmjJNca5oUN6HhXh8X","Завантажити сертифікат")</f>
        <v>Завантажити сертифікат</v>
      </c>
    </row>
    <row r="14" spans="1:3" x14ac:dyDescent="0.3">
      <c r="A14">
        <v>13</v>
      </c>
      <c r="B14" s="1" t="s">
        <v>14</v>
      </c>
      <c r="C14" t="str">
        <f>HYPERLINK("https://talan.bank.gov.ua/get-user-certificate/KkmmjCUkpzId8ekB211Z","Завантажити сертифікат")</f>
        <v>Завантажити сертифікат</v>
      </c>
    </row>
    <row r="15" spans="1:3" x14ac:dyDescent="0.3">
      <c r="A15">
        <v>14</v>
      </c>
      <c r="B15" s="1" t="s">
        <v>15</v>
      </c>
      <c r="C15" t="str">
        <f>HYPERLINK("https://talan.bank.gov.ua/get-user-certificate/KkmmjT3pX5P8cFSMGtg0","Завантажити сертифікат")</f>
        <v>Завантажити сертифікат</v>
      </c>
    </row>
    <row r="16" spans="1:3" x14ac:dyDescent="0.3">
      <c r="A16">
        <v>15</v>
      </c>
      <c r="B16" s="1" t="s">
        <v>16</v>
      </c>
      <c r="C16" t="str">
        <f>HYPERLINK("https://talan.bank.gov.ua/get-user-certificate/KkmmjMFPLqfY03Z_2plg","Завантажити сертифікат")</f>
        <v>Завантажити сертифікат</v>
      </c>
    </row>
    <row r="17" spans="1:3" x14ac:dyDescent="0.3">
      <c r="A17">
        <v>16</v>
      </c>
      <c r="B17" s="1" t="s">
        <v>17</v>
      </c>
      <c r="C17" t="str">
        <f>HYPERLINK("https://talan.bank.gov.ua/get-user-certificate/KkmmjDgfRyNV0eEMGNFr","Завантажити сертифікат")</f>
        <v>Завантажити сертифікат</v>
      </c>
    </row>
    <row r="18" spans="1:3" x14ac:dyDescent="0.3">
      <c r="A18">
        <v>17</v>
      </c>
      <c r="B18" s="1" t="s">
        <v>18</v>
      </c>
      <c r="C18" t="str">
        <f>HYPERLINK("https://talan.bank.gov.ua/get-user-certificate/KkmmjNmwmt9DftKPUTV3","Завантажити сертифікат")</f>
        <v>Завантажити сертифікат</v>
      </c>
    </row>
    <row r="19" spans="1:3" x14ac:dyDescent="0.3">
      <c r="A19">
        <v>18</v>
      </c>
      <c r="B19" s="1" t="s">
        <v>19</v>
      </c>
      <c r="C19" t="str">
        <f>HYPERLINK("https://talan.bank.gov.ua/get-user-certificate/KkmmjrbAk25jUZdrJ0az","Завантажити сертифікат")</f>
        <v>Завантажити сертифікат</v>
      </c>
    </row>
    <row r="20" spans="1:3" x14ac:dyDescent="0.3">
      <c r="A20">
        <v>19</v>
      </c>
      <c r="B20" s="1" t="s">
        <v>20</v>
      </c>
      <c r="C20" t="str">
        <f>HYPERLINK("https://talan.bank.gov.ua/get-user-certificate/Kkmmjz5kyBANUfKLAYwu","Завантажити сертифікат")</f>
        <v>Завантажити сертифікат</v>
      </c>
    </row>
    <row r="21" spans="1:3" x14ac:dyDescent="0.3">
      <c r="A21">
        <v>20</v>
      </c>
      <c r="B21" s="1" t="s">
        <v>21</v>
      </c>
      <c r="C21" t="str">
        <f>HYPERLINK("https://talan.bank.gov.ua/get-user-certificate/Kkmmj3PUpdDwlfDZGxOr","Завантажити сертифікат")</f>
        <v>Завантажити сертифікат</v>
      </c>
    </row>
    <row r="22" spans="1:3" x14ac:dyDescent="0.3">
      <c r="A22">
        <v>21</v>
      </c>
      <c r="B22" s="1" t="s">
        <v>22</v>
      </c>
      <c r="C22" t="str">
        <f>HYPERLINK("https://talan.bank.gov.ua/get-user-certificate/Kkmmj9VqVePKqJH21NnZ","Завантажити сертифікат")</f>
        <v>Завантажити сертифікат</v>
      </c>
    </row>
    <row r="23" spans="1:3" x14ac:dyDescent="0.3">
      <c r="A23">
        <v>22</v>
      </c>
      <c r="B23" s="1" t="s">
        <v>23</v>
      </c>
      <c r="C23" t="str">
        <f>HYPERLINK("https://talan.bank.gov.ua/get-user-certificate/KkmmjRiLhkQtPQW3sHcY","Завантажити сертифікат")</f>
        <v>Завантажити сертифікат</v>
      </c>
    </row>
    <row r="24" spans="1:3" x14ac:dyDescent="0.3">
      <c r="A24">
        <v>23</v>
      </c>
      <c r="B24" s="1" t="s">
        <v>24</v>
      </c>
      <c r="C24" t="str">
        <f>HYPERLINK("https://talan.bank.gov.ua/get-user-certificate/Kkmmjr-MkMmArVGagTNw","Завантажити сертифікат")</f>
        <v>Завантажити сертифікат</v>
      </c>
    </row>
    <row r="25" spans="1:3" ht="28.8" x14ac:dyDescent="0.3">
      <c r="A25">
        <v>24</v>
      </c>
      <c r="B25" s="1" t="s">
        <v>25</v>
      </c>
      <c r="C25" t="str">
        <f>HYPERLINK("https://talan.bank.gov.ua/get-user-certificate/KkmmjKtyG7lwX7dmJWEZ","Завантажити сертифікат")</f>
        <v>Завантажити сертифікат</v>
      </c>
    </row>
    <row r="26" spans="1:3" x14ac:dyDescent="0.3">
      <c r="A26">
        <v>25</v>
      </c>
      <c r="B26" s="1" t="s">
        <v>26</v>
      </c>
      <c r="C26" t="str">
        <f>HYPERLINK("https://talan.bank.gov.ua/get-user-certificate/Kkmmj8evM2-AzErF2oR-","Завантажити сертифікат")</f>
        <v>Завантажити сертифікат</v>
      </c>
    </row>
    <row r="27" spans="1:3" ht="28.8" x14ac:dyDescent="0.3">
      <c r="A27">
        <v>26</v>
      </c>
      <c r="B27" s="1" t="s">
        <v>27</v>
      </c>
      <c r="C27" t="str">
        <f>HYPERLINK("https://talan.bank.gov.ua/get-user-certificate/Kkmmjezd6WTQ3hwTy14T","Завантажити сертифікат")</f>
        <v>Завантажити сертифікат</v>
      </c>
    </row>
    <row r="28" spans="1:3" x14ac:dyDescent="0.3">
      <c r="A28">
        <v>27</v>
      </c>
      <c r="B28" s="1" t="s">
        <v>28</v>
      </c>
      <c r="C28" t="str">
        <f>HYPERLINK("https://talan.bank.gov.ua/get-user-certificate/KkmmjVYvIHRZDWWz8IsW","Завантажити сертифікат")</f>
        <v>Завантажити сертифікат</v>
      </c>
    </row>
    <row r="29" spans="1:3" x14ac:dyDescent="0.3">
      <c r="A29">
        <v>28</v>
      </c>
      <c r="B29" s="1" t="s">
        <v>29</v>
      </c>
      <c r="C29" t="str">
        <f>HYPERLINK("https://talan.bank.gov.ua/get-user-certificate/KkmmjtDvRIJdb_zyxZek","Завантажити сертифікат")</f>
        <v>Завантажити сертифікат</v>
      </c>
    </row>
    <row r="30" spans="1:3" ht="28.8" x14ac:dyDescent="0.3">
      <c r="A30">
        <v>29</v>
      </c>
      <c r="B30" s="1" t="s">
        <v>30</v>
      </c>
      <c r="C30" t="str">
        <f>HYPERLINK("https://talan.bank.gov.ua/get-user-certificate/Kkmmj5BFy9xrbeg5fqUK","Завантажити сертифікат")</f>
        <v>Завантажити сертифікат</v>
      </c>
    </row>
    <row r="31" spans="1:3" x14ac:dyDescent="0.3">
      <c r="A31">
        <v>30</v>
      </c>
      <c r="B31" s="1" t="s">
        <v>31</v>
      </c>
      <c r="C31" t="str">
        <f>HYPERLINK("https://talan.bank.gov.ua/get-user-certificate/KkmmjlYZNsgWgQbmpcLp","Завантажити сертифікат")</f>
        <v>Завантажити сертифікат</v>
      </c>
    </row>
    <row r="32" spans="1:3" ht="28.8" x14ac:dyDescent="0.3">
      <c r="A32">
        <v>31</v>
      </c>
      <c r="B32" s="1" t="s">
        <v>32</v>
      </c>
      <c r="C32" t="str">
        <f>HYPERLINK("https://talan.bank.gov.ua/get-user-certificate/Kkmmj3QTgUbcySl1R1BO","Завантажити сертифікат")</f>
        <v>Завантажити сертифікат</v>
      </c>
    </row>
    <row r="33" spans="1:3" x14ac:dyDescent="0.3">
      <c r="A33">
        <v>32</v>
      </c>
      <c r="B33" s="1" t="s">
        <v>33</v>
      </c>
      <c r="C33" t="str">
        <f>HYPERLINK("https://talan.bank.gov.ua/get-user-certificate/KkmmjmUmfFUp6gEforo4","Завантажити сертифікат")</f>
        <v>Завантажити сертифікат</v>
      </c>
    </row>
    <row r="34" spans="1:3" x14ac:dyDescent="0.3">
      <c r="A34">
        <v>33</v>
      </c>
      <c r="B34" s="1" t="s">
        <v>34</v>
      </c>
      <c r="C34" t="str">
        <f>HYPERLINK("https://talan.bank.gov.ua/get-user-certificate/Kkmmj5A-1piZQzXAUKiw","Завантажити сертифікат")</f>
        <v>Завантажити сертифікат</v>
      </c>
    </row>
    <row r="35" spans="1:3" ht="28.8" x14ac:dyDescent="0.3">
      <c r="A35">
        <v>34</v>
      </c>
      <c r="B35" s="1" t="s">
        <v>35</v>
      </c>
      <c r="C35" t="str">
        <f>HYPERLINK("https://talan.bank.gov.ua/get-user-certificate/KkmmjKP-4yWyhkXmTPKD","Завантажити сертифікат")</f>
        <v>Завантажити сертифікат</v>
      </c>
    </row>
    <row r="36" spans="1:3" x14ac:dyDescent="0.3">
      <c r="A36">
        <v>35</v>
      </c>
      <c r="B36" s="1" t="s">
        <v>36</v>
      </c>
      <c r="C36" t="str">
        <f>HYPERLINK("https://talan.bank.gov.ua/get-user-certificate/Kkmmj5HoUiCTLVLjKRWP","Завантажити сертифікат")</f>
        <v>Завантажити сертифікат</v>
      </c>
    </row>
    <row r="37" spans="1:3" x14ac:dyDescent="0.3">
      <c r="A37">
        <v>36</v>
      </c>
      <c r="B37" s="1" t="s">
        <v>37</v>
      </c>
      <c r="C37" t="str">
        <f>HYPERLINK("https://talan.bank.gov.ua/get-user-certificate/KkmmjManoV8Xd0Ks3LSR","Завантажити сертифікат")</f>
        <v>Завантажити сертифікат</v>
      </c>
    </row>
    <row r="38" spans="1:3" x14ac:dyDescent="0.3">
      <c r="A38">
        <v>37</v>
      </c>
      <c r="B38" s="1" t="s">
        <v>38</v>
      </c>
      <c r="C38" t="str">
        <f>HYPERLINK("https://talan.bank.gov.ua/get-user-certificate/KkmmjgA8c0MONxEdW2wy","Завантажити сертифікат")</f>
        <v>Завантажити сертифікат</v>
      </c>
    </row>
    <row r="39" spans="1:3" x14ac:dyDescent="0.3">
      <c r="A39">
        <v>38</v>
      </c>
      <c r="B39" s="1" t="s">
        <v>39</v>
      </c>
      <c r="C39" t="str">
        <f>HYPERLINK("https://talan.bank.gov.ua/get-user-certificate/KkmmjwaT2wqwzFvZ2EZD","Завантажити сертифікат")</f>
        <v>Завантажити сертифікат</v>
      </c>
    </row>
    <row r="40" spans="1:3" x14ac:dyDescent="0.3">
      <c r="A40">
        <v>39</v>
      </c>
      <c r="B40" s="1" t="s">
        <v>40</v>
      </c>
      <c r="C40" t="str">
        <f>HYPERLINK("https://talan.bank.gov.ua/get-user-certificate/Kkmmjxd7vo4Vt9Vgnp2t","Завантажити сертифікат")</f>
        <v>Завантажити сертифікат</v>
      </c>
    </row>
    <row r="41" spans="1:3" x14ac:dyDescent="0.3">
      <c r="A41">
        <v>40</v>
      </c>
      <c r="B41" s="1" t="s">
        <v>41</v>
      </c>
      <c r="C41" t="str">
        <f>HYPERLINK("https://talan.bank.gov.ua/get-user-certificate/KkmmjczKR7gU-_r8uRBk","Завантажити сертифікат")</f>
        <v>Завантажити сертифікат</v>
      </c>
    </row>
    <row r="42" spans="1:3" ht="28.8" x14ac:dyDescent="0.3">
      <c r="A42">
        <v>41</v>
      </c>
      <c r="B42" s="1" t="s">
        <v>42</v>
      </c>
      <c r="C42" t="str">
        <f>HYPERLINK("https://talan.bank.gov.ua/get-user-certificate/KkmmjrJK5_-Y-mJ32Yjw","Завантажити сертифікат")</f>
        <v>Завантажити сертифікат</v>
      </c>
    </row>
    <row r="43" spans="1:3" x14ac:dyDescent="0.3">
      <c r="A43">
        <v>42</v>
      </c>
      <c r="B43" s="1" t="s">
        <v>43</v>
      </c>
      <c r="C43" t="str">
        <f>HYPERLINK("https://talan.bank.gov.ua/get-user-certificate/Kkmmj2Mt2clQUGTjZqPl","Завантажити сертифікат")</f>
        <v>Завантажити сертифікат</v>
      </c>
    </row>
    <row r="44" spans="1:3" ht="28.8" x14ac:dyDescent="0.3">
      <c r="A44">
        <v>43</v>
      </c>
      <c r="B44" s="1" t="s">
        <v>44</v>
      </c>
      <c r="C44" t="str">
        <f>HYPERLINK("https://talan.bank.gov.ua/get-user-certificate/KkmmjfAdeInDFP2HO7LX","Завантажити сертифікат")</f>
        <v>Завантажити сертифікат</v>
      </c>
    </row>
    <row r="45" spans="1:3" x14ac:dyDescent="0.3">
      <c r="A45">
        <v>44</v>
      </c>
      <c r="B45" s="1" t="s">
        <v>45</v>
      </c>
      <c r="C45" t="str">
        <f>HYPERLINK("https://talan.bank.gov.ua/get-user-certificate/KkmmjC0gdUdwFEEJAtil","Завантажити сертифікат")</f>
        <v>Завантажити сертифікат</v>
      </c>
    </row>
    <row r="46" spans="1:3" x14ac:dyDescent="0.3">
      <c r="A46">
        <v>45</v>
      </c>
      <c r="B46" s="1" t="s">
        <v>46</v>
      </c>
      <c r="C46" t="str">
        <f>HYPERLINK("https://talan.bank.gov.ua/get-user-certificate/KkmmjQkuDfF4MK0pO1fU","Завантажити сертифікат")</f>
        <v>Завантажити сертифікат</v>
      </c>
    </row>
    <row r="47" spans="1:3" x14ac:dyDescent="0.3">
      <c r="A47">
        <v>46</v>
      </c>
      <c r="B47" s="1" t="s">
        <v>47</v>
      </c>
      <c r="C47" t="str">
        <f>HYPERLINK("https://talan.bank.gov.ua/get-user-certificate/Kkmmj9C0JZ0D2J97mRLD","Завантажити сертифікат")</f>
        <v>Завантажити сертифікат</v>
      </c>
    </row>
    <row r="48" spans="1:3" x14ac:dyDescent="0.3">
      <c r="A48">
        <v>47</v>
      </c>
      <c r="B48" s="1" t="s">
        <v>48</v>
      </c>
      <c r="C48" t="str">
        <f>HYPERLINK("https://talan.bank.gov.ua/get-user-certificate/KkmmjJQlsUaqq0PHdVHR","Завантажити сертифікат")</f>
        <v>Завантажити сертифікат</v>
      </c>
    </row>
    <row r="49" spans="1:3" x14ac:dyDescent="0.3">
      <c r="A49">
        <v>48</v>
      </c>
      <c r="B49" s="1" t="s">
        <v>49</v>
      </c>
      <c r="C49" t="str">
        <f>HYPERLINK("https://talan.bank.gov.ua/get-user-certificate/KkmmjToXgAokbmMKkdX-","Завантажити сертифікат")</f>
        <v>Завантажити сертифікат</v>
      </c>
    </row>
    <row r="50" spans="1:3" ht="28.8" x14ac:dyDescent="0.3">
      <c r="A50">
        <v>49</v>
      </c>
      <c r="B50" s="1" t="s">
        <v>50</v>
      </c>
      <c r="C50" t="str">
        <f>HYPERLINK("https://talan.bank.gov.ua/get-user-certificate/KkmmjA4jBuWPZB58MoJi","Завантажити сертифікат")</f>
        <v>Завантажити сертифікат</v>
      </c>
    </row>
    <row r="51" spans="1:3" x14ac:dyDescent="0.3">
      <c r="A51">
        <v>50</v>
      </c>
      <c r="B51" s="1" t="s">
        <v>51</v>
      </c>
      <c r="C51" t="str">
        <f>HYPERLINK("https://talan.bank.gov.ua/get-user-certificate/KkmmjQL4PWSvyjwZJClK","Завантажити сертифікат")</f>
        <v>Завантажити сертифікат</v>
      </c>
    </row>
    <row r="52" spans="1:3" x14ac:dyDescent="0.3">
      <c r="A52">
        <v>51</v>
      </c>
      <c r="B52" s="1" t="s">
        <v>52</v>
      </c>
      <c r="C52" t="str">
        <f>HYPERLINK("https://talan.bank.gov.ua/get-user-certificate/KkmmjOJyxYAU-40i6u6s","Завантажити сертифікат")</f>
        <v>Завантажити сертифікат</v>
      </c>
    </row>
    <row r="53" spans="1:3" ht="28.8" x14ac:dyDescent="0.3">
      <c r="A53">
        <v>52</v>
      </c>
      <c r="B53" s="1" t="s">
        <v>53</v>
      </c>
      <c r="C53" t="str">
        <f>HYPERLINK("https://talan.bank.gov.ua/get-user-certificate/KkmmjpjRfsOvf1vTgcs8","Завантажити сертифікат")</f>
        <v>Завантажити сертифікат</v>
      </c>
    </row>
    <row r="54" spans="1:3" x14ac:dyDescent="0.3">
      <c r="A54">
        <v>53</v>
      </c>
      <c r="B54" s="1" t="s">
        <v>54</v>
      </c>
      <c r="C54" t="str">
        <f>HYPERLINK("https://talan.bank.gov.ua/get-user-certificate/KkmmjMX1WmZbAogObJjt","Завантажити сертифікат")</f>
        <v>Завантажити сертифікат</v>
      </c>
    </row>
    <row r="55" spans="1:3" x14ac:dyDescent="0.3">
      <c r="A55">
        <v>54</v>
      </c>
      <c r="B55" s="1" t="s">
        <v>55</v>
      </c>
      <c r="C55" t="str">
        <f>HYPERLINK("https://talan.bank.gov.ua/get-user-certificate/KkmmjXQ600O4q6N8ZbXn","Завантажити сертифікат")</f>
        <v>Завантажити сертифікат</v>
      </c>
    </row>
    <row r="56" spans="1:3" x14ac:dyDescent="0.3">
      <c r="A56">
        <v>55</v>
      </c>
      <c r="B56" s="1" t="s">
        <v>56</v>
      </c>
      <c r="C56" t="str">
        <f>HYPERLINK("https://talan.bank.gov.ua/get-user-certificate/Kkmmj5Sp3l7Li3KP2WUV","Завантажити сертифікат")</f>
        <v>Завантажити сертифікат</v>
      </c>
    </row>
    <row r="57" spans="1:3" x14ac:dyDescent="0.3">
      <c r="A57">
        <v>56</v>
      </c>
      <c r="B57" s="1" t="s">
        <v>57</v>
      </c>
      <c r="C57" t="str">
        <f>HYPERLINK("https://talan.bank.gov.ua/get-user-certificate/KkmmjGwOvbM-aJpXWIjn","Завантажити сертифікат")</f>
        <v>Завантажити сертифікат</v>
      </c>
    </row>
    <row r="58" spans="1:3" x14ac:dyDescent="0.3">
      <c r="A58">
        <v>57</v>
      </c>
      <c r="B58" s="1" t="s">
        <v>58</v>
      </c>
      <c r="C58" t="str">
        <f>HYPERLINK("https://talan.bank.gov.ua/get-user-certificate/KkmmjyBb476qlo-8JEaV","Завантажити сертифікат")</f>
        <v>Завантажити сертифікат</v>
      </c>
    </row>
    <row r="59" spans="1:3" x14ac:dyDescent="0.3">
      <c r="A59">
        <v>58</v>
      </c>
      <c r="B59" s="1" t="s">
        <v>59</v>
      </c>
      <c r="C59" t="str">
        <f>HYPERLINK("https://talan.bank.gov.ua/get-user-certificate/KkmmjvPZx2zeCdinnBz-","Завантажити сертифікат")</f>
        <v>Завантажити сертифікат</v>
      </c>
    </row>
    <row r="60" spans="1:3" x14ac:dyDescent="0.3">
      <c r="A60">
        <v>59</v>
      </c>
      <c r="B60" s="1" t="s">
        <v>60</v>
      </c>
      <c r="C60" t="str">
        <f>HYPERLINK("https://talan.bank.gov.ua/get-user-certificate/KkmmjAN4BKYJ7f9_4q1v","Завантажити сертифікат")</f>
        <v>Завантажити сертифікат</v>
      </c>
    </row>
    <row r="61" spans="1:3" x14ac:dyDescent="0.3">
      <c r="A61">
        <v>60</v>
      </c>
      <c r="B61" s="1" t="s">
        <v>61</v>
      </c>
      <c r="C61" t="str">
        <f>HYPERLINK("https://talan.bank.gov.ua/get-user-certificate/KkmmjpXz3nfZht14wFyH","Завантажити сертифікат")</f>
        <v>Завантажити сертифікат</v>
      </c>
    </row>
    <row r="62" spans="1:3" x14ac:dyDescent="0.3">
      <c r="A62">
        <v>61</v>
      </c>
      <c r="B62" s="1" t="s">
        <v>62</v>
      </c>
      <c r="C62" t="str">
        <f>HYPERLINK("https://talan.bank.gov.ua/get-user-certificate/KkmmjljKOy1GyQCG3WtS","Завантажити сертифікат")</f>
        <v>Завантажити сертифікат</v>
      </c>
    </row>
    <row r="63" spans="1:3" x14ac:dyDescent="0.3">
      <c r="A63">
        <v>62</v>
      </c>
      <c r="B63" s="1" t="s">
        <v>63</v>
      </c>
      <c r="C63" t="str">
        <f>HYPERLINK("https://talan.bank.gov.ua/get-user-certificate/KkmmjiI7BhSg70bRQPEp","Завантажити сертифікат")</f>
        <v>Завантажити сертифікат</v>
      </c>
    </row>
    <row r="64" spans="1:3" x14ac:dyDescent="0.3">
      <c r="A64">
        <v>63</v>
      </c>
      <c r="B64" s="1" t="s">
        <v>64</v>
      </c>
      <c r="C64" t="str">
        <f>HYPERLINK("https://talan.bank.gov.ua/get-user-certificate/KkmmjutKWjpwAb_EpMYH","Завантажити сертифікат")</f>
        <v>Завантажити сертифікат</v>
      </c>
    </row>
    <row r="65" spans="1:3" x14ac:dyDescent="0.3">
      <c r="A65">
        <v>64</v>
      </c>
      <c r="B65" s="1" t="s">
        <v>65</v>
      </c>
      <c r="C65" t="str">
        <f>HYPERLINK("https://talan.bank.gov.ua/get-user-certificate/KkmmjMTNVpmC7DZMg-w9","Завантажити сертифікат")</f>
        <v>Завантажити сертифікат</v>
      </c>
    </row>
    <row r="66" spans="1:3" x14ac:dyDescent="0.3">
      <c r="A66">
        <v>65</v>
      </c>
      <c r="B66" s="1" t="s">
        <v>66</v>
      </c>
      <c r="C66" t="str">
        <f>HYPERLINK("https://talan.bank.gov.ua/get-user-certificate/KkmmjVjaSSuiZnFurDag","Завантажити сертифікат")</f>
        <v>Завантажити сертифікат</v>
      </c>
    </row>
    <row r="67" spans="1:3" x14ac:dyDescent="0.3">
      <c r="A67">
        <v>66</v>
      </c>
      <c r="B67" s="1" t="s">
        <v>67</v>
      </c>
      <c r="C67" t="str">
        <f>HYPERLINK("https://talan.bank.gov.ua/get-user-certificate/KkmmjT4aWojxDo6PkjtS","Завантажити сертифікат")</f>
        <v>Завантажити сертифікат</v>
      </c>
    </row>
    <row r="68" spans="1:3" x14ac:dyDescent="0.3">
      <c r="A68">
        <v>67</v>
      </c>
      <c r="B68" s="1" t="s">
        <v>68</v>
      </c>
      <c r="C68" t="str">
        <f>HYPERLINK("https://talan.bank.gov.ua/get-user-certificate/KkmmjTJ0Y_LT75tLseYi","Завантажити сертифікат")</f>
        <v>Завантажити сертифікат</v>
      </c>
    </row>
    <row r="69" spans="1:3" x14ac:dyDescent="0.3">
      <c r="A69">
        <v>68</v>
      </c>
      <c r="B69" s="1" t="s">
        <v>69</v>
      </c>
      <c r="C69" t="str">
        <f>HYPERLINK("https://talan.bank.gov.ua/get-user-certificate/Kkmmj_HVA6OJ_ZRZg6oy","Завантажити сертифікат")</f>
        <v>Завантажити сертифікат</v>
      </c>
    </row>
    <row r="70" spans="1:3" x14ac:dyDescent="0.3">
      <c r="A70">
        <v>69</v>
      </c>
      <c r="B70" s="1" t="s">
        <v>70</v>
      </c>
      <c r="C70" t="str">
        <f>HYPERLINK("https://talan.bank.gov.ua/get-user-certificate/KkmmjXV2L5a6qtk1C8Tw","Завантажити сертифікат")</f>
        <v>Завантажити сертифікат</v>
      </c>
    </row>
    <row r="71" spans="1:3" x14ac:dyDescent="0.3">
      <c r="A71">
        <v>70</v>
      </c>
      <c r="B71" s="1" t="s">
        <v>71</v>
      </c>
      <c r="C71" t="str">
        <f>HYPERLINK("https://talan.bank.gov.ua/get-user-certificate/KkmmjatQc2HFGLxBoB9I","Завантажити сертифікат")</f>
        <v>Завантажити сертифікат</v>
      </c>
    </row>
    <row r="72" spans="1:3" x14ac:dyDescent="0.3">
      <c r="A72">
        <v>71</v>
      </c>
      <c r="B72" s="1" t="s">
        <v>72</v>
      </c>
      <c r="C72" t="str">
        <f>HYPERLINK("https://talan.bank.gov.ua/get-user-certificate/Kkmmjm_wGDPjyIiCVu1e","Завантажити сертифікат")</f>
        <v>Завантажити сертифікат</v>
      </c>
    </row>
    <row r="73" spans="1:3" x14ac:dyDescent="0.3">
      <c r="A73">
        <v>72</v>
      </c>
      <c r="B73" s="1" t="s">
        <v>73</v>
      </c>
      <c r="C73" t="str">
        <f>HYPERLINK("https://talan.bank.gov.ua/get-user-certificate/KkmmjqPcL9GUgvkOMQIg","Завантажити сертифікат")</f>
        <v>Завантажити сертифікат</v>
      </c>
    </row>
    <row r="74" spans="1:3" x14ac:dyDescent="0.3">
      <c r="A74">
        <v>73</v>
      </c>
      <c r="B74" s="1" t="s">
        <v>74</v>
      </c>
      <c r="C74" t="str">
        <f>HYPERLINK("https://talan.bank.gov.ua/get-user-certificate/KkmmjxX-rMh0o3TkFxgz","Завантажити сертифікат")</f>
        <v>Завантажити сертифікат</v>
      </c>
    </row>
    <row r="75" spans="1:3" x14ac:dyDescent="0.3">
      <c r="A75">
        <v>74</v>
      </c>
      <c r="B75" s="1" t="s">
        <v>75</v>
      </c>
      <c r="C75" t="str">
        <f>HYPERLINK("https://talan.bank.gov.ua/get-user-certificate/KkmmjCH-nh1KZBic3a2E","Завантажити сертифікат")</f>
        <v>Завантажити сертифікат</v>
      </c>
    </row>
    <row r="76" spans="1:3" ht="28.8" x14ac:dyDescent="0.3">
      <c r="A76">
        <v>75</v>
      </c>
      <c r="B76" s="1" t="s">
        <v>76</v>
      </c>
      <c r="C76" t="str">
        <f>HYPERLINK("https://talan.bank.gov.ua/get-user-certificate/KkmmjwmMsN3KmnelpJ75","Завантажити сертифікат")</f>
        <v>Завантажити сертифікат</v>
      </c>
    </row>
    <row r="77" spans="1:3" x14ac:dyDescent="0.3">
      <c r="A77">
        <v>76</v>
      </c>
      <c r="B77" s="1" t="s">
        <v>77</v>
      </c>
      <c r="C77" t="str">
        <f>HYPERLINK("https://talan.bank.gov.ua/get-user-certificate/KkmmjIa3KWKMIp6qgXoF","Завантажити сертифікат")</f>
        <v>Завантажити сертифікат</v>
      </c>
    </row>
    <row r="78" spans="1:3" x14ac:dyDescent="0.3">
      <c r="A78">
        <v>77</v>
      </c>
      <c r="B78" s="1" t="s">
        <v>78</v>
      </c>
      <c r="C78" t="str">
        <f>HYPERLINK("https://talan.bank.gov.ua/get-user-certificate/KkmmjDLPtiohLqSMv5-S","Завантажити сертифікат")</f>
        <v>Завантажити сертифікат</v>
      </c>
    </row>
    <row r="79" spans="1:3" ht="28.8" x14ac:dyDescent="0.3">
      <c r="A79">
        <v>78</v>
      </c>
      <c r="B79" s="1" t="s">
        <v>79</v>
      </c>
      <c r="C79" t="str">
        <f>HYPERLINK("https://talan.bank.gov.ua/get-user-certificate/KkmmjHWzvWZz62mo9hWN","Завантажити сертифікат")</f>
        <v>Завантажити сертифікат</v>
      </c>
    </row>
    <row r="80" spans="1:3" x14ac:dyDescent="0.3">
      <c r="A80">
        <v>79</v>
      </c>
      <c r="B80" s="1" t="s">
        <v>80</v>
      </c>
      <c r="C80" t="str">
        <f>HYPERLINK("https://talan.bank.gov.ua/get-user-certificate/Kkmmjqzf73z9I9Mub8ek","Завантажити сертифікат")</f>
        <v>Завантажити сертифікат</v>
      </c>
    </row>
    <row r="81" spans="1:3" x14ac:dyDescent="0.3">
      <c r="A81">
        <v>80</v>
      </c>
      <c r="B81" s="1" t="s">
        <v>81</v>
      </c>
      <c r="C81" t="str">
        <f>HYPERLINK("https://talan.bank.gov.ua/get-user-certificate/KkmmjmEVNBY9WMNvgfoX","Завантажити сертифікат")</f>
        <v>Завантажити сертифікат</v>
      </c>
    </row>
    <row r="82" spans="1:3" x14ac:dyDescent="0.3">
      <c r="A82">
        <v>81</v>
      </c>
      <c r="B82" s="1" t="s">
        <v>82</v>
      </c>
      <c r="C82" t="str">
        <f>HYPERLINK("https://talan.bank.gov.ua/get-user-certificate/Kkmmj1IjcTTiaaETKZyz","Завантажити сертифікат")</f>
        <v>Завантажити сертифікат</v>
      </c>
    </row>
    <row r="83" spans="1:3" x14ac:dyDescent="0.3">
      <c r="A83">
        <v>82</v>
      </c>
      <c r="B83" s="1" t="s">
        <v>83</v>
      </c>
      <c r="C83" t="str">
        <f>HYPERLINK("https://talan.bank.gov.ua/get-user-certificate/KkmmjbhGPJzBFssP5ueC","Завантажити сертифікат")</f>
        <v>Завантажити сертифікат</v>
      </c>
    </row>
    <row r="84" spans="1:3" ht="28.8" x14ac:dyDescent="0.3">
      <c r="A84">
        <v>83</v>
      </c>
      <c r="B84" s="1" t="s">
        <v>84</v>
      </c>
      <c r="C84" t="str">
        <f>HYPERLINK("https://talan.bank.gov.ua/get-user-certificate/KkmmjSVSUFrJX2k61Os7","Завантажити сертифікат")</f>
        <v>Завантажити сертифікат</v>
      </c>
    </row>
    <row r="85" spans="1:3" x14ac:dyDescent="0.3">
      <c r="A85">
        <v>84</v>
      </c>
      <c r="B85" s="1" t="s">
        <v>85</v>
      </c>
      <c r="C85" t="str">
        <f>HYPERLINK("https://talan.bank.gov.ua/get-user-certificate/KkmmjOdygXrEk_c-zM82","Завантажити сертифікат")</f>
        <v>Завантажити сертифікат</v>
      </c>
    </row>
    <row r="86" spans="1:3" x14ac:dyDescent="0.3">
      <c r="A86">
        <v>85</v>
      </c>
      <c r="B86" s="1" t="s">
        <v>86</v>
      </c>
      <c r="C86" t="str">
        <f>HYPERLINK("https://talan.bank.gov.ua/get-user-certificate/Kkmmjd9nwFWO5snBELl9","Завантажити сертифікат")</f>
        <v>Завантажити сертифікат</v>
      </c>
    </row>
    <row r="87" spans="1:3" x14ac:dyDescent="0.3">
      <c r="A87">
        <v>86</v>
      </c>
      <c r="B87" s="1" t="s">
        <v>87</v>
      </c>
      <c r="C87" t="str">
        <f>HYPERLINK("https://talan.bank.gov.ua/get-user-certificate/KkmmjHhzR2EZiKIczMOE","Завантажити сертифікат")</f>
        <v>Завантажити сертифікат</v>
      </c>
    </row>
    <row r="88" spans="1:3" ht="28.8" x14ac:dyDescent="0.3">
      <c r="A88">
        <v>87</v>
      </c>
      <c r="B88" s="1" t="s">
        <v>88</v>
      </c>
      <c r="C88" t="str">
        <f>HYPERLINK("https://talan.bank.gov.ua/get-user-certificate/KkmmjQU-zFsjNJtkP99n","Завантажити сертифікат")</f>
        <v>Завантажити сертифікат</v>
      </c>
    </row>
    <row r="89" spans="1:3" x14ac:dyDescent="0.3">
      <c r="A89">
        <v>88</v>
      </c>
      <c r="B89" s="1" t="s">
        <v>89</v>
      </c>
      <c r="C89" t="str">
        <f>HYPERLINK("https://talan.bank.gov.ua/get-user-certificate/KkmmjDaOm_LTBOwPVZxl","Завантажити сертифікат")</f>
        <v>Завантажити сертифікат</v>
      </c>
    </row>
    <row r="90" spans="1:3" x14ac:dyDescent="0.3">
      <c r="A90">
        <v>89</v>
      </c>
      <c r="B90" s="1" t="s">
        <v>90</v>
      </c>
      <c r="C90" t="str">
        <f>HYPERLINK("https://talan.bank.gov.ua/get-user-certificate/KkmmjRuGAEghLqI7Oeid","Завантажити сертифікат")</f>
        <v>Завантажити сертифікат</v>
      </c>
    </row>
    <row r="91" spans="1:3" x14ac:dyDescent="0.3">
      <c r="A91">
        <v>90</v>
      </c>
      <c r="B91" s="1" t="s">
        <v>91</v>
      </c>
      <c r="C91" t="str">
        <f>HYPERLINK("https://talan.bank.gov.ua/get-user-certificate/KkmmjpW2B-XNRnqiFita","Завантажити сертифікат")</f>
        <v>Завантажити сертифікат</v>
      </c>
    </row>
    <row r="92" spans="1:3" x14ac:dyDescent="0.3">
      <c r="A92">
        <v>91</v>
      </c>
      <c r="B92" s="1" t="s">
        <v>92</v>
      </c>
      <c r="C92" t="str">
        <f>HYPERLINK("https://talan.bank.gov.ua/get-user-certificate/KkmmjEEiyniVIuuR58TK","Завантажити сертифікат")</f>
        <v>Завантажити сертифікат</v>
      </c>
    </row>
    <row r="93" spans="1:3" x14ac:dyDescent="0.3">
      <c r="A93">
        <v>92</v>
      </c>
      <c r="B93" s="1" t="s">
        <v>93</v>
      </c>
      <c r="C93" t="str">
        <f>HYPERLINK("https://talan.bank.gov.ua/get-user-certificate/KkmmjdS1kSMlGuMR0qSR","Завантажити сертифікат")</f>
        <v>Завантажити сертифікат</v>
      </c>
    </row>
    <row r="94" spans="1:3" x14ac:dyDescent="0.3">
      <c r="A94">
        <v>93</v>
      </c>
      <c r="B94" s="1" t="s">
        <v>94</v>
      </c>
      <c r="C94" t="str">
        <f>HYPERLINK("https://talan.bank.gov.ua/get-user-certificate/KkmmjjiFg3N6fKqX2JWO","Завантажити сертифікат")</f>
        <v>Завантажити сертифікат</v>
      </c>
    </row>
    <row r="95" spans="1:3" ht="28.8" x14ac:dyDescent="0.3">
      <c r="A95">
        <v>94</v>
      </c>
      <c r="B95" s="1" t="s">
        <v>95</v>
      </c>
      <c r="C95" t="str">
        <f>HYPERLINK("https://talan.bank.gov.ua/get-user-certificate/Kkmmj6KT11nARf8oQXIG","Завантажити сертифікат")</f>
        <v>Завантажити сертифікат</v>
      </c>
    </row>
    <row r="96" spans="1:3" x14ac:dyDescent="0.3">
      <c r="A96">
        <v>95</v>
      </c>
      <c r="B96" s="1" t="s">
        <v>96</v>
      </c>
      <c r="C96" t="str">
        <f>HYPERLINK("https://talan.bank.gov.ua/get-user-certificate/Kkmmj8hbIgaCIAJPyHK4","Завантажити сертифікат")</f>
        <v>Завантажити сертифікат</v>
      </c>
    </row>
    <row r="97" spans="1:3" x14ac:dyDescent="0.3">
      <c r="A97">
        <v>96</v>
      </c>
      <c r="B97" s="1" t="s">
        <v>97</v>
      </c>
      <c r="C97" t="str">
        <f>HYPERLINK("https://talan.bank.gov.ua/get-user-certificate/KkmmjPeXL3qh3xI4uN_-","Завантажити сертифікат")</f>
        <v>Завантажити сертифікат</v>
      </c>
    </row>
    <row r="98" spans="1:3" x14ac:dyDescent="0.3">
      <c r="A98">
        <v>97</v>
      </c>
      <c r="B98" s="1" t="s">
        <v>98</v>
      </c>
      <c r="C98" t="str">
        <f>HYPERLINK("https://talan.bank.gov.ua/get-user-certificate/Kkmmj8S05vQbl9MalfEC","Завантажити сертифікат")</f>
        <v>Завантажити сертифікат</v>
      </c>
    </row>
    <row r="99" spans="1:3" ht="28.8" x14ac:dyDescent="0.3">
      <c r="A99">
        <v>98</v>
      </c>
      <c r="B99" s="1" t="s">
        <v>99</v>
      </c>
      <c r="C99" t="str">
        <f>HYPERLINK("https://talan.bank.gov.ua/get-user-certificate/KkmmjrshjCcB_o-kto1P","Завантажити сертифікат")</f>
        <v>Завантажити сертифікат</v>
      </c>
    </row>
    <row r="100" spans="1:3" ht="28.8" x14ac:dyDescent="0.3">
      <c r="A100">
        <v>99</v>
      </c>
      <c r="B100" s="1" t="s">
        <v>100</v>
      </c>
      <c r="C100" t="str">
        <f>HYPERLINK("https://talan.bank.gov.ua/get-user-certificate/KkmmjDznzwAZWMM3a-6_","Завантажити сертифікат")</f>
        <v>Завантажити сертифікат</v>
      </c>
    </row>
    <row r="101" spans="1:3" x14ac:dyDescent="0.3">
      <c r="A101">
        <v>100</v>
      </c>
      <c r="B101" s="1" t="s">
        <v>101</v>
      </c>
      <c r="C101" t="str">
        <f>HYPERLINK("https://talan.bank.gov.ua/get-user-certificate/KkmmjmmzUqfIVRCdTM9P","Завантажити сертифікат")</f>
        <v>Завантажити сертифікат</v>
      </c>
    </row>
    <row r="102" spans="1:3" x14ac:dyDescent="0.3">
      <c r="A102">
        <v>101</v>
      </c>
      <c r="B102" s="1" t="s">
        <v>102</v>
      </c>
      <c r="C102" t="str">
        <f>HYPERLINK("https://talan.bank.gov.ua/get-user-certificate/KkmmjnmI8kU-RbGqAb5D","Завантажити сертифікат")</f>
        <v>Завантажити сертифікат</v>
      </c>
    </row>
    <row r="103" spans="1:3" x14ac:dyDescent="0.3">
      <c r="A103">
        <v>102</v>
      </c>
      <c r="B103" s="1" t="s">
        <v>103</v>
      </c>
      <c r="C103" t="str">
        <f>HYPERLINK("https://talan.bank.gov.ua/get-user-certificate/KkmmjmluHu0UMeI3hXVn","Завантажити сертифікат")</f>
        <v>Завантажити сертифікат</v>
      </c>
    </row>
    <row r="104" spans="1:3" x14ac:dyDescent="0.3">
      <c r="A104">
        <v>103</v>
      </c>
      <c r="B104" s="1" t="s">
        <v>104</v>
      </c>
      <c r="C104" t="str">
        <f>HYPERLINK("https://talan.bank.gov.ua/get-user-certificate/Kkmmj_tvxZK0exukdJUk","Завантажити сертифікат")</f>
        <v>Завантажити сертифікат</v>
      </c>
    </row>
    <row r="105" spans="1:3" ht="28.8" x14ac:dyDescent="0.3">
      <c r="A105">
        <v>104</v>
      </c>
      <c r="B105" s="1" t="s">
        <v>105</v>
      </c>
      <c r="C105" t="str">
        <f>HYPERLINK("https://talan.bank.gov.ua/get-user-certificate/KkmmjJmQPJCL6x1cgNsZ","Завантажити сертифікат")</f>
        <v>Завантажити сертифікат</v>
      </c>
    </row>
    <row r="106" spans="1:3" x14ac:dyDescent="0.3">
      <c r="A106">
        <v>105</v>
      </c>
      <c r="B106" s="1" t="s">
        <v>106</v>
      </c>
      <c r="C106" t="str">
        <f>HYPERLINK("https://talan.bank.gov.ua/get-user-certificate/Kkmmj4cuLHwb5kqAUZBB","Завантажити сертифікат")</f>
        <v>Завантажити сертифікат</v>
      </c>
    </row>
    <row r="107" spans="1:3" x14ac:dyDescent="0.3">
      <c r="A107">
        <v>106</v>
      </c>
      <c r="B107" s="1" t="s">
        <v>107</v>
      </c>
      <c r="C107" t="str">
        <f>HYPERLINK("https://talan.bank.gov.ua/get-user-certificate/Kkmmj4OXcLdS87t1HXvY","Завантажити сертифікат")</f>
        <v>Завантажити сертифікат</v>
      </c>
    </row>
    <row r="108" spans="1:3" ht="28.8" x14ac:dyDescent="0.3">
      <c r="A108">
        <v>107</v>
      </c>
      <c r="B108" s="1" t="s">
        <v>108</v>
      </c>
      <c r="C108" t="str">
        <f>HYPERLINK("https://talan.bank.gov.ua/get-user-certificate/Kkmmjxp0ACkzVmJi7_VR","Завантажити сертифікат")</f>
        <v>Завантажити сертифікат</v>
      </c>
    </row>
    <row r="109" spans="1:3" x14ac:dyDescent="0.3">
      <c r="A109">
        <v>108</v>
      </c>
      <c r="B109" s="1" t="s">
        <v>109</v>
      </c>
      <c r="C109" t="str">
        <f>HYPERLINK("https://talan.bank.gov.ua/get-user-certificate/KkmmjFuwqhHw7L8ObzDb","Завантажити сертифікат")</f>
        <v>Завантажити сертифікат</v>
      </c>
    </row>
    <row r="110" spans="1:3" ht="28.8" x14ac:dyDescent="0.3">
      <c r="A110">
        <v>109</v>
      </c>
      <c r="B110" s="1" t="s">
        <v>110</v>
      </c>
      <c r="C110" t="str">
        <f>HYPERLINK("https://talan.bank.gov.ua/get-user-certificate/KkmmjV2lz0N7KUaG9O7Z","Завантажити сертифікат")</f>
        <v>Завантажити сертифікат</v>
      </c>
    </row>
    <row r="111" spans="1:3" x14ac:dyDescent="0.3">
      <c r="A111">
        <v>110</v>
      </c>
      <c r="B111" s="1" t="s">
        <v>111</v>
      </c>
      <c r="C111" t="str">
        <f>HYPERLINK("https://talan.bank.gov.ua/get-user-certificate/Kkmmj4exMnlQpWMi3xl0","Завантажити сертифікат")</f>
        <v>Завантажити сертифікат</v>
      </c>
    </row>
    <row r="112" spans="1:3" x14ac:dyDescent="0.3">
      <c r="A112">
        <v>111</v>
      </c>
      <c r="B112" s="1" t="s">
        <v>112</v>
      </c>
      <c r="C112" t="str">
        <f>HYPERLINK("https://talan.bank.gov.ua/get-user-certificate/KkmmjVilhowOPGr_1JsT","Завантажити сертифікат")</f>
        <v>Завантажити сертифікат</v>
      </c>
    </row>
    <row r="113" spans="1:3" x14ac:dyDescent="0.3">
      <c r="A113">
        <v>112</v>
      </c>
      <c r="B113" s="1" t="s">
        <v>113</v>
      </c>
      <c r="C113" t="str">
        <f>HYPERLINK("https://talan.bank.gov.ua/get-user-certificate/KkmmjQXqS2qfWipyETTh","Завантажити сертифікат")</f>
        <v>Завантажити сертифікат</v>
      </c>
    </row>
    <row r="114" spans="1:3" x14ac:dyDescent="0.3">
      <c r="A114">
        <v>113</v>
      </c>
      <c r="B114" s="1" t="s">
        <v>114</v>
      </c>
      <c r="C114" t="str">
        <f>HYPERLINK("https://talan.bank.gov.ua/get-user-certificate/Kkmmjsm8nzxFS8tvAIqF","Завантажити сертифікат")</f>
        <v>Завантажити сертифікат</v>
      </c>
    </row>
    <row r="115" spans="1:3" ht="28.8" x14ac:dyDescent="0.3">
      <c r="A115">
        <v>114</v>
      </c>
      <c r="B115" s="1" t="s">
        <v>115</v>
      </c>
      <c r="C115" t="str">
        <f>HYPERLINK("https://talan.bank.gov.ua/get-user-certificate/KkmmjHi_3k6YjxY5TfME","Завантажити сертифікат")</f>
        <v>Завантажити сертифікат</v>
      </c>
    </row>
    <row r="116" spans="1:3" ht="28.8" x14ac:dyDescent="0.3">
      <c r="A116">
        <v>115</v>
      </c>
      <c r="B116" s="1" t="s">
        <v>116</v>
      </c>
      <c r="C116" t="str">
        <f>HYPERLINK("https://talan.bank.gov.ua/get-user-certificate/KkmmjnDfEH-f7-yb65U1","Завантажити сертифікат")</f>
        <v>Завантажити сертифікат</v>
      </c>
    </row>
    <row r="117" spans="1:3" x14ac:dyDescent="0.3">
      <c r="A117">
        <v>116</v>
      </c>
      <c r="B117" s="1" t="s">
        <v>117</v>
      </c>
      <c r="C117" t="str">
        <f>HYPERLINK("https://talan.bank.gov.ua/get-user-certificate/Kkmmj0fOxvZG7O1eCoqH","Завантажити сертифікат")</f>
        <v>Завантажити сертифікат</v>
      </c>
    </row>
    <row r="118" spans="1:3" x14ac:dyDescent="0.3">
      <c r="A118">
        <v>117</v>
      </c>
      <c r="B118" s="1" t="s">
        <v>118</v>
      </c>
      <c r="C118" t="str">
        <f>HYPERLINK("https://talan.bank.gov.ua/get-user-certificate/Kkmmj29oKmwfpFlwUxYJ","Завантажити сертифікат")</f>
        <v>Завантажити сертифікат</v>
      </c>
    </row>
    <row r="119" spans="1:3" x14ac:dyDescent="0.3">
      <c r="A119">
        <v>118</v>
      </c>
      <c r="B119" s="1" t="s">
        <v>119</v>
      </c>
      <c r="C119" t="str">
        <f>HYPERLINK("https://talan.bank.gov.ua/get-user-certificate/Kkmmj3uZwTvGnoGkTGFP","Завантажити сертифікат")</f>
        <v>Завантажити сертифікат</v>
      </c>
    </row>
    <row r="120" spans="1:3" x14ac:dyDescent="0.3">
      <c r="A120">
        <v>119</v>
      </c>
      <c r="B120" s="1" t="s">
        <v>120</v>
      </c>
      <c r="C120" t="str">
        <f>HYPERLINK("https://talan.bank.gov.ua/get-user-certificate/Kkmmj7XQmRG90RDIzdGq","Завантажити сертифікат")</f>
        <v>Завантажити сертифікат</v>
      </c>
    </row>
    <row r="121" spans="1:3" x14ac:dyDescent="0.3">
      <c r="A121">
        <v>120</v>
      </c>
      <c r="B121" s="1" t="s">
        <v>121</v>
      </c>
      <c r="C121" t="str">
        <f>HYPERLINK("https://talan.bank.gov.ua/get-user-certificate/KkmmjCfP3b3xYbt7VfCb","Завантажити сертифікат")</f>
        <v>Завантажити сертифікат</v>
      </c>
    </row>
    <row r="122" spans="1:3" x14ac:dyDescent="0.3">
      <c r="A122">
        <v>121</v>
      </c>
      <c r="B122" s="1" t="s">
        <v>122</v>
      </c>
      <c r="C122" t="str">
        <f>HYPERLINK("https://talan.bank.gov.ua/get-user-certificate/Kkmmj_RbNO3foo-5cYQb","Завантажити сертифікат")</f>
        <v>Завантажити сертифікат</v>
      </c>
    </row>
    <row r="123" spans="1:3" ht="28.8" x14ac:dyDescent="0.3">
      <c r="A123">
        <v>122</v>
      </c>
      <c r="B123" s="1" t="s">
        <v>123</v>
      </c>
      <c r="C123" t="str">
        <f>HYPERLINK("https://talan.bank.gov.ua/get-user-certificate/KkmmjMSiAVCS7HtBJSiU","Завантажити сертифікат")</f>
        <v>Завантажити сертифікат</v>
      </c>
    </row>
    <row r="124" spans="1:3" x14ac:dyDescent="0.3">
      <c r="A124">
        <v>123</v>
      </c>
      <c r="B124" s="1" t="s">
        <v>124</v>
      </c>
      <c r="C124" t="str">
        <f>HYPERLINK("https://talan.bank.gov.ua/get-user-certificate/KkmmjQvD-LRSUwjechow","Завантажити сертифікат")</f>
        <v>Завантажити сертифікат</v>
      </c>
    </row>
    <row r="125" spans="1:3" ht="28.8" x14ac:dyDescent="0.3">
      <c r="A125">
        <v>124</v>
      </c>
      <c r="B125" s="1" t="s">
        <v>125</v>
      </c>
      <c r="C125" t="str">
        <f>HYPERLINK("https://talan.bank.gov.ua/get-user-certificate/KkmmjfWJvt3FnHP96JZA","Завантажити сертифікат")</f>
        <v>Завантажити сертифікат</v>
      </c>
    </row>
    <row r="126" spans="1:3" x14ac:dyDescent="0.3">
      <c r="A126">
        <v>125</v>
      </c>
      <c r="B126" s="1" t="s">
        <v>126</v>
      </c>
      <c r="C126" t="str">
        <f>HYPERLINK("https://talan.bank.gov.ua/get-user-certificate/KkmmjplRcvWzdZ4pdWuP","Завантажити сертифікат")</f>
        <v>Завантажити сертифікат</v>
      </c>
    </row>
    <row r="127" spans="1:3" ht="28.8" x14ac:dyDescent="0.3">
      <c r="A127">
        <v>126</v>
      </c>
      <c r="B127" s="1" t="s">
        <v>127</v>
      </c>
      <c r="C127" t="str">
        <f>HYPERLINK("https://talan.bank.gov.ua/get-user-certificate/KkmmjCTbuWrb87YMb8Wx","Завантажити сертифікат")</f>
        <v>Завантажити сертифікат</v>
      </c>
    </row>
    <row r="128" spans="1:3" x14ac:dyDescent="0.3">
      <c r="A128">
        <v>127</v>
      </c>
      <c r="B128" s="1" t="s">
        <v>128</v>
      </c>
      <c r="C128" t="str">
        <f>HYPERLINK("https://talan.bank.gov.ua/get-user-certificate/Kkmmjls-tSGDL320bQj5","Завантажити сертифікат")</f>
        <v>Завантажити сертифікат</v>
      </c>
    </row>
    <row r="129" spans="1:3" x14ac:dyDescent="0.3">
      <c r="A129">
        <v>128</v>
      </c>
      <c r="B129" s="1" t="s">
        <v>2</v>
      </c>
      <c r="C129" t="str">
        <f>HYPERLINK("https://talan.bank.gov.ua/get-user-certificate/KkmmjR7mPt7OgPZmrJiJ","Завантажити сертифікат")</f>
        <v>Завантажити сертифікат</v>
      </c>
    </row>
    <row r="130" spans="1:3" x14ac:dyDescent="0.3">
      <c r="A130">
        <v>129</v>
      </c>
      <c r="B130" s="1" t="s">
        <v>129</v>
      </c>
      <c r="C130" t="str">
        <f>HYPERLINK("https://talan.bank.gov.ua/get-user-certificate/KkmmjMwAaEgWfJpRx5ci","Завантажити сертифікат")</f>
        <v>Завантажити сертифікат</v>
      </c>
    </row>
    <row r="131" spans="1:3" x14ac:dyDescent="0.3">
      <c r="A131">
        <v>130</v>
      </c>
      <c r="B131" s="1" t="s">
        <v>130</v>
      </c>
      <c r="C131" t="str">
        <f>HYPERLINK("https://talan.bank.gov.ua/get-user-certificate/KkmmjZfHnKUvV0XcuYbP","Завантажити сертифікат")</f>
        <v>Завантажити сертифікат</v>
      </c>
    </row>
    <row r="132" spans="1:3" x14ac:dyDescent="0.3">
      <c r="A132">
        <v>131</v>
      </c>
      <c r="B132" s="1" t="s">
        <v>131</v>
      </c>
      <c r="C132" t="str">
        <f>HYPERLINK("https://talan.bank.gov.ua/get-user-certificate/Kkmmj30XBSSaF5osu2D7","Завантажити сертифікат")</f>
        <v>Завантажити сертифікат</v>
      </c>
    </row>
    <row r="133" spans="1:3" x14ac:dyDescent="0.3">
      <c r="A133">
        <v>132</v>
      </c>
      <c r="B133" s="1" t="s">
        <v>132</v>
      </c>
      <c r="C133" t="str">
        <f>HYPERLINK("https://talan.bank.gov.ua/get-user-certificate/Kkmmjhsrg2QUPvmB_dL_","Завантажити сертифікат")</f>
        <v>Завантажити сертифікат</v>
      </c>
    </row>
    <row r="134" spans="1:3" ht="28.8" x14ac:dyDescent="0.3">
      <c r="A134">
        <v>133</v>
      </c>
      <c r="B134" s="1" t="s">
        <v>133</v>
      </c>
      <c r="C134" t="str">
        <f>HYPERLINK("https://talan.bank.gov.ua/get-user-certificate/Kkmmjm1kK_CpRQMbIYdm","Завантажити сертифікат")</f>
        <v>Завантажити сертифікат</v>
      </c>
    </row>
    <row r="135" spans="1:3" ht="28.8" x14ac:dyDescent="0.3">
      <c r="A135">
        <v>134</v>
      </c>
      <c r="B135" s="1" t="s">
        <v>134</v>
      </c>
      <c r="C135" t="str">
        <f>HYPERLINK("https://talan.bank.gov.ua/get-user-certificate/KkmmjH19KCrHhVLT_irw","Завантажити сертифікат")</f>
        <v>Завантажити сертифікат</v>
      </c>
    </row>
    <row r="136" spans="1:3" ht="28.8" x14ac:dyDescent="0.3">
      <c r="A136">
        <v>135</v>
      </c>
      <c r="B136" s="1" t="s">
        <v>135</v>
      </c>
      <c r="C136" t="str">
        <f>HYPERLINK("https://talan.bank.gov.ua/get-user-certificate/Kkmmj3P_zZyxIwKdzqiI","Завантажити сертифікат")</f>
        <v>Завантажити сертифікат</v>
      </c>
    </row>
    <row r="137" spans="1:3" x14ac:dyDescent="0.3">
      <c r="A137">
        <v>136</v>
      </c>
      <c r="B137" s="1" t="s">
        <v>136</v>
      </c>
      <c r="C137" t="str">
        <f>HYPERLINK("https://talan.bank.gov.ua/get-user-certificate/Kkmmj_TUyOU8cxzBtE4k","Завантажити сертифікат")</f>
        <v>Завантажити сертифікат</v>
      </c>
    </row>
    <row r="138" spans="1:3" x14ac:dyDescent="0.3">
      <c r="A138">
        <v>137</v>
      </c>
      <c r="B138" s="1" t="s">
        <v>137</v>
      </c>
      <c r="C138" t="str">
        <f>HYPERLINK("https://talan.bank.gov.ua/get-user-certificate/KkmmjWVpgqa11lkUEVZy","Завантажити сертифікат")</f>
        <v>Завантажити сертифікат</v>
      </c>
    </row>
    <row r="139" spans="1:3" x14ac:dyDescent="0.3">
      <c r="A139">
        <v>138</v>
      </c>
      <c r="B139" s="1" t="s">
        <v>138</v>
      </c>
      <c r="C139" t="str">
        <f>HYPERLINK("https://talan.bank.gov.ua/get-user-certificate/Kkmmjz60aMsUSTcZcQKJ","Завантажити сертифікат")</f>
        <v>Завантажити сертифікат</v>
      </c>
    </row>
    <row r="140" spans="1:3" x14ac:dyDescent="0.3">
      <c r="A140">
        <v>139</v>
      </c>
      <c r="B140" s="1" t="s">
        <v>139</v>
      </c>
      <c r="C140" t="str">
        <f>HYPERLINK("https://talan.bank.gov.ua/get-user-certificate/KkmmjJYMPtSkRCX7_UK2","Завантажити сертифікат")</f>
        <v>Завантажити сертифікат</v>
      </c>
    </row>
    <row r="141" spans="1:3" x14ac:dyDescent="0.3">
      <c r="A141">
        <v>140</v>
      </c>
      <c r="B141" s="1" t="s">
        <v>140</v>
      </c>
      <c r="C141" t="str">
        <f>HYPERLINK("https://talan.bank.gov.ua/get-user-certificate/Kkmmj9jiR3uYwMNjAdBp","Завантажити сертифікат")</f>
        <v>Завантажити сертифікат</v>
      </c>
    </row>
    <row r="142" spans="1:3" x14ac:dyDescent="0.3">
      <c r="A142">
        <v>141</v>
      </c>
      <c r="B142" s="1" t="s">
        <v>141</v>
      </c>
      <c r="C142" t="str">
        <f>HYPERLINK("https://talan.bank.gov.ua/get-user-certificate/Kkmmje0HU638D9Uqjah7","Завантажити сертифікат")</f>
        <v>Завантажити сертифікат</v>
      </c>
    </row>
    <row r="143" spans="1:3" x14ac:dyDescent="0.3">
      <c r="A143">
        <v>142</v>
      </c>
      <c r="B143" s="1" t="s">
        <v>142</v>
      </c>
      <c r="C143" t="str">
        <f>HYPERLINK("https://talan.bank.gov.ua/get-user-certificate/KkmmjPp-LvaUC2XTZBMj","Завантажити сертифікат")</f>
        <v>Завантажити сертифікат</v>
      </c>
    </row>
    <row r="144" spans="1:3" x14ac:dyDescent="0.3">
      <c r="A144">
        <v>143</v>
      </c>
      <c r="B144" s="1" t="s">
        <v>143</v>
      </c>
      <c r="C144" t="str">
        <f>HYPERLINK("https://talan.bank.gov.ua/get-user-certificate/Kkmmj-AdSES2ONmW7OGE","Завантажити сертифікат")</f>
        <v>Завантажити сертифікат</v>
      </c>
    </row>
    <row r="145" spans="1:3" x14ac:dyDescent="0.3">
      <c r="A145">
        <v>144</v>
      </c>
      <c r="B145" s="1" t="s">
        <v>144</v>
      </c>
      <c r="C145" t="str">
        <f>HYPERLINK("https://talan.bank.gov.ua/get-user-certificate/Kkmmjc6uUfFg0XreZa_Y","Завантажити сертифікат")</f>
        <v>Завантажити сертифікат</v>
      </c>
    </row>
    <row r="146" spans="1:3" x14ac:dyDescent="0.3">
      <c r="A146">
        <v>145</v>
      </c>
      <c r="B146" s="1" t="s">
        <v>145</v>
      </c>
      <c r="C146" t="str">
        <f>HYPERLINK("https://talan.bank.gov.ua/get-user-certificate/KkmmjVE-I_MFUcC8ChWC","Завантажити сертифікат")</f>
        <v>Завантажити сертифікат</v>
      </c>
    </row>
    <row r="147" spans="1:3" x14ac:dyDescent="0.3">
      <c r="A147">
        <v>146</v>
      </c>
      <c r="B147" s="1" t="s">
        <v>146</v>
      </c>
      <c r="C147" t="str">
        <f>HYPERLINK("https://talan.bank.gov.ua/get-user-certificate/Kkmmjs-ViGVdbsMF7nwZ","Завантажити сертифікат")</f>
        <v>Завантажити сертифікат</v>
      </c>
    </row>
    <row r="148" spans="1:3" x14ac:dyDescent="0.3">
      <c r="A148">
        <v>147</v>
      </c>
      <c r="B148" s="1" t="s">
        <v>147</v>
      </c>
      <c r="C148" t="str">
        <f>HYPERLINK("https://talan.bank.gov.ua/get-user-certificate/KkmmjcGEkKA2r5UTYTKR","Завантажити сертифікат")</f>
        <v>Завантажити сертифікат</v>
      </c>
    </row>
    <row r="149" spans="1:3" x14ac:dyDescent="0.3">
      <c r="A149">
        <v>148</v>
      </c>
      <c r="B149" s="1" t="s">
        <v>148</v>
      </c>
      <c r="C149" t="str">
        <f>HYPERLINK("https://talan.bank.gov.ua/get-user-certificate/KkmmjNwPHhaDjpBiyvP4","Завантажити сертифікат")</f>
        <v>Завантажити сертифікат</v>
      </c>
    </row>
    <row r="150" spans="1:3" x14ac:dyDescent="0.3">
      <c r="A150">
        <v>149</v>
      </c>
      <c r="B150" s="1" t="s">
        <v>149</v>
      </c>
      <c r="C150" t="str">
        <f>HYPERLINK("https://talan.bank.gov.ua/get-user-certificate/KkmmjyEj2a_z3oEEd7lP","Завантажити сертифікат")</f>
        <v>Завантажити сертифікат</v>
      </c>
    </row>
    <row r="151" spans="1:3" x14ac:dyDescent="0.3">
      <c r="A151">
        <v>150</v>
      </c>
      <c r="B151" s="1" t="s">
        <v>150</v>
      </c>
      <c r="C151" t="str">
        <f>HYPERLINK("https://talan.bank.gov.ua/get-user-certificate/Kkmmjq7A_V2GIhprr83s","Завантажити сертифікат")</f>
        <v>Завантажити сертифікат</v>
      </c>
    </row>
    <row r="152" spans="1:3" ht="28.8" x14ac:dyDescent="0.3">
      <c r="A152">
        <v>151</v>
      </c>
      <c r="B152" s="1" t="s">
        <v>151</v>
      </c>
      <c r="C152" t="str">
        <f>HYPERLINK("https://talan.bank.gov.ua/get-user-certificate/Kkmmj0J4jWrZA578poSF","Завантажити сертифікат")</f>
        <v>Завантажити сертифікат</v>
      </c>
    </row>
    <row r="153" spans="1:3" ht="28.8" x14ac:dyDescent="0.3">
      <c r="A153">
        <v>152</v>
      </c>
      <c r="B153" s="1" t="s">
        <v>152</v>
      </c>
      <c r="C153" t="str">
        <f>HYPERLINK("https://talan.bank.gov.ua/get-user-certificate/KkmmjTx_xhW_7ttViDpy","Завантажити сертифікат")</f>
        <v>Завантажити сертифікат</v>
      </c>
    </row>
    <row r="154" spans="1:3" x14ac:dyDescent="0.3">
      <c r="A154">
        <v>153</v>
      </c>
      <c r="B154" s="1" t="s">
        <v>153</v>
      </c>
      <c r="C154" t="str">
        <f>HYPERLINK("https://talan.bank.gov.ua/get-user-certificate/Kkmmjxnf9pEnWyjCDAP9","Завантажити сертифікат")</f>
        <v>Завантажити сертифікат</v>
      </c>
    </row>
    <row r="155" spans="1:3" x14ac:dyDescent="0.3">
      <c r="A155">
        <v>154</v>
      </c>
      <c r="B155" s="1" t="s">
        <v>154</v>
      </c>
      <c r="C155" t="str">
        <f>HYPERLINK("https://talan.bank.gov.ua/get-user-certificate/Kkmmjo0vI2DFJt6aP8gC","Завантажити сертифікат")</f>
        <v>Завантажити сертифікат</v>
      </c>
    </row>
    <row r="156" spans="1:3" x14ac:dyDescent="0.3">
      <c r="A156">
        <v>155</v>
      </c>
      <c r="B156" s="1" t="s">
        <v>155</v>
      </c>
      <c r="C156" t="str">
        <f>HYPERLINK("https://talan.bank.gov.ua/get-user-certificate/Kkmmj7amekaaU17iV8Go","Завантажити сертифікат")</f>
        <v>Завантажити сертифікат</v>
      </c>
    </row>
    <row r="157" spans="1:3" x14ac:dyDescent="0.3">
      <c r="A157">
        <v>156</v>
      </c>
      <c r="B157" s="1" t="s">
        <v>156</v>
      </c>
      <c r="C157" t="str">
        <f>HYPERLINK("https://talan.bank.gov.ua/get-user-certificate/KkmmjN3hy0BDGPTZdd4D","Завантажити сертифікат")</f>
        <v>Завантажити сертифікат</v>
      </c>
    </row>
    <row r="158" spans="1:3" x14ac:dyDescent="0.3">
      <c r="A158">
        <v>157</v>
      </c>
      <c r="B158" s="1" t="s">
        <v>157</v>
      </c>
      <c r="C158" t="str">
        <f>HYPERLINK("https://talan.bank.gov.ua/get-user-certificate/Kkmmjz0WKE__gIv7lQk2","Завантажити сертифікат")</f>
        <v>Завантажити сертифікат</v>
      </c>
    </row>
    <row r="159" spans="1:3" x14ac:dyDescent="0.3">
      <c r="A159">
        <v>158</v>
      </c>
      <c r="B159" s="1" t="s">
        <v>158</v>
      </c>
      <c r="C159" t="str">
        <f>HYPERLINK("https://talan.bank.gov.ua/get-user-certificate/KkmmjEAiMX-pEBHN75iS","Завантажити сертифікат")</f>
        <v>Завантажити сертифікат</v>
      </c>
    </row>
    <row r="160" spans="1:3" ht="28.8" x14ac:dyDescent="0.3">
      <c r="A160">
        <v>159</v>
      </c>
      <c r="B160" s="1" t="s">
        <v>159</v>
      </c>
      <c r="C160" t="str">
        <f>HYPERLINK("https://talan.bank.gov.ua/get-user-certificate/KkmmjNL0TnyjzfGKnyuJ","Завантажити сертифікат")</f>
        <v>Завантажити сертифікат</v>
      </c>
    </row>
    <row r="161" spans="1:3" x14ac:dyDescent="0.3">
      <c r="A161">
        <v>160</v>
      </c>
      <c r="B161" s="1" t="s">
        <v>160</v>
      </c>
      <c r="C161" t="str">
        <f>HYPERLINK("https://talan.bank.gov.ua/get-user-certificate/KkmmjFdHhjqOCUoEf3aq","Завантажити сертифікат")</f>
        <v>Завантажити сертифікат</v>
      </c>
    </row>
    <row r="162" spans="1:3" ht="28.8" x14ac:dyDescent="0.3">
      <c r="A162">
        <v>161</v>
      </c>
      <c r="B162" s="1" t="s">
        <v>161</v>
      </c>
      <c r="C162" t="str">
        <f>HYPERLINK("https://talan.bank.gov.ua/get-user-certificate/KkmmjFGXXEvDhq2Hrmx5","Завантажити сертифікат")</f>
        <v>Завантажити сертифікат</v>
      </c>
    </row>
    <row r="163" spans="1:3" x14ac:dyDescent="0.3">
      <c r="A163">
        <v>162</v>
      </c>
      <c r="B163" s="1" t="s">
        <v>162</v>
      </c>
      <c r="C163" t="str">
        <f>HYPERLINK("https://talan.bank.gov.ua/get-user-certificate/KkmmjRKtHAdpp7hwCpBb","Завантажити сертифікат")</f>
        <v>Завантажити сертифікат</v>
      </c>
    </row>
    <row r="164" spans="1:3" x14ac:dyDescent="0.3">
      <c r="A164">
        <v>163</v>
      </c>
      <c r="B164" s="1" t="s">
        <v>163</v>
      </c>
      <c r="C164" t="str">
        <f>HYPERLINK("https://talan.bank.gov.ua/get-user-certificate/Kkmmj2szJXoIXF5HVTBN","Завантажити сертифікат")</f>
        <v>Завантажити сертифікат</v>
      </c>
    </row>
    <row r="165" spans="1:3" ht="43.2" x14ac:dyDescent="0.3">
      <c r="A165">
        <v>164</v>
      </c>
      <c r="B165" s="1" t="s">
        <v>164</v>
      </c>
      <c r="C165" t="str">
        <f>HYPERLINK("https://talan.bank.gov.ua/get-user-certificate/KkmmjsQZB-pM8lmDD_mK","Завантажити сертифікат")</f>
        <v>Завантажити сертифікат</v>
      </c>
    </row>
    <row r="166" spans="1:3" x14ac:dyDescent="0.3">
      <c r="A166">
        <v>165</v>
      </c>
      <c r="B166" s="1" t="s">
        <v>165</v>
      </c>
      <c r="C166" t="str">
        <f>HYPERLINK("https://talan.bank.gov.ua/get-user-certificate/KkmmjTvzOGxaLkq7Xckc","Завантажити сертифікат")</f>
        <v>Завантажити сертифікат</v>
      </c>
    </row>
    <row r="167" spans="1:3" x14ac:dyDescent="0.3">
      <c r="A167">
        <v>166</v>
      </c>
      <c r="B167" s="1" t="s">
        <v>166</v>
      </c>
      <c r="C167" t="str">
        <f>HYPERLINK("https://talan.bank.gov.ua/get-user-certificate/Kkmmj196MzOUsWrGtOZV","Завантажити сертифікат")</f>
        <v>Завантажити сертифікат</v>
      </c>
    </row>
    <row r="168" spans="1:3" x14ac:dyDescent="0.3">
      <c r="A168">
        <v>167</v>
      </c>
      <c r="B168" s="1" t="s">
        <v>167</v>
      </c>
      <c r="C168" t="str">
        <f>HYPERLINK("https://talan.bank.gov.ua/get-user-certificate/KkmmjQofz20YxWL98TSw","Завантажити сертифікат")</f>
        <v>Завантажити сертифікат</v>
      </c>
    </row>
    <row r="169" spans="1:3" x14ac:dyDescent="0.3">
      <c r="A169">
        <v>168</v>
      </c>
      <c r="B169" s="1" t="s">
        <v>168</v>
      </c>
      <c r="C169" t="str">
        <f>HYPERLINK("https://talan.bank.gov.ua/get-user-certificate/KkmmjyQz9sHCdgA8g3H0","Завантажити сертифікат")</f>
        <v>Завантажити сертифікат</v>
      </c>
    </row>
    <row r="170" spans="1:3" ht="28.8" x14ac:dyDescent="0.3">
      <c r="A170">
        <v>169</v>
      </c>
      <c r="B170" s="1" t="s">
        <v>169</v>
      </c>
      <c r="C170" t="str">
        <f>HYPERLINK("https://talan.bank.gov.ua/get-user-certificate/KkmmjAWGtqDs86qbPCuw","Завантажити сертифікат")</f>
        <v>Завантажити сертифікат</v>
      </c>
    </row>
    <row r="171" spans="1:3" x14ac:dyDescent="0.3">
      <c r="A171">
        <v>170</v>
      </c>
      <c r="B171" s="1" t="s">
        <v>170</v>
      </c>
      <c r="C171" t="str">
        <f>HYPERLINK("https://talan.bank.gov.ua/get-user-certificate/KkmmjrbBiMkYbaReNmIQ","Завантажити сертифікат")</f>
        <v>Завантажити сертифікат</v>
      </c>
    </row>
    <row r="172" spans="1:3" x14ac:dyDescent="0.3">
      <c r="A172">
        <v>171</v>
      </c>
      <c r="B172" s="1" t="s">
        <v>171</v>
      </c>
      <c r="C172" t="str">
        <f>HYPERLINK("https://talan.bank.gov.ua/get-user-certificate/KkmmjvxRoUJvcd4Av9Tz","Завантажити сертифікат")</f>
        <v>Завантажити сертифікат</v>
      </c>
    </row>
    <row r="173" spans="1:3" ht="28.8" x14ac:dyDescent="0.3">
      <c r="A173">
        <v>172</v>
      </c>
      <c r="B173" s="1" t="s">
        <v>172</v>
      </c>
      <c r="C173" t="str">
        <f>HYPERLINK("https://talan.bank.gov.ua/get-user-certificate/Kkmmja2Sq_LhlIrEV-_4","Завантажити сертифікат")</f>
        <v>Завантажити сертифікат</v>
      </c>
    </row>
    <row r="174" spans="1:3" x14ac:dyDescent="0.3">
      <c r="A174">
        <v>173</v>
      </c>
      <c r="B174" s="1" t="s">
        <v>173</v>
      </c>
      <c r="C174" t="str">
        <f>HYPERLINK("https://talan.bank.gov.ua/get-user-certificate/KkmmjLswoTxwfPSI7F1k","Завантажити сертифікат")</f>
        <v>Завантажити сертифікат</v>
      </c>
    </row>
    <row r="175" spans="1:3" x14ac:dyDescent="0.3">
      <c r="A175">
        <v>174</v>
      </c>
      <c r="B175" s="1" t="s">
        <v>174</v>
      </c>
      <c r="C175" t="str">
        <f>HYPERLINK("https://talan.bank.gov.ua/get-user-certificate/KkmmjPzKKpq4Sawa0zz6","Завантажити сертифікат")</f>
        <v>Завантажити сертифікат</v>
      </c>
    </row>
    <row r="176" spans="1:3" x14ac:dyDescent="0.3">
      <c r="A176">
        <v>175</v>
      </c>
      <c r="B176" s="1" t="s">
        <v>175</v>
      </c>
      <c r="C176" t="str">
        <f>HYPERLINK("https://talan.bank.gov.ua/get-user-certificate/Kkmmjr5S03W10_yHK71o","Завантажити сертифікат")</f>
        <v>Завантажити сертифікат</v>
      </c>
    </row>
    <row r="177" spans="1:3" ht="28.8" x14ac:dyDescent="0.3">
      <c r="A177">
        <v>176</v>
      </c>
      <c r="B177" s="1" t="s">
        <v>176</v>
      </c>
      <c r="C177" t="str">
        <f>HYPERLINK("https://talan.bank.gov.ua/get-user-certificate/KkmmjXlsjQw9fw4uFMFo","Завантажити сертифікат")</f>
        <v>Завантажити сертифікат</v>
      </c>
    </row>
    <row r="178" spans="1:3" x14ac:dyDescent="0.3">
      <c r="A178">
        <v>177</v>
      </c>
      <c r="B178" s="1" t="s">
        <v>177</v>
      </c>
      <c r="C178" t="str">
        <f>HYPERLINK("https://talan.bank.gov.ua/get-user-certificate/Kkmmj6t9f7TDOxrl-qmc","Завантажити сертифікат")</f>
        <v>Завантажити сертифікат</v>
      </c>
    </row>
    <row r="179" spans="1:3" x14ac:dyDescent="0.3">
      <c r="A179">
        <v>178</v>
      </c>
      <c r="B179" s="1" t="s">
        <v>178</v>
      </c>
      <c r="C179" t="str">
        <f>HYPERLINK("https://talan.bank.gov.ua/get-user-certificate/Kkmmj9BPV8KSzc_yMHZl","Завантажити сертифікат")</f>
        <v>Завантажити сертифікат</v>
      </c>
    </row>
    <row r="180" spans="1:3" x14ac:dyDescent="0.3">
      <c r="A180">
        <v>179</v>
      </c>
      <c r="B180" s="1" t="s">
        <v>179</v>
      </c>
      <c r="C180" t="str">
        <f>HYPERLINK("https://talan.bank.gov.ua/get-user-certificate/KkmmjaUh6is5j7nhwVhI","Завантажити сертифікат")</f>
        <v>Завантажити сертифікат</v>
      </c>
    </row>
    <row r="181" spans="1:3" x14ac:dyDescent="0.3">
      <c r="A181">
        <v>180</v>
      </c>
      <c r="B181" s="1" t="s">
        <v>180</v>
      </c>
      <c r="C181" t="str">
        <f>HYPERLINK("https://talan.bank.gov.ua/get-user-certificate/Kkmmj2HSt_DYmefTo3Bg","Завантажити сертифікат")</f>
        <v>Завантажити сертифікат</v>
      </c>
    </row>
    <row r="182" spans="1:3" x14ac:dyDescent="0.3">
      <c r="A182">
        <v>181</v>
      </c>
      <c r="B182" s="1" t="s">
        <v>181</v>
      </c>
      <c r="C182" t="str">
        <f>HYPERLINK("https://talan.bank.gov.ua/get-user-certificate/Kkmmjt8hCKRdcMzfO6Ye","Завантажити сертифікат")</f>
        <v>Завантажити сертифікат</v>
      </c>
    </row>
    <row r="183" spans="1:3" ht="28.8" x14ac:dyDescent="0.3">
      <c r="A183">
        <v>182</v>
      </c>
      <c r="B183" s="1" t="s">
        <v>182</v>
      </c>
      <c r="C183" t="str">
        <f>HYPERLINK("https://talan.bank.gov.ua/get-user-certificate/KkmmjL_DfxTxHnw8HuLA","Завантажити сертифікат")</f>
        <v>Завантажити сертифікат</v>
      </c>
    </row>
    <row r="184" spans="1:3" x14ac:dyDescent="0.3">
      <c r="A184">
        <v>183</v>
      </c>
      <c r="B184" s="1" t="s">
        <v>183</v>
      </c>
      <c r="C184" t="str">
        <f>HYPERLINK("https://talan.bank.gov.ua/get-user-certificate/KkmmjtuDeyEqWVTQr-bm","Завантажити сертифікат")</f>
        <v>Завантажити сертифікат</v>
      </c>
    </row>
    <row r="185" spans="1:3" x14ac:dyDescent="0.3">
      <c r="A185">
        <v>184</v>
      </c>
      <c r="B185" s="1" t="s">
        <v>184</v>
      </c>
      <c r="C185" t="str">
        <f>HYPERLINK("https://talan.bank.gov.ua/get-user-certificate/Kkmmjbtpi7MZTa7AaN15","Завантажити сертифікат")</f>
        <v>Завантажити сертифікат</v>
      </c>
    </row>
    <row r="186" spans="1:3" ht="28.8" x14ac:dyDescent="0.3">
      <c r="A186">
        <v>185</v>
      </c>
      <c r="B186" s="1" t="s">
        <v>185</v>
      </c>
      <c r="C186" t="str">
        <f>HYPERLINK("https://talan.bank.gov.ua/get-user-certificate/Kkmmjdcx2_fXtNe8T48q","Завантажити сертифікат")</f>
        <v>Завантажити сертифікат</v>
      </c>
    </row>
    <row r="187" spans="1:3" ht="28.8" x14ac:dyDescent="0.3">
      <c r="A187">
        <v>186</v>
      </c>
      <c r="B187" s="1" t="s">
        <v>186</v>
      </c>
      <c r="C187" t="str">
        <f>HYPERLINK("https://talan.bank.gov.ua/get-user-certificate/KkmmjuJ16OOkxDIZXZeW","Завантажити сертифікат")</f>
        <v>Завантажити сертифікат</v>
      </c>
    </row>
    <row r="188" spans="1:3" x14ac:dyDescent="0.3">
      <c r="A188">
        <v>187</v>
      </c>
      <c r="B188" s="1" t="s">
        <v>187</v>
      </c>
      <c r="C188" t="str">
        <f>HYPERLINK("https://talan.bank.gov.ua/get-user-certificate/KkmmjcabozWyNxs7nx7t","Завантажити сертифікат")</f>
        <v>Завантажити сертифікат</v>
      </c>
    </row>
    <row r="189" spans="1:3" x14ac:dyDescent="0.3">
      <c r="A189">
        <v>188</v>
      </c>
      <c r="B189" s="1" t="s">
        <v>188</v>
      </c>
      <c r="C189" t="str">
        <f>HYPERLINK("https://talan.bank.gov.ua/get-user-certificate/KkmmjodHAJLQRA55mK6d","Завантажити сертифікат")</f>
        <v>Завантажити сертифікат</v>
      </c>
    </row>
    <row r="190" spans="1:3" x14ac:dyDescent="0.3">
      <c r="A190">
        <v>189</v>
      </c>
      <c r="B190" s="1" t="s">
        <v>189</v>
      </c>
      <c r="C190" t="str">
        <f>HYPERLINK("https://talan.bank.gov.ua/get-user-certificate/Kkmmj5kxCQsMG0FtDfh8","Завантажити сертифікат")</f>
        <v>Завантажити сертифікат</v>
      </c>
    </row>
    <row r="191" spans="1:3" x14ac:dyDescent="0.3">
      <c r="A191">
        <v>190</v>
      </c>
      <c r="B191" s="1" t="s">
        <v>190</v>
      </c>
      <c r="C191" t="str">
        <f>HYPERLINK("https://talan.bank.gov.ua/get-user-certificate/Kkmmjw7j63u94qWeEkaI","Завантажити сертифікат")</f>
        <v>Завантажити сертифікат</v>
      </c>
    </row>
    <row r="192" spans="1:3" x14ac:dyDescent="0.3">
      <c r="A192">
        <v>191</v>
      </c>
      <c r="B192" s="1" t="s">
        <v>191</v>
      </c>
      <c r="C192" t="str">
        <f>HYPERLINK("https://talan.bank.gov.ua/get-user-certificate/KkmmjmigzfM0F0WXU99G","Завантажити сертифікат")</f>
        <v>Завантажити сертифікат</v>
      </c>
    </row>
    <row r="193" spans="1:3" ht="28.8" x14ac:dyDescent="0.3">
      <c r="A193">
        <v>192</v>
      </c>
      <c r="B193" s="1" t="s">
        <v>192</v>
      </c>
      <c r="C193" t="str">
        <f>HYPERLINK("https://talan.bank.gov.ua/get-user-certificate/KkmmjNQp9EVsTa2_2jMv","Завантажити сертифікат")</f>
        <v>Завантажити сертифікат</v>
      </c>
    </row>
    <row r="194" spans="1:3" x14ac:dyDescent="0.3">
      <c r="A194">
        <v>193</v>
      </c>
      <c r="B194" s="1" t="s">
        <v>193</v>
      </c>
      <c r="C194" t="str">
        <f>HYPERLINK("https://talan.bank.gov.ua/get-user-certificate/Kkmmj21qd7OtpZQfKbWe","Завантажити сертифікат")</f>
        <v>Завантажити сертифікат</v>
      </c>
    </row>
    <row r="195" spans="1:3" ht="28.8" x14ac:dyDescent="0.3">
      <c r="A195">
        <v>194</v>
      </c>
      <c r="B195" s="1" t="s">
        <v>194</v>
      </c>
      <c r="C195" t="str">
        <f>HYPERLINK("https://talan.bank.gov.ua/get-user-certificate/KkmmjPc0g24UKNhP72RZ","Завантажити сертифікат")</f>
        <v>Завантажити сертифікат</v>
      </c>
    </row>
    <row r="196" spans="1:3" x14ac:dyDescent="0.3">
      <c r="A196">
        <v>195</v>
      </c>
      <c r="B196" s="1" t="s">
        <v>195</v>
      </c>
      <c r="C196" t="str">
        <f>HYPERLINK("https://talan.bank.gov.ua/get-user-certificate/Kkmmj4EvJ3Zhc1vKiQvF","Завантажити сертифікат")</f>
        <v>Завантажити сертифікат</v>
      </c>
    </row>
    <row r="197" spans="1:3" x14ac:dyDescent="0.3">
      <c r="A197">
        <v>196</v>
      </c>
      <c r="B197" s="1" t="s">
        <v>196</v>
      </c>
      <c r="C197" t="str">
        <f>HYPERLINK("https://talan.bank.gov.ua/get-user-certificate/KkmmjKAOOk76KB67A671","Завантажити сертифікат")</f>
        <v>Завантажити сертифікат</v>
      </c>
    </row>
    <row r="198" spans="1:3" x14ac:dyDescent="0.3">
      <c r="A198">
        <v>197</v>
      </c>
      <c r="B198" s="1" t="s">
        <v>197</v>
      </c>
      <c r="C198" t="str">
        <f>HYPERLINK("https://talan.bank.gov.ua/get-user-certificate/Kkmmjx5KdfvAuc1jb3x5","Завантажити сертифікат")</f>
        <v>Завантажити сертифікат</v>
      </c>
    </row>
    <row r="199" spans="1:3" ht="28.8" x14ac:dyDescent="0.3">
      <c r="A199">
        <v>198</v>
      </c>
      <c r="B199" s="1" t="s">
        <v>198</v>
      </c>
      <c r="C199" t="str">
        <f>HYPERLINK("https://talan.bank.gov.ua/get-user-certificate/KkmmjST3wtywrUhWkX4-","Завантажити сертифікат")</f>
        <v>Завантажити сертифікат</v>
      </c>
    </row>
    <row r="200" spans="1:3" ht="28.8" x14ac:dyDescent="0.3">
      <c r="A200">
        <v>199</v>
      </c>
      <c r="B200" s="1" t="s">
        <v>199</v>
      </c>
      <c r="C200" t="str">
        <f>HYPERLINK("https://talan.bank.gov.ua/get-user-certificate/KkmmjtPNZ1tat4P9Ztmi","Завантажити сертифікат")</f>
        <v>Завантажити сертифікат</v>
      </c>
    </row>
    <row r="201" spans="1:3" ht="28.8" x14ac:dyDescent="0.3">
      <c r="A201">
        <v>200</v>
      </c>
      <c r="B201" s="1" t="s">
        <v>200</v>
      </c>
      <c r="C201" t="str">
        <f>HYPERLINK("https://talan.bank.gov.ua/get-user-certificate/KkmmjCiN2DNGTzSBL93j","Завантажити сертифікат")</f>
        <v>Завантажити сертифікат</v>
      </c>
    </row>
    <row r="202" spans="1:3" x14ac:dyDescent="0.3">
      <c r="A202">
        <v>201</v>
      </c>
      <c r="B202" s="1" t="s">
        <v>201</v>
      </c>
      <c r="C202" t="str">
        <f>HYPERLINK("https://talan.bank.gov.ua/get-user-certificate/KkmmjV9Rk8Y6tPeMyou8","Завантажити сертифікат")</f>
        <v>Завантажити сертифікат</v>
      </c>
    </row>
    <row r="203" spans="1:3" x14ac:dyDescent="0.3">
      <c r="A203">
        <v>202</v>
      </c>
      <c r="B203" s="1" t="s">
        <v>202</v>
      </c>
      <c r="C203" t="str">
        <f>HYPERLINK("https://talan.bank.gov.ua/get-user-certificate/KkmmjHWr0_f9Jzlg8jeB","Завантажити сертифікат")</f>
        <v>Завантажити сертифікат</v>
      </c>
    </row>
    <row r="204" spans="1:3" x14ac:dyDescent="0.3">
      <c r="A204">
        <v>203</v>
      </c>
      <c r="B204" s="1" t="s">
        <v>203</v>
      </c>
      <c r="C204" t="str">
        <f>HYPERLINK("https://talan.bank.gov.ua/get-user-certificate/Kkmmjyfs0RGXF5O6cLR2","Завантажити сертифікат")</f>
        <v>Завантажити сертифікат</v>
      </c>
    </row>
    <row r="205" spans="1:3" x14ac:dyDescent="0.3">
      <c r="A205">
        <v>204</v>
      </c>
      <c r="B205" s="1" t="s">
        <v>204</v>
      </c>
      <c r="C205" t="str">
        <f>HYPERLINK("https://talan.bank.gov.ua/get-user-certificate/Kkmmjo6s-YjY2FEMp0Pz","Завантажити сертифікат")</f>
        <v>Завантажити сертифікат</v>
      </c>
    </row>
    <row r="206" spans="1:3" ht="28.8" x14ac:dyDescent="0.3">
      <c r="A206">
        <v>205</v>
      </c>
      <c r="B206" s="1" t="s">
        <v>205</v>
      </c>
      <c r="C206" t="str">
        <f>HYPERLINK("https://talan.bank.gov.ua/get-user-certificate/KkmmjrDubR_M3dfIL0WL","Завантажити сертифікат")</f>
        <v>Завантажити сертифікат</v>
      </c>
    </row>
    <row r="207" spans="1:3" x14ac:dyDescent="0.3">
      <c r="A207">
        <v>206</v>
      </c>
      <c r="B207" s="1" t="s">
        <v>206</v>
      </c>
      <c r="C207" t="str">
        <f>HYPERLINK("https://talan.bank.gov.ua/get-user-certificate/Kkmmj7NGe-AXj9dDlFBi","Завантажити сертифікат")</f>
        <v>Завантажити сертифікат</v>
      </c>
    </row>
    <row r="208" spans="1:3" x14ac:dyDescent="0.3">
      <c r="A208">
        <v>207</v>
      </c>
      <c r="B208" s="1" t="s">
        <v>207</v>
      </c>
      <c r="C208" t="str">
        <f>HYPERLINK("https://talan.bank.gov.ua/get-user-certificate/KkmmjSSzsCOxb8NXufzb","Завантажити сертифікат")</f>
        <v>Завантажити сертифікат</v>
      </c>
    </row>
    <row r="209" spans="1:3" ht="43.2" x14ac:dyDescent="0.3">
      <c r="A209">
        <v>208</v>
      </c>
      <c r="B209" s="1" t="s">
        <v>208</v>
      </c>
      <c r="C209" t="str">
        <f>HYPERLINK("https://talan.bank.gov.ua/get-user-certificate/Kkmmjb76SRPgAVSHTETZ","Завантажити сертифікат")</f>
        <v>Завантажити сертифікат</v>
      </c>
    </row>
    <row r="210" spans="1:3" x14ac:dyDescent="0.3">
      <c r="A210">
        <v>209</v>
      </c>
      <c r="B210" s="1" t="s">
        <v>209</v>
      </c>
      <c r="C210" t="str">
        <f>HYPERLINK("https://talan.bank.gov.ua/get-user-certificate/KkmmjWPa5WLSH2AeAVWJ","Завантажити сертифікат")</f>
        <v>Завантажити сертифікат</v>
      </c>
    </row>
    <row r="211" spans="1:3" x14ac:dyDescent="0.3">
      <c r="A211">
        <v>210</v>
      </c>
      <c r="B211" s="1" t="s">
        <v>210</v>
      </c>
      <c r="C211" t="str">
        <f>HYPERLINK("https://talan.bank.gov.ua/get-user-certificate/KkmmjV3cWqZ8Iq1alHXO","Завантажити сертифікат")</f>
        <v>Завантажити сертифікат</v>
      </c>
    </row>
    <row r="212" spans="1:3" ht="28.8" x14ac:dyDescent="0.3">
      <c r="A212">
        <v>211</v>
      </c>
      <c r="B212" s="1" t="s">
        <v>211</v>
      </c>
      <c r="C212" t="str">
        <f>HYPERLINK("https://talan.bank.gov.ua/get-user-certificate/KkmmjNqZ9N4jNIzAO-Ki","Завантажити сертифікат")</f>
        <v>Завантажити сертифікат</v>
      </c>
    </row>
    <row r="213" spans="1:3" x14ac:dyDescent="0.3">
      <c r="A213">
        <v>212</v>
      </c>
      <c r="B213" s="1" t="s">
        <v>212</v>
      </c>
      <c r="C213" t="str">
        <f>HYPERLINK("https://talan.bank.gov.ua/get-user-certificate/KkmmjOV-5AZO13zDa_AS","Завантажити сертифікат")</f>
        <v>Завантажити сертифікат</v>
      </c>
    </row>
    <row r="214" spans="1:3" x14ac:dyDescent="0.3">
      <c r="A214">
        <v>213</v>
      </c>
      <c r="B214" s="1" t="s">
        <v>213</v>
      </c>
      <c r="C214" t="str">
        <f>HYPERLINK("https://talan.bank.gov.ua/get-user-certificate/KkmmjeMTtiriAxEqYEsl","Завантажити сертифікат")</f>
        <v>Завантажити сертифікат</v>
      </c>
    </row>
    <row r="215" spans="1:3" ht="28.8" x14ac:dyDescent="0.3">
      <c r="A215">
        <v>214</v>
      </c>
      <c r="B215" s="1" t="s">
        <v>214</v>
      </c>
      <c r="C215" t="str">
        <f>HYPERLINK("https://talan.bank.gov.ua/get-user-certificate/KkmmjKQBDGySPghtPQp0","Завантажити сертифікат")</f>
        <v>Завантажити сертифікат</v>
      </c>
    </row>
    <row r="216" spans="1:3" ht="28.8" x14ac:dyDescent="0.3">
      <c r="A216">
        <v>215</v>
      </c>
      <c r="B216" s="1" t="s">
        <v>215</v>
      </c>
      <c r="C216" t="str">
        <f>HYPERLINK("https://talan.bank.gov.ua/get-user-certificate/Kkmmj3ABzg1vKtUT7gDS","Завантажити сертифікат")</f>
        <v>Завантажити сертифікат</v>
      </c>
    </row>
    <row r="217" spans="1:3" x14ac:dyDescent="0.3">
      <c r="A217">
        <v>216</v>
      </c>
      <c r="B217" s="1" t="s">
        <v>216</v>
      </c>
      <c r="C217" t="str">
        <f>HYPERLINK("https://talan.bank.gov.ua/get-user-certificate/Kkmmjo3V2iSmfDk6IXI6","Завантажити сертифікат")</f>
        <v>Завантажити сертифікат</v>
      </c>
    </row>
    <row r="218" spans="1:3" ht="28.8" x14ac:dyDescent="0.3">
      <c r="A218">
        <v>217</v>
      </c>
      <c r="B218" s="1" t="s">
        <v>217</v>
      </c>
      <c r="C218" t="str">
        <f>HYPERLINK("https://talan.bank.gov.ua/get-user-certificate/KkmmjvrGTK0iD4KhfNvx","Завантажити сертифікат")</f>
        <v>Завантажити сертифікат</v>
      </c>
    </row>
    <row r="219" spans="1:3" x14ac:dyDescent="0.3">
      <c r="A219">
        <v>218</v>
      </c>
      <c r="B219" s="1" t="s">
        <v>218</v>
      </c>
      <c r="C219" t="str">
        <f>HYPERLINK("https://talan.bank.gov.ua/get-user-certificate/Kkmmj6dDtuu5NQQujsSC","Завантажити сертифікат")</f>
        <v>Завантажити сертифікат</v>
      </c>
    </row>
    <row r="220" spans="1:3" x14ac:dyDescent="0.3">
      <c r="A220">
        <v>219</v>
      </c>
      <c r="B220" s="1" t="s">
        <v>219</v>
      </c>
      <c r="C220" t="str">
        <f>HYPERLINK("https://talan.bank.gov.ua/get-user-certificate/KkmmjLVdZEwAyRHI988w","Завантажити сертифікат")</f>
        <v>Завантажити сертифікат</v>
      </c>
    </row>
    <row r="221" spans="1:3" x14ac:dyDescent="0.3">
      <c r="A221">
        <v>220</v>
      </c>
      <c r="B221" s="1" t="s">
        <v>220</v>
      </c>
      <c r="C221" t="str">
        <f>HYPERLINK("https://talan.bank.gov.ua/get-user-certificate/KkmmjmHs8AmMnmM4PYQy","Завантажити сертифікат")</f>
        <v>Завантажити сертифікат</v>
      </c>
    </row>
    <row r="222" spans="1:3" ht="28.8" x14ac:dyDescent="0.3">
      <c r="A222">
        <v>221</v>
      </c>
      <c r="B222" s="1" t="s">
        <v>221</v>
      </c>
      <c r="C222" t="str">
        <f>HYPERLINK("https://talan.bank.gov.ua/get-user-certificate/KkmmjKPqCpWZ8FC_WGuH","Завантажити сертифікат")</f>
        <v>Завантажити сертифікат</v>
      </c>
    </row>
    <row r="223" spans="1:3" x14ac:dyDescent="0.3">
      <c r="A223">
        <v>222</v>
      </c>
      <c r="B223" s="1" t="s">
        <v>222</v>
      </c>
      <c r="C223" t="str">
        <f>HYPERLINK("https://talan.bank.gov.ua/get-user-certificate/KkmmjwzREDiRX9oJVK2J","Завантажити сертифікат")</f>
        <v>Завантажити сертифікат</v>
      </c>
    </row>
    <row r="224" spans="1:3" x14ac:dyDescent="0.3">
      <c r="A224">
        <v>223</v>
      </c>
      <c r="B224" s="1" t="s">
        <v>223</v>
      </c>
      <c r="C224" t="str">
        <f>HYPERLINK("https://talan.bank.gov.ua/get-user-certificate/Kkmmj2KTK9Ip_rstX3zz","Завантажити сертифікат")</f>
        <v>Завантажити сертифікат</v>
      </c>
    </row>
    <row r="225" spans="1:3" ht="28.8" x14ac:dyDescent="0.3">
      <c r="A225">
        <v>224</v>
      </c>
      <c r="B225" s="1" t="s">
        <v>224</v>
      </c>
      <c r="C225" t="str">
        <f>HYPERLINK("https://talan.bank.gov.ua/get-user-certificate/KkmmjuJFCTOscm96K2Mt","Завантажити сертифікат")</f>
        <v>Завантажити сертифікат</v>
      </c>
    </row>
    <row r="226" spans="1:3" x14ac:dyDescent="0.3">
      <c r="A226">
        <v>225</v>
      </c>
      <c r="B226" s="1" t="s">
        <v>225</v>
      </c>
      <c r="C226" t="str">
        <f>HYPERLINK("https://talan.bank.gov.ua/get-user-certificate/KkmmjVhQ5l7oDoX6_Ap1","Завантажити сертифікат")</f>
        <v>Завантажити сертифікат</v>
      </c>
    </row>
    <row r="227" spans="1:3" x14ac:dyDescent="0.3">
      <c r="A227">
        <v>226</v>
      </c>
      <c r="B227" s="1" t="s">
        <v>226</v>
      </c>
      <c r="C227" t="str">
        <f>HYPERLINK("https://talan.bank.gov.ua/get-user-certificate/Kkmmjztmn1LOG82Tw7tA","Завантажити сертифікат")</f>
        <v>Завантажити сертифікат</v>
      </c>
    </row>
    <row r="228" spans="1:3" x14ac:dyDescent="0.3">
      <c r="A228">
        <v>227</v>
      </c>
      <c r="B228" s="1" t="s">
        <v>227</v>
      </c>
      <c r="C228" t="str">
        <f>HYPERLINK("https://talan.bank.gov.ua/get-user-certificate/KkmmjuslSdwuF-gVZwv-","Завантажити сертифікат")</f>
        <v>Завантажити сертифікат</v>
      </c>
    </row>
    <row r="229" spans="1:3" x14ac:dyDescent="0.3">
      <c r="A229">
        <v>228</v>
      </c>
      <c r="B229" s="1" t="s">
        <v>228</v>
      </c>
      <c r="C229" t="str">
        <f>HYPERLINK("https://talan.bank.gov.ua/get-user-certificate/Kkmmj-lrShDoM6LFW1ie","Завантажити сертифікат")</f>
        <v>Завантажити сертифікат</v>
      </c>
    </row>
    <row r="230" spans="1:3" x14ac:dyDescent="0.3">
      <c r="A230">
        <v>229</v>
      </c>
      <c r="B230" s="1" t="s">
        <v>229</v>
      </c>
      <c r="C230" t="str">
        <f>HYPERLINK("https://talan.bank.gov.ua/get-user-certificate/KkmmjGpO6cel_DsWKgnJ","Завантажити сертифікат")</f>
        <v>Завантажити сертифікат</v>
      </c>
    </row>
    <row r="231" spans="1:3" x14ac:dyDescent="0.3">
      <c r="A231">
        <v>230</v>
      </c>
      <c r="B231" s="1" t="s">
        <v>230</v>
      </c>
      <c r="C231" t="str">
        <f>HYPERLINK("https://talan.bank.gov.ua/get-user-certificate/Kkmmj4GZsWYhkIFn82GL","Завантажити сертифікат")</f>
        <v>Завантажити сертифікат</v>
      </c>
    </row>
    <row r="232" spans="1:3" x14ac:dyDescent="0.3">
      <c r="A232">
        <v>231</v>
      </c>
      <c r="B232" s="1" t="s">
        <v>231</v>
      </c>
      <c r="C232" t="str">
        <f>HYPERLINK("https://talan.bank.gov.ua/get-user-certificate/KkmmjeVVYcfNR9ymdySj","Завантажити сертифікат")</f>
        <v>Завантажити сертифікат</v>
      </c>
    </row>
    <row r="233" spans="1:3" x14ac:dyDescent="0.3">
      <c r="A233">
        <v>232</v>
      </c>
      <c r="B233" s="1" t="s">
        <v>232</v>
      </c>
      <c r="C233" t="str">
        <f>HYPERLINK("https://talan.bank.gov.ua/get-user-certificate/KkmmjBmyaBN6CsIU1c1g","Завантажити сертифікат")</f>
        <v>Завантажити сертифікат</v>
      </c>
    </row>
    <row r="234" spans="1:3" x14ac:dyDescent="0.3">
      <c r="A234">
        <v>233</v>
      </c>
      <c r="B234" s="1" t="s">
        <v>233</v>
      </c>
      <c r="C234" t="str">
        <f>HYPERLINK("https://talan.bank.gov.ua/get-user-certificate/KkmmjGmnUlf0MiUZ2po6","Завантажити сертифікат")</f>
        <v>Завантажити сертифікат</v>
      </c>
    </row>
    <row r="235" spans="1:3" x14ac:dyDescent="0.3">
      <c r="A235">
        <v>234</v>
      </c>
      <c r="B235" s="1" t="s">
        <v>234</v>
      </c>
      <c r="C235" t="str">
        <f>HYPERLINK("https://talan.bank.gov.ua/get-user-certificate/KkmmjtDm0ajD90Y58tN8","Завантажити сертифікат")</f>
        <v>Завантажити сертифікат</v>
      </c>
    </row>
    <row r="236" spans="1:3" x14ac:dyDescent="0.3">
      <c r="A236">
        <v>235</v>
      </c>
      <c r="B236" s="1" t="s">
        <v>235</v>
      </c>
      <c r="C236" t="str">
        <f>HYPERLINK("https://talan.bank.gov.ua/get-user-certificate/KkmmjV3RoFQmWKFMk8Zw","Завантажити сертифікат")</f>
        <v>Завантажити сертифікат</v>
      </c>
    </row>
    <row r="237" spans="1:3" ht="28.8" x14ac:dyDescent="0.3">
      <c r="A237">
        <v>236</v>
      </c>
      <c r="B237" s="1" t="s">
        <v>236</v>
      </c>
      <c r="C237" t="str">
        <f>HYPERLINK("https://talan.bank.gov.ua/get-user-certificate/KkmmjQuCJpMdZri6G6hf","Завантажити сертифікат")</f>
        <v>Завантажити сертифікат</v>
      </c>
    </row>
    <row r="238" spans="1:3" ht="28.8" x14ac:dyDescent="0.3">
      <c r="A238">
        <v>237</v>
      </c>
      <c r="B238" s="1" t="s">
        <v>237</v>
      </c>
      <c r="C238" t="str">
        <f>HYPERLINK("https://talan.bank.gov.ua/get-user-certificate/KkmmjKkqslMgHdT3jMaP","Завантажити сертифікат")</f>
        <v>Завантажити сертифікат</v>
      </c>
    </row>
    <row r="239" spans="1:3" ht="28.8" x14ac:dyDescent="0.3">
      <c r="A239">
        <v>238</v>
      </c>
      <c r="B239" s="1" t="s">
        <v>238</v>
      </c>
      <c r="C239" t="str">
        <f>HYPERLINK("https://talan.bank.gov.ua/get-user-certificate/KkmmjlzuXRTSjsiq-HTp","Завантажити сертифікат")</f>
        <v>Завантажити сертифікат</v>
      </c>
    </row>
    <row r="240" spans="1:3" x14ac:dyDescent="0.3">
      <c r="A240">
        <v>239</v>
      </c>
      <c r="B240" s="1" t="s">
        <v>239</v>
      </c>
      <c r="C240" t="str">
        <f>HYPERLINK("https://talan.bank.gov.ua/get-user-certificate/KkmmjJZEJPm1VM6SOpdw","Завантажити сертифікат")</f>
        <v>Завантажити сертифікат</v>
      </c>
    </row>
    <row r="241" spans="1:3" x14ac:dyDescent="0.3">
      <c r="A241">
        <v>240</v>
      </c>
      <c r="B241" s="1" t="s">
        <v>240</v>
      </c>
      <c r="C241" t="str">
        <f>HYPERLINK("https://talan.bank.gov.ua/get-user-certificate/KkmmjR5y2WmYHP361wt7","Завантажити сертифікат")</f>
        <v>Завантажити сертифікат</v>
      </c>
    </row>
    <row r="242" spans="1:3" ht="28.8" x14ac:dyDescent="0.3">
      <c r="A242">
        <v>241</v>
      </c>
      <c r="B242" s="1" t="s">
        <v>241</v>
      </c>
      <c r="C242" t="str">
        <f>HYPERLINK("https://talan.bank.gov.ua/get-user-certificate/KkmmjP_MeHteuyYJG1Nz","Завантажити сертифікат")</f>
        <v>Завантажити сертифікат</v>
      </c>
    </row>
    <row r="243" spans="1:3" ht="28.8" x14ac:dyDescent="0.3">
      <c r="A243">
        <v>242</v>
      </c>
      <c r="B243" s="1" t="s">
        <v>242</v>
      </c>
      <c r="C243" t="str">
        <f>HYPERLINK("https://talan.bank.gov.ua/get-user-certificate/KkmmjjxvoJrSsP1lyXU0","Завантажити сертифікат")</f>
        <v>Завантажити сертифікат</v>
      </c>
    </row>
    <row r="244" spans="1:3" ht="28.8" x14ac:dyDescent="0.3">
      <c r="A244">
        <v>243</v>
      </c>
      <c r="B244" s="1" t="s">
        <v>243</v>
      </c>
      <c r="C244" t="str">
        <f>HYPERLINK("https://talan.bank.gov.ua/get-user-certificate/KkmmjFCkVczh-0Na2nVv","Завантажити сертифікат")</f>
        <v>Завантажити сертифікат</v>
      </c>
    </row>
    <row r="245" spans="1:3" x14ac:dyDescent="0.3">
      <c r="A245">
        <v>244</v>
      </c>
      <c r="B245" s="1" t="s">
        <v>244</v>
      </c>
      <c r="C245" t="str">
        <f>HYPERLINK("https://talan.bank.gov.ua/get-user-certificate/Kkmmjzf4Fec-U-DzfxBl","Завантажити сертифікат")</f>
        <v>Завантажити сертифікат</v>
      </c>
    </row>
    <row r="246" spans="1:3" x14ac:dyDescent="0.3">
      <c r="A246">
        <v>245</v>
      </c>
      <c r="B246" s="1" t="s">
        <v>245</v>
      </c>
      <c r="C246" t="str">
        <f>HYPERLINK("https://talan.bank.gov.ua/get-user-certificate/KkmmjsTmUJuplA68LNnd","Завантажити сертифікат")</f>
        <v>Завантажити сертифікат</v>
      </c>
    </row>
    <row r="247" spans="1:3" ht="28.8" x14ac:dyDescent="0.3">
      <c r="A247">
        <v>246</v>
      </c>
      <c r="B247" s="1" t="s">
        <v>246</v>
      </c>
      <c r="C247" t="str">
        <f>HYPERLINK("https://talan.bank.gov.ua/get-user-certificate/KkmmjvOO_uw-JjM61tR7","Завантажити сертифікат")</f>
        <v>Завантажити сертифікат</v>
      </c>
    </row>
    <row r="248" spans="1:3" x14ac:dyDescent="0.3">
      <c r="A248">
        <v>247</v>
      </c>
      <c r="B248" s="1" t="s">
        <v>247</v>
      </c>
      <c r="C248" t="str">
        <f>HYPERLINK("https://talan.bank.gov.ua/get-user-certificate/Kkmmj8TIghUQZweay3G6","Завантажити сертифікат")</f>
        <v>Завантажити сертифікат</v>
      </c>
    </row>
    <row r="249" spans="1:3" x14ac:dyDescent="0.3">
      <c r="A249">
        <v>248</v>
      </c>
      <c r="B249" s="1" t="s">
        <v>248</v>
      </c>
      <c r="C249" t="str">
        <f>HYPERLINK("https://talan.bank.gov.ua/get-user-certificate/KkmmjY_iudOTPqDMfxb4","Завантажити сертифікат")</f>
        <v>Завантажити сертифікат</v>
      </c>
    </row>
    <row r="250" spans="1:3" ht="28.8" x14ac:dyDescent="0.3">
      <c r="A250">
        <v>249</v>
      </c>
      <c r="B250" s="1" t="s">
        <v>249</v>
      </c>
      <c r="C250" t="str">
        <f>HYPERLINK("https://talan.bank.gov.ua/get-user-certificate/KkmmjTEE1eVwdEVo4CBk","Завантажити сертифікат")</f>
        <v>Завантажити сертифікат</v>
      </c>
    </row>
    <row r="251" spans="1:3" x14ac:dyDescent="0.3">
      <c r="A251">
        <v>250</v>
      </c>
      <c r="B251" s="1" t="s">
        <v>250</v>
      </c>
      <c r="C251" t="str">
        <f>HYPERLINK("https://talan.bank.gov.ua/get-user-certificate/KkmmjxXpIhmLhotnyG1g","Завантажити сертифікат")</f>
        <v>Завантажити сертифікат</v>
      </c>
    </row>
    <row r="252" spans="1:3" x14ac:dyDescent="0.3">
      <c r="A252">
        <v>251</v>
      </c>
      <c r="B252" s="1" t="s">
        <v>251</v>
      </c>
      <c r="C252" t="str">
        <f>HYPERLINK("https://talan.bank.gov.ua/get-user-certificate/Kkmmjn_3ox8Fjk6_uKp2","Завантажити сертифікат")</f>
        <v>Завантажити сертифікат</v>
      </c>
    </row>
    <row r="253" spans="1:3" x14ac:dyDescent="0.3">
      <c r="A253">
        <v>252</v>
      </c>
      <c r="B253" s="1" t="s">
        <v>252</v>
      </c>
      <c r="C253" t="str">
        <f>HYPERLINK("https://talan.bank.gov.ua/get-user-certificate/Kkmmj1GB7M_Y8SQA0xsO","Завантажити сертифікат")</f>
        <v>Завантажити сертифікат</v>
      </c>
    </row>
    <row r="254" spans="1:3" ht="43.2" x14ac:dyDescent="0.3">
      <c r="A254">
        <v>253</v>
      </c>
      <c r="B254" s="1" t="s">
        <v>253</v>
      </c>
      <c r="C254" t="str">
        <f>HYPERLINK("https://talan.bank.gov.ua/get-user-certificate/Kkmmj5OK3DeDPNQzquWu","Завантажити сертифікат")</f>
        <v>Завантажити сертифікат</v>
      </c>
    </row>
    <row r="255" spans="1:3" x14ac:dyDescent="0.3">
      <c r="A255">
        <v>254</v>
      </c>
      <c r="B255" s="1" t="s">
        <v>254</v>
      </c>
      <c r="C255" t="str">
        <f>HYPERLINK("https://talan.bank.gov.ua/get-user-certificate/KkmmjlWUc4p13t0qf4Y7","Завантажити сертифікат")</f>
        <v>Завантажити сертифікат</v>
      </c>
    </row>
    <row r="256" spans="1:3" ht="28.8" x14ac:dyDescent="0.3">
      <c r="A256">
        <v>255</v>
      </c>
      <c r="B256" s="1" t="s">
        <v>255</v>
      </c>
      <c r="C256" t="str">
        <f>HYPERLINK("https://talan.bank.gov.ua/get-user-certificate/Kkmmjj0pQs_D_SmtNxUd","Завантажити сертифікат")</f>
        <v>Завантажити сертифікат</v>
      </c>
    </row>
    <row r="257" spans="1:3" x14ac:dyDescent="0.3">
      <c r="A257">
        <v>256</v>
      </c>
      <c r="B257" s="1" t="s">
        <v>256</v>
      </c>
      <c r="C257" t="str">
        <f>HYPERLINK("https://talan.bank.gov.ua/get-user-certificate/KkmmjJlX9CM41uA-Ou4K","Завантажити сертифікат")</f>
        <v>Завантажити сертифікат</v>
      </c>
    </row>
    <row r="258" spans="1:3" ht="28.8" x14ac:dyDescent="0.3">
      <c r="A258">
        <v>257</v>
      </c>
      <c r="B258" s="1" t="s">
        <v>257</v>
      </c>
      <c r="C258" t="str">
        <f>HYPERLINK("https://talan.bank.gov.ua/get-user-certificate/KkmmjJIDsIZGm1Yuzp5r","Завантажити сертифікат")</f>
        <v>Завантажити сертифікат</v>
      </c>
    </row>
    <row r="259" spans="1:3" x14ac:dyDescent="0.3">
      <c r="A259">
        <v>258</v>
      </c>
      <c r="B259" s="1" t="s">
        <v>258</v>
      </c>
      <c r="C259" t="str">
        <f>HYPERLINK("https://talan.bank.gov.ua/get-user-certificate/KkmmjMaIwK_r1_g-0HQY","Завантажити сертифікат")</f>
        <v>Завантажити сертифікат</v>
      </c>
    </row>
    <row r="260" spans="1:3" x14ac:dyDescent="0.3">
      <c r="A260">
        <v>259</v>
      </c>
      <c r="B260" s="1" t="s">
        <v>259</v>
      </c>
      <c r="C260" t="str">
        <f>HYPERLINK("https://talan.bank.gov.ua/get-user-certificate/KkmmjZj77sMeXDIf1KLe","Завантажити сертифікат")</f>
        <v>Завантажити сертифікат</v>
      </c>
    </row>
    <row r="261" spans="1:3" x14ac:dyDescent="0.3">
      <c r="A261">
        <v>260</v>
      </c>
      <c r="B261" s="1" t="s">
        <v>260</v>
      </c>
      <c r="C261" t="str">
        <f>HYPERLINK("https://talan.bank.gov.ua/get-user-certificate/KkmmjzH-r3rrN4wuwjof","Завантажити сертифікат")</f>
        <v>Завантажити сертифікат</v>
      </c>
    </row>
    <row r="262" spans="1:3" ht="28.8" x14ac:dyDescent="0.3">
      <c r="A262">
        <v>261</v>
      </c>
      <c r="B262" s="1" t="s">
        <v>261</v>
      </c>
      <c r="C262" t="str">
        <f>HYPERLINK("https://talan.bank.gov.ua/get-user-certificate/KkmmjMUkczoPlkzjK6W6","Завантажити сертифікат")</f>
        <v>Завантажити сертифікат</v>
      </c>
    </row>
    <row r="263" spans="1:3" x14ac:dyDescent="0.3">
      <c r="A263">
        <v>262</v>
      </c>
      <c r="B263" s="1" t="s">
        <v>262</v>
      </c>
      <c r="C263" t="str">
        <f>HYPERLINK("https://talan.bank.gov.ua/get-user-certificate/KkmmjUSnCqS2EuIH2ROP","Завантажити сертифікат")</f>
        <v>Завантажити сертифікат</v>
      </c>
    </row>
    <row r="264" spans="1:3" x14ac:dyDescent="0.3">
      <c r="A264">
        <v>263</v>
      </c>
      <c r="B264" s="1" t="s">
        <v>263</v>
      </c>
      <c r="C264" t="str">
        <f>HYPERLINK("https://talan.bank.gov.ua/get-user-certificate/KkmmjOTdta4agxKhpHnB","Завантажити сертифікат")</f>
        <v>Завантажити сертифікат</v>
      </c>
    </row>
    <row r="265" spans="1:3" x14ac:dyDescent="0.3">
      <c r="A265">
        <v>264</v>
      </c>
      <c r="B265" s="1" t="s">
        <v>264</v>
      </c>
      <c r="C265" t="str">
        <f>HYPERLINK("https://talan.bank.gov.ua/get-user-certificate/KkmmjYMFpBLMKNKwkw22","Завантажити сертифікат")</f>
        <v>Завантажити сертифікат</v>
      </c>
    </row>
    <row r="266" spans="1:3" x14ac:dyDescent="0.3">
      <c r="A266">
        <v>265</v>
      </c>
      <c r="B266" s="1" t="s">
        <v>265</v>
      </c>
      <c r="C266" t="str">
        <f>HYPERLINK("https://talan.bank.gov.ua/get-user-certificate/KkmmjT2qnRZCr1YEl8rb","Завантажити сертифікат")</f>
        <v>Завантажити сертифікат</v>
      </c>
    </row>
    <row r="267" spans="1:3" x14ac:dyDescent="0.3">
      <c r="A267">
        <v>266</v>
      </c>
      <c r="B267" s="1" t="s">
        <v>266</v>
      </c>
      <c r="C267" t="str">
        <f>HYPERLINK("https://talan.bank.gov.ua/get-user-certificate/KkmmjML0_vGRVDAPpxjv","Завантажити сертифікат")</f>
        <v>Завантажити сертифікат</v>
      </c>
    </row>
    <row r="268" spans="1:3" x14ac:dyDescent="0.3">
      <c r="A268">
        <v>267</v>
      </c>
      <c r="B268" s="1" t="s">
        <v>267</v>
      </c>
      <c r="C268" t="str">
        <f>HYPERLINK("https://talan.bank.gov.ua/get-user-certificate/KkmmjtPbMk0Vn1FRAQJO","Завантажити сертифікат")</f>
        <v>Завантажити сертифікат</v>
      </c>
    </row>
    <row r="269" spans="1:3" x14ac:dyDescent="0.3">
      <c r="A269">
        <v>268</v>
      </c>
      <c r="B269" s="1" t="s">
        <v>268</v>
      </c>
      <c r="C269" t="str">
        <f>HYPERLINK("https://talan.bank.gov.ua/get-user-certificate/Kkmmj4Y6oqnPq1zu4zhS","Завантажити сертифікат")</f>
        <v>Завантажити сертифікат</v>
      </c>
    </row>
    <row r="270" spans="1:3" x14ac:dyDescent="0.3">
      <c r="A270">
        <v>269</v>
      </c>
      <c r="B270" s="1" t="s">
        <v>269</v>
      </c>
      <c r="C270" t="str">
        <f>HYPERLINK("https://talan.bank.gov.ua/get-user-certificate/KkmmjDjrtZD8K_eg_YRl","Завантажити сертифікат")</f>
        <v>Завантажити сертифікат</v>
      </c>
    </row>
    <row r="271" spans="1:3" x14ac:dyDescent="0.3">
      <c r="A271">
        <v>270</v>
      </c>
      <c r="B271" s="1" t="s">
        <v>270</v>
      </c>
      <c r="C271" t="str">
        <f>HYPERLINK("https://talan.bank.gov.ua/get-user-certificate/Kkmmjow-rvZBnbsTaIax","Завантажити сертифікат")</f>
        <v>Завантажити сертифікат</v>
      </c>
    </row>
    <row r="272" spans="1:3" ht="28.8" x14ac:dyDescent="0.3">
      <c r="A272">
        <v>271</v>
      </c>
      <c r="B272" s="1" t="s">
        <v>271</v>
      </c>
      <c r="C272" t="str">
        <f>HYPERLINK("https://talan.bank.gov.ua/get-user-certificate/KkmmjH3GmQ6NX2gJPRoN","Завантажити сертифікат")</f>
        <v>Завантажити сертифікат</v>
      </c>
    </row>
    <row r="273" spans="1:3" ht="28.8" x14ac:dyDescent="0.3">
      <c r="A273">
        <v>272</v>
      </c>
      <c r="B273" s="1" t="s">
        <v>272</v>
      </c>
      <c r="C273" t="str">
        <f>HYPERLINK("https://talan.bank.gov.ua/get-user-certificate/KkmmjBoNqjy3YDXApgyh","Завантажити сертифікат")</f>
        <v>Завантажити сертифікат</v>
      </c>
    </row>
    <row r="274" spans="1:3" x14ac:dyDescent="0.3">
      <c r="A274">
        <v>273</v>
      </c>
      <c r="B274" s="1" t="s">
        <v>273</v>
      </c>
      <c r="C274" t="str">
        <f>HYPERLINK("https://talan.bank.gov.ua/get-user-certificate/Kkmmjq77Y43Nzfw_Vcto","Завантажити сертифікат")</f>
        <v>Завантажити сертифікат</v>
      </c>
    </row>
    <row r="275" spans="1:3" x14ac:dyDescent="0.3">
      <c r="A275">
        <v>274</v>
      </c>
      <c r="B275" s="1" t="s">
        <v>274</v>
      </c>
      <c r="C275" t="str">
        <f>HYPERLINK("https://talan.bank.gov.ua/get-user-certificate/KkmmjBgdaTkFQ9IdZbsl","Завантажити сертифікат")</f>
        <v>Завантажити сертифікат</v>
      </c>
    </row>
    <row r="276" spans="1:3" x14ac:dyDescent="0.3">
      <c r="A276">
        <v>275</v>
      </c>
      <c r="B276" s="1" t="s">
        <v>275</v>
      </c>
      <c r="C276" t="str">
        <f>HYPERLINK("https://talan.bank.gov.ua/get-user-certificate/Kkmmjk34P2wrF1A5pHhb","Завантажити сертифікат")</f>
        <v>Завантажити сертифікат</v>
      </c>
    </row>
    <row r="277" spans="1:3" ht="28.8" x14ac:dyDescent="0.3">
      <c r="A277">
        <v>276</v>
      </c>
      <c r="B277" s="1" t="s">
        <v>276</v>
      </c>
      <c r="C277" t="str">
        <f>HYPERLINK("https://talan.bank.gov.ua/get-user-certificate/KkmmjpA2C-0sON_tFm2P","Завантажити сертифікат")</f>
        <v>Завантажити сертифікат</v>
      </c>
    </row>
    <row r="278" spans="1:3" x14ac:dyDescent="0.3">
      <c r="A278">
        <v>277</v>
      </c>
      <c r="B278" s="1" t="s">
        <v>277</v>
      </c>
      <c r="C278" t="str">
        <f>HYPERLINK("https://talan.bank.gov.ua/get-user-certificate/Kkmmj11ZJ2kBSjkdp-_3","Завантажити сертифікат")</f>
        <v>Завантажити сертифікат</v>
      </c>
    </row>
    <row r="279" spans="1:3" ht="28.8" x14ac:dyDescent="0.3">
      <c r="A279">
        <v>278</v>
      </c>
      <c r="B279" s="1" t="s">
        <v>278</v>
      </c>
      <c r="C279" t="str">
        <f>HYPERLINK("https://talan.bank.gov.ua/get-user-certificate/KkmmjE96TIvh0MN5dJpD","Завантажити сертифікат")</f>
        <v>Завантажити сертифікат</v>
      </c>
    </row>
    <row r="280" spans="1:3" x14ac:dyDescent="0.3">
      <c r="A280">
        <v>279</v>
      </c>
      <c r="B280" s="1" t="s">
        <v>279</v>
      </c>
      <c r="C280" t="str">
        <f>HYPERLINK("https://talan.bank.gov.ua/get-user-certificate/KkmmjBtB0KIEhR4c2xeY","Завантажити сертифікат")</f>
        <v>Завантажити сертифікат</v>
      </c>
    </row>
    <row r="281" spans="1:3" ht="28.8" x14ac:dyDescent="0.3">
      <c r="A281">
        <v>280</v>
      </c>
      <c r="B281" s="1" t="s">
        <v>280</v>
      </c>
      <c r="C281" t="str">
        <f>HYPERLINK("https://talan.bank.gov.ua/get-user-certificate/KkmmjqlmFFKvr2oOWX3l","Завантажити сертифікат")</f>
        <v>Завантажити сертифікат</v>
      </c>
    </row>
    <row r="282" spans="1:3" x14ac:dyDescent="0.3">
      <c r="A282">
        <v>281</v>
      </c>
      <c r="B282" s="1" t="s">
        <v>281</v>
      </c>
      <c r="C282" t="str">
        <f>HYPERLINK("https://talan.bank.gov.ua/get-user-certificate/KkmmjhC1ssWyzWS_WOyQ","Завантажити сертифікат")</f>
        <v>Завантажити сертифікат</v>
      </c>
    </row>
    <row r="283" spans="1:3" ht="28.8" x14ac:dyDescent="0.3">
      <c r="A283">
        <v>282</v>
      </c>
      <c r="B283" s="1" t="s">
        <v>282</v>
      </c>
      <c r="C283" t="str">
        <f>HYPERLINK("https://talan.bank.gov.ua/get-user-certificate/KkmmjiQt4Em7rSRzaFz2","Завантажити сертифікат")</f>
        <v>Завантажити сертифікат</v>
      </c>
    </row>
    <row r="284" spans="1:3" ht="28.8" x14ac:dyDescent="0.3">
      <c r="A284">
        <v>283</v>
      </c>
      <c r="B284" s="1" t="s">
        <v>283</v>
      </c>
      <c r="C284" t="str">
        <f>HYPERLINK("https://talan.bank.gov.ua/get-user-certificate/KkmmjV1vz-KF2kdy_NXY","Завантажити сертифікат")</f>
        <v>Завантажити сертифікат</v>
      </c>
    </row>
    <row r="285" spans="1:3" x14ac:dyDescent="0.3">
      <c r="A285">
        <v>284</v>
      </c>
      <c r="B285" s="1" t="s">
        <v>284</v>
      </c>
      <c r="C285" t="str">
        <f>HYPERLINK("https://talan.bank.gov.ua/get-user-certificate/KkmmjXr9diqAmlarblbi","Завантажити сертифікат")</f>
        <v>Завантажити сертифікат</v>
      </c>
    </row>
    <row r="286" spans="1:3" x14ac:dyDescent="0.3">
      <c r="A286">
        <v>285</v>
      </c>
      <c r="B286" s="1" t="s">
        <v>285</v>
      </c>
      <c r="C286" t="str">
        <f>HYPERLINK("https://talan.bank.gov.ua/get-user-certificate/Kkmmj0Vc_5aSooqydXCM","Завантажити сертифікат")</f>
        <v>Завантажити сертифікат</v>
      </c>
    </row>
    <row r="287" spans="1:3" ht="28.8" x14ac:dyDescent="0.3">
      <c r="A287">
        <v>286</v>
      </c>
      <c r="B287" s="1" t="s">
        <v>286</v>
      </c>
      <c r="C287" t="str">
        <f>HYPERLINK("https://talan.bank.gov.ua/get-user-certificate/Kkmmj3wh8YWXKRFTeITr","Завантажити сертифікат")</f>
        <v>Завантажити сертифікат</v>
      </c>
    </row>
    <row r="288" spans="1:3" x14ac:dyDescent="0.3">
      <c r="A288">
        <v>287</v>
      </c>
      <c r="B288" s="1" t="s">
        <v>287</v>
      </c>
      <c r="C288" t="str">
        <f>HYPERLINK("https://talan.bank.gov.ua/get-user-certificate/KkmmjaOuUO2WtgfQpQmn","Завантажити сертифікат")</f>
        <v>Завантажити сертифікат</v>
      </c>
    </row>
    <row r="289" spans="1:3" x14ac:dyDescent="0.3">
      <c r="A289">
        <v>288</v>
      </c>
      <c r="B289" s="1" t="s">
        <v>288</v>
      </c>
      <c r="C289" t="str">
        <f>HYPERLINK("https://talan.bank.gov.ua/get-user-certificate/KkmmjMYG5tvCpPehtSro","Завантажити сертифікат")</f>
        <v>Завантажити сертифікат</v>
      </c>
    </row>
    <row r="290" spans="1:3" x14ac:dyDescent="0.3">
      <c r="A290">
        <v>289</v>
      </c>
      <c r="B290" s="1" t="s">
        <v>289</v>
      </c>
      <c r="C290" t="str">
        <f>HYPERLINK("https://talan.bank.gov.ua/get-user-certificate/Kkmmj0lgWLlAPzaWaO-T","Завантажити сертифікат")</f>
        <v>Завантажити сертифікат</v>
      </c>
    </row>
    <row r="291" spans="1:3" x14ac:dyDescent="0.3">
      <c r="A291">
        <v>290</v>
      </c>
      <c r="B291" s="1" t="s">
        <v>290</v>
      </c>
      <c r="C291" t="str">
        <f>HYPERLINK("https://talan.bank.gov.ua/get-user-certificate/KkmmjjgV1_Lmi4ELemVf","Завантажити сертифікат")</f>
        <v>Завантажити сертифікат</v>
      </c>
    </row>
    <row r="292" spans="1:3" x14ac:dyDescent="0.3">
      <c r="A292">
        <v>291</v>
      </c>
      <c r="B292" s="1" t="s">
        <v>291</v>
      </c>
      <c r="C292" t="str">
        <f>HYPERLINK("https://talan.bank.gov.ua/get-user-certificate/Kkmmj6ozMPY_NUuMpd5F","Завантажити сертифікат")</f>
        <v>Завантажити сертифікат</v>
      </c>
    </row>
    <row r="293" spans="1:3" x14ac:dyDescent="0.3">
      <c r="A293">
        <v>292</v>
      </c>
      <c r="B293" s="1" t="s">
        <v>292</v>
      </c>
      <c r="C293" t="str">
        <f>HYPERLINK("https://talan.bank.gov.ua/get-user-certificate/Kkmmj0RQdAcp6ge1TyDC","Завантажити сертифікат")</f>
        <v>Завантажити сертифікат</v>
      </c>
    </row>
    <row r="294" spans="1:3" ht="28.8" x14ac:dyDescent="0.3">
      <c r="A294">
        <v>293</v>
      </c>
      <c r="B294" s="1" t="s">
        <v>293</v>
      </c>
      <c r="C294" t="str">
        <f>HYPERLINK("https://talan.bank.gov.ua/get-user-certificate/KkmmjPv9HorALlPWx6SV","Завантажити сертифікат")</f>
        <v>Завантажити сертифікат</v>
      </c>
    </row>
    <row r="295" spans="1:3" x14ac:dyDescent="0.3">
      <c r="A295">
        <v>294</v>
      </c>
      <c r="B295" s="1" t="s">
        <v>294</v>
      </c>
      <c r="C295" t="str">
        <f>HYPERLINK("https://talan.bank.gov.ua/get-user-certificate/KkmmjixpIMBwfeCP19ce","Завантажити сертифікат")</f>
        <v>Завантажити сертифікат</v>
      </c>
    </row>
    <row r="296" spans="1:3" x14ac:dyDescent="0.3">
      <c r="A296">
        <v>295</v>
      </c>
      <c r="B296" s="1" t="s">
        <v>295</v>
      </c>
      <c r="C296" t="str">
        <f>HYPERLINK("https://talan.bank.gov.ua/get-user-certificate/Kkmmj_dX8_FT3yfl0Sg7","Завантажити сертифікат")</f>
        <v>Завантажити сертифікат</v>
      </c>
    </row>
    <row r="297" spans="1:3" x14ac:dyDescent="0.3">
      <c r="A297">
        <v>296</v>
      </c>
      <c r="B297" s="1" t="s">
        <v>296</v>
      </c>
      <c r="C297" t="str">
        <f>HYPERLINK("https://talan.bank.gov.ua/get-user-certificate/KkmmjryDP67N6LXoV8xd","Завантажити сертифікат")</f>
        <v>Завантажити сертифікат</v>
      </c>
    </row>
    <row r="298" spans="1:3" x14ac:dyDescent="0.3">
      <c r="A298">
        <v>297</v>
      </c>
      <c r="B298" s="1" t="s">
        <v>297</v>
      </c>
      <c r="C298" t="str">
        <f>HYPERLINK("https://talan.bank.gov.ua/get-user-certificate/KkmmjGmL0qiDKP_wiJZx","Завантажити сертифікат")</f>
        <v>Завантажити сертифікат</v>
      </c>
    </row>
    <row r="299" spans="1:3" x14ac:dyDescent="0.3">
      <c r="A299">
        <v>298</v>
      </c>
      <c r="B299" s="1" t="s">
        <v>298</v>
      </c>
      <c r="C299" t="str">
        <f>HYPERLINK("https://talan.bank.gov.ua/get-user-certificate/Kkmmj_lYCffolntTmcNL","Завантажити сертифікат")</f>
        <v>Завантажити сертифікат</v>
      </c>
    </row>
    <row r="300" spans="1:3" x14ac:dyDescent="0.3">
      <c r="A300">
        <v>299</v>
      </c>
      <c r="B300" s="1" t="s">
        <v>299</v>
      </c>
      <c r="C300" t="str">
        <f>HYPERLINK("https://talan.bank.gov.ua/get-user-certificate/KkmmjNvD35nkDU8DTADs","Завантажити сертифікат")</f>
        <v>Завантажити сертифікат</v>
      </c>
    </row>
    <row r="301" spans="1:3" x14ac:dyDescent="0.3">
      <c r="A301">
        <v>300</v>
      </c>
      <c r="B301" s="1" t="s">
        <v>300</v>
      </c>
      <c r="C301" t="str">
        <f>HYPERLINK("https://talan.bank.gov.ua/get-user-certificate/KkmmjVy3C_m_sErA0s3m","Завантажити сертифікат")</f>
        <v>Завантажити сертифікат</v>
      </c>
    </row>
    <row r="302" spans="1:3" x14ac:dyDescent="0.3">
      <c r="A302">
        <v>301</v>
      </c>
      <c r="B302" s="1" t="s">
        <v>301</v>
      </c>
      <c r="C302" t="str">
        <f>HYPERLINK("https://talan.bank.gov.ua/get-user-certificate/KkmmjGxZCmxtuQQ4EolV","Завантажити сертифікат")</f>
        <v>Завантажити сертифікат</v>
      </c>
    </row>
    <row r="303" spans="1:3" x14ac:dyDescent="0.3">
      <c r="A303">
        <v>302</v>
      </c>
      <c r="B303" s="1" t="s">
        <v>302</v>
      </c>
      <c r="C303" t="str">
        <f>HYPERLINK("https://talan.bank.gov.ua/get-user-certificate/KkmmjU9J9RQtIVDYBrBR","Завантажити сертифікат")</f>
        <v>Завантажити сертифікат</v>
      </c>
    </row>
    <row r="304" spans="1:3" x14ac:dyDescent="0.3">
      <c r="A304">
        <v>303</v>
      </c>
      <c r="B304" s="1" t="s">
        <v>303</v>
      </c>
      <c r="C304" t="str">
        <f>HYPERLINK("https://talan.bank.gov.ua/get-user-certificate/Kkmmj3e1UCvzd1Ge_C8r","Завантажити сертифікат")</f>
        <v>Завантажити сертифікат</v>
      </c>
    </row>
    <row r="305" spans="1:3" x14ac:dyDescent="0.3">
      <c r="A305">
        <v>304</v>
      </c>
      <c r="B305" s="1" t="s">
        <v>304</v>
      </c>
      <c r="C305" t="str">
        <f>HYPERLINK("https://talan.bank.gov.ua/get-user-certificate/KkmmjI5-wURNmAkQjUdO","Завантажити сертифікат")</f>
        <v>Завантажити сертифікат</v>
      </c>
    </row>
    <row r="306" spans="1:3" x14ac:dyDescent="0.3">
      <c r="A306">
        <v>305</v>
      </c>
      <c r="B306" s="1" t="s">
        <v>305</v>
      </c>
      <c r="C306" t="str">
        <f>HYPERLINK("https://talan.bank.gov.ua/get-user-certificate/KkmmjUSXOsmGCjisA4NV","Завантажити сертифікат")</f>
        <v>Завантажити сертифікат</v>
      </c>
    </row>
    <row r="307" spans="1:3" x14ac:dyDescent="0.3">
      <c r="A307">
        <v>306</v>
      </c>
      <c r="B307" s="1" t="s">
        <v>306</v>
      </c>
      <c r="C307" t="str">
        <f>HYPERLINK("https://talan.bank.gov.ua/get-user-certificate/Kkmmj3s5hH2UU6sp_A_o","Завантажити сертифікат")</f>
        <v>Завантажити сертифікат</v>
      </c>
    </row>
    <row r="308" spans="1:3" ht="28.8" x14ac:dyDescent="0.3">
      <c r="A308">
        <v>307</v>
      </c>
      <c r="B308" s="1" t="s">
        <v>307</v>
      </c>
      <c r="C308" t="str">
        <f>HYPERLINK("https://talan.bank.gov.ua/get-user-certificate/Kkmmj-Ba3ecp7m4FK3st","Завантажити сертифікат")</f>
        <v>Завантажити сертифікат</v>
      </c>
    </row>
    <row r="309" spans="1:3" x14ac:dyDescent="0.3">
      <c r="A309">
        <v>308</v>
      </c>
      <c r="B309" s="1" t="s">
        <v>308</v>
      </c>
      <c r="C309" t="str">
        <f>HYPERLINK("https://talan.bank.gov.ua/get-user-certificate/KkmmjdKS6BjRNPe2kpwN","Завантажити сертифікат")</f>
        <v>Завантажити сертифікат</v>
      </c>
    </row>
    <row r="310" spans="1:3" x14ac:dyDescent="0.3">
      <c r="A310">
        <v>309</v>
      </c>
      <c r="B310" s="1" t="s">
        <v>309</v>
      </c>
      <c r="C310" t="str">
        <f>HYPERLINK("https://talan.bank.gov.ua/get-user-certificate/Kkmmjk-kOInbCnN67MEm","Завантажити сертифікат")</f>
        <v>Завантажити сертифікат</v>
      </c>
    </row>
    <row r="311" spans="1:3" x14ac:dyDescent="0.3">
      <c r="A311">
        <v>310</v>
      </c>
      <c r="B311" s="1" t="s">
        <v>310</v>
      </c>
      <c r="C311" t="str">
        <f>HYPERLINK("https://talan.bank.gov.ua/get-user-certificate/KkmmjjwTMBIkRyMF9H_S","Завантажити сертифікат")</f>
        <v>Завантажити сертифікат</v>
      </c>
    </row>
    <row r="312" spans="1:3" x14ac:dyDescent="0.3">
      <c r="A312">
        <v>311</v>
      </c>
      <c r="B312" s="1" t="s">
        <v>311</v>
      </c>
      <c r="C312" t="str">
        <f>HYPERLINK("https://talan.bank.gov.ua/get-user-certificate/KkmmjSSaPa5tOXlQa1tu","Завантажити сертифікат")</f>
        <v>Завантажити сертифікат</v>
      </c>
    </row>
    <row r="313" spans="1:3" ht="28.8" x14ac:dyDescent="0.3">
      <c r="A313">
        <v>312</v>
      </c>
      <c r="B313" s="1" t="s">
        <v>312</v>
      </c>
      <c r="C313" t="str">
        <f>HYPERLINK("https://talan.bank.gov.ua/get-user-certificate/KkmmjzMOorb1ut6L-8Hh","Завантажити сертифікат")</f>
        <v>Завантажити сертифікат</v>
      </c>
    </row>
    <row r="314" spans="1:3" x14ac:dyDescent="0.3">
      <c r="A314">
        <v>313</v>
      </c>
      <c r="B314" s="1" t="s">
        <v>313</v>
      </c>
      <c r="C314" t="str">
        <f>HYPERLINK("https://talan.bank.gov.ua/get-user-certificate/KkmmjFp_GyuqSH-31TGl","Завантажити сертифікат")</f>
        <v>Завантажити сертифікат</v>
      </c>
    </row>
    <row r="315" spans="1:3" x14ac:dyDescent="0.3">
      <c r="A315">
        <v>314</v>
      </c>
      <c r="B315" s="1" t="s">
        <v>314</v>
      </c>
      <c r="C315" t="str">
        <f>HYPERLINK("https://talan.bank.gov.ua/get-user-certificate/KkmmjRvioY6LGiLtlj74","Завантажити сертифікат")</f>
        <v>Завантажити сертифікат</v>
      </c>
    </row>
    <row r="316" spans="1:3" ht="28.8" x14ac:dyDescent="0.3">
      <c r="A316">
        <v>315</v>
      </c>
      <c r="B316" s="1" t="s">
        <v>315</v>
      </c>
      <c r="C316" t="str">
        <f>HYPERLINK("https://talan.bank.gov.ua/get-user-certificate/KkmmjbMrPgEUQoFBAOCe","Завантажити сертифікат")</f>
        <v>Завантажити сертифікат</v>
      </c>
    </row>
    <row r="317" spans="1:3" ht="28.8" x14ac:dyDescent="0.3">
      <c r="A317">
        <v>316</v>
      </c>
      <c r="B317" s="1" t="s">
        <v>316</v>
      </c>
      <c r="C317" t="str">
        <f>HYPERLINK("https://talan.bank.gov.ua/get-user-certificate/KkmmjktyoT1hI80Dvv9r","Завантажити сертифікат")</f>
        <v>Завантажити сертифікат</v>
      </c>
    </row>
    <row r="318" spans="1:3" x14ac:dyDescent="0.3">
      <c r="A318">
        <v>317</v>
      </c>
      <c r="B318" s="1" t="s">
        <v>317</v>
      </c>
      <c r="C318" t="str">
        <f>HYPERLINK("https://talan.bank.gov.ua/get-user-certificate/KkmmjOAJvNSMfjqJgM2I","Завантажити сертифікат")</f>
        <v>Завантажити сертифікат</v>
      </c>
    </row>
    <row r="319" spans="1:3" x14ac:dyDescent="0.3">
      <c r="A319">
        <v>318</v>
      </c>
      <c r="B319" s="1" t="s">
        <v>318</v>
      </c>
      <c r="C319" t="str">
        <f>HYPERLINK("https://talan.bank.gov.ua/get-user-certificate/KkmmjkPJz1bcKPVSZaOQ","Завантажити сертифікат")</f>
        <v>Завантажити сертифікат</v>
      </c>
    </row>
    <row r="320" spans="1:3" x14ac:dyDescent="0.3">
      <c r="A320">
        <v>319</v>
      </c>
      <c r="B320" s="1" t="s">
        <v>319</v>
      </c>
      <c r="C320" t="str">
        <f>HYPERLINK("https://talan.bank.gov.ua/get-user-certificate/Kkmmjeg_-T5ZSVGAcZJ-","Завантажити сертифікат")</f>
        <v>Завантажити сертифікат</v>
      </c>
    </row>
    <row r="321" spans="1:3" ht="28.8" x14ac:dyDescent="0.3">
      <c r="A321">
        <v>320</v>
      </c>
      <c r="B321" s="1" t="s">
        <v>320</v>
      </c>
      <c r="C321" t="str">
        <f>HYPERLINK("https://talan.bank.gov.ua/get-user-certificate/KkmmjGPziPQBvV3l2LJQ","Завантажити сертифікат")</f>
        <v>Завантажити сертифікат</v>
      </c>
    </row>
    <row r="322" spans="1:3" x14ac:dyDescent="0.3">
      <c r="A322">
        <v>321</v>
      </c>
      <c r="B322" s="1" t="s">
        <v>321</v>
      </c>
      <c r="C322" t="str">
        <f>HYPERLINK("https://talan.bank.gov.ua/get-user-certificate/KkmmjQGnRiQkRWXpWGT-","Завантажити сертифікат")</f>
        <v>Завантажити сертифікат</v>
      </c>
    </row>
    <row r="323" spans="1:3" ht="28.8" x14ac:dyDescent="0.3">
      <c r="A323">
        <v>322</v>
      </c>
      <c r="B323" s="1" t="s">
        <v>322</v>
      </c>
      <c r="C323" t="str">
        <f>HYPERLINK("https://talan.bank.gov.ua/get-user-certificate/KkmmjVrmvLTMKN1MjxgX","Завантажити сертифікат")</f>
        <v>Завантажити сертифікат</v>
      </c>
    </row>
    <row r="324" spans="1:3" ht="28.8" x14ac:dyDescent="0.3">
      <c r="A324">
        <v>323</v>
      </c>
      <c r="B324" s="1" t="s">
        <v>323</v>
      </c>
      <c r="C324" t="str">
        <f>HYPERLINK("https://talan.bank.gov.ua/get-user-certificate/KkmmjDqplbhROx9mC5md","Завантажити сертифікат")</f>
        <v>Завантажити сертифікат</v>
      </c>
    </row>
    <row r="325" spans="1:3" ht="28.8" x14ac:dyDescent="0.3">
      <c r="A325">
        <v>324</v>
      </c>
      <c r="B325" s="1" t="s">
        <v>324</v>
      </c>
      <c r="C325" t="str">
        <f>HYPERLINK("https://talan.bank.gov.ua/get-user-certificate/Kkmmj2OP079l4e39_Xww","Завантажити сертифікат")</f>
        <v>Завантажити сертифікат</v>
      </c>
    </row>
    <row r="326" spans="1:3" x14ac:dyDescent="0.3">
      <c r="A326">
        <v>325</v>
      </c>
      <c r="B326" s="1" t="s">
        <v>325</v>
      </c>
      <c r="C326" t="str">
        <f>HYPERLINK("https://talan.bank.gov.ua/get-user-certificate/Kkmmjzd-GXbM0AKheUOM","Завантажити сертифікат")</f>
        <v>Завантажити сертифікат</v>
      </c>
    </row>
    <row r="327" spans="1:3" x14ac:dyDescent="0.3">
      <c r="A327">
        <v>326</v>
      </c>
      <c r="B327" s="1" t="s">
        <v>326</v>
      </c>
      <c r="C327" t="str">
        <f>HYPERLINK("https://talan.bank.gov.ua/get-user-certificate/Kkmmjhgv0foXCJBNDMMH","Завантажити сертифікат")</f>
        <v>Завантажити сертифікат</v>
      </c>
    </row>
    <row r="328" spans="1:3" x14ac:dyDescent="0.3">
      <c r="A328">
        <v>327</v>
      </c>
      <c r="B328" s="1" t="s">
        <v>327</v>
      </c>
      <c r="C328" t="str">
        <f>HYPERLINK("https://talan.bank.gov.ua/get-user-certificate/Kkmmj459qYumig1XBUXD","Завантажити сертифікат")</f>
        <v>Завантажити сертифікат</v>
      </c>
    </row>
    <row r="329" spans="1:3" x14ac:dyDescent="0.3">
      <c r="A329">
        <v>328</v>
      </c>
      <c r="B329" s="1" t="s">
        <v>328</v>
      </c>
      <c r="C329" t="str">
        <f>HYPERLINK("https://talan.bank.gov.ua/get-user-certificate/Kkmmj3uXjh8mrLjaTrYc","Завантажити сертифікат")</f>
        <v>Завантажити сертифікат</v>
      </c>
    </row>
    <row r="330" spans="1:3" x14ac:dyDescent="0.3">
      <c r="A330">
        <v>329</v>
      </c>
      <c r="B330" s="1" t="s">
        <v>329</v>
      </c>
      <c r="C330" t="str">
        <f>HYPERLINK("https://talan.bank.gov.ua/get-user-certificate/KkmmjamII2jQCP1Rw--q","Завантажити сертифікат")</f>
        <v>Завантажити сертифікат</v>
      </c>
    </row>
    <row r="331" spans="1:3" x14ac:dyDescent="0.3">
      <c r="A331">
        <v>330</v>
      </c>
      <c r="B331" s="1" t="s">
        <v>330</v>
      </c>
      <c r="C331" t="str">
        <f>HYPERLINK("https://talan.bank.gov.ua/get-user-certificate/KkmmjpWchEvXai602YM9","Завантажити сертифікат")</f>
        <v>Завантажити сертифікат</v>
      </c>
    </row>
    <row r="332" spans="1:3" x14ac:dyDescent="0.3">
      <c r="A332">
        <v>331</v>
      </c>
      <c r="B332" s="1" t="s">
        <v>331</v>
      </c>
      <c r="C332" t="str">
        <f>HYPERLINK("https://talan.bank.gov.ua/get-user-certificate/Kkmmjsx_iTz0h9nt9Lz7","Завантажити сертифікат")</f>
        <v>Завантажити сертифікат</v>
      </c>
    </row>
    <row r="333" spans="1:3" x14ac:dyDescent="0.3">
      <c r="A333">
        <v>332</v>
      </c>
      <c r="B333" s="1" t="s">
        <v>332</v>
      </c>
      <c r="C333" t="str">
        <f>HYPERLINK("https://talan.bank.gov.ua/get-user-certificate/KkmmjQ09vRtqG9RMMWDS","Завантажити сертифікат")</f>
        <v>Завантажити сертифікат</v>
      </c>
    </row>
    <row r="334" spans="1:3" x14ac:dyDescent="0.3">
      <c r="A334">
        <v>333</v>
      </c>
      <c r="B334" s="1" t="s">
        <v>333</v>
      </c>
      <c r="C334" t="str">
        <f>HYPERLINK("https://talan.bank.gov.ua/get-user-certificate/Kkmmjo-SBl_mI3wUsRN3","Завантажити сертифікат")</f>
        <v>Завантажити сертифікат</v>
      </c>
    </row>
    <row r="335" spans="1:3" x14ac:dyDescent="0.3">
      <c r="A335">
        <v>334</v>
      </c>
      <c r="B335" s="1" t="s">
        <v>334</v>
      </c>
      <c r="C335" t="str">
        <f>HYPERLINK("https://talan.bank.gov.ua/get-user-certificate/Kkmmj1W1_USSdGBVPKvQ","Завантажити сертифікат")</f>
        <v>Завантажити сертифікат</v>
      </c>
    </row>
    <row r="336" spans="1:3" ht="28.8" x14ac:dyDescent="0.3">
      <c r="A336">
        <v>335</v>
      </c>
      <c r="B336" s="1" t="s">
        <v>335</v>
      </c>
      <c r="C336" t="str">
        <f>HYPERLINK("https://talan.bank.gov.ua/get-user-certificate/KkmmjVWmhCilH_Bztpga","Завантажити сертифікат")</f>
        <v>Завантажити сертифікат</v>
      </c>
    </row>
    <row r="337" spans="1:3" ht="28.8" x14ac:dyDescent="0.3">
      <c r="A337">
        <v>336</v>
      </c>
      <c r="B337" s="1" t="s">
        <v>336</v>
      </c>
      <c r="C337" t="str">
        <f>HYPERLINK("https://talan.bank.gov.ua/get-user-certificate/KkmmjQ6DghKjiw75ZqL0","Завантажити сертифікат")</f>
        <v>Завантажити сертифікат</v>
      </c>
    </row>
    <row r="338" spans="1:3" x14ac:dyDescent="0.3">
      <c r="A338">
        <v>337</v>
      </c>
      <c r="B338" s="1" t="s">
        <v>337</v>
      </c>
      <c r="C338" t="str">
        <f>HYPERLINK("https://talan.bank.gov.ua/get-user-certificate/Kkmmj8xzyhTvekJXi1k-","Завантажити сертифікат")</f>
        <v>Завантажити сертифікат</v>
      </c>
    </row>
    <row r="339" spans="1:3" x14ac:dyDescent="0.3">
      <c r="A339">
        <v>338</v>
      </c>
      <c r="B339" s="1" t="s">
        <v>338</v>
      </c>
      <c r="C339" t="str">
        <f>HYPERLINK("https://talan.bank.gov.ua/get-user-certificate/Kkmmjv2Z-FsrVIQmFAUO","Завантажити сертифікат")</f>
        <v>Завантажити сертифікат</v>
      </c>
    </row>
    <row r="340" spans="1:3" x14ac:dyDescent="0.3">
      <c r="A340">
        <v>339</v>
      </c>
      <c r="B340" s="1" t="s">
        <v>339</v>
      </c>
      <c r="C340" t="str">
        <f>HYPERLINK("https://talan.bank.gov.ua/get-user-certificate/KkmmjkPh2MTCQuhVEn38","Завантажити сертифікат")</f>
        <v>Завантажити сертифікат</v>
      </c>
    </row>
    <row r="341" spans="1:3" x14ac:dyDescent="0.3">
      <c r="A341">
        <v>340</v>
      </c>
      <c r="B341" s="1" t="s">
        <v>340</v>
      </c>
      <c r="C341" t="str">
        <f>HYPERLINK("https://talan.bank.gov.ua/get-user-certificate/KkmmjIWf9_DLsZbCEOq-","Завантажити сертифікат")</f>
        <v>Завантажити сертифікат</v>
      </c>
    </row>
    <row r="342" spans="1:3" x14ac:dyDescent="0.3">
      <c r="A342">
        <v>341</v>
      </c>
      <c r="B342" s="1" t="s">
        <v>341</v>
      </c>
      <c r="C342" t="str">
        <f>HYPERLINK("https://talan.bank.gov.ua/get-user-certificate/KkmmjR_9lI3ATWPe6jlh","Завантажити сертифікат")</f>
        <v>Завантажити сертифікат</v>
      </c>
    </row>
    <row r="343" spans="1:3" x14ac:dyDescent="0.3">
      <c r="A343">
        <v>342</v>
      </c>
      <c r="B343" s="1" t="s">
        <v>342</v>
      </c>
      <c r="C343" t="str">
        <f>HYPERLINK("https://talan.bank.gov.ua/get-user-certificate/KkmmjL9vLJN1r2JoK-sV","Завантажити сертифікат")</f>
        <v>Завантажити сертифікат</v>
      </c>
    </row>
    <row r="344" spans="1:3" x14ac:dyDescent="0.3">
      <c r="A344">
        <v>343</v>
      </c>
      <c r="B344" s="1" t="s">
        <v>343</v>
      </c>
      <c r="C344" t="str">
        <f>HYPERLINK("https://talan.bank.gov.ua/get-user-certificate/KkmmjARfNnQrwB0vTH_l","Завантажити сертифікат")</f>
        <v>Завантажити сертифікат</v>
      </c>
    </row>
    <row r="345" spans="1:3" ht="28.8" x14ac:dyDescent="0.3">
      <c r="A345">
        <v>344</v>
      </c>
      <c r="B345" s="1" t="s">
        <v>344</v>
      </c>
      <c r="C345" t="str">
        <f>HYPERLINK("https://talan.bank.gov.ua/get-user-certificate/KkmmjK-G_00HRjGdzYW2","Завантажити сертифікат")</f>
        <v>Завантажити сертифікат</v>
      </c>
    </row>
    <row r="346" spans="1:3" ht="28.8" x14ac:dyDescent="0.3">
      <c r="A346">
        <v>345</v>
      </c>
      <c r="B346" s="1" t="s">
        <v>345</v>
      </c>
      <c r="C346" t="str">
        <f>HYPERLINK("https://talan.bank.gov.ua/get-user-certificate/Kkmmj79beysJvrObIaQB","Завантажити сертифікат")</f>
        <v>Завантажити сертифікат</v>
      </c>
    </row>
    <row r="347" spans="1:3" x14ac:dyDescent="0.3">
      <c r="A347">
        <v>346</v>
      </c>
      <c r="B347" s="1" t="s">
        <v>346</v>
      </c>
      <c r="C347" t="str">
        <f>HYPERLINK("https://talan.bank.gov.ua/get-user-certificate/Kkmmj3ZeNp1p4gYBwMZq","Завантажити сертифікат")</f>
        <v>Завантажити сертифікат</v>
      </c>
    </row>
    <row r="348" spans="1:3" ht="43.2" x14ac:dyDescent="0.3">
      <c r="A348">
        <v>347</v>
      </c>
      <c r="B348" s="1" t="s">
        <v>347</v>
      </c>
      <c r="C348" t="str">
        <f>HYPERLINK("https://talan.bank.gov.ua/get-user-certificate/Kkmmj6pEqB4SnLqexQ5a","Завантажити сертифікат")</f>
        <v>Завантажити сертифікат</v>
      </c>
    </row>
    <row r="349" spans="1:3" ht="28.8" x14ac:dyDescent="0.3">
      <c r="A349">
        <v>348</v>
      </c>
      <c r="B349" s="1" t="s">
        <v>348</v>
      </c>
      <c r="C349" t="str">
        <f>HYPERLINK("https://talan.bank.gov.ua/get-user-certificate/Kkmmj-xCqABaLxuzvK_O","Завантажити сертифікат")</f>
        <v>Завантажити сертифікат</v>
      </c>
    </row>
    <row r="350" spans="1:3" x14ac:dyDescent="0.3">
      <c r="A350">
        <v>349</v>
      </c>
      <c r="B350" s="1" t="s">
        <v>349</v>
      </c>
      <c r="C350" t="str">
        <f>HYPERLINK("https://talan.bank.gov.ua/get-user-certificate/Kkmmjk1Z4wfrOzdXZfZK","Завантажити сертифікат")</f>
        <v>Завантажити сертифікат</v>
      </c>
    </row>
    <row r="351" spans="1:3" x14ac:dyDescent="0.3">
      <c r="A351">
        <v>350</v>
      </c>
      <c r="B351" s="1" t="s">
        <v>350</v>
      </c>
      <c r="C351" t="str">
        <f>HYPERLINK("https://talan.bank.gov.ua/get-user-certificate/KkmmjOxGnC1kaS3cZe7j","Завантажити сертифікат")</f>
        <v>Завантажити сертифікат</v>
      </c>
    </row>
    <row r="352" spans="1:3" x14ac:dyDescent="0.3">
      <c r="A352">
        <v>351</v>
      </c>
      <c r="B352" s="1" t="s">
        <v>351</v>
      </c>
      <c r="C352" t="str">
        <f>HYPERLINK("https://talan.bank.gov.ua/get-user-certificate/KkmmjIlFhS5DZiaYMAP5","Завантажити сертифікат")</f>
        <v>Завантажити сертифікат</v>
      </c>
    </row>
    <row r="353" spans="1:3" x14ac:dyDescent="0.3">
      <c r="A353">
        <v>352</v>
      </c>
      <c r="B353" s="1" t="s">
        <v>352</v>
      </c>
      <c r="C353" t="str">
        <f>HYPERLINK("https://talan.bank.gov.ua/get-user-certificate/KkmmjlJe8DBin9fWj6Cp","Завантажити сертифікат")</f>
        <v>Завантажити сертифікат</v>
      </c>
    </row>
    <row r="354" spans="1:3" x14ac:dyDescent="0.3">
      <c r="A354">
        <v>353</v>
      </c>
      <c r="B354" s="1" t="s">
        <v>353</v>
      </c>
      <c r="C354" t="str">
        <f>HYPERLINK("https://talan.bank.gov.ua/get-user-certificate/Kkmmjzdpxvzlb7SdsExw","Завантажити сертифікат")</f>
        <v>Завантажити сертифікат</v>
      </c>
    </row>
    <row r="355" spans="1:3" ht="28.8" x14ac:dyDescent="0.3">
      <c r="A355">
        <v>354</v>
      </c>
      <c r="B355" s="1" t="s">
        <v>354</v>
      </c>
      <c r="C355" t="str">
        <f>HYPERLINK("https://talan.bank.gov.ua/get-user-certificate/Kkmmj1ny7IN4kIQWrdpR","Завантажити сертифікат")</f>
        <v>Завантажити сертифікат</v>
      </c>
    </row>
    <row r="356" spans="1:3" x14ac:dyDescent="0.3">
      <c r="A356">
        <v>355</v>
      </c>
      <c r="B356" s="1" t="s">
        <v>355</v>
      </c>
      <c r="C356" t="str">
        <f>HYPERLINK("https://talan.bank.gov.ua/get-user-certificate/KkmmjGGKfQ_t0vEzRY59","Завантажити сертифікат")</f>
        <v>Завантажити сертифікат</v>
      </c>
    </row>
    <row r="357" spans="1:3" x14ac:dyDescent="0.3">
      <c r="A357">
        <v>356</v>
      </c>
      <c r="B357" s="1" t="s">
        <v>356</v>
      </c>
      <c r="C357" t="str">
        <f>HYPERLINK("https://talan.bank.gov.ua/get-user-certificate/Kkmmj8PzCGO1fq4NPjxi","Завантажити сертифікат")</f>
        <v>Завантажити сертифікат</v>
      </c>
    </row>
    <row r="358" spans="1:3" x14ac:dyDescent="0.3">
      <c r="A358">
        <v>357</v>
      </c>
      <c r="B358" s="1" t="s">
        <v>357</v>
      </c>
      <c r="C358" t="str">
        <f>HYPERLINK("https://talan.bank.gov.ua/get-user-certificate/KkmmjLdVeSr3eIIL3QT8","Завантажити сертифікат")</f>
        <v>Завантажити сертифікат</v>
      </c>
    </row>
    <row r="359" spans="1:3" ht="28.8" x14ac:dyDescent="0.3">
      <c r="A359">
        <v>358</v>
      </c>
      <c r="B359" s="1" t="s">
        <v>358</v>
      </c>
      <c r="C359" t="str">
        <f>HYPERLINK("https://talan.bank.gov.ua/get-user-certificate/Kkmmjir5H68MMtqHOqap","Завантажити сертифікат")</f>
        <v>Завантажити сертифікат</v>
      </c>
    </row>
    <row r="360" spans="1:3" x14ac:dyDescent="0.3">
      <c r="A360">
        <v>359</v>
      </c>
      <c r="B360" s="1" t="s">
        <v>359</v>
      </c>
      <c r="C360" t="str">
        <f>HYPERLINK("https://talan.bank.gov.ua/get-user-certificate/KkmmjPjV1WbELeAzJ4zc","Завантажити сертифікат")</f>
        <v>Завантажити сертифікат</v>
      </c>
    </row>
    <row r="361" spans="1:3" ht="28.8" x14ac:dyDescent="0.3">
      <c r="A361">
        <v>360</v>
      </c>
      <c r="B361" s="1" t="s">
        <v>360</v>
      </c>
      <c r="C361" t="str">
        <f>HYPERLINK("https://talan.bank.gov.ua/get-user-certificate/Kkmmjv1JafsLKOANuzBC","Завантажити сертифікат")</f>
        <v>Завантажити сертифікат</v>
      </c>
    </row>
    <row r="362" spans="1:3" x14ac:dyDescent="0.3">
      <c r="A362">
        <v>361</v>
      </c>
      <c r="B362" s="1" t="s">
        <v>361</v>
      </c>
      <c r="C362" t="str">
        <f>HYPERLINK("https://talan.bank.gov.ua/get-user-certificate/KkmmjYpietDwgLqGgCtR","Завантажити сертифікат")</f>
        <v>Завантажити сертифікат</v>
      </c>
    </row>
    <row r="363" spans="1:3" x14ac:dyDescent="0.3">
      <c r="A363">
        <v>362</v>
      </c>
      <c r="B363" s="1" t="s">
        <v>362</v>
      </c>
      <c r="C363" t="str">
        <f>HYPERLINK("https://talan.bank.gov.ua/get-user-certificate/KkmmjtGX1Iww13qI0gIh","Завантажити сертифікат")</f>
        <v>Завантажити сертифікат</v>
      </c>
    </row>
    <row r="364" spans="1:3" x14ac:dyDescent="0.3">
      <c r="A364">
        <v>363</v>
      </c>
      <c r="B364" s="1" t="s">
        <v>363</v>
      </c>
      <c r="C364" t="str">
        <f>HYPERLINK("https://talan.bank.gov.ua/get-user-certificate/KkmmjS1WRZ1IKPowTud6","Завантажити сертифікат")</f>
        <v>Завантажити сертифікат</v>
      </c>
    </row>
    <row r="365" spans="1:3" x14ac:dyDescent="0.3">
      <c r="A365">
        <v>364</v>
      </c>
      <c r="B365" s="1" t="s">
        <v>364</v>
      </c>
      <c r="C365" t="str">
        <f>HYPERLINK("https://talan.bank.gov.ua/get-user-certificate/KkmmjdCBcsOnvbfCDSxR","Завантажити сертифікат")</f>
        <v>Завантажити сертифікат</v>
      </c>
    </row>
    <row r="366" spans="1:3" x14ac:dyDescent="0.3">
      <c r="A366">
        <v>365</v>
      </c>
      <c r="B366" s="1" t="s">
        <v>365</v>
      </c>
      <c r="C366" t="str">
        <f>HYPERLINK("https://talan.bank.gov.ua/get-user-certificate/KkmmjPcatUDSBbrH0ING","Завантажити сертифікат")</f>
        <v>Завантажити сертифікат</v>
      </c>
    </row>
    <row r="367" spans="1:3" ht="28.8" x14ac:dyDescent="0.3">
      <c r="A367">
        <v>366</v>
      </c>
      <c r="B367" s="1" t="s">
        <v>366</v>
      </c>
      <c r="C367" t="str">
        <f>HYPERLINK("https://talan.bank.gov.ua/get-user-certificate/KkmmjF8KJz9-d3IGU7xg","Завантажити сертифікат")</f>
        <v>Завантажити сертифікат</v>
      </c>
    </row>
    <row r="368" spans="1:3" x14ac:dyDescent="0.3">
      <c r="A368">
        <v>367</v>
      </c>
      <c r="B368" s="1" t="s">
        <v>367</v>
      </c>
      <c r="C368" t="str">
        <f>HYPERLINK("https://talan.bank.gov.ua/get-user-certificate/KkmmjQ61vkWoqCvM3w0g","Завантажити сертифікат")</f>
        <v>Завантажити сертифікат</v>
      </c>
    </row>
    <row r="369" spans="1:3" ht="28.8" x14ac:dyDescent="0.3">
      <c r="A369">
        <v>368</v>
      </c>
      <c r="B369" s="1" t="s">
        <v>368</v>
      </c>
      <c r="C369" t="str">
        <f>HYPERLINK("https://talan.bank.gov.ua/get-user-certificate/KkmmjHUywT_rl2u1NVHS","Завантажити сертифікат")</f>
        <v>Завантажити сертифікат</v>
      </c>
    </row>
    <row r="370" spans="1:3" ht="28.8" x14ac:dyDescent="0.3">
      <c r="A370">
        <v>369</v>
      </c>
      <c r="B370" s="1" t="s">
        <v>369</v>
      </c>
      <c r="C370" t="str">
        <f>HYPERLINK("https://talan.bank.gov.ua/get-user-certificate/KkmmjOVwlmgMh2Dz1-zy","Завантажити сертифікат")</f>
        <v>Завантажити сертифікат</v>
      </c>
    </row>
    <row r="371" spans="1:3" x14ac:dyDescent="0.3">
      <c r="A371">
        <v>370</v>
      </c>
      <c r="B371" s="1" t="s">
        <v>370</v>
      </c>
      <c r="C371" t="str">
        <f>HYPERLINK("https://talan.bank.gov.ua/get-user-certificate/KkmmjI0g5fM_eG9VYVxY","Завантажити сертифікат")</f>
        <v>Завантажити сертифікат</v>
      </c>
    </row>
    <row r="372" spans="1:3" x14ac:dyDescent="0.3">
      <c r="A372">
        <v>371</v>
      </c>
      <c r="B372" s="1" t="s">
        <v>371</v>
      </c>
      <c r="C372" t="str">
        <f>HYPERLINK("https://talan.bank.gov.ua/get-user-certificate/Kkmmjt6wE9rO9sJGRS_6","Завантажити сертифікат")</f>
        <v>Завантажити сертифікат</v>
      </c>
    </row>
    <row r="373" spans="1:3" x14ac:dyDescent="0.3">
      <c r="A373">
        <v>372</v>
      </c>
      <c r="B373" s="1" t="s">
        <v>372</v>
      </c>
      <c r="C373" t="str">
        <f>HYPERLINK("https://talan.bank.gov.ua/get-user-certificate/Kkmmj7OrE91WuoVfdWpX","Завантажити сертифікат")</f>
        <v>Завантажити сертифікат</v>
      </c>
    </row>
    <row r="374" spans="1:3" x14ac:dyDescent="0.3">
      <c r="A374">
        <v>373</v>
      </c>
      <c r="B374" s="1" t="s">
        <v>373</v>
      </c>
      <c r="C374" t="str">
        <f>HYPERLINK("https://talan.bank.gov.ua/get-user-certificate/KkmmjBptswFjIlBA0xrO","Завантажити сертифікат")</f>
        <v>Завантажити сертифікат</v>
      </c>
    </row>
    <row r="375" spans="1:3" x14ac:dyDescent="0.3">
      <c r="A375">
        <v>374</v>
      </c>
      <c r="B375" s="1" t="s">
        <v>374</v>
      </c>
      <c r="C375" t="str">
        <f>HYPERLINK("https://talan.bank.gov.ua/get-user-certificate/KkmmjdJZqHZDyG8Ng1St","Завантажити сертифікат")</f>
        <v>Завантажити сертифікат</v>
      </c>
    </row>
    <row r="376" spans="1:3" ht="43.2" x14ac:dyDescent="0.3">
      <c r="A376">
        <v>375</v>
      </c>
      <c r="B376" s="1" t="s">
        <v>375</v>
      </c>
      <c r="C376" t="str">
        <f>HYPERLINK("https://talan.bank.gov.ua/get-user-certificate/Kkmmju28eAbxAxw0p2wW","Завантажити сертифікат")</f>
        <v>Завантажити сертифікат</v>
      </c>
    </row>
    <row r="377" spans="1:3" x14ac:dyDescent="0.3">
      <c r="A377">
        <v>376</v>
      </c>
      <c r="B377" s="1" t="s">
        <v>376</v>
      </c>
      <c r="C377" t="str">
        <f>HYPERLINK("https://talan.bank.gov.ua/get-user-certificate/KkmmjQiPDoPP7KagMbXS","Завантажити сертифікат")</f>
        <v>Завантажити сертифікат</v>
      </c>
    </row>
    <row r="378" spans="1:3" x14ac:dyDescent="0.3">
      <c r="A378">
        <v>377</v>
      </c>
      <c r="B378" s="1" t="s">
        <v>377</v>
      </c>
      <c r="C378" t="str">
        <f>HYPERLINK("https://talan.bank.gov.ua/get-user-certificate/KkmmjEDmivv65r95Uj0D","Завантажити сертифікат")</f>
        <v>Завантажити сертифікат</v>
      </c>
    </row>
    <row r="379" spans="1:3" ht="28.8" x14ac:dyDescent="0.3">
      <c r="A379">
        <v>378</v>
      </c>
      <c r="B379" s="1" t="s">
        <v>378</v>
      </c>
      <c r="C379" t="str">
        <f>HYPERLINK("https://talan.bank.gov.ua/get-user-certificate/Kkmmjd8MmohPw4thq7BH","Завантажити сертифікат")</f>
        <v>Завантажити сертифікат</v>
      </c>
    </row>
    <row r="380" spans="1:3" x14ac:dyDescent="0.3">
      <c r="A380">
        <v>379</v>
      </c>
      <c r="B380" s="1" t="s">
        <v>379</v>
      </c>
      <c r="C380" t="str">
        <f>HYPERLINK("https://talan.bank.gov.ua/get-user-certificate/Kkmmj4QgW6nju6nE9dKR","Завантажити сертифікат")</f>
        <v>Завантажити сертифікат</v>
      </c>
    </row>
    <row r="381" spans="1:3" x14ac:dyDescent="0.3">
      <c r="A381">
        <v>380</v>
      </c>
      <c r="B381" s="1" t="s">
        <v>380</v>
      </c>
      <c r="C381" t="str">
        <f>HYPERLINK("https://talan.bank.gov.ua/get-user-certificate/KkmmjOuVTkAbQJzNgiG0","Завантажити сертифікат")</f>
        <v>Завантажити сертифікат</v>
      </c>
    </row>
    <row r="382" spans="1:3" ht="43.2" x14ac:dyDescent="0.3">
      <c r="A382">
        <v>381</v>
      </c>
      <c r="B382" s="1" t="s">
        <v>381</v>
      </c>
      <c r="C382" t="str">
        <f>HYPERLINK("https://talan.bank.gov.ua/get-user-certificate/KkmmjXI6SzXgmt7CGql0","Завантажити сертифікат")</f>
        <v>Завантажити сертифікат</v>
      </c>
    </row>
    <row r="383" spans="1:3" x14ac:dyDescent="0.3">
      <c r="A383">
        <v>382</v>
      </c>
      <c r="B383" s="1" t="s">
        <v>382</v>
      </c>
      <c r="C383" t="str">
        <f>HYPERLINK("https://talan.bank.gov.ua/get-user-certificate/KkmmjQzS34PSXb1ulXiZ","Завантажити сертифікат")</f>
        <v>Завантажити сертифікат</v>
      </c>
    </row>
    <row r="384" spans="1:3" x14ac:dyDescent="0.3">
      <c r="A384">
        <v>383</v>
      </c>
      <c r="B384" s="1" t="s">
        <v>383</v>
      </c>
      <c r="C384" t="str">
        <f>HYPERLINK("https://talan.bank.gov.ua/get-user-certificate/KkmmjXErjIviTwibxf3U","Завантажити сертифікат")</f>
        <v>Завантажити сертифікат</v>
      </c>
    </row>
    <row r="385" spans="1:3" x14ac:dyDescent="0.3">
      <c r="A385">
        <v>384</v>
      </c>
      <c r="B385" s="1" t="s">
        <v>384</v>
      </c>
      <c r="C385" t="str">
        <f>HYPERLINK("https://talan.bank.gov.ua/get-user-certificate/KkmmjhubR_CmJHQLYHb4","Завантажити сертифікат")</f>
        <v>Завантажити сертифікат</v>
      </c>
    </row>
    <row r="386" spans="1:3" x14ac:dyDescent="0.3">
      <c r="A386">
        <v>385</v>
      </c>
      <c r="B386" s="1" t="s">
        <v>385</v>
      </c>
      <c r="C386" t="str">
        <f>HYPERLINK("https://talan.bank.gov.ua/get-user-certificate/Kkmmj707goq_A4EYz4Xs","Завантажити сертифікат")</f>
        <v>Завантажити сертифікат</v>
      </c>
    </row>
    <row r="387" spans="1:3" x14ac:dyDescent="0.3">
      <c r="A387">
        <v>386</v>
      </c>
      <c r="B387" s="1" t="s">
        <v>386</v>
      </c>
      <c r="C387" t="str">
        <f>HYPERLINK("https://talan.bank.gov.ua/get-user-certificate/Kkmmjo7-pPPT0TmcEQ9w","Завантажити сертифікат")</f>
        <v>Завантажити сертифікат</v>
      </c>
    </row>
    <row r="388" spans="1:3" x14ac:dyDescent="0.3">
      <c r="A388">
        <v>387</v>
      </c>
      <c r="B388" s="1" t="s">
        <v>387</v>
      </c>
      <c r="C388" t="str">
        <f>HYPERLINK("https://talan.bank.gov.ua/get-user-certificate/Kkmmjox9CKu7642AyR5x","Завантажити сертифікат")</f>
        <v>Завантажити сертифікат</v>
      </c>
    </row>
    <row r="389" spans="1:3" ht="28.8" x14ac:dyDescent="0.3">
      <c r="A389">
        <v>388</v>
      </c>
      <c r="B389" s="1" t="s">
        <v>388</v>
      </c>
      <c r="C389" t="str">
        <f>HYPERLINK("https://talan.bank.gov.ua/get-user-certificate/KkmmjMotDCdLCYwakj-Q","Завантажити сертифікат")</f>
        <v>Завантажити сертифікат</v>
      </c>
    </row>
    <row r="390" spans="1:3" x14ac:dyDescent="0.3">
      <c r="A390">
        <v>389</v>
      </c>
      <c r="B390" s="1" t="s">
        <v>389</v>
      </c>
      <c r="C390" t="str">
        <f>HYPERLINK("https://talan.bank.gov.ua/get-user-certificate/Kkmmj72iwceV-5Jn9o7h","Завантажити сертифікат")</f>
        <v>Завантажити сертифікат</v>
      </c>
    </row>
    <row r="391" spans="1:3" x14ac:dyDescent="0.3">
      <c r="A391">
        <v>390</v>
      </c>
      <c r="B391" s="1" t="s">
        <v>390</v>
      </c>
      <c r="C391" t="str">
        <f>HYPERLINK("https://talan.bank.gov.ua/get-user-certificate/KkmmjOeAskeHCtlBGlSg","Завантажити сертифікат")</f>
        <v>Завантажити сертифікат</v>
      </c>
    </row>
    <row r="392" spans="1:3" x14ac:dyDescent="0.3">
      <c r="A392">
        <v>391</v>
      </c>
      <c r="B392" s="1" t="s">
        <v>391</v>
      </c>
      <c r="C392" t="str">
        <f>HYPERLINK("https://talan.bank.gov.ua/get-user-certificate/KkmmjyYmao_ePKrhReQa","Завантажити сертифікат")</f>
        <v>Завантажити сертифікат</v>
      </c>
    </row>
    <row r="393" spans="1:3" ht="28.8" x14ac:dyDescent="0.3">
      <c r="A393">
        <v>392</v>
      </c>
      <c r="B393" s="1" t="s">
        <v>392</v>
      </c>
      <c r="C393" t="str">
        <f>HYPERLINK("https://talan.bank.gov.ua/get-user-certificate/KkmmjFD083cFn51ktyrW","Завантажити сертифікат")</f>
        <v>Завантажити сертифікат</v>
      </c>
    </row>
    <row r="394" spans="1:3" ht="28.8" x14ac:dyDescent="0.3">
      <c r="A394">
        <v>393</v>
      </c>
      <c r="B394" s="1" t="s">
        <v>393</v>
      </c>
      <c r="C394" t="str">
        <f>HYPERLINK("https://talan.bank.gov.ua/get-user-certificate/KkmmjS2BEzZDwT89in2W","Завантажити сертифікат")</f>
        <v>Завантажити сертифікат</v>
      </c>
    </row>
    <row r="395" spans="1:3" x14ac:dyDescent="0.3">
      <c r="A395">
        <v>394</v>
      </c>
      <c r="B395" s="1" t="s">
        <v>394</v>
      </c>
      <c r="C395" t="str">
        <f>HYPERLINK("https://talan.bank.gov.ua/get-user-certificate/KkmmjoNhtF0GB4rc6jeB","Завантажити сертифікат")</f>
        <v>Завантажити сертифікат</v>
      </c>
    </row>
    <row r="396" spans="1:3" x14ac:dyDescent="0.3">
      <c r="A396">
        <v>395</v>
      </c>
      <c r="B396" s="1" t="s">
        <v>395</v>
      </c>
      <c r="C396" t="str">
        <f>HYPERLINK("https://talan.bank.gov.ua/get-user-certificate/Kkmmj_4PDD8ejxO4PznD","Завантажити сертифікат")</f>
        <v>Завантажити сертифікат</v>
      </c>
    </row>
    <row r="397" spans="1:3" x14ac:dyDescent="0.3">
      <c r="A397">
        <v>396</v>
      </c>
      <c r="B397" s="1" t="s">
        <v>396</v>
      </c>
      <c r="C397" t="str">
        <f>HYPERLINK("https://talan.bank.gov.ua/get-user-certificate/Kkmmj9X6oq3nndFvB0Hi","Завантажити сертифікат")</f>
        <v>Завантажити сертифікат</v>
      </c>
    </row>
    <row r="398" spans="1:3" ht="28.8" x14ac:dyDescent="0.3">
      <c r="A398">
        <v>397</v>
      </c>
      <c r="B398" s="1" t="s">
        <v>397</v>
      </c>
      <c r="C398" t="str">
        <f>HYPERLINK("https://talan.bank.gov.ua/get-user-certificate/KkmmjowpwPSslXoGGgNu","Завантажити сертифікат")</f>
        <v>Завантажити сертифікат</v>
      </c>
    </row>
    <row r="399" spans="1:3" x14ac:dyDescent="0.3">
      <c r="A399">
        <v>398</v>
      </c>
      <c r="B399" s="1" t="s">
        <v>398</v>
      </c>
      <c r="C399" t="str">
        <f>HYPERLINK("https://talan.bank.gov.ua/get-user-certificate/KkmmjZnKGiY1vVso3vKl","Завантажити сертифікат")</f>
        <v>Завантажити сертифікат</v>
      </c>
    </row>
    <row r="400" spans="1:3" x14ac:dyDescent="0.3">
      <c r="A400">
        <v>399</v>
      </c>
      <c r="B400" s="1" t="s">
        <v>399</v>
      </c>
      <c r="C400" t="str">
        <f>HYPERLINK("https://talan.bank.gov.ua/get-user-certificate/KkmmjTVCKPU_kCjipFhK","Завантажити сертифікат")</f>
        <v>Завантажити сертифікат</v>
      </c>
    </row>
    <row r="401" spans="1:3" x14ac:dyDescent="0.3">
      <c r="A401">
        <v>400</v>
      </c>
      <c r="B401" s="1" t="s">
        <v>400</v>
      </c>
      <c r="C401" t="str">
        <f>HYPERLINK("https://talan.bank.gov.ua/get-user-certificate/Kkmmj5eJzVCCGm42lzPL","Завантажити сертифікат")</f>
        <v>Завантажити сертифікат</v>
      </c>
    </row>
    <row r="402" spans="1:3" x14ac:dyDescent="0.3">
      <c r="A402">
        <v>401</v>
      </c>
      <c r="B402" s="1" t="s">
        <v>401</v>
      </c>
      <c r="C402" t="str">
        <f>HYPERLINK("https://talan.bank.gov.ua/get-user-certificate/KkmmjCNTnkvie9nT-bC1","Завантажити сертифікат")</f>
        <v>Завантажити сертифікат</v>
      </c>
    </row>
    <row r="403" spans="1:3" ht="28.8" x14ac:dyDescent="0.3">
      <c r="A403">
        <v>402</v>
      </c>
      <c r="B403" s="1" t="s">
        <v>402</v>
      </c>
      <c r="C403" t="str">
        <f>HYPERLINK("https://talan.bank.gov.ua/get-user-certificate/KkmmjfzEn08aksFTC5DB","Завантажити сертифікат")</f>
        <v>Завантажити сертифікат</v>
      </c>
    </row>
    <row r="404" spans="1:3" x14ac:dyDescent="0.3">
      <c r="A404">
        <v>403</v>
      </c>
      <c r="B404" s="1" t="s">
        <v>403</v>
      </c>
      <c r="C404" t="str">
        <f>HYPERLINK("https://talan.bank.gov.ua/get-user-certificate/Kkmmjd8dSbn3efwayXkg","Завантажити сертифікат")</f>
        <v>Завантажити сертифікат</v>
      </c>
    </row>
    <row r="405" spans="1:3" x14ac:dyDescent="0.3">
      <c r="A405">
        <v>404</v>
      </c>
      <c r="B405" s="1" t="s">
        <v>404</v>
      </c>
      <c r="C405" t="str">
        <f>HYPERLINK("https://talan.bank.gov.ua/get-user-certificate/KkmmjGRDOLt-f-7FrI0M","Завантажити сертифікат")</f>
        <v>Завантажити сертифікат</v>
      </c>
    </row>
    <row r="406" spans="1:3" ht="28.8" x14ac:dyDescent="0.3">
      <c r="A406">
        <v>405</v>
      </c>
      <c r="B406" s="1" t="s">
        <v>405</v>
      </c>
      <c r="C406" t="str">
        <f>HYPERLINK("https://talan.bank.gov.ua/get-user-certificate/KkmmjKo18y7FSULqdpef","Завантажити сертифікат")</f>
        <v>Завантажити сертифікат</v>
      </c>
    </row>
    <row r="407" spans="1:3" x14ac:dyDescent="0.3">
      <c r="A407">
        <v>406</v>
      </c>
      <c r="B407" s="1" t="s">
        <v>406</v>
      </c>
      <c r="C407" t="str">
        <f>HYPERLINK("https://talan.bank.gov.ua/get-user-certificate/KkmmjeNJbGTZpa-zYJlx","Завантажити сертифікат")</f>
        <v>Завантажити сертифікат</v>
      </c>
    </row>
    <row r="408" spans="1:3" x14ac:dyDescent="0.3">
      <c r="A408">
        <v>407</v>
      </c>
      <c r="B408" s="1" t="s">
        <v>407</v>
      </c>
      <c r="C408" t="str">
        <f>HYPERLINK("https://talan.bank.gov.ua/get-user-certificate/Kkmmj6DC_nfKNrp6m1g4","Завантажити сертифікат")</f>
        <v>Завантажити сертифікат</v>
      </c>
    </row>
    <row r="409" spans="1:3" x14ac:dyDescent="0.3">
      <c r="A409">
        <v>408</v>
      </c>
      <c r="B409" s="1" t="s">
        <v>408</v>
      </c>
      <c r="C409" t="str">
        <f>HYPERLINK("https://talan.bank.gov.ua/get-user-certificate/KkmmjMNWeGue5lB5UEST","Завантажити сертифікат")</f>
        <v>Завантажити сертифікат</v>
      </c>
    </row>
    <row r="410" spans="1:3" x14ac:dyDescent="0.3">
      <c r="A410">
        <v>409</v>
      </c>
      <c r="B410" s="1" t="s">
        <v>409</v>
      </c>
      <c r="C410" t="str">
        <f>HYPERLINK("https://talan.bank.gov.ua/get-user-certificate/KkmmjTQ3lKIOI5Tmf5-b","Завантажити сертифікат")</f>
        <v>Завантажити сертифікат</v>
      </c>
    </row>
    <row r="411" spans="1:3" x14ac:dyDescent="0.3">
      <c r="A411">
        <v>410</v>
      </c>
      <c r="B411" s="1" t="s">
        <v>410</v>
      </c>
      <c r="C411" t="str">
        <f>HYPERLINK("https://talan.bank.gov.ua/get-user-certificate/Kkmmj_kfmwkeBg7UV0Ah","Завантажити сертифікат")</f>
        <v>Завантажити сертифікат</v>
      </c>
    </row>
    <row r="412" spans="1:3" ht="28.8" x14ac:dyDescent="0.3">
      <c r="A412">
        <v>411</v>
      </c>
      <c r="B412" s="1" t="s">
        <v>411</v>
      </c>
      <c r="C412" t="str">
        <f>HYPERLINK("https://talan.bank.gov.ua/get-user-certificate/KkmmjEi0JBHgOLqM-u_S","Завантажити сертифікат")</f>
        <v>Завантажити сертифікат</v>
      </c>
    </row>
    <row r="413" spans="1:3" x14ac:dyDescent="0.3">
      <c r="A413">
        <v>412</v>
      </c>
      <c r="B413" s="1" t="s">
        <v>412</v>
      </c>
      <c r="C413" t="str">
        <f>HYPERLINK("https://talan.bank.gov.ua/get-user-certificate/KkmmjJT-ZaqL9cJkWaom","Завантажити сертифікат")</f>
        <v>Завантажити сертифікат</v>
      </c>
    </row>
    <row r="414" spans="1:3" x14ac:dyDescent="0.3">
      <c r="A414">
        <v>413</v>
      </c>
      <c r="B414" s="1" t="s">
        <v>413</v>
      </c>
      <c r="C414" t="str">
        <f>HYPERLINK("https://talan.bank.gov.ua/get-user-certificate/KkmmjJ-uhxd7N5WFBgwE","Завантажити сертифікат")</f>
        <v>Завантажити сертифікат</v>
      </c>
    </row>
    <row r="415" spans="1:3" x14ac:dyDescent="0.3">
      <c r="A415">
        <v>414</v>
      </c>
      <c r="B415" s="1" t="s">
        <v>414</v>
      </c>
      <c r="C415" t="str">
        <f>HYPERLINK("https://talan.bank.gov.ua/get-user-certificate/Kkmmjg1PSGYKZdHVavkM","Завантажити сертифікат")</f>
        <v>Завантажити сертифікат</v>
      </c>
    </row>
    <row r="416" spans="1:3" x14ac:dyDescent="0.3">
      <c r="A416">
        <v>415</v>
      </c>
      <c r="B416" s="1" t="s">
        <v>415</v>
      </c>
      <c r="C416" t="str">
        <f>HYPERLINK("https://talan.bank.gov.ua/get-user-certificate/KkmmjtS8aIq2Evb1GEkR","Завантажити сертифікат")</f>
        <v>Завантажити сертифікат</v>
      </c>
    </row>
    <row r="417" spans="1:3" x14ac:dyDescent="0.3">
      <c r="A417">
        <v>416</v>
      </c>
      <c r="B417" s="1" t="s">
        <v>416</v>
      </c>
      <c r="C417" t="str">
        <f>HYPERLINK("https://talan.bank.gov.ua/get-user-certificate/Kkmmj9MmszUNO7Ehl5ji","Завантажити сертифікат")</f>
        <v>Завантажити сертифікат</v>
      </c>
    </row>
    <row r="418" spans="1:3" ht="28.8" x14ac:dyDescent="0.3">
      <c r="A418">
        <v>417</v>
      </c>
      <c r="B418" s="1" t="s">
        <v>417</v>
      </c>
      <c r="C418" t="str">
        <f>HYPERLINK("https://talan.bank.gov.ua/get-user-certificate/Kkmmje-r_ve1wD3by1xw","Завантажити сертифікат")</f>
        <v>Завантажити сертифікат</v>
      </c>
    </row>
    <row r="419" spans="1:3" x14ac:dyDescent="0.3">
      <c r="A419">
        <v>418</v>
      </c>
      <c r="B419" s="1" t="s">
        <v>418</v>
      </c>
      <c r="C419" t="str">
        <f>HYPERLINK("https://talan.bank.gov.ua/get-user-certificate/Kkmmj13Ahdbhyu47SuNS","Завантажити сертифікат")</f>
        <v>Завантажити сертифікат</v>
      </c>
    </row>
    <row r="420" spans="1:3" x14ac:dyDescent="0.3">
      <c r="A420">
        <v>419</v>
      </c>
      <c r="B420" s="1" t="s">
        <v>419</v>
      </c>
      <c r="C420" t="str">
        <f>HYPERLINK("https://talan.bank.gov.ua/get-user-certificate/KkmmjsrbG6CsG3wZFyFs","Завантажити сертифікат")</f>
        <v>Завантажити сертифікат</v>
      </c>
    </row>
    <row r="421" spans="1:3" x14ac:dyDescent="0.3">
      <c r="A421">
        <v>420</v>
      </c>
      <c r="B421" s="1" t="s">
        <v>420</v>
      </c>
      <c r="C421" t="str">
        <f>HYPERLINK("https://talan.bank.gov.ua/get-user-certificate/Kkmmjk1jowPB-el9K1vH","Завантажити сертифікат")</f>
        <v>Завантажити сертифікат</v>
      </c>
    </row>
    <row r="422" spans="1:3" x14ac:dyDescent="0.3">
      <c r="A422">
        <v>421</v>
      </c>
      <c r="B422" s="1" t="s">
        <v>421</v>
      </c>
      <c r="C422" t="str">
        <f>HYPERLINK("https://talan.bank.gov.ua/get-user-certificate/KkmmjR1tUYpU6GepbtfH","Завантажити сертифікат")</f>
        <v>Завантажити сертифікат</v>
      </c>
    </row>
    <row r="423" spans="1:3" ht="28.8" x14ac:dyDescent="0.3">
      <c r="A423">
        <v>422</v>
      </c>
      <c r="B423" s="1" t="s">
        <v>422</v>
      </c>
      <c r="C423" t="str">
        <f>HYPERLINK("https://talan.bank.gov.ua/get-user-certificate/Kkmmj5tssxrvq-NYnHom","Завантажити сертифікат")</f>
        <v>Завантажити сертифікат</v>
      </c>
    </row>
    <row r="424" spans="1:3" ht="28.8" x14ac:dyDescent="0.3">
      <c r="A424">
        <v>423</v>
      </c>
      <c r="B424" s="1" t="s">
        <v>423</v>
      </c>
      <c r="C424" t="str">
        <f>HYPERLINK("https://talan.bank.gov.ua/get-user-certificate/KkmmjmviHxNw7D1LrosJ","Завантажити сертифікат")</f>
        <v>Завантажити сертифікат</v>
      </c>
    </row>
    <row r="425" spans="1:3" ht="28.8" x14ac:dyDescent="0.3">
      <c r="A425">
        <v>424</v>
      </c>
      <c r="B425" s="1" t="s">
        <v>424</v>
      </c>
      <c r="C425" t="str">
        <f>HYPERLINK("https://talan.bank.gov.ua/get-user-certificate/KkmmjJ0MLGgMLK47D9Rf","Завантажити сертифікат")</f>
        <v>Завантажити сертифікат</v>
      </c>
    </row>
    <row r="426" spans="1:3" x14ac:dyDescent="0.3">
      <c r="A426">
        <v>425</v>
      </c>
      <c r="B426" s="1" t="s">
        <v>425</v>
      </c>
      <c r="C426" t="str">
        <f>HYPERLINK("https://talan.bank.gov.ua/get-user-certificate/KkmmjMCArVmgm4mFXnFS","Завантажити сертифікат")</f>
        <v>Завантажити сертифікат</v>
      </c>
    </row>
    <row r="427" spans="1:3" x14ac:dyDescent="0.3">
      <c r="A427">
        <v>426</v>
      </c>
      <c r="B427" s="1" t="s">
        <v>426</v>
      </c>
      <c r="C427" t="str">
        <f>HYPERLINK("https://talan.bank.gov.ua/get-user-certificate/Kkmmjrt5aBrvB53vOmud","Завантажити сертифікат")</f>
        <v>Завантажити сертифікат</v>
      </c>
    </row>
    <row r="428" spans="1:3" ht="28.8" x14ac:dyDescent="0.3">
      <c r="A428">
        <v>427</v>
      </c>
      <c r="B428" s="1" t="s">
        <v>427</v>
      </c>
      <c r="C428" t="str">
        <f>HYPERLINK("https://talan.bank.gov.ua/get-user-certificate/KkmmjyXlstOe1ohB9g-O","Завантажити сертифікат")</f>
        <v>Завантажити сертифікат</v>
      </c>
    </row>
    <row r="429" spans="1:3" x14ac:dyDescent="0.3">
      <c r="A429">
        <v>428</v>
      </c>
      <c r="B429" s="1" t="s">
        <v>428</v>
      </c>
      <c r="C429" t="str">
        <f>HYPERLINK("https://talan.bank.gov.ua/get-user-certificate/KkmmjLRc_ZC-w9LOsSgE","Завантажити сертифікат")</f>
        <v>Завантажити сертифікат</v>
      </c>
    </row>
    <row r="430" spans="1:3" x14ac:dyDescent="0.3">
      <c r="A430">
        <v>429</v>
      </c>
      <c r="B430" s="1" t="s">
        <v>429</v>
      </c>
      <c r="C430" t="str">
        <f>HYPERLINK("https://talan.bank.gov.ua/get-user-certificate/KkmmjZDko_XO4MBFW6_t","Завантажити сертифікат")</f>
        <v>Завантажити сертифікат</v>
      </c>
    </row>
    <row r="431" spans="1:3" x14ac:dyDescent="0.3">
      <c r="A431">
        <v>430</v>
      </c>
      <c r="B431" s="1" t="s">
        <v>430</v>
      </c>
      <c r="C431" t="str">
        <f>HYPERLINK("https://talan.bank.gov.ua/get-user-certificate/Kkmmjtjd14CnBrJi1vs6","Завантажити сертифікат")</f>
        <v>Завантажити сертифікат</v>
      </c>
    </row>
    <row r="432" spans="1:3" x14ac:dyDescent="0.3">
      <c r="A432">
        <v>431</v>
      </c>
      <c r="B432" s="1" t="s">
        <v>431</v>
      </c>
      <c r="C432" t="str">
        <f>HYPERLINK("https://talan.bank.gov.ua/get-user-certificate/KkmmjdPcNqtLBJD26DKY","Завантажити сертифікат")</f>
        <v>Завантажити сертифікат</v>
      </c>
    </row>
    <row r="433" spans="1:3" ht="28.8" x14ac:dyDescent="0.3">
      <c r="A433">
        <v>432</v>
      </c>
      <c r="B433" s="1" t="s">
        <v>432</v>
      </c>
      <c r="C433" t="str">
        <f>HYPERLINK("https://talan.bank.gov.ua/get-user-certificate/KkmmjXei_msrRyR5az-R","Завантажити сертифікат")</f>
        <v>Завантажити сертифікат</v>
      </c>
    </row>
    <row r="434" spans="1:3" x14ac:dyDescent="0.3">
      <c r="A434">
        <v>433</v>
      </c>
      <c r="B434" s="1" t="s">
        <v>433</v>
      </c>
      <c r="C434" t="str">
        <f>HYPERLINK("https://talan.bank.gov.ua/get-user-certificate/Kkmmj9FI5wzq-sNoKjed","Завантажити сертифікат")</f>
        <v>Завантажити сертифікат</v>
      </c>
    </row>
    <row r="435" spans="1:3" x14ac:dyDescent="0.3">
      <c r="A435">
        <v>434</v>
      </c>
      <c r="B435" s="1" t="s">
        <v>434</v>
      </c>
      <c r="C435" t="str">
        <f>HYPERLINK("https://talan.bank.gov.ua/get-user-certificate/KkmmjIW5HOBbHmSsJgTh","Завантажити сертифікат")</f>
        <v>Завантажити сертифікат</v>
      </c>
    </row>
    <row r="436" spans="1:3" x14ac:dyDescent="0.3">
      <c r="A436">
        <v>435</v>
      </c>
      <c r="B436" s="1" t="s">
        <v>435</v>
      </c>
      <c r="C436" t="str">
        <f>HYPERLINK("https://talan.bank.gov.ua/get-user-certificate/KkmmjgQ8MoLUA0tlo0t8","Завантажити сертифікат")</f>
        <v>Завантажити сертифікат</v>
      </c>
    </row>
    <row r="437" spans="1:3" x14ac:dyDescent="0.3">
      <c r="A437">
        <v>436</v>
      </c>
      <c r="B437" s="1" t="s">
        <v>436</v>
      </c>
      <c r="C437" t="str">
        <f>HYPERLINK("https://talan.bank.gov.ua/get-user-certificate/KkmmjOhDkOr6Q9nHwuPM","Завантажити сертифікат")</f>
        <v>Завантажити сертифікат</v>
      </c>
    </row>
    <row r="438" spans="1:3" x14ac:dyDescent="0.3">
      <c r="A438">
        <v>437</v>
      </c>
      <c r="B438" s="1" t="s">
        <v>437</v>
      </c>
      <c r="C438" t="str">
        <f>HYPERLINK("https://talan.bank.gov.ua/get-user-certificate/KkmmjnhdkSH9UQL87aTA","Завантажити сертифікат")</f>
        <v>Завантажити сертифікат</v>
      </c>
    </row>
    <row r="439" spans="1:3" x14ac:dyDescent="0.3">
      <c r="A439">
        <v>438</v>
      </c>
      <c r="B439" s="1" t="s">
        <v>438</v>
      </c>
      <c r="C439" t="str">
        <f>HYPERLINK("https://talan.bank.gov.ua/get-user-certificate/Kkmmj7q2NEDn5AE6ANcr","Завантажити сертифікат")</f>
        <v>Завантажити сертифікат</v>
      </c>
    </row>
    <row r="440" spans="1:3" x14ac:dyDescent="0.3">
      <c r="A440">
        <v>439</v>
      </c>
      <c r="B440" s="1" t="s">
        <v>439</v>
      </c>
      <c r="C440" t="str">
        <f>HYPERLINK("https://talan.bank.gov.ua/get-user-certificate/Kkmmjcz0EaSykq2SaZH1","Завантажити сертифікат")</f>
        <v>Завантажити сертифікат</v>
      </c>
    </row>
    <row r="441" spans="1:3" x14ac:dyDescent="0.3">
      <c r="A441">
        <v>440</v>
      </c>
      <c r="B441" s="1" t="s">
        <v>440</v>
      </c>
      <c r="C441" t="str">
        <f>HYPERLINK("https://talan.bank.gov.ua/get-user-certificate/KkmmjO_grIZf4o8Jxqmw","Завантажити сертифікат")</f>
        <v>Завантажити сертифікат</v>
      </c>
    </row>
    <row r="442" spans="1:3" x14ac:dyDescent="0.3">
      <c r="A442">
        <v>441</v>
      </c>
      <c r="B442" s="1" t="s">
        <v>441</v>
      </c>
      <c r="C442" t="str">
        <f>HYPERLINK("https://talan.bank.gov.ua/get-user-certificate/Kkmmj-H1mb9Zb4FRMPSQ","Завантажити сертифікат")</f>
        <v>Завантажити сертифікат</v>
      </c>
    </row>
    <row r="443" spans="1:3" ht="28.8" x14ac:dyDescent="0.3">
      <c r="A443">
        <v>442</v>
      </c>
      <c r="B443" s="1" t="s">
        <v>442</v>
      </c>
      <c r="C443" t="str">
        <f>HYPERLINK("https://talan.bank.gov.ua/get-user-certificate/KkmmjA0XbQWn2hZDUvr1","Завантажити сертифікат")</f>
        <v>Завантажити сертифікат</v>
      </c>
    </row>
    <row r="444" spans="1:3" x14ac:dyDescent="0.3">
      <c r="A444">
        <v>443</v>
      </c>
      <c r="B444" s="1" t="s">
        <v>443</v>
      </c>
      <c r="C444" t="str">
        <f>HYPERLINK("https://talan.bank.gov.ua/get-user-certificate/KkmmjJ-DF9V04CbNUtw8","Завантажити сертифікат")</f>
        <v>Завантажити сертифікат</v>
      </c>
    </row>
    <row r="445" spans="1:3" ht="28.8" x14ac:dyDescent="0.3">
      <c r="A445">
        <v>444</v>
      </c>
      <c r="B445" s="1" t="s">
        <v>444</v>
      </c>
      <c r="C445" t="str">
        <f>HYPERLINK("https://talan.bank.gov.ua/get-user-certificate/KkmmjNOhdHyQwxl8Lgil","Завантажити сертифікат")</f>
        <v>Завантажити сертифікат</v>
      </c>
    </row>
    <row r="446" spans="1:3" ht="28.8" x14ac:dyDescent="0.3">
      <c r="A446">
        <v>445</v>
      </c>
      <c r="B446" s="1" t="s">
        <v>445</v>
      </c>
      <c r="C446" t="str">
        <f>HYPERLINK("https://talan.bank.gov.ua/get-user-certificate/KkmmjGUs6TmSULFuSdfN","Завантажити сертифікат")</f>
        <v>Завантажити сертифікат</v>
      </c>
    </row>
    <row r="447" spans="1:3" x14ac:dyDescent="0.3">
      <c r="A447">
        <v>446</v>
      </c>
      <c r="B447" s="1" t="s">
        <v>446</v>
      </c>
      <c r="C447" t="str">
        <f>HYPERLINK("https://talan.bank.gov.ua/get-user-certificate/KkmmjogcEozQT8UVU6tc","Завантажити сертифікат")</f>
        <v>Завантажити сертифікат</v>
      </c>
    </row>
    <row r="448" spans="1:3" x14ac:dyDescent="0.3">
      <c r="A448">
        <v>447</v>
      </c>
      <c r="B448" s="1" t="s">
        <v>447</v>
      </c>
      <c r="C448" t="str">
        <f>HYPERLINK("https://talan.bank.gov.ua/get-user-certificate/KkmmjAO8ILsFunO6JbVj","Завантажити сертифікат")</f>
        <v>Завантажити сертифікат</v>
      </c>
    </row>
    <row r="449" spans="1:3" x14ac:dyDescent="0.3">
      <c r="A449">
        <v>448</v>
      </c>
      <c r="B449" s="1" t="s">
        <v>448</v>
      </c>
      <c r="C449" t="str">
        <f>HYPERLINK("https://talan.bank.gov.ua/get-user-certificate/Kkmmj85PuuU-Pw5YkLBJ","Завантажити сертифікат")</f>
        <v>Завантажити сертифікат</v>
      </c>
    </row>
    <row r="450" spans="1:3" x14ac:dyDescent="0.3">
      <c r="A450">
        <v>449</v>
      </c>
      <c r="B450" s="1" t="s">
        <v>449</v>
      </c>
      <c r="C450" t="str">
        <f>HYPERLINK("https://talan.bank.gov.ua/get-user-certificate/KkmmjrDTCm6KzL25n-4v","Завантажити сертифікат")</f>
        <v>Завантажити сертифікат</v>
      </c>
    </row>
    <row r="451" spans="1:3" x14ac:dyDescent="0.3">
      <c r="A451">
        <v>450</v>
      </c>
      <c r="B451" s="1" t="s">
        <v>450</v>
      </c>
      <c r="C451" t="str">
        <f>HYPERLINK("https://talan.bank.gov.ua/get-user-certificate/KkmmjI4JQE3Z9S6PfGZX","Завантажити сертифікат")</f>
        <v>Завантажити сертифікат</v>
      </c>
    </row>
    <row r="452" spans="1:3" x14ac:dyDescent="0.3">
      <c r="A452">
        <v>451</v>
      </c>
      <c r="B452" s="1" t="s">
        <v>451</v>
      </c>
      <c r="C452" t="str">
        <f>HYPERLINK("https://talan.bank.gov.ua/get-user-certificate/KkmmjkmL1w-BG9n54X6a","Завантажити сертифікат")</f>
        <v>Завантажити сертифікат</v>
      </c>
    </row>
    <row r="453" spans="1:3" x14ac:dyDescent="0.3">
      <c r="A453">
        <v>452</v>
      </c>
      <c r="B453" s="1" t="s">
        <v>452</v>
      </c>
      <c r="C453" t="str">
        <f>HYPERLINK("https://talan.bank.gov.ua/get-user-certificate/Kkmmjcq1QeHPjOAABbTk","Завантажити сертифікат")</f>
        <v>Завантажити сертифікат</v>
      </c>
    </row>
    <row r="454" spans="1:3" x14ac:dyDescent="0.3">
      <c r="A454">
        <v>453</v>
      </c>
      <c r="B454" s="1" t="s">
        <v>453</v>
      </c>
      <c r="C454" t="str">
        <f>HYPERLINK("https://talan.bank.gov.ua/get-user-certificate/KkmmjrbAfU2ugQSl1kT_","Завантажити сертифікат")</f>
        <v>Завантажити сертифікат</v>
      </c>
    </row>
    <row r="455" spans="1:3" x14ac:dyDescent="0.3">
      <c r="A455">
        <v>454</v>
      </c>
      <c r="B455" s="1" t="s">
        <v>454</v>
      </c>
      <c r="C455" t="str">
        <f>HYPERLINK("https://talan.bank.gov.ua/get-user-certificate/KkmmjfEkLSEe0ELy1kAB","Завантажити сертифікат")</f>
        <v>Завантажити сертифікат</v>
      </c>
    </row>
    <row r="456" spans="1:3" x14ac:dyDescent="0.3">
      <c r="A456">
        <v>455</v>
      </c>
      <c r="B456" s="1" t="s">
        <v>455</v>
      </c>
      <c r="C456" t="str">
        <f>HYPERLINK("https://talan.bank.gov.ua/get-user-certificate/KkmmjkH99oTPoC6viTVK","Завантажити сертифікат")</f>
        <v>Завантажити сертифікат</v>
      </c>
    </row>
    <row r="457" spans="1:3" ht="28.8" x14ac:dyDescent="0.3">
      <c r="A457">
        <v>456</v>
      </c>
      <c r="B457" s="1" t="s">
        <v>456</v>
      </c>
      <c r="C457" t="str">
        <f>HYPERLINK("https://talan.bank.gov.ua/get-user-certificate/KkmmjhkFhM4ske57MeEB","Завантажити сертифікат")</f>
        <v>Завантажити сертифікат</v>
      </c>
    </row>
    <row r="458" spans="1:3" ht="28.8" x14ac:dyDescent="0.3">
      <c r="A458">
        <v>457</v>
      </c>
      <c r="B458" s="1" t="s">
        <v>457</v>
      </c>
      <c r="C458" t="str">
        <f>HYPERLINK("https://talan.bank.gov.ua/get-user-certificate/Kkmmj6bECjo0_C09-Mxp","Завантажити сертифікат")</f>
        <v>Завантажити сертифікат</v>
      </c>
    </row>
    <row r="459" spans="1:3" ht="28.8" x14ac:dyDescent="0.3">
      <c r="A459">
        <v>458</v>
      </c>
      <c r="B459" s="1" t="s">
        <v>458</v>
      </c>
      <c r="C459" t="str">
        <f>HYPERLINK("https://talan.bank.gov.ua/get-user-certificate/Kkmmjfk68zhUbo23SrWi","Завантажити сертифікат")</f>
        <v>Завантажити сертифікат</v>
      </c>
    </row>
    <row r="460" spans="1:3" x14ac:dyDescent="0.3">
      <c r="A460">
        <v>459</v>
      </c>
      <c r="B460" s="1" t="s">
        <v>459</v>
      </c>
      <c r="C460" t="str">
        <f>HYPERLINK("https://talan.bank.gov.ua/get-user-certificate/KkmmjD7o_7SigyzXwYV7","Завантажити сертифікат")</f>
        <v>Завантажити сертифікат</v>
      </c>
    </row>
    <row r="461" spans="1:3" x14ac:dyDescent="0.3">
      <c r="A461">
        <v>460</v>
      </c>
      <c r="B461" s="1" t="s">
        <v>460</v>
      </c>
      <c r="C461" t="str">
        <f>HYPERLINK("https://talan.bank.gov.ua/get-user-certificate/KkmmjTEFgxZSrkCdgrWu","Завантажити сертифікат")</f>
        <v>Завантажити сертифікат</v>
      </c>
    </row>
    <row r="462" spans="1:3" ht="28.8" x14ac:dyDescent="0.3">
      <c r="A462">
        <v>461</v>
      </c>
      <c r="B462" s="1" t="s">
        <v>461</v>
      </c>
      <c r="C462" t="str">
        <f>HYPERLINK("https://talan.bank.gov.ua/get-user-certificate/KkmmjK2_kW6lUxVKybrw","Завантажити сертифікат")</f>
        <v>Завантажити сертифікат</v>
      </c>
    </row>
    <row r="463" spans="1:3" x14ac:dyDescent="0.3">
      <c r="A463">
        <v>462</v>
      </c>
      <c r="B463" s="1" t="s">
        <v>462</v>
      </c>
      <c r="C463" t="str">
        <f>HYPERLINK("https://talan.bank.gov.ua/get-user-certificate/KkmmjqDd5phYaAQpobmx","Завантажити сертифікат")</f>
        <v>Завантажити сертифікат</v>
      </c>
    </row>
    <row r="464" spans="1:3" x14ac:dyDescent="0.3">
      <c r="A464">
        <v>463</v>
      </c>
      <c r="B464" s="1" t="s">
        <v>463</v>
      </c>
      <c r="C464" t="str">
        <f>HYPERLINK("https://talan.bank.gov.ua/get-user-certificate/KkmmjQoWw8hD0TiqGNau","Завантажити сертифікат")</f>
        <v>Завантажити сертифікат</v>
      </c>
    </row>
    <row r="465" spans="1:3" x14ac:dyDescent="0.3">
      <c r="A465">
        <v>464</v>
      </c>
      <c r="B465" s="1" t="s">
        <v>464</v>
      </c>
      <c r="C465" t="str">
        <f>HYPERLINK("https://talan.bank.gov.ua/get-user-certificate/KkmmjJcq1oOBC_Ja8b7H","Завантажити сертифікат")</f>
        <v>Завантажити сертифікат</v>
      </c>
    </row>
    <row r="466" spans="1:3" x14ac:dyDescent="0.3">
      <c r="A466">
        <v>465</v>
      </c>
      <c r="B466" s="1" t="s">
        <v>465</v>
      </c>
      <c r="C466" t="str">
        <f>HYPERLINK("https://talan.bank.gov.ua/get-user-certificate/KkmmjbyjFTRA0HMj38QS","Завантажити сертифікат")</f>
        <v>Завантажити сертифікат</v>
      </c>
    </row>
    <row r="467" spans="1:3" x14ac:dyDescent="0.3">
      <c r="A467">
        <v>466</v>
      </c>
      <c r="B467" s="1" t="s">
        <v>466</v>
      </c>
      <c r="C467" t="str">
        <f>HYPERLINK("https://talan.bank.gov.ua/get-user-certificate/KkmmjkGfX6-el_P7VIgD","Завантажити сертифікат")</f>
        <v>Завантажити сертифікат</v>
      </c>
    </row>
    <row r="468" spans="1:3" x14ac:dyDescent="0.3">
      <c r="A468">
        <v>467</v>
      </c>
      <c r="B468" s="1" t="s">
        <v>467</v>
      </c>
      <c r="C468" t="str">
        <f>HYPERLINK("https://talan.bank.gov.ua/get-user-certificate/Kkmmjv9YI7RDIHTDXWsq","Завантажити сертифікат")</f>
        <v>Завантажити сертифікат</v>
      </c>
    </row>
    <row r="469" spans="1:3" x14ac:dyDescent="0.3">
      <c r="A469">
        <v>468</v>
      </c>
      <c r="B469" s="1" t="s">
        <v>468</v>
      </c>
      <c r="C469" t="str">
        <f>HYPERLINK("https://talan.bank.gov.ua/get-user-certificate/KkmmjWJiZgbBhJQAjWZ8","Завантажити сертифікат")</f>
        <v>Завантажити сертифікат</v>
      </c>
    </row>
    <row r="470" spans="1:3" x14ac:dyDescent="0.3">
      <c r="A470">
        <v>469</v>
      </c>
      <c r="B470" s="1" t="s">
        <v>469</v>
      </c>
      <c r="C470" t="str">
        <f>HYPERLINK("https://talan.bank.gov.ua/get-user-certificate/KkmmjOBTJlAYLDLuBQwg","Завантажити сертифікат")</f>
        <v>Завантажити сертифікат</v>
      </c>
    </row>
    <row r="471" spans="1:3" ht="28.8" x14ac:dyDescent="0.3">
      <c r="A471">
        <v>470</v>
      </c>
      <c r="B471" s="1" t="s">
        <v>470</v>
      </c>
      <c r="C471" t="str">
        <f>HYPERLINK("https://talan.bank.gov.ua/get-user-certificate/KkmmjBtJFlKvpwywQg2F","Завантажити сертифікат")</f>
        <v>Завантажити сертифікат</v>
      </c>
    </row>
    <row r="472" spans="1:3" x14ac:dyDescent="0.3">
      <c r="A472">
        <v>471</v>
      </c>
      <c r="B472" s="1" t="s">
        <v>471</v>
      </c>
      <c r="C472" t="str">
        <f>HYPERLINK("https://talan.bank.gov.ua/get-user-certificate/KkmmjdotU336CHmpRPc1","Завантажити сертифікат")</f>
        <v>Завантажити сертифікат</v>
      </c>
    </row>
    <row r="473" spans="1:3" ht="28.8" x14ac:dyDescent="0.3">
      <c r="A473">
        <v>472</v>
      </c>
      <c r="B473" s="1" t="s">
        <v>472</v>
      </c>
      <c r="C473" t="str">
        <f>HYPERLINK("https://talan.bank.gov.ua/get-user-certificate/Kkmmj9whG9BmYHhQyGya","Завантажити сертифікат")</f>
        <v>Завантажити сертифікат</v>
      </c>
    </row>
    <row r="474" spans="1:3" x14ac:dyDescent="0.3">
      <c r="A474">
        <v>473</v>
      </c>
      <c r="B474" s="1" t="s">
        <v>473</v>
      </c>
      <c r="C474" t="str">
        <f>HYPERLINK("https://talan.bank.gov.ua/get-user-certificate/KkmmjRG4KgiP4aFJk4DQ","Завантажити сертифікат")</f>
        <v>Завантажити сертифікат</v>
      </c>
    </row>
    <row r="475" spans="1:3" x14ac:dyDescent="0.3">
      <c r="A475">
        <v>474</v>
      </c>
      <c r="B475" s="1" t="s">
        <v>474</v>
      </c>
      <c r="C475" t="str">
        <f>HYPERLINK("https://talan.bank.gov.ua/get-user-certificate/KkmmjTkEaVRrniAUcL8e","Завантажити сертифікат")</f>
        <v>Завантажити сертифікат</v>
      </c>
    </row>
    <row r="476" spans="1:3" x14ac:dyDescent="0.3">
      <c r="A476">
        <v>475</v>
      </c>
      <c r="B476" s="1" t="s">
        <v>475</v>
      </c>
      <c r="C476" t="str">
        <f>HYPERLINK("https://talan.bank.gov.ua/get-user-certificate/KkmmjHZijR2LvpjAC7bZ","Завантажити сертифікат")</f>
        <v>Завантажити сертифікат</v>
      </c>
    </row>
    <row r="477" spans="1:3" ht="28.8" x14ac:dyDescent="0.3">
      <c r="A477">
        <v>476</v>
      </c>
      <c r="B477" s="1" t="s">
        <v>476</v>
      </c>
      <c r="C477" t="str">
        <f>HYPERLINK("https://talan.bank.gov.ua/get-user-certificate/Kkmmjyi3mpUy-694QOoB","Завантажити сертифікат")</f>
        <v>Завантажити сертифікат</v>
      </c>
    </row>
    <row r="478" spans="1:3" x14ac:dyDescent="0.3">
      <c r="A478">
        <v>477</v>
      </c>
      <c r="B478" s="1" t="s">
        <v>477</v>
      </c>
      <c r="C478" t="str">
        <f>HYPERLINK("https://talan.bank.gov.ua/get-user-certificate/KkmmjXuMKijsCTukwpuY","Завантажити сертифікат")</f>
        <v>Завантажити сертифікат</v>
      </c>
    </row>
    <row r="479" spans="1:3" x14ac:dyDescent="0.3">
      <c r="A479">
        <v>478</v>
      </c>
      <c r="B479" s="1" t="s">
        <v>478</v>
      </c>
      <c r="C479" t="str">
        <f>HYPERLINK("https://talan.bank.gov.ua/get-user-certificate/KkmmjudooNTbUq1TlWTi","Завантажити сертифікат")</f>
        <v>Завантажити сертифікат</v>
      </c>
    </row>
    <row r="480" spans="1:3" ht="28.8" x14ac:dyDescent="0.3">
      <c r="A480">
        <v>479</v>
      </c>
      <c r="B480" s="1" t="s">
        <v>479</v>
      </c>
      <c r="C480" t="str">
        <f>HYPERLINK("https://talan.bank.gov.ua/get-user-certificate/KkmmjLXboSnqQa7AMa72","Завантажити сертифікат")</f>
        <v>Завантажити сертифікат</v>
      </c>
    </row>
    <row r="481" spans="1:3" x14ac:dyDescent="0.3">
      <c r="A481">
        <v>480</v>
      </c>
      <c r="B481" s="1" t="s">
        <v>480</v>
      </c>
      <c r="C481" t="str">
        <f>HYPERLINK("https://talan.bank.gov.ua/get-user-certificate/Kkmmjj5UUN1u-oEqICoF","Завантажити сертифікат")</f>
        <v>Завантажити сертифікат</v>
      </c>
    </row>
    <row r="482" spans="1:3" x14ac:dyDescent="0.3">
      <c r="A482">
        <v>481</v>
      </c>
      <c r="B482" s="1" t="s">
        <v>481</v>
      </c>
      <c r="C482" t="str">
        <f>HYPERLINK("https://talan.bank.gov.ua/get-user-certificate/Kkmmj5CtYdoml4db5IJP","Завантажити сертифікат")</f>
        <v>Завантажити сертифікат</v>
      </c>
    </row>
    <row r="483" spans="1:3" x14ac:dyDescent="0.3">
      <c r="A483">
        <v>482</v>
      </c>
      <c r="B483" s="1" t="s">
        <v>482</v>
      </c>
      <c r="C483" t="str">
        <f>HYPERLINK("https://talan.bank.gov.ua/get-user-certificate/KkmmjeFH6USFr3qB3n6C","Завантажити сертифікат")</f>
        <v>Завантажити сертифікат</v>
      </c>
    </row>
    <row r="484" spans="1:3" ht="28.8" x14ac:dyDescent="0.3">
      <c r="A484">
        <v>483</v>
      </c>
      <c r="B484" s="1" t="s">
        <v>483</v>
      </c>
      <c r="C484" t="str">
        <f>HYPERLINK("https://talan.bank.gov.ua/get-user-certificate/KkmmjJsdusEBo1FYpuuU","Завантажити сертифікат")</f>
        <v>Завантажити сертифікат</v>
      </c>
    </row>
    <row r="485" spans="1:3" x14ac:dyDescent="0.3">
      <c r="A485">
        <v>484</v>
      </c>
      <c r="B485" s="1" t="s">
        <v>484</v>
      </c>
      <c r="C485" t="str">
        <f>HYPERLINK("https://talan.bank.gov.ua/get-user-certificate/Kkmmj3zxN1dEXv6An4f4","Завантажити сертифікат")</f>
        <v>Завантажити сертифікат</v>
      </c>
    </row>
    <row r="486" spans="1:3" x14ac:dyDescent="0.3">
      <c r="A486">
        <v>485</v>
      </c>
      <c r="B486" s="1" t="s">
        <v>485</v>
      </c>
      <c r="C486" t="str">
        <f>HYPERLINK("https://talan.bank.gov.ua/get-user-certificate/KkmmjEIE_sm2LNOKn_CA","Завантажити сертифікат")</f>
        <v>Завантажити сертифікат</v>
      </c>
    </row>
    <row r="487" spans="1:3" x14ac:dyDescent="0.3">
      <c r="A487">
        <v>486</v>
      </c>
      <c r="B487" s="1" t="s">
        <v>486</v>
      </c>
      <c r="C487" t="str">
        <f>HYPERLINK("https://talan.bank.gov.ua/get-user-certificate/KkmmjrRoqKF5oJapsJSm","Завантажити сертифікат")</f>
        <v>Завантажити сертифікат</v>
      </c>
    </row>
    <row r="488" spans="1:3" x14ac:dyDescent="0.3">
      <c r="A488">
        <v>487</v>
      </c>
      <c r="B488" s="1" t="s">
        <v>487</v>
      </c>
      <c r="C488" t="str">
        <f>HYPERLINK("https://talan.bank.gov.ua/get-user-certificate/KkmmjeAidt4EuzIAo8ga","Завантажити сертифікат")</f>
        <v>Завантажити сертифікат</v>
      </c>
    </row>
    <row r="489" spans="1:3" x14ac:dyDescent="0.3">
      <c r="A489">
        <v>488</v>
      </c>
      <c r="B489" s="1" t="s">
        <v>488</v>
      </c>
      <c r="C489" t="str">
        <f>HYPERLINK("https://talan.bank.gov.ua/get-user-certificate/KkmmjhJP7i5dfGqeLnnq","Завантажити сертифікат")</f>
        <v>Завантажити сертифікат</v>
      </c>
    </row>
    <row r="490" spans="1:3" x14ac:dyDescent="0.3">
      <c r="A490">
        <v>489</v>
      </c>
      <c r="B490" s="1" t="s">
        <v>489</v>
      </c>
      <c r="C490" t="str">
        <f>HYPERLINK("https://talan.bank.gov.ua/get-user-certificate/KkmmjObXu1a0qHntvYMh","Завантажити сертифікат")</f>
        <v>Завантажити сертифікат</v>
      </c>
    </row>
    <row r="491" spans="1:3" ht="28.8" x14ac:dyDescent="0.3">
      <c r="A491">
        <v>490</v>
      </c>
      <c r="B491" s="1" t="s">
        <v>490</v>
      </c>
      <c r="C491" t="str">
        <f>HYPERLINK("https://talan.bank.gov.ua/get-user-certificate/KkmmjkIC3IzkVQgxS-jb","Завантажити сертифікат")</f>
        <v>Завантажити сертифікат</v>
      </c>
    </row>
    <row r="492" spans="1:3" ht="28.8" x14ac:dyDescent="0.3">
      <c r="A492">
        <v>491</v>
      </c>
      <c r="B492" s="1" t="s">
        <v>491</v>
      </c>
      <c r="C492" t="str">
        <f>HYPERLINK("https://talan.bank.gov.ua/get-user-certificate/KkmmjdRnXwKp0gCiyJGy","Завантажити сертифікат")</f>
        <v>Завантажити сертифікат</v>
      </c>
    </row>
    <row r="493" spans="1:3" x14ac:dyDescent="0.3">
      <c r="A493">
        <v>492</v>
      </c>
      <c r="B493" s="1" t="s">
        <v>492</v>
      </c>
      <c r="C493" t="str">
        <f>HYPERLINK("https://talan.bank.gov.ua/get-user-certificate/Kkmmjipw5kONt2rUHCnE","Завантажити сертифікат")</f>
        <v>Завантажити сертифікат</v>
      </c>
    </row>
    <row r="494" spans="1:3" x14ac:dyDescent="0.3">
      <c r="A494">
        <v>493</v>
      </c>
      <c r="B494" s="1" t="s">
        <v>493</v>
      </c>
      <c r="C494" t="str">
        <f>HYPERLINK("https://talan.bank.gov.ua/get-user-certificate/KkmmjlACqRSeGmBoC0q3","Завантажити сертифікат")</f>
        <v>Завантажити сертифікат</v>
      </c>
    </row>
    <row r="495" spans="1:3" x14ac:dyDescent="0.3">
      <c r="A495">
        <v>494</v>
      </c>
      <c r="B495" s="1" t="s">
        <v>494</v>
      </c>
      <c r="C495" t="str">
        <f>HYPERLINK("https://talan.bank.gov.ua/get-user-certificate/Kkmmj5WaC3micklAPCJL","Завантажити сертифікат")</f>
        <v>Завантажити сертифікат</v>
      </c>
    </row>
    <row r="496" spans="1:3" ht="28.8" x14ac:dyDescent="0.3">
      <c r="A496">
        <v>495</v>
      </c>
      <c r="B496" s="1" t="s">
        <v>495</v>
      </c>
      <c r="C496" t="str">
        <f>HYPERLINK("https://talan.bank.gov.ua/get-user-certificate/KkmmjtjzW7C8RHgVlIYs","Завантажити сертифікат")</f>
        <v>Завантажити сертифікат</v>
      </c>
    </row>
    <row r="497" spans="1:3" x14ac:dyDescent="0.3">
      <c r="A497">
        <v>496</v>
      </c>
      <c r="B497" s="1" t="s">
        <v>496</v>
      </c>
      <c r="C497" t="str">
        <f>HYPERLINK("https://talan.bank.gov.ua/get-user-certificate/KkmmjgBuyr3bUlcahy-i","Завантажити сертифікат")</f>
        <v>Завантажити сертифікат</v>
      </c>
    </row>
    <row r="498" spans="1:3" x14ac:dyDescent="0.3">
      <c r="A498">
        <v>497</v>
      </c>
      <c r="B498" s="1" t="s">
        <v>497</v>
      </c>
      <c r="C498" t="str">
        <f>HYPERLINK("https://talan.bank.gov.ua/get-user-certificate/KkmmjcaqGq79HNtRZroG","Завантажити сертифікат")</f>
        <v>Завантажити сертифікат</v>
      </c>
    </row>
    <row r="499" spans="1:3" ht="28.8" x14ac:dyDescent="0.3">
      <c r="A499">
        <v>498</v>
      </c>
      <c r="B499" s="1" t="s">
        <v>498</v>
      </c>
      <c r="C499" t="str">
        <f>HYPERLINK("https://talan.bank.gov.ua/get-user-certificate/Kkmmjp5qX4XOaaIgwZK9","Завантажити сертифікат")</f>
        <v>Завантажити сертифікат</v>
      </c>
    </row>
    <row r="500" spans="1:3" x14ac:dyDescent="0.3">
      <c r="A500">
        <v>499</v>
      </c>
      <c r="B500" s="1" t="s">
        <v>499</v>
      </c>
      <c r="C500" t="str">
        <f>HYPERLINK("https://talan.bank.gov.ua/get-user-certificate/KkmmjI64ebeeYliewtv7","Завантажити сертифікат")</f>
        <v>Завантажити сертифікат</v>
      </c>
    </row>
    <row r="501" spans="1:3" x14ac:dyDescent="0.3">
      <c r="A501">
        <v>500</v>
      </c>
      <c r="B501" s="1" t="s">
        <v>500</v>
      </c>
      <c r="C501" t="str">
        <f>HYPERLINK("https://talan.bank.gov.ua/get-user-certificate/KkmmjzYhvIyPaYSxQAOf","Завантажити сертифікат")</f>
        <v>Завантажити сертифікат</v>
      </c>
    </row>
    <row r="502" spans="1:3" x14ac:dyDescent="0.3">
      <c r="A502">
        <v>501</v>
      </c>
      <c r="B502" s="1" t="s">
        <v>501</v>
      </c>
      <c r="C502" t="str">
        <f>HYPERLINK("https://talan.bank.gov.ua/get-user-certificate/Kkmmj4w6LgIxlzCNujhn","Завантажити сертифікат")</f>
        <v>Завантажити сертифікат</v>
      </c>
    </row>
    <row r="503" spans="1:3" x14ac:dyDescent="0.3">
      <c r="A503">
        <v>502</v>
      </c>
      <c r="B503" s="1" t="s">
        <v>502</v>
      </c>
      <c r="C503" t="str">
        <f>HYPERLINK("https://talan.bank.gov.ua/get-user-certificate/Kkmmj_YhPsm7qd5APkEg","Завантажити сертифікат")</f>
        <v>Завантажити сертифікат</v>
      </c>
    </row>
    <row r="504" spans="1:3" x14ac:dyDescent="0.3">
      <c r="A504">
        <v>503</v>
      </c>
      <c r="B504" s="1" t="s">
        <v>503</v>
      </c>
      <c r="C504" t="str">
        <f>HYPERLINK("https://talan.bank.gov.ua/get-user-certificate/KkmmjBDYtnglLLtQ-hy1","Завантажити сертифікат")</f>
        <v>Завантажити сертифікат</v>
      </c>
    </row>
    <row r="505" spans="1:3" x14ac:dyDescent="0.3">
      <c r="A505">
        <v>504</v>
      </c>
      <c r="B505" s="1" t="s">
        <v>504</v>
      </c>
      <c r="C505" t="str">
        <f>HYPERLINK("https://talan.bank.gov.ua/get-user-certificate/Kkmmj3K5-LWEbGclEsqI","Завантажити сертифікат")</f>
        <v>Завантажити сертифікат</v>
      </c>
    </row>
    <row r="506" spans="1:3" x14ac:dyDescent="0.3">
      <c r="A506">
        <v>505</v>
      </c>
      <c r="B506" s="1" t="s">
        <v>505</v>
      </c>
      <c r="C506" t="str">
        <f>HYPERLINK("https://talan.bank.gov.ua/get-user-certificate/KkmmjuIMINkeZO618bXv","Завантажити сертифікат")</f>
        <v>Завантажити сертифікат</v>
      </c>
    </row>
    <row r="507" spans="1:3" x14ac:dyDescent="0.3">
      <c r="A507">
        <v>506</v>
      </c>
      <c r="B507" s="1" t="s">
        <v>506</v>
      </c>
      <c r="C507" t="str">
        <f>HYPERLINK("https://talan.bank.gov.ua/get-user-certificate/KkmmjwJIxvk4YYC7QCoE","Завантажити сертифікат")</f>
        <v>Завантажити сертифікат</v>
      </c>
    </row>
    <row r="508" spans="1:3" x14ac:dyDescent="0.3">
      <c r="A508">
        <v>507</v>
      </c>
      <c r="B508" s="1" t="s">
        <v>507</v>
      </c>
      <c r="C508" t="str">
        <f>HYPERLINK("https://talan.bank.gov.ua/get-user-certificate/Kkmmj463EO9EvMZbGtEN","Завантажити сертифікат")</f>
        <v>Завантажити сертифікат</v>
      </c>
    </row>
    <row r="509" spans="1:3" x14ac:dyDescent="0.3">
      <c r="A509">
        <v>508</v>
      </c>
      <c r="B509" s="1" t="s">
        <v>508</v>
      </c>
      <c r="C509" t="str">
        <f>HYPERLINK("https://talan.bank.gov.ua/get-user-certificate/Kkmmj-ANWYmhPuaOzQkK","Завантажити сертифікат")</f>
        <v>Завантажити сертифікат</v>
      </c>
    </row>
    <row r="510" spans="1:3" x14ac:dyDescent="0.3">
      <c r="A510">
        <v>509</v>
      </c>
      <c r="B510" s="1" t="s">
        <v>509</v>
      </c>
      <c r="C510" t="str">
        <f>HYPERLINK("https://talan.bank.gov.ua/get-user-certificate/Kkmmj7270IuUlQLXPLyf","Завантажити сертифікат")</f>
        <v>Завантажити сертифікат</v>
      </c>
    </row>
    <row r="511" spans="1:3" x14ac:dyDescent="0.3">
      <c r="A511">
        <v>510</v>
      </c>
      <c r="B511" s="1" t="s">
        <v>510</v>
      </c>
      <c r="C511" t="str">
        <f>HYPERLINK("https://talan.bank.gov.ua/get-user-certificate/KkmmjPNO8YGGx3aE-1NO","Завантажити сертифікат")</f>
        <v>Завантажити сертифікат</v>
      </c>
    </row>
    <row r="512" spans="1:3" x14ac:dyDescent="0.3">
      <c r="A512">
        <v>511</v>
      </c>
      <c r="B512" s="1" t="s">
        <v>511</v>
      </c>
      <c r="C512" t="str">
        <f>HYPERLINK("https://talan.bank.gov.ua/get-user-certificate/KkmmjOoXUkfmg99gAKyu","Завантажити сертифікат")</f>
        <v>Завантажити сертифікат</v>
      </c>
    </row>
    <row r="513" spans="1:3" x14ac:dyDescent="0.3">
      <c r="A513">
        <v>512</v>
      </c>
      <c r="B513" s="1" t="s">
        <v>512</v>
      </c>
      <c r="C513" t="str">
        <f>HYPERLINK("https://talan.bank.gov.ua/get-user-certificate/Kkmmj_VnKSHrOywMaiKG","Завантажити сертифікат")</f>
        <v>Завантажити сертифікат</v>
      </c>
    </row>
    <row r="514" spans="1:3" x14ac:dyDescent="0.3">
      <c r="A514">
        <v>513</v>
      </c>
      <c r="B514" s="1" t="s">
        <v>513</v>
      </c>
      <c r="C514" t="str">
        <f>HYPERLINK("https://talan.bank.gov.ua/get-user-certificate/KkmmjyjdJSWg9bGUO2ta","Завантажити сертифікат")</f>
        <v>Завантажити сертифікат</v>
      </c>
    </row>
    <row r="515" spans="1:3" x14ac:dyDescent="0.3">
      <c r="A515">
        <v>514</v>
      </c>
      <c r="B515" s="1" t="s">
        <v>514</v>
      </c>
      <c r="C515" t="str">
        <f>HYPERLINK("https://talan.bank.gov.ua/get-user-certificate/Kkmmj7jb5fxExwl_jly0","Завантажити сертифікат")</f>
        <v>Завантажити сертифікат</v>
      </c>
    </row>
    <row r="516" spans="1:3" ht="28.8" x14ac:dyDescent="0.3">
      <c r="A516">
        <v>515</v>
      </c>
      <c r="B516" s="1" t="s">
        <v>515</v>
      </c>
      <c r="C516" t="str">
        <f>HYPERLINK("https://talan.bank.gov.ua/get-user-certificate/KkmmjantrFtnZv9PhAUV","Завантажити сертифікат")</f>
        <v>Завантажити сертифікат</v>
      </c>
    </row>
    <row r="517" spans="1:3" ht="28.8" x14ac:dyDescent="0.3">
      <c r="A517">
        <v>516</v>
      </c>
      <c r="B517" s="1" t="s">
        <v>516</v>
      </c>
      <c r="C517" t="str">
        <f>HYPERLINK("https://talan.bank.gov.ua/get-user-certificate/KkmmjTJjWxevHbfFmNi5","Завантажити сертифікат")</f>
        <v>Завантажити сертифікат</v>
      </c>
    </row>
    <row r="518" spans="1:3" x14ac:dyDescent="0.3">
      <c r="A518">
        <v>517</v>
      </c>
      <c r="B518" s="1" t="s">
        <v>517</v>
      </c>
      <c r="C518" t="str">
        <f>HYPERLINK("https://talan.bank.gov.ua/get-user-certificate/Kkmmj23NgVaNAumJmMaS","Завантажити сертифікат")</f>
        <v>Завантажити сертифікат</v>
      </c>
    </row>
    <row r="519" spans="1:3" x14ac:dyDescent="0.3">
      <c r="A519">
        <v>518</v>
      </c>
      <c r="B519" s="1" t="s">
        <v>518</v>
      </c>
      <c r="C519" t="str">
        <f>HYPERLINK("https://talan.bank.gov.ua/get-user-certificate/KkmmjIZCh-YqPzvfkSZN","Завантажити сертифікат")</f>
        <v>Завантажити сертифікат</v>
      </c>
    </row>
    <row r="520" spans="1:3" x14ac:dyDescent="0.3">
      <c r="A520">
        <v>519</v>
      </c>
      <c r="B520" s="1" t="s">
        <v>519</v>
      </c>
      <c r="C520" t="str">
        <f>HYPERLINK("https://talan.bank.gov.ua/get-user-certificate/KkmmjOn0P9xb2mfbHwur","Завантажити сертифікат")</f>
        <v>Завантажити сертифікат</v>
      </c>
    </row>
    <row r="521" spans="1:3" x14ac:dyDescent="0.3">
      <c r="A521">
        <v>520</v>
      </c>
      <c r="B521" s="1" t="s">
        <v>520</v>
      </c>
      <c r="C521" t="str">
        <f>HYPERLINK("https://talan.bank.gov.ua/get-user-certificate/KkmmjFiDB3Kyg0bppBE3","Завантажити сертифікат")</f>
        <v>Завантажити сертифікат</v>
      </c>
    </row>
    <row r="522" spans="1:3" x14ac:dyDescent="0.3">
      <c r="A522">
        <v>521</v>
      </c>
      <c r="B522" s="1" t="s">
        <v>521</v>
      </c>
      <c r="C522" t="str">
        <f>HYPERLINK("https://talan.bank.gov.ua/get-user-certificate/KkmmjEYsrWR1ElkEBHpK","Завантажити сертифікат")</f>
        <v>Завантажити сертифікат</v>
      </c>
    </row>
    <row r="523" spans="1:3" ht="28.8" x14ac:dyDescent="0.3">
      <c r="A523">
        <v>522</v>
      </c>
      <c r="B523" s="1" t="s">
        <v>522</v>
      </c>
      <c r="C523" t="str">
        <f>HYPERLINK("https://talan.bank.gov.ua/get-user-certificate/KkmmjSRMSikjYvFyV3sI","Завантажити сертифікат")</f>
        <v>Завантажити сертифікат</v>
      </c>
    </row>
    <row r="524" spans="1:3" x14ac:dyDescent="0.3">
      <c r="A524">
        <v>523</v>
      </c>
      <c r="B524" s="1" t="s">
        <v>523</v>
      </c>
      <c r="C524" t="str">
        <f>HYPERLINK("https://talan.bank.gov.ua/get-user-certificate/KkmmjmZqu-n5xSXCnd_3","Завантажити сертифікат")</f>
        <v>Завантажити сертифікат</v>
      </c>
    </row>
    <row r="525" spans="1:3" x14ac:dyDescent="0.3">
      <c r="A525">
        <v>524</v>
      </c>
      <c r="B525" s="1" t="s">
        <v>524</v>
      </c>
      <c r="C525" t="str">
        <f>HYPERLINK("https://talan.bank.gov.ua/get-user-certificate/KkmmjyUac1O_af1XaJLa","Завантажити сертифікат")</f>
        <v>Завантажити сертифікат</v>
      </c>
    </row>
    <row r="526" spans="1:3" ht="28.8" x14ac:dyDescent="0.3">
      <c r="A526">
        <v>525</v>
      </c>
      <c r="B526" s="1" t="s">
        <v>525</v>
      </c>
      <c r="C526" t="str">
        <f>HYPERLINK("https://talan.bank.gov.ua/get-user-certificate/KkmmjaxCQS-1QhNSqZZJ","Завантажити сертифікат")</f>
        <v>Завантажити сертифікат</v>
      </c>
    </row>
    <row r="527" spans="1:3" ht="28.8" x14ac:dyDescent="0.3">
      <c r="A527">
        <v>526</v>
      </c>
      <c r="B527" s="1" t="s">
        <v>526</v>
      </c>
      <c r="C527" t="str">
        <f>HYPERLINK("https://talan.bank.gov.ua/get-user-certificate/Kkmmj1UK1ltQsi_Xr81h","Завантажити сертифікат")</f>
        <v>Завантажити сертифікат</v>
      </c>
    </row>
    <row r="528" spans="1:3" x14ac:dyDescent="0.3">
      <c r="A528">
        <v>527</v>
      </c>
      <c r="B528" s="1" t="s">
        <v>527</v>
      </c>
      <c r="C528" t="str">
        <f>HYPERLINK("https://talan.bank.gov.ua/get-user-certificate/KkmmjabGYnvrXgKhoGxl","Завантажити сертифікат")</f>
        <v>Завантажити сертифікат</v>
      </c>
    </row>
    <row r="529" spans="1:3" x14ac:dyDescent="0.3">
      <c r="A529">
        <v>528</v>
      </c>
      <c r="B529" s="1" t="s">
        <v>528</v>
      </c>
      <c r="C529" t="str">
        <f>HYPERLINK("https://talan.bank.gov.ua/get-user-certificate/KkmmjbHgO80mH2rZk0W6","Завантажити сертифікат")</f>
        <v>Завантажити сертифікат</v>
      </c>
    </row>
    <row r="530" spans="1:3" ht="28.8" x14ac:dyDescent="0.3">
      <c r="A530">
        <v>529</v>
      </c>
      <c r="B530" s="1" t="s">
        <v>529</v>
      </c>
      <c r="C530" t="str">
        <f>HYPERLINK("https://talan.bank.gov.ua/get-user-certificate/Kkmmj2TPAHPrULhZM1in","Завантажити сертифікат")</f>
        <v>Завантажити сертифікат</v>
      </c>
    </row>
    <row r="531" spans="1:3" ht="28.8" x14ac:dyDescent="0.3">
      <c r="A531">
        <v>530</v>
      </c>
      <c r="B531" s="1" t="s">
        <v>530</v>
      </c>
      <c r="C531" t="str">
        <f>HYPERLINK("https://talan.bank.gov.ua/get-user-certificate/KkmmjQ3XaFVxDd1wxLrX","Завантажити сертифікат")</f>
        <v>Завантажити сертифікат</v>
      </c>
    </row>
    <row r="532" spans="1:3" x14ac:dyDescent="0.3">
      <c r="A532">
        <v>531</v>
      </c>
      <c r="B532" s="1" t="s">
        <v>531</v>
      </c>
      <c r="C532" t="str">
        <f>HYPERLINK("https://talan.bank.gov.ua/get-user-certificate/KkmmjDBCAjic9nyJOPu_","Завантажити сертифікат")</f>
        <v>Завантажити сертифікат</v>
      </c>
    </row>
    <row r="533" spans="1:3" x14ac:dyDescent="0.3">
      <c r="A533">
        <v>532</v>
      </c>
      <c r="B533" s="1" t="s">
        <v>532</v>
      </c>
      <c r="C533" t="str">
        <f>HYPERLINK("https://talan.bank.gov.ua/get-user-certificate/KkmmjN-qIPkl1QAfNiDX","Завантажити сертифікат")</f>
        <v>Завантажити сертифікат</v>
      </c>
    </row>
    <row r="534" spans="1:3" ht="28.8" x14ac:dyDescent="0.3">
      <c r="A534">
        <v>533</v>
      </c>
      <c r="B534" s="1" t="s">
        <v>533</v>
      </c>
      <c r="C534" t="str">
        <f>HYPERLINK("https://talan.bank.gov.ua/get-user-certificate/KkmmjypRHQbotH4brAeN","Завантажити сертифікат")</f>
        <v>Завантажити сертифікат</v>
      </c>
    </row>
    <row r="535" spans="1:3" x14ac:dyDescent="0.3">
      <c r="A535">
        <v>534</v>
      </c>
      <c r="B535" s="1" t="s">
        <v>534</v>
      </c>
      <c r="C535" t="str">
        <f>HYPERLINK("https://talan.bank.gov.ua/get-user-certificate/Kkmmjf01DvTIlWmvxFsk","Завантажити сертифікат")</f>
        <v>Завантажити сертифікат</v>
      </c>
    </row>
    <row r="536" spans="1:3" ht="28.8" x14ac:dyDescent="0.3">
      <c r="A536">
        <v>535</v>
      </c>
      <c r="B536" s="1" t="s">
        <v>535</v>
      </c>
      <c r="C536" t="str">
        <f>HYPERLINK("https://talan.bank.gov.ua/get-user-certificate/KkmmjkXbMgF6N_IwGS1u","Завантажити сертифікат")</f>
        <v>Завантажити сертифікат</v>
      </c>
    </row>
    <row r="537" spans="1:3" x14ac:dyDescent="0.3">
      <c r="A537">
        <v>536</v>
      </c>
      <c r="B537" s="1" t="s">
        <v>536</v>
      </c>
      <c r="C537" t="str">
        <f>HYPERLINK("https://talan.bank.gov.ua/get-user-certificate/KkmmjUtgNqmlScunjlSv","Завантажити сертифікат")</f>
        <v>Завантажити сертифікат</v>
      </c>
    </row>
    <row r="538" spans="1:3" ht="28.8" x14ac:dyDescent="0.3">
      <c r="A538">
        <v>537</v>
      </c>
      <c r="B538" s="1" t="s">
        <v>537</v>
      </c>
      <c r="C538" t="str">
        <f>HYPERLINK("https://talan.bank.gov.ua/get-user-certificate/KkmmjogsIPa5Sk2FnMkJ","Завантажити сертифікат")</f>
        <v>Завантажити сертифікат</v>
      </c>
    </row>
    <row r="539" spans="1:3" x14ac:dyDescent="0.3">
      <c r="A539">
        <v>538</v>
      </c>
      <c r="B539" s="1" t="s">
        <v>538</v>
      </c>
      <c r="C539" t="str">
        <f>HYPERLINK("https://talan.bank.gov.ua/get-user-certificate/KkmmjXxYO9rV9k5xPySj","Завантажити сертифікат")</f>
        <v>Завантажити сертифікат</v>
      </c>
    </row>
    <row r="540" spans="1:3" ht="28.8" x14ac:dyDescent="0.3">
      <c r="A540">
        <v>539</v>
      </c>
      <c r="B540" s="1" t="s">
        <v>539</v>
      </c>
      <c r="C540" t="str">
        <f>HYPERLINK("https://talan.bank.gov.ua/get-user-certificate/KkmmjlkaDM1zzRqQYyzw","Завантажити сертифікат")</f>
        <v>Завантажити сертифікат</v>
      </c>
    </row>
    <row r="541" spans="1:3" x14ac:dyDescent="0.3">
      <c r="A541">
        <v>540</v>
      </c>
      <c r="B541" s="1" t="s">
        <v>540</v>
      </c>
      <c r="C541" t="str">
        <f>HYPERLINK("https://talan.bank.gov.ua/get-user-certificate/KkmmjgB9wsMj9qY9YokD","Завантажити сертифікат")</f>
        <v>Завантажити сертифікат</v>
      </c>
    </row>
    <row r="542" spans="1:3" x14ac:dyDescent="0.3">
      <c r="A542">
        <v>541</v>
      </c>
      <c r="B542" s="1" t="s">
        <v>541</v>
      </c>
      <c r="C542" t="str">
        <f>HYPERLINK("https://talan.bank.gov.ua/get-user-certificate/Kkmmj3nUkyQHgV1OX1a2","Завантажити сертифікат")</f>
        <v>Завантажити сертифікат</v>
      </c>
    </row>
    <row r="543" spans="1:3" x14ac:dyDescent="0.3">
      <c r="A543">
        <v>542</v>
      </c>
      <c r="B543" s="1" t="s">
        <v>542</v>
      </c>
      <c r="C543" t="str">
        <f>HYPERLINK("https://talan.bank.gov.ua/get-user-certificate/KkmmjMcfNRLRIcz1sD5q","Завантажити сертифікат")</f>
        <v>Завантажити сертифікат</v>
      </c>
    </row>
    <row r="544" spans="1:3" x14ac:dyDescent="0.3">
      <c r="A544">
        <v>543</v>
      </c>
      <c r="B544" s="1" t="s">
        <v>543</v>
      </c>
      <c r="C544" t="str">
        <f>HYPERLINK("https://talan.bank.gov.ua/get-user-certificate/KkmmjjlmOuXUyb6E64gX","Завантажити сертифікат")</f>
        <v>Завантажити сертифікат</v>
      </c>
    </row>
    <row r="545" spans="1:3" x14ac:dyDescent="0.3">
      <c r="A545">
        <v>544</v>
      </c>
      <c r="B545" s="1" t="s">
        <v>544</v>
      </c>
      <c r="C545" t="str">
        <f>HYPERLINK("https://talan.bank.gov.ua/get-user-certificate/KkmmjuBJ36U6HdSmoQXC","Завантажити сертифікат")</f>
        <v>Завантажити сертифікат</v>
      </c>
    </row>
    <row r="546" spans="1:3" ht="28.8" x14ac:dyDescent="0.3">
      <c r="A546">
        <v>545</v>
      </c>
      <c r="B546" s="1" t="s">
        <v>545</v>
      </c>
      <c r="C546" t="str">
        <f>HYPERLINK("https://talan.bank.gov.ua/get-user-certificate/KkmmjCsbVrH4AINhrI8Q","Завантажити сертифікат")</f>
        <v>Завантажити сертифікат</v>
      </c>
    </row>
    <row r="547" spans="1:3" x14ac:dyDescent="0.3">
      <c r="A547">
        <v>546</v>
      </c>
      <c r="B547" s="1" t="s">
        <v>546</v>
      </c>
      <c r="C547" t="str">
        <f>HYPERLINK("https://talan.bank.gov.ua/get-user-certificate/Kkmmjy3w5QPyGTZHM19r","Завантажити сертифікат")</f>
        <v>Завантажити сертифікат</v>
      </c>
    </row>
    <row r="548" spans="1:3" x14ac:dyDescent="0.3">
      <c r="A548">
        <v>547</v>
      </c>
      <c r="B548" s="1" t="s">
        <v>547</v>
      </c>
      <c r="C548" t="str">
        <f>HYPERLINK("https://talan.bank.gov.ua/get-user-certificate/KkmmjmSNIktTUIMYVyT6","Завантажити сертифікат")</f>
        <v>Завантажити сертифікат</v>
      </c>
    </row>
    <row r="549" spans="1:3" x14ac:dyDescent="0.3">
      <c r="A549">
        <v>548</v>
      </c>
      <c r="B549" s="1" t="s">
        <v>548</v>
      </c>
      <c r="C549" t="str">
        <f>HYPERLINK("https://talan.bank.gov.ua/get-user-certificate/KkmmjkcB7o_rIx7CWjnD","Завантажити сертифікат")</f>
        <v>Завантажити сертифікат</v>
      </c>
    </row>
    <row r="550" spans="1:3" x14ac:dyDescent="0.3">
      <c r="A550">
        <v>549</v>
      </c>
      <c r="B550" s="1" t="s">
        <v>549</v>
      </c>
      <c r="C550" t="str">
        <f>HYPERLINK("https://talan.bank.gov.ua/get-user-certificate/Kkmmj6sCQVUXUWnPr0CO","Завантажити сертифікат")</f>
        <v>Завантажити сертифікат</v>
      </c>
    </row>
    <row r="551" spans="1:3" x14ac:dyDescent="0.3">
      <c r="A551">
        <v>550</v>
      </c>
      <c r="B551" s="1" t="s">
        <v>550</v>
      </c>
      <c r="C551" t="str">
        <f>HYPERLINK("https://talan.bank.gov.ua/get-user-certificate/KkmmjB0LlWA-MaSFd2us","Завантажити сертифікат")</f>
        <v>Завантажити сертифікат</v>
      </c>
    </row>
    <row r="552" spans="1:3" x14ac:dyDescent="0.3">
      <c r="A552">
        <v>551</v>
      </c>
      <c r="B552" s="1" t="s">
        <v>551</v>
      </c>
      <c r="C552" t="str">
        <f>HYPERLINK("https://talan.bank.gov.ua/get-user-certificate/KkmmjbyEhr_qfOgOi2ds","Завантажити сертифікат")</f>
        <v>Завантажити сертифікат</v>
      </c>
    </row>
    <row r="553" spans="1:3" ht="28.8" x14ac:dyDescent="0.3">
      <c r="A553">
        <v>552</v>
      </c>
      <c r="B553" s="1" t="s">
        <v>552</v>
      </c>
      <c r="C553" t="str">
        <f>HYPERLINK("https://talan.bank.gov.ua/get-user-certificate/KkmmjxIBoveqXiJWHE2o","Завантажити сертифікат")</f>
        <v>Завантажити сертифікат</v>
      </c>
    </row>
    <row r="554" spans="1:3" ht="43.2" x14ac:dyDescent="0.3">
      <c r="A554">
        <v>553</v>
      </c>
      <c r="B554" s="1" t="s">
        <v>553</v>
      </c>
      <c r="C554" t="str">
        <f>HYPERLINK("https://talan.bank.gov.ua/get-user-certificate/KkmmjF-oPqlh7vLKKHeV","Завантажити сертифікат")</f>
        <v>Завантажити сертифікат</v>
      </c>
    </row>
    <row r="555" spans="1:3" x14ac:dyDescent="0.3">
      <c r="A555">
        <v>554</v>
      </c>
      <c r="B555" s="1" t="s">
        <v>554</v>
      </c>
      <c r="C555" t="str">
        <f>HYPERLINK("https://talan.bank.gov.ua/get-user-certificate/KkmmjsKnaZVdGNS0ZHMg","Завантажити сертифікат")</f>
        <v>Завантажити сертифікат</v>
      </c>
    </row>
    <row r="556" spans="1:3" x14ac:dyDescent="0.3">
      <c r="A556">
        <v>555</v>
      </c>
      <c r="B556" s="1" t="s">
        <v>555</v>
      </c>
      <c r="C556" t="str">
        <f>HYPERLINK("https://talan.bank.gov.ua/get-user-certificate/Kkmmj4giASv4BVDW7SCn","Завантажити сертифікат")</f>
        <v>Завантажити сертифікат</v>
      </c>
    </row>
    <row r="557" spans="1:3" x14ac:dyDescent="0.3">
      <c r="A557">
        <v>556</v>
      </c>
      <c r="B557" s="1" t="s">
        <v>556</v>
      </c>
      <c r="C557" t="str">
        <f>HYPERLINK("https://talan.bank.gov.ua/get-user-certificate/KkmmjJHY7l4NnJrzrYVo","Завантажити сертифікат")</f>
        <v>Завантажити сертифікат</v>
      </c>
    </row>
    <row r="558" spans="1:3" x14ac:dyDescent="0.3">
      <c r="A558">
        <v>557</v>
      </c>
      <c r="B558" s="1" t="s">
        <v>557</v>
      </c>
      <c r="C558" t="str">
        <f>HYPERLINK("https://talan.bank.gov.ua/get-user-certificate/KkmmjbBjkD5sRQITNqPu","Завантажити сертифікат")</f>
        <v>Завантажити сертифікат</v>
      </c>
    </row>
    <row r="559" spans="1:3" x14ac:dyDescent="0.3">
      <c r="A559">
        <v>558</v>
      </c>
      <c r="B559" s="1" t="s">
        <v>558</v>
      </c>
      <c r="C559" t="str">
        <f>HYPERLINK("https://talan.bank.gov.ua/get-user-certificate/Kkmmjea_8jlrD2OlxOu2","Завантажити сертифікат")</f>
        <v>Завантажити сертифікат</v>
      </c>
    </row>
    <row r="560" spans="1:3" x14ac:dyDescent="0.3">
      <c r="A560">
        <v>559</v>
      </c>
      <c r="B560" s="1" t="s">
        <v>559</v>
      </c>
      <c r="C560" t="str">
        <f>HYPERLINK("https://talan.bank.gov.ua/get-user-certificate/KkmmjNqj00Af-C8ohXpg","Завантажити сертифікат")</f>
        <v>Завантажити сертифікат</v>
      </c>
    </row>
    <row r="561" spans="1:3" x14ac:dyDescent="0.3">
      <c r="A561">
        <v>560</v>
      </c>
      <c r="B561" s="1" t="s">
        <v>560</v>
      </c>
      <c r="C561" t="str">
        <f>HYPERLINK("https://talan.bank.gov.ua/get-user-certificate/Kkmmj-Dp9ZcHqg0A2axz","Завантажити сертифікат")</f>
        <v>Завантажити сертифікат</v>
      </c>
    </row>
    <row r="562" spans="1:3" ht="28.8" x14ac:dyDescent="0.3">
      <c r="A562">
        <v>561</v>
      </c>
      <c r="B562" s="1" t="s">
        <v>561</v>
      </c>
      <c r="C562" t="str">
        <f>HYPERLINK("https://talan.bank.gov.ua/get-user-certificate/KkmmjRMU4DmR7hNB7c_k","Завантажити сертифікат")</f>
        <v>Завантажити сертифікат</v>
      </c>
    </row>
    <row r="563" spans="1:3" x14ac:dyDescent="0.3">
      <c r="A563">
        <v>562</v>
      </c>
      <c r="B563" s="1" t="s">
        <v>562</v>
      </c>
      <c r="C563" t="str">
        <f>HYPERLINK("https://talan.bank.gov.ua/get-user-certificate/KkmmjedarGnp9DvG0MIr","Завантажити сертифікат")</f>
        <v>Завантажити сертифікат</v>
      </c>
    </row>
    <row r="564" spans="1:3" x14ac:dyDescent="0.3">
      <c r="A564">
        <v>563</v>
      </c>
      <c r="B564" s="1" t="s">
        <v>563</v>
      </c>
      <c r="C564" t="str">
        <f>HYPERLINK("https://talan.bank.gov.ua/get-user-certificate/KkmmjFqbRQBCVU3E6RjS","Завантажити сертифікат")</f>
        <v>Завантажити сертифікат</v>
      </c>
    </row>
    <row r="565" spans="1:3" x14ac:dyDescent="0.3">
      <c r="A565">
        <v>564</v>
      </c>
      <c r="B565" s="1" t="s">
        <v>564</v>
      </c>
      <c r="C565" t="str">
        <f>HYPERLINK("https://talan.bank.gov.ua/get-user-certificate/KkmmjuCLGJ-s_JXJoLl-","Завантажити сертифікат")</f>
        <v>Завантажити сертифікат</v>
      </c>
    </row>
    <row r="566" spans="1:3" x14ac:dyDescent="0.3">
      <c r="A566">
        <v>565</v>
      </c>
      <c r="B566" s="1" t="s">
        <v>565</v>
      </c>
      <c r="C566" t="str">
        <f>HYPERLINK("https://talan.bank.gov.ua/get-user-certificate/KkmmjQDdZUyNtBMUpDGf","Завантажити сертифікат")</f>
        <v>Завантажити сертифікат</v>
      </c>
    </row>
    <row r="567" spans="1:3" x14ac:dyDescent="0.3">
      <c r="A567">
        <v>566</v>
      </c>
      <c r="B567" s="1" t="s">
        <v>566</v>
      </c>
      <c r="C567" t="str">
        <f>HYPERLINK("https://talan.bank.gov.ua/get-user-certificate/KkmmjyfzKjR_2I63yXw_","Завантажити сертифікат")</f>
        <v>Завантажити сертифікат</v>
      </c>
    </row>
    <row r="568" spans="1:3" x14ac:dyDescent="0.3">
      <c r="A568">
        <v>567</v>
      </c>
      <c r="B568" s="1" t="s">
        <v>567</v>
      </c>
      <c r="C568" t="str">
        <f>HYPERLINK("https://talan.bank.gov.ua/get-user-certificate/KkmmjtIxZk-99tAgtnfF","Завантажити сертифікат")</f>
        <v>Завантажити сертифікат</v>
      </c>
    </row>
    <row r="569" spans="1:3" x14ac:dyDescent="0.3">
      <c r="A569">
        <v>568</v>
      </c>
      <c r="B569" s="1" t="s">
        <v>568</v>
      </c>
      <c r="C569" t="str">
        <f>HYPERLINK("https://talan.bank.gov.ua/get-user-certificate/KkmmjdZ6Pp-QK-DWnh5R","Завантажити сертифікат")</f>
        <v>Завантажити сертифікат</v>
      </c>
    </row>
    <row r="570" spans="1:3" x14ac:dyDescent="0.3">
      <c r="A570">
        <v>569</v>
      </c>
      <c r="B570" s="1" t="s">
        <v>569</v>
      </c>
      <c r="C570" t="str">
        <f>HYPERLINK("https://talan.bank.gov.ua/get-user-certificate/KkmmjqUuh-3L3yKrV4MR","Завантажити сертифікат")</f>
        <v>Завантажити сертифікат</v>
      </c>
    </row>
    <row r="571" spans="1:3" x14ac:dyDescent="0.3">
      <c r="A571">
        <v>570</v>
      </c>
      <c r="B571" s="1" t="s">
        <v>570</v>
      </c>
      <c r="C571" t="str">
        <f>HYPERLINK("https://talan.bank.gov.ua/get-user-certificate/KkmmjoWr9w5TfhDbr0yz","Завантажити сертифікат")</f>
        <v>Завантажити сертифікат</v>
      </c>
    </row>
    <row r="572" spans="1:3" x14ac:dyDescent="0.3">
      <c r="A572">
        <v>571</v>
      </c>
      <c r="B572" s="1" t="s">
        <v>571</v>
      </c>
      <c r="C572" t="str">
        <f>HYPERLINK("https://talan.bank.gov.ua/get-user-certificate/KkmmjWWTzxJVppjUU0YP","Завантажити сертифікат")</f>
        <v>Завантажити сертифікат</v>
      </c>
    </row>
    <row r="573" spans="1:3" x14ac:dyDescent="0.3">
      <c r="A573">
        <v>572</v>
      </c>
      <c r="B573" s="1" t="s">
        <v>572</v>
      </c>
      <c r="C573" t="str">
        <f>HYPERLINK("https://talan.bank.gov.ua/get-user-certificate/Kkmmj_f4lObDYVSqrzUa","Завантажити сертифікат")</f>
        <v>Завантажити сертифікат</v>
      </c>
    </row>
    <row r="574" spans="1:3" x14ac:dyDescent="0.3">
      <c r="A574">
        <v>573</v>
      </c>
      <c r="B574" s="1" t="s">
        <v>573</v>
      </c>
      <c r="C574" t="str">
        <f>HYPERLINK("https://talan.bank.gov.ua/get-user-certificate/Kkmmj626RQpxL5CEtzA3","Завантажити сертифікат")</f>
        <v>Завантажити сертифікат</v>
      </c>
    </row>
    <row r="575" spans="1:3" x14ac:dyDescent="0.3">
      <c r="A575">
        <v>574</v>
      </c>
      <c r="B575" s="1" t="s">
        <v>574</v>
      </c>
      <c r="C575" t="str">
        <f>HYPERLINK("https://talan.bank.gov.ua/get-user-certificate/KkmmjhrsxtS7jUHNuEb9","Завантажити сертифікат")</f>
        <v>Завантажити сертифікат</v>
      </c>
    </row>
    <row r="576" spans="1:3" x14ac:dyDescent="0.3">
      <c r="A576">
        <v>575</v>
      </c>
      <c r="B576" s="1" t="s">
        <v>575</v>
      </c>
      <c r="C576" t="str">
        <f>HYPERLINK("https://talan.bank.gov.ua/get-user-certificate/KkmmjiXlAmfVXWNKm6sO","Завантажити сертифікат")</f>
        <v>Завантажити сертифікат</v>
      </c>
    </row>
    <row r="577" spans="1:3" x14ac:dyDescent="0.3">
      <c r="A577">
        <v>576</v>
      </c>
      <c r="B577" s="1" t="s">
        <v>576</v>
      </c>
      <c r="C577" t="str">
        <f>HYPERLINK("https://talan.bank.gov.ua/get-user-certificate/KkmmjSi_Qm8rj0xhlNQp","Завантажити сертифікат")</f>
        <v>Завантажити сертифікат</v>
      </c>
    </row>
    <row r="578" spans="1:3" x14ac:dyDescent="0.3">
      <c r="A578">
        <v>577</v>
      </c>
      <c r="B578" s="1" t="s">
        <v>577</v>
      </c>
      <c r="C578" t="str">
        <f>HYPERLINK("https://talan.bank.gov.ua/get-user-certificate/Kkmmj9YYZJ0LO_LqbbUt","Завантажити сертифікат")</f>
        <v>Завантажити сертифікат</v>
      </c>
    </row>
    <row r="579" spans="1:3" x14ac:dyDescent="0.3">
      <c r="A579">
        <v>578</v>
      </c>
      <c r="B579" s="1" t="s">
        <v>578</v>
      </c>
      <c r="C579" t="str">
        <f>HYPERLINK("https://talan.bank.gov.ua/get-user-certificate/KkmmjKtSnlf8aRZqeRQM","Завантажити сертифікат")</f>
        <v>Завантажити сертифікат</v>
      </c>
    </row>
    <row r="580" spans="1:3" ht="28.8" x14ac:dyDescent="0.3">
      <c r="A580">
        <v>579</v>
      </c>
      <c r="B580" s="1" t="s">
        <v>579</v>
      </c>
      <c r="C580" t="str">
        <f>HYPERLINK("https://talan.bank.gov.ua/get-user-certificate/KkmmjpDdkYwbeWXLiDjm","Завантажити сертифікат")</f>
        <v>Завантажити сертифікат</v>
      </c>
    </row>
    <row r="581" spans="1:3" x14ac:dyDescent="0.3">
      <c r="A581">
        <v>580</v>
      </c>
      <c r="B581" s="1" t="s">
        <v>580</v>
      </c>
      <c r="C581" t="str">
        <f>HYPERLINK("https://talan.bank.gov.ua/get-user-certificate/KkmmjurYVCTjJDc6Gy7T","Завантажити сертифікат")</f>
        <v>Завантажити сертифікат</v>
      </c>
    </row>
    <row r="582" spans="1:3" x14ac:dyDescent="0.3">
      <c r="A582">
        <v>581</v>
      </c>
      <c r="B582" s="1" t="s">
        <v>581</v>
      </c>
      <c r="C582" t="str">
        <f>HYPERLINK("https://talan.bank.gov.ua/get-user-certificate/KkmmjbEwQ-fxX9nrJjZf","Завантажити сертифікат")</f>
        <v>Завантажити сертифікат</v>
      </c>
    </row>
    <row r="583" spans="1:3" x14ac:dyDescent="0.3">
      <c r="A583">
        <v>582</v>
      </c>
      <c r="B583" s="1" t="s">
        <v>582</v>
      </c>
      <c r="C583" t="str">
        <f>HYPERLINK("https://talan.bank.gov.ua/get-user-certificate/Kkmmjpnr5LQzsSoNX0V8","Завантажити сертифікат")</f>
        <v>Завантажити сертифікат</v>
      </c>
    </row>
    <row r="584" spans="1:3" x14ac:dyDescent="0.3">
      <c r="A584">
        <v>583</v>
      </c>
      <c r="B584" s="1" t="s">
        <v>583</v>
      </c>
      <c r="C584" t="str">
        <f>HYPERLINK("https://talan.bank.gov.ua/get-user-certificate/KkmmjvpbW40hqZCcSOlQ","Завантажити сертифікат")</f>
        <v>Завантажити сертифікат</v>
      </c>
    </row>
    <row r="585" spans="1:3" ht="28.8" x14ac:dyDescent="0.3">
      <c r="A585">
        <v>584</v>
      </c>
      <c r="B585" s="1" t="s">
        <v>584</v>
      </c>
      <c r="C585" t="str">
        <f>HYPERLINK("https://talan.bank.gov.ua/get-user-certificate/KkmmjJmHNbuYLa-bmRjW","Завантажити сертифікат")</f>
        <v>Завантажити сертифікат</v>
      </c>
    </row>
    <row r="586" spans="1:3" ht="28.8" x14ac:dyDescent="0.3">
      <c r="A586">
        <v>585</v>
      </c>
      <c r="B586" s="1" t="s">
        <v>585</v>
      </c>
      <c r="C586" t="str">
        <f>HYPERLINK("https://talan.bank.gov.ua/get-user-certificate/KkmmjCqrtFGpltIi_g14","Завантажити сертифікат")</f>
        <v>Завантажити сертифікат</v>
      </c>
    </row>
    <row r="587" spans="1:3" x14ac:dyDescent="0.3">
      <c r="A587">
        <v>586</v>
      </c>
      <c r="B587" s="1" t="s">
        <v>586</v>
      </c>
      <c r="C587" t="str">
        <f>HYPERLINK("https://talan.bank.gov.ua/get-user-certificate/KkmmjYT53HqYpak7L7T5","Завантажити сертифікат")</f>
        <v>Завантажити сертифікат</v>
      </c>
    </row>
    <row r="588" spans="1:3" x14ac:dyDescent="0.3">
      <c r="A588">
        <v>587</v>
      </c>
      <c r="B588" s="1" t="s">
        <v>587</v>
      </c>
      <c r="C588" t="str">
        <f>HYPERLINK("https://talan.bank.gov.ua/get-user-certificate/KkmmjW1GUoQ_T58Wa9Te","Завантажити сертифікат")</f>
        <v>Завантажити сертифікат</v>
      </c>
    </row>
    <row r="589" spans="1:3" x14ac:dyDescent="0.3">
      <c r="A589">
        <v>588</v>
      </c>
      <c r="B589" s="1" t="s">
        <v>588</v>
      </c>
      <c r="C589" t="str">
        <f>HYPERLINK("https://talan.bank.gov.ua/get-user-certificate/Kkmmjrr5FISz480BFzJn","Завантажити сертифікат")</f>
        <v>Завантажити сертифікат</v>
      </c>
    </row>
    <row r="590" spans="1:3" x14ac:dyDescent="0.3">
      <c r="A590">
        <v>589</v>
      </c>
      <c r="B590" s="1" t="s">
        <v>589</v>
      </c>
      <c r="C590" t="str">
        <f>HYPERLINK("https://talan.bank.gov.ua/get-user-certificate/KkmmjWr00d8tSIRk2h8t","Завантажити сертифікат")</f>
        <v>Завантажити сертифікат</v>
      </c>
    </row>
    <row r="591" spans="1:3" x14ac:dyDescent="0.3">
      <c r="A591">
        <v>590</v>
      </c>
      <c r="B591" s="1" t="s">
        <v>590</v>
      </c>
      <c r="C591" t="str">
        <f>HYPERLINK("https://talan.bank.gov.ua/get-user-certificate/Kkmmj3Z_ItFxTuw-sNcS","Завантажити сертифікат")</f>
        <v>Завантажити сертифікат</v>
      </c>
    </row>
    <row r="592" spans="1:3" x14ac:dyDescent="0.3">
      <c r="A592">
        <v>591</v>
      </c>
      <c r="B592" s="1" t="s">
        <v>591</v>
      </c>
      <c r="C592" t="str">
        <f>HYPERLINK("https://talan.bank.gov.ua/get-user-certificate/KkmmjbDgcsWaENDyJ1sx","Завантажити сертифікат")</f>
        <v>Завантажити сертифікат</v>
      </c>
    </row>
    <row r="593" spans="1:3" x14ac:dyDescent="0.3">
      <c r="A593">
        <v>592</v>
      </c>
      <c r="B593" s="1" t="s">
        <v>592</v>
      </c>
      <c r="C593" t="str">
        <f>HYPERLINK("https://talan.bank.gov.ua/get-user-certificate/Kkmmjn-OYYdQMU_GlFDX","Завантажити сертифікат")</f>
        <v>Завантажити сертифікат</v>
      </c>
    </row>
    <row r="594" spans="1:3" x14ac:dyDescent="0.3">
      <c r="A594">
        <v>593</v>
      </c>
      <c r="B594" s="1" t="s">
        <v>593</v>
      </c>
      <c r="C594" t="str">
        <f>HYPERLINK("https://talan.bank.gov.ua/get-user-certificate/Kkmmjg4mRGn197bQ883c","Завантажити сертифікат")</f>
        <v>Завантажити сертифікат</v>
      </c>
    </row>
    <row r="595" spans="1:3" x14ac:dyDescent="0.3">
      <c r="A595">
        <v>594</v>
      </c>
      <c r="B595" s="1" t="s">
        <v>594</v>
      </c>
      <c r="C595" t="str">
        <f>HYPERLINK("https://talan.bank.gov.ua/get-user-certificate/KkmmjvFOwZXEOPma-uhT","Завантажити сертифікат")</f>
        <v>Завантажити сертифікат</v>
      </c>
    </row>
    <row r="596" spans="1:3" x14ac:dyDescent="0.3">
      <c r="A596">
        <v>595</v>
      </c>
      <c r="B596" s="1" t="s">
        <v>595</v>
      </c>
      <c r="C596" t="str">
        <f>HYPERLINK("https://talan.bank.gov.ua/get-user-certificate/KkmmjQcQhvxWyIm8Z9gn","Завантажити сертифікат")</f>
        <v>Завантажити сертифікат</v>
      </c>
    </row>
    <row r="597" spans="1:3" x14ac:dyDescent="0.3">
      <c r="A597">
        <v>596</v>
      </c>
      <c r="B597" s="1" t="s">
        <v>596</v>
      </c>
      <c r="C597" t="str">
        <f>HYPERLINK("https://talan.bank.gov.ua/get-user-certificate/KkmmjM9PSy_E6goaH95Q","Завантажити сертифікат")</f>
        <v>Завантажити сертифікат</v>
      </c>
    </row>
    <row r="598" spans="1:3" x14ac:dyDescent="0.3">
      <c r="A598">
        <v>597</v>
      </c>
      <c r="B598" s="1" t="s">
        <v>597</v>
      </c>
      <c r="C598" t="str">
        <f>HYPERLINK("https://talan.bank.gov.ua/get-user-certificate/Kkmmjm0JRbkhNUMacMIy","Завантажити сертифікат")</f>
        <v>Завантажити сертифікат</v>
      </c>
    </row>
    <row r="599" spans="1:3" x14ac:dyDescent="0.3">
      <c r="A599">
        <v>598</v>
      </c>
      <c r="B599" s="1" t="s">
        <v>598</v>
      </c>
      <c r="C599" t="str">
        <f>HYPERLINK("https://talan.bank.gov.ua/get-user-certificate/Kkmmj0Bt-7wD0-fABXuM","Завантажити сертифікат")</f>
        <v>Завантажити сертифікат</v>
      </c>
    </row>
    <row r="600" spans="1:3" x14ac:dyDescent="0.3">
      <c r="A600">
        <v>599</v>
      </c>
      <c r="B600" s="1" t="s">
        <v>599</v>
      </c>
      <c r="C600" t="str">
        <f>HYPERLINK("https://talan.bank.gov.ua/get-user-certificate/KkmmjJAmsCuO_btBVDSR","Завантажити сертифікат")</f>
        <v>Завантажити сертифікат</v>
      </c>
    </row>
    <row r="601" spans="1:3" x14ac:dyDescent="0.3">
      <c r="A601">
        <v>600</v>
      </c>
      <c r="B601" s="1" t="s">
        <v>600</v>
      </c>
      <c r="C601" t="str">
        <f>HYPERLINK("https://talan.bank.gov.ua/get-user-certificate/KkmmjabKEYO1pfLRNL4e","Завантажити сертифікат")</f>
        <v>Завантажити сертифікат</v>
      </c>
    </row>
    <row r="602" spans="1:3" x14ac:dyDescent="0.3">
      <c r="A602">
        <v>601</v>
      </c>
      <c r="B602" s="1" t="s">
        <v>601</v>
      </c>
      <c r="C602" t="str">
        <f>HYPERLINK("https://talan.bank.gov.ua/get-user-certificate/Kkmmj_gaN516_jLqICC7","Завантажити сертифікат")</f>
        <v>Завантажити сертифікат</v>
      </c>
    </row>
    <row r="603" spans="1:3" x14ac:dyDescent="0.3">
      <c r="A603">
        <v>602</v>
      </c>
      <c r="B603" s="1" t="s">
        <v>602</v>
      </c>
      <c r="C603" t="str">
        <f>HYPERLINK("https://talan.bank.gov.ua/get-user-certificate/KkmmjB-I4B_cLG6Z5DBr","Завантажити сертифікат")</f>
        <v>Завантажити сертифікат</v>
      </c>
    </row>
    <row r="604" spans="1:3" x14ac:dyDescent="0.3">
      <c r="A604">
        <v>603</v>
      </c>
      <c r="B604" s="1" t="s">
        <v>603</v>
      </c>
      <c r="C604" t="str">
        <f>HYPERLINK("https://talan.bank.gov.ua/get-user-certificate/KkmmjW6zvI8o51BvCvP2","Завантажити сертифікат")</f>
        <v>Завантажити сертифікат</v>
      </c>
    </row>
    <row r="605" spans="1:3" ht="28.8" x14ac:dyDescent="0.3">
      <c r="A605">
        <v>604</v>
      </c>
      <c r="B605" s="1" t="s">
        <v>604</v>
      </c>
      <c r="C605" t="str">
        <f>HYPERLINK("https://talan.bank.gov.ua/get-user-certificate/KkmmjnqTivJaR5H82CXj","Завантажити сертифікат")</f>
        <v>Завантажити сертифікат</v>
      </c>
    </row>
    <row r="606" spans="1:3" x14ac:dyDescent="0.3">
      <c r="A606">
        <v>605</v>
      </c>
      <c r="B606" s="1" t="s">
        <v>605</v>
      </c>
      <c r="C606" t="str">
        <f>HYPERLINK("https://talan.bank.gov.ua/get-user-certificate/Kkmmjwjv77XkHCw0ccMw","Завантажити сертифікат")</f>
        <v>Завантажити сертифікат</v>
      </c>
    </row>
    <row r="607" spans="1:3" ht="28.8" x14ac:dyDescent="0.3">
      <c r="A607">
        <v>606</v>
      </c>
      <c r="B607" s="1" t="s">
        <v>606</v>
      </c>
      <c r="C607" t="str">
        <f>HYPERLINK("https://talan.bank.gov.ua/get-user-certificate/KkmmjgKsvcYz5TYgIxRz","Завантажити сертифікат")</f>
        <v>Завантажити сертифікат</v>
      </c>
    </row>
    <row r="608" spans="1:3" ht="43.2" x14ac:dyDescent="0.3">
      <c r="A608">
        <v>607</v>
      </c>
      <c r="B608" s="1" t="s">
        <v>607</v>
      </c>
      <c r="C608" t="str">
        <f>HYPERLINK("https://talan.bank.gov.ua/get-user-certificate/KkmmjiFGEMRCtHSm935S","Завантажити сертифікат")</f>
        <v>Завантажити сертифікат</v>
      </c>
    </row>
    <row r="609" spans="1:3" x14ac:dyDescent="0.3">
      <c r="A609">
        <v>608</v>
      </c>
      <c r="B609" s="1" t="s">
        <v>608</v>
      </c>
      <c r="C609" t="str">
        <f>HYPERLINK("https://talan.bank.gov.ua/get-user-certificate/Kkmmj_td714SPC6ZwR7N","Завантажити сертифікат")</f>
        <v>Завантажити сертифікат</v>
      </c>
    </row>
    <row r="610" spans="1:3" ht="28.8" x14ac:dyDescent="0.3">
      <c r="A610">
        <v>609</v>
      </c>
      <c r="B610" s="1" t="s">
        <v>609</v>
      </c>
      <c r="C610" t="str">
        <f>HYPERLINK("https://talan.bank.gov.ua/get-user-certificate/KkmmjYxoJKXVi6tbjpUW","Завантажити сертифікат")</f>
        <v>Завантажити сертифікат</v>
      </c>
    </row>
    <row r="611" spans="1:3" x14ac:dyDescent="0.3">
      <c r="A611">
        <v>610</v>
      </c>
      <c r="B611" s="1" t="s">
        <v>610</v>
      </c>
      <c r="C611" t="str">
        <f>HYPERLINK("https://talan.bank.gov.ua/get-user-certificate/Kkmmj2C1rkv7KfN2Urmp","Завантажити сертифікат")</f>
        <v>Завантажити сертифікат</v>
      </c>
    </row>
    <row r="612" spans="1:3" x14ac:dyDescent="0.3">
      <c r="A612">
        <v>611</v>
      </c>
      <c r="B612" s="1" t="s">
        <v>611</v>
      </c>
      <c r="C612" t="str">
        <f>HYPERLINK("https://talan.bank.gov.ua/get-user-certificate/KkmmjWKTHxRaknQ3uh_W","Завантажити сертифікат")</f>
        <v>Завантажити сертифікат</v>
      </c>
    </row>
    <row r="613" spans="1:3" x14ac:dyDescent="0.3">
      <c r="A613">
        <v>612</v>
      </c>
      <c r="B613" s="1" t="s">
        <v>612</v>
      </c>
      <c r="C613" t="str">
        <f>HYPERLINK("https://talan.bank.gov.ua/get-user-certificate/Kkmmj_Ro9PU1xhO8hR5p","Завантажити сертифікат")</f>
        <v>Завантажити сертифікат</v>
      </c>
    </row>
    <row r="614" spans="1:3" x14ac:dyDescent="0.3">
      <c r="A614">
        <v>613</v>
      </c>
      <c r="B614" s="1" t="s">
        <v>613</v>
      </c>
      <c r="C614" t="str">
        <f>HYPERLINK("https://talan.bank.gov.ua/get-user-certificate/KkmmjKjSbsX_FEgQOWq9","Завантажити сертифікат")</f>
        <v>Завантажити сертифікат</v>
      </c>
    </row>
    <row r="615" spans="1:3" ht="28.8" x14ac:dyDescent="0.3">
      <c r="A615">
        <v>614</v>
      </c>
      <c r="B615" s="1" t="s">
        <v>614</v>
      </c>
      <c r="C615" t="str">
        <f>HYPERLINK("https://talan.bank.gov.ua/get-user-certificate/KkmmjMYuWLthC9dcEZiK","Завантажити сертифікат")</f>
        <v>Завантажити сертифікат</v>
      </c>
    </row>
    <row r="616" spans="1:3" ht="28.8" x14ac:dyDescent="0.3">
      <c r="A616">
        <v>615</v>
      </c>
      <c r="B616" s="1" t="s">
        <v>615</v>
      </c>
      <c r="C616" t="str">
        <f>HYPERLINK("https://talan.bank.gov.ua/get-user-certificate/Kkmmj0do_tEeimTOoHwC","Завантажити сертифікат")</f>
        <v>Завантажити сертифікат</v>
      </c>
    </row>
    <row r="617" spans="1:3" x14ac:dyDescent="0.3">
      <c r="A617">
        <v>616</v>
      </c>
      <c r="B617" s="1" t="s">
        <v>616</v>
      </c>
      <c r="C617" t="str">
        <f>HYPERLINK("https://talan.bank.gov.ua/get-user-certificate/Kkmmjttcy3YqNMtKm8L2","Завантажити сертифікат")</f>
        <v>Завантажити сертифікат</v>
      </c>
    </row>
    <row r="618" spans="1:3" x14ac:dyDescent="0.3">
      <c r="A618">
        <v>617</v>
      </c>
      <c r="B618" s="1" t="s">
        <v>617</v>
      </c>
      <c r="C618" t="str">
        <f>HYPERLINK("https://talan.bank.gov.ua/get-user-certificate/Kkmmj1arYhCuI7h_7UrR","Завантажити сертифікат")</f>
        <v>Завантажити сертифікат</v>
      </c>
    </row>
    <row r="619" spans="1:3" x14ac:dyDescent="0.3">
      <c r="A619">
        <v>618</v>
      </c>
      <c r="B619" s="1" t="s">
        <v>618</v>
      </c>
      <c r="C619" t="str">
        <f>HYPERLINK("https://talan.bank.gov.ua/get-user-certificate/KkmmjMaFomOk_ncyUC7Q","Завантажити сертифікат")</f>
        <v>Завантажити сертифікат</v>
      </c>
    </row>
    <row r="620" spans="1:3" x14ac:dyDescent="0.3">
      <c r="A620">
        <v>619</v>
      </c>
      <c r="B620" s="1" t="s">
        <v>619</v>
      </c>
      <c r="C620" t="str">
        <f>HYPERLINK("https://talan.bank.gov.ua/get-user-certificate/KkmmjQKeavPdUXyJmdAS","Завантажити сертифікат")</f>
        <v>Завантажити сертифікат</v>
      </c>
    </row>
    <row r="621" spans="1:3" ht="28.8" x14ac:dyDescent="0.3">
      <c r="A621">
        <v>620</v>
      </c>
      <c r="B621" s="1" t="s">
        <v>620</v>
      </c>
      <c r="C621" t="str">
        <f>HYPERLINK("https://talan.bank.gov.ua/get-user-certificate/KkmmjQk37dBYHkRW2A6e","Завантажити сертифікат")</f>
        <v>Завантажити сертифікат</v>
      </c>
    </row>
    <row r="622" spans="1:3" ht="28.8" x14ac:dyDescent="0.3">
      <c r="A622">
        <v>621</v>
      </c>
      <c r="B622" s="1" t="s">
        <v>621</v>
      </c>
      <c r="C622" t="str">
        <f>HYPERLINK("https://talan.bank.gov.ua/get-user-certificate/KkmmjzGmkJGycrSe0xDG","Завантажити сертифікат")</f>
        <v>Завантажити сертифікат</v>
      </c>
    </row>
    <row r="623" spans="1:3" x14ac:dyDescent="0.3">
      <c r="A623">
        <v>622</v>
      </c>
      <c r="B623" s="1" t="s">
        <v>622</v>
      </c>
      <c r="C623" t="str">
        <f>HYPERLINK("https://talan.bank.gov.ua/get-user-certificate/KkmmjOSqtlDT5XN17IHV","Завантажити сертифікат")</f>
        <v>Завантажити сертифікат</v>
      </c>
    </row>
    <row r="624" spans="1:3" ht="28.8" x14ac:dyDescent="0.3">
      <c r="A624">
        <v>623</v>
      </c>
      <c r="B624" s="1" t="s">
        <v>623</v>
      </c>
      <c r="C624" t="str">
        <f>HYPERLINK("https://talan.bank.gov.ua/get-user-certificate/KkmmjVV8yIoB8w2mPNHH","Завантажити сертифікат")</f>
        <v>Завантажити сертифікат</v>
      </c>
    </row>
    <row r="625" spans="1:3" ht="28.8" x14ac:dyDescent="0.3">
      <c r="A625">
        <v>624</v>
      </c>
      <c r="B625" s="1" t="s">
        <v>624</v>
      </c>
      <c r="C625" t="str">
        <f>HYPERLINK("https://talan.bank.gov.ua/get-user-certificate/Kkmmj4tp-vjCieK97Pgo","Завантажити сертифікат")</f>
        <v>Завантажити сертифікат</v>
      </c>
    </row>
    <row r="626" spans="1:3" ht="28.8" x14ac:dyDescent="0.3">
      <c r="A626">
        <v>625</v>
      </c>
      <c r="B626" s="1" t="s">
        <v>625</v>
      </c>
      <c r="C626" t="str">
        <f>HYPERLINK("https://talan.bank.gov.ua/get-user-certificate/KkmmjINoEP2jZC7bo73S","Завантажити сертифікат")</f>
        <v>Завантажити сертифікат</v>
      </c>
    </row>
    <row r="627" spans="1:3" x14ac:dyDescent="0.3">
      <c r="A627">
        <v>626</v>
      </c>
      <c r="B627" s="1" t="s">
        <v>626</v>
      </c>
      <c r="C627" t="str">
        <f>HYPERLINK("https://talan.bank.gov.ua/get-user-certificate/KkmmjFJTk-Cr-bp9gLje","Завантажити сертифікат")</f>
        <v>Завантажити сертифікат</v>
      </c>
    </row>
    <row r="628" spans="1:3" x14ac:dyDescent="0.3">
      <c r="A628">
        <v>627</v>
      </c>
      <c r="B628" s="1" t="s">
        <v>627</v>
      </c>
      <c r="C628" t="str">
        <f>HYPERLINK("https://talan.bank.gov.ua/get-user-certificate/Kkmmjf0SIulWwMtFW_Er","Завантажити сертифікат")</f>
        <v>Завантажити сертифікат</v>
      </c>
    </row>
    <row r="629" spans="1:3" ht="28.8" x14ac:dyDescent="0.3">
      <c r="A629">
        <v>628</v>
      </c>
      <c r="B629" s="1" t="s">
        <v>628</v>
      </c>
      <c r="C629" t="str">
        <f>HYPERLINK("https://talan.bank.gov.ua/get-user-certificate/KkmmjT3Hk-dUmOtZUUSn","Завантажити сертифікат")</f>
        <v>Завантажити сертифікат</v>
      </c>
    </row>
    <row r="630" spans="1:3" x14ac:dyDescent="0.3">
      <c r="A630">
        <v>629</v>
      </c>
      <c r="B630" s="1" t="s">
        <v>629</v>
      </c>
      <c r="C630" t="str">
        <f>HYPERLINK("https://talan.bank.gov.ua/get-user-certificate/KkmmjbYCwgTgFLtbXIkh","Завантажити сертифікат")</f>
        <v>Завантажити сертифікат</v>
      </c>
    </row>
    <row r="631" spans="1:3" x14ac:dyDescent="0.3">
      <c r="A631">
        <v>630</v>
      </c>
      <c r="B631" s="1" t="s">
        <v>630</v>
      </c>
      <c r="C631" t="str">
        <f>HYPERLINK("https://talan.bank.gov.ua/get-user-certificate/KkmmjgDcw0lXMns2O0dR","Завантажити сертифікат")</f>
        <v>Завантажити сертифікат</v>
      </c>
    </row>
    <row r="632" spans="1:3" ht="28.8" x14ac:dyDescent="0.3">
      <c r="A632">
        <v>631</v>
      </c>
      <c r="B632" s="1" t="s">
        <v>631</v>
      </c>
      <c r="C632" t="str">
        <f>HYPERLINK("https://talan.bank.gov.ua/get-user-certificate/KkmmjjaWXV1-yo1fx9Ny","Завантажити сертифікат")</f>
        <v>Завантажити сертифікат</v>
      </c>
    </row>
    <row r="633" spans="1:3" ht="28.8" x14ac:dyDescent="0.3">
      <c r="A633">
        <v>632</v>
      </c>
      <c r="B633" s="1" t="s">
        <v>632</v>
      </c>
      <c r="C633" t="str">
        <f>HYPERLINK("https://talan.bank.gov.ua/get-user-certificate/Kkmmj-Xi8X_U0tYLh8WX","Завантажити сертифікат")</f>
        <v>Завантажити сертифікат</v>
      </c>
    </row>
    <row r="634" spans="1:3" x14ac:dyDescent="0.3">
      <c r="A634">
        <v>633</v>
      </c>
      <c r="B634" s="1" t="s">
        <v>633</v>
      </c>
      <c r="C634" t="str">
        <f>HYPERLINK("https://talan.bank.gov.ua/get-user-certificate/KkmmjtiHl0iNN1kEmqVm","Завантажити сертифікат")</f>
        <v>Завантажити сертифікат</v>
      </c>
    </row>
    <row r="635" spans="1:3" x14ac:dyDescent="0.3">
      <c r="A635">
        <v>634</v>
      </c>
      <c r="B635" s="1" t="s">
        <v>634</v>
      </c>
      <c r="C635" t="str">
        <f>HYPERLINK("https://talan.bank.gov.ua/get-user-certificate/KkmmjXXspg9rWr4FkhUK","Завантажити сертифікат")</f>
        <v>Завантажити сертифікат</v>
      </c>
    </row>
    <row r="636" spans="1:3" ht="28.8" x14ac:dyDescent="0.3">
      <c r="A636">
        <v>635</v>
      </c>
      <c r="B636" s="1" t="s">
        <v>635</v>
      </c>
      <c r="C636" t="str">
        <f>HYPERLINK("https://talan.bank.gov.ua/get-user-certificate/Kkmmjeu12nGjFvYgffAN","Завантажити сертифікат")</f>
        <v>Завантажити сертифікат</v>
      </c>
    </row>
    <row r="637" spans="1:3" x14ac:dyDescent="0.3">
      <c r="A637">
        <v>636</v>
      </c>
      <c r="B637" s="1" t="s">
        <v>636</v>
      </c>
      <c r="C637" t="str">
        <f>HYPERLINK("https://talan.bank.gov.ua/get-user-certificate/KkmmjgBX2LuODnWjWGT4","Завантажити сертифікат")</f>
        <v>Завантажити сертифікат</v>
      </c>
    </row>
    <row r="638" spans="1:3" ht="28.8" x14ac:dyDescent="0.3">
      <c r="A638">
        <v>637</v>
      </c>
      <c r="B638" s="1" t="s">
        <v>637</v>
      </c>
      <c r="C638" t="str">
        <f>HYPERLINK("https://talan.bank.gov.ua/get-user-certificate/Kkmmj-G_udPoYGicQL8I","Завантажити сертифікат")</f>
        <v>Завантажити сертифікат</v>
      </c>
    </row>
    <row r="639" spans="1:3" x14ac:dyDescent="0.3">
      <c r="A639">
        <v>638</v>
      </c>
      <c r="B639" s="1" t="s">
        <v>638</v>
      </c>
      <c r="C639" t="str">
        <f>HYPERLINK("https://talan.bank.gov.ua/get-user-certificate/KkmmjKZyJukuu0XKPGz4","Завантажити сертифікат")</f>
        <v>Завантажити сертифікат</v>
      </c>
    </row>
    <row r="640" spans="1:3" x14ac:dyDescent="0.3">
      <c r="A640">
        <v>639</v>
      </c>
      <c r="B640" s="1" t="s">
        <v>639</v>
      </c>
      <c r="C640" t="str">
        <f>HYPERLINK("https://talan.bank.gov.ua/get-user-certificate/KkmmjAtXXH_orx9s9xaA","Завантажити сертифікат")</f>
        <v>Завантажити сертифікат</v>
      </c>
    </row>
    <row r="641" spans="1:3" x14ac:dyDescent="0.3">
      <c r="A641">
        <v>640</v>
      </c>
      <c r="B641" s="1" t="s">
        <v>640</v>
      </c>
      <c r="C641" t="str">
        <f>HYPERLINK("https://talan.bank.gov.ua/get-user-certificate/KkmmjyvGnwJDf_2Zr3O9","Завантажити сертифікат")</f>
        <v>Завантажити сертифікат</v>
      </c>
    </row>
    <row r="642" spans="1:3" x14ac:dyDescent="0.3">
      <c r="A642">
        <v>641</v>
      </c>
      <c r="B642" s="1" t="s">
        <v>641</v>
      </c>
      <c r="C642" t="str">
        <f>HYPERLINK("https://talan.bank.gov.ua/get-user-certificate/Kkmmjf1F5nxdFXrTBgSH","Завантажити сертифікат")</f>
        <v>Завантажити сертифікат</v>
      </c>
    </row>
    <row r="643" spans="1:3" x14ac:dyDescent="0.3">
      <c r="A643">
        <v>642</v>
      </c>
      <c r="B643" s="1" t="s">
        <v>642</v>
      </c>
      <c r="C643" t="str">
        <f>HYPERLINK("https://talan.bank.gov.ua/get-user-certificate/Kkmmj7yWjfGMH6h8hV2Y","Завантажити сертифікат")</f>
        <v>Завантажити сертифікат</v>
      </c>
    </row>
    <row r="644" spans="1:3" x14ac:dyDescent="0.3">
      <c r="A644">
        <v>643</v>
      </c>
      <c r="B644" s="1" t="s">
        <v>643</v>
      </c>
      <c r="C644" t="str">
        <f>HYPERLINK("https://talan.bank.gov.ua/get-user-certificate/Kkmmji-_A2BBR9w5SFKw","Завантажити сертифікат")</f>
        <v>Завантажити сертифікат</v>
      </c>
    </row>
    <row r="645" spans="1:3" ht="28.8" x14ac:dyDescent="0.3">
      <c r="A645">
        <v>644</v>
      </c>
      <c r="B645" s="1" t="s">
        <v>644</v>
      </c>
      <c r="C645" t="str">
        <f>HYPERLINK("https://talan.bank.gov.ua/get-user-certificate/KkmmjLYfGR190Aqb7mF4","Завантажити сертифікат")</f>
        <v>Завантажити сертифікат</v>
      </c>
    </row>
    <row r="646" spans="1:3" x14ac:dyDescent="0.3">
      <c r="A646">
        <v>645</v>
      </c>
      <c r="B646" s="1" t="s">
        <v>645</v>
      </c>
      <c r="C646" t="str">
        <f>HYPERLINK("https://talan.bank.gov.ua/get-user-certificate/Kkmmj468tLMg7uiPUSgy","Завантажити сертифікат")</f>
        <v>Завантажити сертифікат</v>
      </c>
    </row>
    <row r="647" spans="1:3" ht="28.8" x14ac:dyDescent="0.3">
      <c r="A647">
        <v>646</v>
      </c>
      <c r="B647" s="1" t="s">
        <v>646</v>
      </c>
      <c r="C647" t="str">
        <f>HYPERLINK("https://talan.bank.gov.ua/get-user-certificate/KkmmjGJdMxjIBKjwve6B","Завантажити сертифікат")</f>
        <v>Завантажити сертифікат</v>
      </c>
    </row>
    <row r="648" spans="1:3" x14ac:dyDescent="0.3">
      <c r="A648">
        <v>647</v>
      </c>
      <c r="B648" s="1" t="s">
        <v>647</v>
      </c>
      <c r="C648" t="str">
        <f>HYPERLINK("https://talan.bank.gov.ua/get-user-certificate/KkmmjYFKuWhMuKf8gaa9","Завантажити сертифікат")</f>
        <v>Завантажити сертифікат</v>
      </c>
    </row>
    <row r="649" spans="1:3" ht="28.8" x14ac:dyDescent="0.3">
      <c r="A649">
        <v>648</v>
      </c>
      <c r="B649" s="1" t="s">
        <v>648</v>
      </c>
      <c r="C649" t="str">
        <f>HYPERLINK("https://talan.bank.gov.ua/get-user-certificate/KkmmjkMV-I5q3tYO_9jH","Завантажити сертифікат")</f>
        <v>Завантажити сертифікат</v>
      </c>
    </row>
    <row r="650" spans="1:3" x14ac:dyDescent="0.3">
      <c r="A650">
        <v>649</v>
      </c>
      <c r="B650" s="1" t="s">
        <v>649</v>
      </c>
      <c r="C650" t="str">
        <f>HYPERLINK("https://talan.bank.gov.ua/get-user-certificate/Kkmmjs6JnLukAZ8IoR0A","Завантажити сертифікат")</f>
        <v>Завантажити сертифікат</v>
      </c>
    </row>
    <row r="651" spans="1:3" x14ac:dyDescent="0.3">
      <c r="A651">
        <v>650</v>
      </c>
      <c r="B651" s="1" t="s">
        <v>650</v>
      </c>
      <c r="C651" t="str">
        <f>HYPERLINK("https://talan.bank.gov.ua/get-user-certificate/Kkmmjuvvtl5IGTqvuxPX","Завантажити сертифікат")</f>
        <v>Завантажити сертифікат</v>
      </c>
    </row>
    <row r="652" spans="1:3" x14ac:dyDescent="0.3">
      <c r="A652">
        <v>651</v>
      </c>
      <c r="B652" s="1" t="s">
        <v>651</v>
      </c>
      <c r="C652" t="str">
        <f>HYPERLINK("https://talan.bank.gov.ua/get-user-certificate/KkmmjNhX_1Yhup7kqTIg","Завантажити сертифікат")</f>
        <v>Завантажити сертифікат</v>
      </c>
    </row>
    <row r="653" spans="1:3" x14ac:dyDescent="0.3">
      <c r="A653">
        <v>652</v>
      </c>
      <c r="B653" s="1" t="s">
        <v>652</v>
      </c>
      <c r="C653" t="str">
        <f>HYPERLINK("https://talan.bank.gov.ua/get-user-certificate/KkmmjpZeWyE3-E6CtxKv","Завантажити сертифікат")</f>
        <v>Завантажити сертифікат</v>
      </c>
    </row>
    <row r="654" spans="1:3" x14ac:dyDescent="0.3">
      <c r="A654">
        <v>653</v>
      </c>
      <c r="B654" s="1" t="s">
        <v>653</v>
      </c>
      <c r="C654" t="str">
        <f>HYPERLINK("https://talan.bank.gov.ua/get-user-certificate/KkmmjxwXI_-hiTke71D0","Завантажити сертифікат")</f>
        <v>Завантажити сертифікат</v>
      </c>
    </row>
    <row r="655" spans="1:3" ht="28.8" x14ac:dyDescent="0.3">
      <c r="A655">
        <v>654</v>
      </c>
      <c r="B655" s="1" t="s">
        <v>654</v>
      </c>
      <c r="C655" t="str">
        <f>HYPERLINK("https://talan.bank.gov.ua/get-user-certificate/KkmmjeQP_7FngNz3Ciob","Завантажити сертифікат")</f>
        <v>Завантажити сертифікат</v>
      </c>
    </row>
    <row r="656" spans="1:3" x14ac:dyDescent="0.3">
      <c r="A656">
        <v>655</v>
      </c>
      <c r="B656" s="1" t="s">
        <v>655</v>
      </c>
      <c r="C656" t="str">
        <f>HYPERLINK("https://talan.bank.gov.ua/get-user-certificate/KkmmjzmsLhbQNcgSnxZ7","Завантажити сертифікат")</f>
        <v>Завантажити сертифікат</v>
      </c>
    </row>
    <row r="657" spans="1:3" x14ac:dyDescent="0.3">
      <c r="A657">
        <v>656</v>
      </c>
      <c r="B657" s="1" t="s">
        <v>656</v>
      </c>
      <c r="C657" t="str">
        <f>HYPERLINK("https://talan.bank.gov.ua/get-user-certificate/KkmmjQjvHWlz-9Ry9oGo","Завантажити сертифікат")</f>
        <v>Завантажити сертифікат</v>
      </c>
    </row>
    <row r="658" spans="1:3" x14ac:dyDescent="0.3">
      <c r="A658">
        <v>657</v>
      </c>
      <c r="B658" s="1" t="s">
        <v>657</v>
      </c>
      <c r="C658" t="str">
        <f>HYPERLINK("https://talan.bank.gov.ua/get-user-certificate/KkmmjliSQtdjPHZ0cqii","Завантажити сертифікат")</f>
        <v>Завантажити сертифікат</v>
      </c>
    </row>
    <row r="659" spans="1:3" x14ac:dyDescent="0.3">
      <c r="A659">
        <v>658</v>
      </c>
      <c r="B659" s="1" t="s">
        <v>658</v>
      </c>
      <c r="C659" t="str">
        <f>HYPERLINK("https://talan.bank.gov.ua/get-user-certificate/KkmmjG8Kklxrdr7vmZU_","Завантажити сертифікат")</f>
        <v>Завантажити сертифікат</v>
      </c>
    </row>
    <row r="660" spans="1:3" x14ac:dyDescent="0.3">
      <c r="A660">
        <v>659</v>
      </c>
      <c r="B660" s="1" t="s">
        <v>659</v>
      </c>
      <c r="C660" t="str">
        <f>HYPERLINK("https://talan.bank.gov.ua/get-user-certificate/KkmmjfMyvSXRbzr6ys19","Завантажити сертифікат")</f>
        <v>Завантажити сертифікат</v>
      </c>
    </row>
    <row r="661" spans="1:3" x14ac:dyDescent="0.3">
      <c r="A661">
        <v>660</v>
      </c>
      <c r="B661" s="1" t="s">
        <v>660</v>
      </c>
      <c r="C661" t="str">
        <f>HYPERLINK("https://talan.bank.gov.ua/get-user-certificate/Kkmmj-vC5LThzgyWb5iL","Завантажити сертифікат")</f>
        <v>Завантажити сертифікат</v>
      </c>
    </row>
    <row r="662" spans="1:3" x14ac:dyDescent="0.3">
      <c r="A662">
        <v>661</v>
      </c>
      <c r="B662" s="1" t="s">
        <v>661</v>
      </c>
      <c r="C662" t="str">
        <f>HYPERLINK("https://talan.bank.gov.ua/get-user-certificate/KkmmjW36qaQAe9ou-PPP","Завантажити сертифікат")</f>
        <v>Завантажити сертифікат</v>
      </c>
    </row>
    <row r="663" spans="1:3" x14ac:dyDescent="0.3">
      <c r="A663">
        <v>662</v>
      </c>
      <c r="B663" s="1" t="s">
        <v>662</v>
      </c>
      <c r="C663" t="str">
        <f>HYPERLINK("https://talan.bank.gov.ua/get-user-certificate/KkmmjEzVhtPu-we2-Vyq","Завантажити сертифікат")</f>
        <v>Завантажити сертифікат</v>
      </c>
    </row>
    <row r="664" spans="1:3" x14ac:dyDescent="0.3">
      <c r="A664">
        <v>663</v>
      </c>
      <c r="B664" s="1" t="s">
        <v>663</v>
      </c>
      <c r="C664" t="str">
        <f>HYPERLINK("https://talan.bank.gov.ua/get-user-certificate/KkmmjqUGKshZ68RhuugV","Завантажити сертифікат")</f>
        <v>Завантажити сертифікат</v>
      </c>
    </row>
    <row r="665" spans="1:3" ht="28.8" x14ac:dyDescent="0.3">
      <c r="A665">
        <v>664</v>
      </c>
      <c r="B665" s="1" t="s">
        <v>664</v>
      </c>
      <c r="C665" t="str">
        <f>HYPERLINK("https://talan.bank.gov.ua/get-user-certificate/KkmmjZvggd0k_HVK1iqZ","Завантажити сертифікат")</f>
        <v>Завантажити сертифікат</v>
      </c>
    </row>
    <row r="666" spans="1:3" x14ac:dyDescent="0.3">
      <c r="A666">
        <v>665</v>
      </c>
      <c r="B666" s="1" t="s">
        <v>665</v>
      </c>
      <c r="C666" t="str">
        <f>HYPERLINK("https://talan.bank.gov.ua/get-user-certificate/KkmmjqeAivLdmUsWO_7F","Завантажити сертифікат")</f>
        <v>Завантажити сертифікат</v>
      </c>
    </row>
    <row r="667" spans="1:3" x14ac:dyDescent="0.3">
      <c r="A667">
        <v>666</v>
      </c>
      <c r="B667" s="1" t="s">
        <v>666</v>
      </c>
      <c r="C667" t="str">
        <f>HYPERLINK("https://talan.bank.gov.ua/get-user-certificate/KkmmjIdB-zww4DnUvBF4","Завантажити сертифікат")</f>
        <v>Завантажити сертифікат</v>
      </c>
    </row>
    <row r="668" spans="1:3" x14ac:dyDescent="0.3">
      <c r="A668">
        <v>667</v>
      </c>
      <c r="B668" s="1" t="s">
        <v>667</v>
      </c>
      <c r="C668" t="str">
        <f>HYPERLINK("https://talan.bank.gov.ua/get-user-certificate/KkmmjztMdzlapPtZGMOk","Завантажити сертифікат")</f>
        <v>Завантажити сертифікат</v>
      </c>
    </row>
    <row r="669" spans="1:3" x14ac:dyDescent="0.3">
      <c r="A669">
        <v>668</v>
      </c>
      <c r="B669" s="1" t="s">
        <v>668</v>
      </c>
      <c r="C669" t="str">
        <f>HYPERLINK("https://talan.bank.gov.ua/get-user-certificate/KkmmjjJ5WX7svx0hl-7a","Завантажити сертифікат")</f>
        <v>Завантажити сертифікат</v>
      </c>
    </row>
    <row r="670" spans="1:3" x14ac:dyDescent="0.3">
      <c r="A670">
        <v>669</v>
      </c>
      <c r="B670" s="1" t="s">
        <v>669</v>
      </c>
      <c r="C670" t="str">
        <f>HYPERLINK("https://talan.bank.gov.ua/get-user-certificate/KkmmjMYTsotkCqJR33n1","Завантажити сертифікат")</f>
        <v>Завантажити сертифікат</v>
      </c>
    </row>
    <row r="671" spans="1:3" x14ac:dyDescent="0.3">
      <c r="A671">
        <v>670</v>
      </c>
      <c r="B671" s="1" t="s">
        <v>670</v>
      </c>
      <c r="C671" t="str">
        <f>HYPERLINK("https://talan.bank.gov.ua/get-user-certificate/Kkmmjas1BJGE-hROfJMr","Завантажити сертифікат")</f>
        <v>Завантажити сертифікат</v>
      </c>
    </row>
    <row r="672" spans="1:3" ht="28.8" x14ac:dyDescent="0.3">
      <c r="A672">
        <v>671</v>
      </c>
      <c r="B672" s="1" t="s">
        <v>671</v>
      </c>
      <c r="C672" t="str">
        <f>HYPERLINK("https://talan.bank.gov.ua/get-user-certificate/KkmmjbwtoQ80_nFkvPMp","Завантажити сертифікат")</f>
        <v>Завантажити сертифікат</v>
      </c>
    </row>
    <row r="673" spans="1:3" x14ac:dyDescent="0.3">
      <c r="A673">
        <v>672</v>
      </c>
      <c r="B673" s="1" t="s">
        <v>672</v>
      </c>
      <c r="C673" t="str">
        <f>HYPERLINK("https://talan.bank.gov.ua/get-user-certificate/KkmmjXpyMPwPyCK_S_Fu","Завантажити сертифікат")</f>
        <v>Завантажити сертифікат</v>
      </c>
    </row>
    <row r="674" spans="1:3" x14ac:dyDescent="0.3">
      <c r="A674">
        <v>673</v>
      </c>
      <c r="B674" s="1" t="s">
        <v>673</v>
      </c>
      <c r="C674" t="str">
        <f>HYPERLINK("https://talan.bank.gov.ua/get-user-certificate/KkmmjYVdSJakWdNoXonM","Завантажити сертифікат")</f>
        <v>Завантажити сертифікат</v>
      </c>
    </row>
    <row r="675" spans="1:3" x14ac:dyDescent="0.3">
      <c r="A675">
        <v>674</v>
      </c>
      <c r="B675" s="1" t="s">
        <v>674</v>
      </c>
      <c r="C675" t="str">
        <f>HYPERLINK("https://talan.bank.gov.ua/get-user-certificate/KkmmjNfTtjhhvzFcH8dx","Завантажити сертифікат")</f>
        <v>Завантажити сертифікат</v>
      </c>
    </row>
    <row r="676" spans="1:3" x14ac:dyDescent="0.3">
      <c r="A676">
        <v>675</v>
      </c>
      <c r="B676" s="1" t="s">
        <v>675</v>
      </c>
      <c r="C676" t="str">
        <f>HYPERLINK("https://talan.bank.gov.ua/get-user-certificate/Kkmmj_cgH1H6jn24doky","Завантажити сертифікат")</f>
        <v>Завантажити сертифікат</v>
      </c>
    </row>
    <row r="677" spans="1:3" x14ac:dyDescent="0.3">
      <c r="A677">
        <v>676</v>
      </c>
      <c r="B677" s="1" t="s">
        <v>676</v>
      </c>
      <c r="C677" t="str">
        <f>HYPERLINK("https://talan.bank.gov.ua/get-user-certificate/Kkmmj4Uqzq1Da6mixDLz","Завантажити сертифікат")</f>
        <v>Завантажити сертифікат</v>
      </c>
    </row>
    <row r="678" spans="1:3" x14ac:dyDescent="0.3">
      <c r="A678">
        <v>677</v>
      </c>
      <c r="B678" s="1" t="s">
        <v>677</v>
      </c>
      <c r="C678" t="str">
        <f>HYPERLINK("https://talan.bank.gov.ua/get-user-certificate/KkmmjOpPoJ06Zz1JOhf8","Завантажити сертифікат")</f>
        <v>Завантажити сертифікат</v>
      </c>
    </row>
    <row r="679" spans="1:3" x14ac:dyDescent="0.3">
      <c r="A679">
        <v>678</v>
      </c>
      <c r="B679" s="1" t="s">
        <v>678</v>
      </c>
      <c r="C679" t="str">
        <f>HYPERLINK("https://talan.bank.gov.ua/get-user-certificate/KkmmjTRxRqhQ0UQ4T_yI","Завантажити сертифікат")</f>
        <v>Завантажити сертифікат</v>
      </c>
    </row>
    <row r="680" spans="1:3" x14ac:dyDescent="0.3">
      <c r="A680">
        <v>679</v>
      </c>
      <c r="B680" s="1" t="s">
        <v>679</v>
      </c>
      <c r="C680" t="str">
        <f>HYPERLINK("https://talan.bank.gov.ua/get-user-certificate/KkmmjMi91rHhv5jfPBLh","Завантажити сертифікат")</f>
        <v>Завантажити сертифікат</v>
      </c>
    </row>
    <row r="681" spans="1:3" x14ac:dyDescent="0.3">
      <c r="A681">
        <v>680</v>
      </c>
      <c r="B681" s="1" t="s">
        <v>680</v>
      </c>
      <c r="C681" t="str">
        <f>HYPERLINK("https://talan.bank.gov.ua/get-user-certificate/KkmmjQ7ZHrfFKU8c4nyk","Завантажити сертифікат")</f>
        <v>Завантажити сертифікат</v>
      </c>
    </row>
    <row r="682" spans="1:3" x14ac:dyDescent="0.3">
      <c r="A682">
        <v>681</v>
      </c>
      <c r="B682" s="1" t="s">
        <v>681</v>
      </c>
      <c r="C682" t="str">
        <f>HYPERLINK("https://talan.bank.gov.ua/get-user-certificate/KkmmjlmvFQvnfbmb6sOL","Завантажити сертифікат")</f>
        <v>Завантажити сертифікат</v>
      </c>
    </row>
    <row r="683" spans="1:3" x14ac:dyDescent="0.3">
      <c r="A683">
        <v>682</v>
      </c>
      <c r="B683" s="1" t="s">
        <v>682</v>
      </c>
      <c r="C683" t="str">
        <f>HYPERLINK("https://talan.bank.gov.ua/get-user-certificate/Kkmmjt79rDbMBKbtWy0I","Завантажити сертифікат")</f>
        <v>Завантажити сертифікат</v>
      </c>
    </row>
    <row r="684" spans="1:3" x14ac:dyDescent="0.3">
      <c r="A684">
        <v>683</v>
      </c>
      <c r="B684" s="1" t="s">
        <v>683</v>
      </c>
      <c r="C684" t="str">
        <f>HYPERLINK("https://talan.bank.gov.ua/get-user-certificate/KkmmjSQ-8rTCL0Avtmrd","Завантажити сертифікат")</f>
        <v>Завантажити сертифікат</v>
      </c>
    </row>
    <row r="685" spans="1:3" ht="28.8" x14ac:dyDescent="0.3">
      <c r="A685">
        <v>684</v>
      </c>
      <c r="B685" s="1" t="s">
        <v>684</v>
      </c>
      <c r="C685" t="str">
        <f>HYPERLINK("https://talan.bank.gov.ua/get-user-certificate/Kkmmjil-WkF9DM5TaTre","Завантажити сертифікат")</f>
        <v>Завантажити сертифікат</v>
      </c>
    </row>
    <row r="686" spans="1:3" x14ac:dyDescent="0.3">
      <c r="A686">
        <v>685</v>
      </c>
      <c r="B686" s="1" t="s">
        <v>685</v>
      </c>
      <c r="C686" t="str">
        <f>HYPERLINK("https://talan.bank.gov.ua/get-user-certificate/KkmmjrbRCqfS1g3--gIM","Завантажити сертифікат")</f>
        <v>Завантажити сертифікат</v>
      </c>
    </row>
    <row r="687" spans="1:3" ht="43.2" x14ac:dyDescent="0.3">
      <c r="A687">
        <v>686</v>
      </c>
      <c r="B687" s="1" t="s">
        <v>686</v>
      </c>
      <c r="C687" t="str">
        <f>HYPERLINK("https://talan.bank.gov.ua/get-user-certificate/KkmmjQF2BZ9OixDaVzQD","Завантажити сертифікат")</f>
        <v>Завантажити сертифікат</v>
      </c>
    </row>
    <row r="688" spans="1:3" x14ac:dyDescent="0.3">
      <c r="A688">
        <v>687</v>
      </c>
      <c r="B688" s="1" t="s">
        <v>687</v>
      </c>
      <c r="C688" t="str">
        <f>HYPERLINK("https://talan.bank.gov.ua/get-user-certificate/KkmmjXlUvYMex6T8RXl_","Завантажити сертифікат")</f>
        <v>Завантажити сертифікат</v>
      </c>
    </row>
    <row r="689" spans="1:3" x14ac:dyDescent="0.3">
      <c r="A689">
        <v>688</v>
      </c>
      <c r="B689" s="1" t="s">
        <v>688</v>
      </c>
      <c r="C689" t="str">
        <f>HYPERLINK("https://talan.bank.gov.ua/get-user-certificate/KkmmjnGIUoa1I5xYCtFV","Завантажити сертифікат")</f>
        <v>Завантажити сертифікат</v>
      </c>
    </row>
    <row r="690" spans="1:3" ht="28.8" x14ac:dyDescent="0.3">
      <c r="A690">
        <v>689</v>
      </c>
      <c r="B690" s="1" t="s">
        <v>689</v>
      </c>
      <c r="C690" t="str">
        <f>HYPERLINK("https://talan.bank.gov.ua/get-user-certificate/KkmmjlUwZC4HWGZtFiqN","Завантажити сертифікат")</f>
        <v>Завантажити сертифікат</v>
      </c>
    </row>
    <row r="691" spans="1:3" x14ac:dyDescent="0.3">
      <c r="A691">
        <v>690</v>
      </c>
      <c r="B691" s="1" t="s">
        <v>690</v>
      </c>
      <c r="C691" t="str">
        <f>HYPERLINK("https://talan.bank.gov.ua/get-user-certificate/KkmmjCxa-hWJA9VoJq2a","Завантажити сертифікат")</f>
        <v>Завантажити сертифікат</v>
      </c>
    </row>
    <row r="692" spans="1:3" ht="28.8" x14ac:dyDescent="0.3">
      <c r="A692">
        <v>691</v>
      </c>
      <c r="B692" s="1" t="s">
        <v>691</v>
      </c>
      <c r="C692" t="str">
        <f>HYPERLINK("https://talan.bank.gov.ua/get-user-certificate/Kkmmj2BUTOYLnSQucs12","Завантажити сертифікат")</f>
        <v>Завантажити сертифікат</v>
      </c>
    </row>
    <row r="693" spans="1:3" x14ac:dyDescent="0.3">
      <c r="A693">
        <v>692</v>
      </c>
      <c r="B693" s="1" t="s">
        <v>692</v>
      </c>
      <c r="C693" t="str">
        <f>HYPERLINK("https://talan.bank.gov.ua/get-user-certificate/KkmmjHTjAvc5zqP4aaRi","Завантажити сертифікат")</f>
        <v>Завантажити сертифікат</v>
      </c>
    </row>
    <row r="694" spans="1:3" x14ac:dyDescent="0.3">
      <c r="A694">
        <v>693</v>
      </c>
      <c r="B694" s="1" t="s">
        <v>693</v>
      </c>
      <c r="C694" t="str">
        <f>HYPERLINK("https://talan.bank.gov.ua/get-user-certificate/KkmmjSMtNgUEpBwBPKYj","Завантажити сертифікат")</f>
        <v>Завантажити сертифікат</v>
      </c>
    </row>
    <row r="695" spans="1:3" ht="28.8" x14ac:dyDescent="0.3">
      <c r="A695">
        <v>694</v>
      </c>
      <c r="B695" s="1" t="s">
        <v>694</v>
      </c>
      <c r="C695" t="str">
        <f>HYPERLINK("https://talan.bank.gov.ua/get-user-certificate/KkmmjNyM0_RWyU7_hc5v","Завантажити сертифікат")</f>
        <v>Завантажити сертифікат</v>
      </c>
    </row>
    <row r="696" spans="1:3" x14ac:dyDescent="0.3">
      <c r="A696">
        <v>695</v>
      </c>
      <c r="B696" s="1" t="s">
        <v>695</v>
      </c>
      <c r="C696" t="str">
        <f>HYPERLINK("https://talan.bank.gov.ua/get-user-certificate/KkmmjPAskycq6zJsOWxw","Завантажити сертифікат")</f>
        <v>Завантажити сертифікат</v>
      </c>
    </row>
    <row r="697" spans="1:3" x14ac:dyDescent="0.3">
      <c r="A697">
        <v>696</v>
      </c>
      <c r="B697" s="1" t="s">
        <v>696</v>
      </c>
      <c r="C697" t="str">
        <f>HYPERLINK("https://talan.bank.gov.ua/get-user-certificate/KkmmjKs7joMQ7kaD7eMM","Завантажити сертифікат")</f>
        <v>Завантажити сертифікат</v>
      </c>
    </row>
    <row r="698" spans="1:3" x14ac:dyDescent="0.3">
      <c r="A698">
        <v>697</v>
      </c>
      <c r="B698" s="1" t="s">
        <v>697</v>
      </c>
      <c r="C698" t="str">
        <f>HYPERLINK("https://talan.bank.gov.ua/get-user-certificate/KkmmjvYuduEWI5msv3U9","Завантажити сертифікат")</f>
        <v>Завантажити сертифікат</v>
      </c>
    </row>
    <row r="699" spans="1:3" ht="28.8" x14ac:dyDescent="0.3">
      <c r="A699">
        <v>698</v>
      </c>
      <c r="B699" s="1" t="s">
        <v>698</v>
      </c>
      <c r="C699" t="str">
        <f>HYPERLINK("https://talan.bank.gov.ua/get-user-certificate/Kkmmjs0G2OWjC5FJxD83","Завантажити сертифікат")</f>
        <v>Завантажити сертифікат</v>
      </c>
    </row>
    <row r="700" spans="1:3" x14ac:dyDescent="0.3">
      <c r="A700">
        <v>699</v>
      </c>
      <c r="B700" s="1" t="s">
        <v>699</v>
      </c>
      <c r="C700" t="str">
        <f>HYPERLINK("https://talan.bank.gov.ua/get-user-certificate/KkmmjZjsFJ9uTbU0HrX5","Завантажити сертифікат")</f>
        <v>Завантажити сертифікат</v>
      </c>
    </row>
    <row r="701" spans="1:3" x14ac:dyDescent="0.3">
      <c r="A701">
        <v>700</v>
      </c>
      <c r="B701" s="1" t="s">
        <v>700</v>
      </c>
      <c r="C701" t="str">
        <f>HYPERLINK("https://talan.bank.gov.ua/get-user-certificate/KkmmjgxKxS9ydiFQmcKV","Завантажити сертифікат")</f>
        <v>Завантажити сертифікат</v>
      </c>
    </row>
    <row r="702" spans="1:3" x14ac:dyDescent="0.3">
      <c r="A702">
        <v>701</v>
      </c>
      <c r="B702" s="1" t="s">
        <v>701</v>
      </c>
      <c r="C702" t="str">
        <f>HYPERLINK("https://talan.bank.gov.ua/get-user-certificate/KkmmjetDlehrmbvDZMLy","Завантажити сертифікат")</f>
        <v>Завантажити сертифікат</v>
      </c>
    </row>
    <row r="703" spans="1:3" x14ac:dyDescent="0.3">
      <c r="A703">
        <v>702</v>
      </c>
      <c r="B703" s="1" t="s">
        <v>702</v>
      </c>
      <c r="C703" t="str">
        <f>HYPERLINK("https://talan.bank.gov.ua/get-user-certificate/KkmmjpiI7yyHOEZZwLUM","Завантажити сертифікат")</f>
        <v>Завантажити сертифікат</v>
      </c>
    </row>
    <row r="704" spans="1:3" x14ac:dyDescent="0.3">
      <c r="A704">
        <v>703</v>
      </c>
      <c r="B704" s="1" t="s">
        <v>555</v>
      </c>
      <c r="C704" t="str">
        <f>HYPERLINK("https://talan.bank.gov.ua/get-user-certificate/KkmmjXa4M6Try7ZQ4dlH","Завантажити сертифікат")</f>
        <v>Завантажити сертифікат</v>
      </c>
    </row>
    <row r="705" spans="1:3" ht="28.8" x14ac:dyDescent="0.3">
      <c r="A705">
        <v>704</v>
      </c>
      <c r="B705" s="1" t="s">
        <v>703</v>
      </c>
      <c r="C705" t="str">
        <f>HYPERLINK("https://talan.bank.gov.ua/get-user-certificate/Kkmmj5wisj0APLTbqgAO","Завантажити сертифікат")</f>
        <v>Завантажити сертифікат</v>
      </c>
    </row>
    <row r="706" spans="1:3" x14ac:dyDescent="0.3">
      <c r="A706">
        <v>705</v>
      </c>
      <c r="B706" s="1" t="s">
        <v>704</v>
      </c>
      <c r="C706" t="str">
        <f>HYPERLINK("https://talan.bank.gov.ua/get-user-certificate/KkmmjgO1P-8Jn_qWkZzQ","Завантажити сертифікат")</f>
        <v>Завантажити сертифікат</v>
      </c>
    </row>
    <row r="707" spans="1:3" x14ac:dyDescent="0.3">
      <c r="A707">
        <v>706</v>
      </c>
      <c r="B707" s="1" t="s">
        <v>705</v>
      </c>
      <c r="C707" t="str">
        <f>HYPERLINK("https://talan.bank.gov.ua/get-user-certificate/KkmmjtDGBH66Lh6MQe5j","Завантажити сертифікат")</f>
        <v>Завантажити сертифікат</v>
      </c>
    </row>
    <row r="708" spans="1:3" x14ac:dyDescent="0.3">
      <c r="A708">
        <v>707</v>
      </c>
      <c r="B708" s="1" t="s">
        <v>706</v>
      </c>
      <c r="C708" t="str">
        <f>HYPERLINK("https://talan.bank.gov.ua/get-user-certificate/Kkmmj5SYcTZPHMmWYn_9","Завантажити сертифікат")</f>
        <v>Завантажити сертифікат</v>
      </c>
    </row>
    <row r="709" spans="1:3" x14ac:dyDescent="0.3">
      <c r="A709">
        <v>708</v>
      </c>
      <c r="B709" s="1" t="s">
        <v>707</v>
      </c>
      <c r="C709" t="str">
        <f>HYPERLINK("https://talan.bank.gov.ua/get-user-certificate/KkmmjZWkxoxEUNtioouu","Завантажити сертифікат")</f>
        <v>Завантажити сертифікат</v>
      </c>
    </row>
    <row r="710" spans="1:3" x14ac:dyDescent="0.3">
      <c r="A710">
        <v>709</v>
      </c>
      <c r="B710" s="1" t="s">
        <v>708</v>
      </c>
      <c r="C710" t="str">
        <f>HYPERLINK("https://talan.bank.gov.ua/get-user-certificate/Kkmmj3lijAvOeYPbMDl6","Завантажити сертифікат")</f>
        <v>Завантажити сертифікат</v>
      </c>
    </row>
    <row r="711" spans="1:3" ht="28.8" x14ac:dyDescent="0.3">
      <c r="A711">
        <v>710</v>
      </c>
      <c r="B711" s="1" t="s">
        <v>709</v>
      </c>
      <c r="C711" t="str">
        <f>HYPERLINK("https://talan.bank.gov.ua/get-user-certificate/KkmmjBRf7lB4Dcnd8JSR","Завантажити сертифікат")</f>
        <v>Завантажити сертифікат</v>
      </c>
    </row>
    <row r="712" spans="1:3" x14ac:dyDescent="0.3">
      <c r="A712">
        <v>711</v>
      </c>
      <c r="B712" s="1" t="s">
        <v>710</v>
      </c>
      <c r="C712" t="str">
        <f>HYPERLINK("https://talan.bank.gov.ua/get-user-certificate/KkmmjCFoegRjMiXKkhT2","Завантажити сертифікат")</f>
        <v>Завантажити сертифікат</v>
      </c>
    </row>
    <row r="713" spans="1:3" x14ac:dyDescent="0.3">
      <c r="A713">
        <v>712</v>
      </c>
      <c r="B713" s="1" t="s">
        <v>711</v>
      </c>
      <c r="C713" t="str">
        <f>HYPERLINK("https://talan.bank.gov.ua/get-user-certificate/KkmmjP8LlSZq3mQBklLt","Завантажити сертифікат")</f>
        <v>Завантажити сертифікат</v>
      </c>
    </row>
    <row r="714" spans="1:3" ht="28.8" x14ac:dyDescent="0.3">
      <c r="A714">
        <v>713</v>
      </c>
      <c r="B714" s="1" t="s">
        <v>712</v>
      </c>
      <c r="C714" t="str">
        <f>HYPERLINK("https://talan.bank.gov.ua/get-user-certificate/KkmmjPiB7j7zviJauf2D","Завантажити сертифікат")</f>
        <v>Завантажити сертифікат</v>
      </c>
    </row>
    <row r="715" spans="1:3" x14ac:dyDescent="0.3">
      <c r="A715">
        <v>714</v>
      </c>
      <c r="B715" s="1" t="s">
        <v>713</v>
      </c>
      <c r="C715" t="str">
        <f>HYPERLINK("https://talan.bank.gov.ua/get-user-certificate/KkmmjLAqJsNhLEgiTp05","Завантажити сертифікат")</f>
        <v>Завантажити сертифікат</v>
      </c>
    </row>
    <row r="716" spans="1:3" ht="28.8" x14ac:dyDescent="0.3">
      <c r="A716">
        <v>715</v>
      </c>
      <c r="B716" s="1" t="s">
        <v>714</v>
      </c>
      <c r="C716" t="str">
        <f>HYPERLINK("https://talan.bank.gov.ua/get-user-certificate/KkmmjUf5VzJhFTd6d979","Завантажити сертифікат")</f>
        <v>Завантажити сертифікат</v>
      </c>
    </row>
    <row r="717" spans="1:3" ht="28.8" x14ac:dyDescent="0.3">
      <c r="A717">
        <v>716</v>
      </c>
      <c r="B717" s="1" t="s">
        <v>715</v>
      </c>
      <c r="C717" t="str">
        <f>HYPERLINK("https://talan.bank.gov.ua/get-user-certificate/Kkmmj8xmxpXcLLFRkfsc","Завантажити сертифікат")</f>
        <v>Завантажити сертифікат</v>
      </c>
    </row>
    <row r="718" spans="1:3" ht="28.8" x14ac:dyDescent="0.3">
      <c r="A718">
        <v>717</v>
      </c>
      <c r="B718" s="1" t="s">
        <v>716</v>
      </c>
      <c r="C718" t="str">
        <f>HYPERLINK("https://talan.bank.gov.ua/get-user-certificate/KkmmjihpRGf4n1Tdj41D","Завантажити сертифікат")</f>
        <v>Завантажити сертифікат</v>
      </c>
    </row>
    <row r="719" spans="1:3" ht="28.8" x14ac:dyDescent="0.3">
      <c r="A719">
        <v>718</v>
      </c>
      <c r="B719" s="1" t="s">
        <v>717</v>
      </c>
      <c r="C719" t="str">
        <f>HYPERLINK("https://talan.bank.gov.ua/get-user-certificate/KkmmjA9XJu-TKIeUj8fi","Завантажити сертифікат")</f>
        <v>Завантажити сертифікат</v>
      </c>
    </row>
    <row r="720" spans="1:3" ht="28.8" x14ac:dyDescent="0.3">
      <c r="A720">
        <v>719</v>
      </c>
      <c r="B720" s="1" t="s">
        <v>718</v>
      </c>
      <c r="C720" t="str">
        <f>HYPERLINK("https://talan.bank.gov.ua/get-user-certificate/KkmmjB68YkhokjZUnlHD","Завантажити сертифікат")</f>
        <v>Завантажити сертифікат</v>
      </c>
    </row>
    <row r="721" spans="1:3" ht="28.8" x14ac:dyDescent="0.3">
      <c r="A721">
        <v>720</v>
      </c>
      <c r="B721" s="1" t="s">
        <v>719</v>
      </c>
      <c r="C721" t="str">
        <f>HYPERLINK("https://talan.bank.gov.ua/get-user-certificate/Kkmmj9SD6og9hXF84iUV","Завантажити сертифікат")</f>
        <v>Завантажити сертифікат</v>
      </c>
    </row>
    <row r="722" spans="1:3" ht="28.8" x14ac:dyDescent="0.3">
      <c r="A722">
        <v>721</v>
      </c>
      <c r="B722" s="1" t="s">
        <v>720</v>
      </c>
      <c r="C722" t="str">
        <f>HYPERLINK("https://talan.bank.gov.ua/get-user-certificate/KkmmjEkXZLglMn-8UWmO","Завантажити сертифікат")</f>
        <v>Завантажити сертифікат</v>
      </c>
    </row>
    <row r="723" spans="1:3" x14ac:dyDescent="0.3">
      <c r="A723">
        <v>722</v>
      </c>
      <c r="B723" s="1" t="s">
        <v>721</v>
      </c>
      <c r="C723" t="str">
        <f>HYPERLINK("https://talan.bank.gov.ua/get-user-certificate/Kkmmjlm9yM0C11Uq1aTQ","Завантажити сертифікат")</f>
        <v>Завантажити сертифікат</v>
      </c>
    </row>
    <row r="724" spans="1:3" ht="28.8" x14ac:dyDescent="0.3">
      <c r="A724">
        <v>723</v>
      </c>
      <c r="B724" s="1" t="s">
        <v>722</v>
      </c>
      <c r="C724" t="str">
        <f>HYPERLINK("https://talan.bank.gov.ua/get-user-certificate/Kkmmjh4QwMJjfDvLzfeZ","Завантажити сертифікат")</f>
        <v>Завантажити сертифікат</v>
      </c>
    </row>
    <row r="725" spans="1:3" x14ac:dyDescent="0.3">
      <c r="A725">
        <v>724</v>
      </c>
      <c r="B725" s="1" t="s">
        <v>723</v>
      </c>
      <c r="C725" t="str">
        <f>HYPERLINK("https://talan.bank.gov.ua/get-user-certificate/KkmmjUu59kHnVNDMmTEV","Завантажити сертифікат")</f>
        <v>Завантажити сертифікат</v>
      </c>
    </row>
    <row r="726" spans="1:3" x14ac:dyDescent="0.3">
      <c r="A726">
        <v>725</v>
      </c>
      <c r="B726" s="1" t="s">
        <v>724</v>
      </c>
      <c r="C726" t="str">
        <f>HYPERLINK("https://talan.bank.gov.ua/get-user-certificate/KkmmjLp9qkQEz53imvup","Завантажити сертифікат")</f>
        <v>Завантажити сертифікат</v>
      </c>
    </row>
    <row r="727" spans="1:3" x14ac:dyDescent="0.3">
      <c r="A727">
        <v>726</v>
      </c>
      <c r="B727" s="1" t="s">
        <v>725</v>
      </c>
      <c r="C727" t="str">
        <f>HYPERLINK("https://talan.bank.gov.ua/get-user-certificate/KkmmjTNekw9vFyN-RuHq","Завантажити сертифікат")</f>
        <v>Завантажити сертифікат</v>
      </c>
    </row>
    <row r="728" spans="1:3" ht="28.8" x14ac:dyDescent="0.3">
      <c r="A728">
        <v>727</v>
      </c>
      <c r="B728" s="1" t="s">
        <v>726</v>
      </c>
      <c r="C728" t="str">
        <f>HYPERLINK("https://talan.bank.gov.ua/get-user-certificate/Kkmmj3Fv-IaOc2792MKL","Завантажити сертифікат")</f>
        <v>Завантажити сертифікат</v>
      </c>
    </row>
    <row r="729" spans="1:3" x14ac:dyDescent="0.3">
      <c r="A729">
        <v>728</v>
      </c>
      <c r="B729" s="1" t="s">
        <v>727</v>
      </c>
      <c r="C729" t="str">
        <f>HYPERLINK("https://talan.bank.gov.ua/get-user-certificate/Kkmmjw_eotaW65U0vqGB","Завантажити сертифікат")</f>
        <v>Завантажити сертифікат</v>
      </c>
    </row>
    <row r="730" spans="1:3" ht="28.8" x14ac:dyDescent="0.3">
      <c r="A730">
        <v>729</v>
      </c>
      <c r="B730" s="1" t="s">
        <v>728</v>
      </c>
      <c r="C730" t="str">
        <f>HYPERLINK("https://talan.bank.gov.ua/get-user-certificate/Kkmmjt5u9EO1_apfSc8E","Завантажити сертифікат")</f>
        <v>Завантажити сертифікат</v>
      </c>
    </row>
    <row r="731" spans="1:3" x14ac:dyDescent="0.3">
      <c r="A731">
        <v>730</v>
      </c>
      <c r="B731" s="1" t="s">
        <v>729</v>
      </c>
      <c r="C731" t="str">
        <f>HYPERLINK("https://talan.bank.gov.ua/get-user-certificate/Kkmmj2A0nd669fdJuwGS","Завантажити сертифікат")</f>
        <v>Завантажити сертифікат</v>
      </c>
    </row>
    <row r="732" spans="1:3" x14ac:dyDescent="0.3">
      <c r="A732">
        <v>731</v>
      </c>
      <c r="B732" s="1" t="s">
        <v>730</v>
      </c>
      <c r="C732" t="str">
        <f>HYPERLINK("https://talan.bank.gov.ua/get-user-certificate/KkmmjGnD2nMIWe0T1GQT","Завантажити сертифікат")</f>
        <v>Завантажити сертифікат</v>
      </c>
    </row>
    <row r="733" spans="1:3" x14ac:dyDescent="0.3">
      <c r="A733">
        <v>732</v>
      </c>
      <c r="B733" s="1" t="s">
        <v>731</v>
      </c>
      <c r="C733" t="str">
        <f>HYPERLINK("https://talan.bank.gov.ua/get-user-certificate/Kkmmjj55WkercCZFr1SL","Завантажити сертифікат")</f>
        <v>Завантажити сертифікат</v>
      </c>
    </row>
    <row r="734" spans="1:3" x14ac:dyDescent="0.3">
      <c r="A734">
        <v>733</v>
      </c>
      <c r="B734" s="1" t="s">
        <v>732</v>
      </c>
      <c r="C734" t="str">
        <f>HYPERLINK("https://talan.bank.gov.ua/get-user-certificate/KkmmjHvNqwlUvJJxAqL1","Завантажити сертифікат")</f>
        <v>Завантажити сертифікат</v>
      </c>
    </row>
    <row r="735" spans="1:3" x14ac:dyDescent="0.3">
      <c r="A735">
        <v>734</v>
      </c>
      <c r="B735" s="1" t="s">
        <v>733</v>
      </c>
      <c r="C735" t="str">
        <f>HYPERLINK("https://talan.bank.gov.ua/get-user-certificate/KkmmjgoP1sisaWqHlwHY","Завантажити сертифікат")</f>
        <v>Завантажити сертифікат</v>
      </c>
    </row>
    <row r="736" spans="1:3" x14ac:dyDescent="0.3">
      <c r="A736">
        <v>735</v>
      </c>
      <c r="B736" s="1" t="s">
        <v>734</v>
      </c>
      <c r="C736" t="str">
        <f>HYPERLINK("https://talan.bank.gov.ua/get-user-certificate/KkmmjZUsGqxvauNz21eN","Завантажити сертифікат")</f>
        <v>Завантажити сертифікат</v>
      </c>
    </row>
    <row r="737" spans="1:3" ht="28.8" x14ac:dyDescent="0.3">
      <c r="A737">
        <v>736</v>
      </c>
      <c r="B737" s="1" t="s">
        <v>735</v>
      </c>
      <c r="C737" t="str">
        <f>HYPERLINK("https://talan.bank.gov.ua/get-user-certificate/KkmmjGNvgGSQ4QLUiqPn","Завантажити сертифікат")</f>
        <v>Завантажити сертифікат</v>
      </c>
    </row>
    <row r="738" spans="1:3" x14ac:dyDescent="0.3">
      <c r="A738">
        <v>737</v>
      </c>
      <c r="B738" s="1" t="s">
        <v>736</v>
      </c>
      <c r="C738" t="str">
        <f>HYPERLINK("https://talan.bank.gov.ua/get-user-certificate/Kkmmjf3fXwQ4GqGc7b1T","Завантажити сертифікат")</f>
        <v>Завантажити сертифікат</v>
      </c>
    </row>
    <row r="739" spans="1:3" ht="28.8" x14ac:dyDescent="0.3">
      <c r="A739">
        <v>738</v>
      </c>
      <c r="B739" s="1" t="s">
        <v>737</v>
      </c>
      <c r="C739" t="str">
        <f>HYPERLINK("https://talan.bank.gov.ua/get-user-certificate/KkmmjiwOI6HCXFOg4Aet","Завантажити сертифікат")</f>
        <v>Завантажити сертифікат</v>
      </c>
    </row>
    <row r="740" spans="1:3" x14ac:dyDescent="0.3">
      <c r="A740">
        <v>739</v>
      </c>
      <c r="B740" s="1" t="s">
        <v>738</v>
      </c>
      <c r="C740" t="str">
        <f>HYPERLINK("https://talan.bank.gov.ua/get-user-certificate/KkmmjgC9CZEu3Je0T0Wv","Завантажити сертифікат")</f>
        <v>Завантажити сертифікат</v>
      </c>
    </row>
    <row r="741" spans="1:3" x14ac:dyDescent="0.3">
      <c r="A741">
        <v>740</v>
      </c>
      <c r="B741" s="1" t="s">
        <v>739</v>
      </c>
      <c r="C741" t="str">
        <f>HYPERLINK("https://talan.bank.gov.ua/get-user-certificate/KkmmjT4l292soiSwFQ5z","Завантажити сертифікат")</f>
        <v>Завантажити сертифікат</v>
      </c>
    </row>
    <row r="742" spans="1:3" x14ac:dyDescent="0.3">
      <c r="A742">
        <v>741</v>
      </c>
      <c r="B742" s="1" t="s">
        <v>740</v>
      </c>
      <c r="C742" t="str">
        <f>HYPERLINK("https://talan.bank.gov.ua/get-user-certificate/Kkmmj2oBTihnpfMHQu1T","Завантажити сертифікат")</f>
        <v>Завантажити сертифікат</v>
      </c>
    </row>
    <row r="743" spans="1:3" ht="28.8" x14ac:dyDescent="0.3">
      <c r="A743">
        <v>742</v>
      </c>
      <c r="B743" s="1" t="s">
        <v>741</v>
      </c>
      <c r="C743" t="str">
        <f>HYPERLINK("https://talan.bank.gov.ua/get-user-certificate/KkmmjZKEY3yaX-V6n8s9","Завантажити сертифікат")</f>
        <v>Завантажити сертифікат</v>
      </c>
    </row>
    <row r="744" spans="1:3" x14ac:dyDescent="0.3">
      <c r="A744">
        <v>743</v>
      </c>
      <c r="B744" s="1" t="s">
        <v>742</v>
      </c>
      <c r="C744" t="str">
        <f>HYPERLINK("https://talan.bank.gov.ua/get-user-certificate/KkmmjLI1G9Wm66Bsnhv9","Завантажити сертифікат")</f>
        <v>Завантажити сертифікат</v>
      </c>
    </row>
    <row r="745" spans="1:3" x14ac:dyDescent="0.3">
      <c r="A745">
        <v>744</v>
      </c>
      <c r="B745" s="1" t="s">
        <v>743</v>
      </c>
      <c r="C745" t="str">
        <f>HYPERLINK("https://talan.bank.gov.ua/get-user-certificate/KkmmjByvFMtvStNgiVdZ","Завантажити сертифікат")</f>
        <v>Завантажити сертифікат</v>
      </c>
    </row>
    <row r="746" spans="1:3" ht="28.8" x14ac:dyDescent="0.3">
      <c r="A746">
        <v>745</v>
      </c>
      <c r="B746" s="1" t="s">
        <v>744</v>
      </c>
      <c r="C746" t="str">
        <f>HYPERLINK("https://talan.bank.gov.ua/get-user-certificate/KkmmjPobUghQkdg8Yl4T","Завантажити сертифікат")</f>
        <v>Завантажити сертифікат</v>
      </c>
    </row>
    <row r="747" spans="1:3" x14ac:dyDescent="0.3">
      <c r="A747">
        <v>746</v>
      </c>
      <c r="B747" s="1" t="s">
        <v>745</v>
      </c>
      <c r="C747" t="str">
        <f>HYPERLINK("https://talan.bank.gov.ua/get-user-certificate/KkmmjEpPQ2CGScXVUZhY","Завантажити сертифікат")</f>
        <v>Завантажити сертифікат</v>
      </c>
    </row>
    <row r="748" spans="1:3" x14ac:dyDescent="0.3">
      <c r="A748">
        <v>747</v>
      </c>
      <c r="B748" s="1" t="s">
        <v>746</v>
      </c>
      <c r="C748" t="str">
        <f>HYPERLINK("https://talan.bank.gov.ua/get-user-certificate/KkmmjLNjTjHm4i0bLEL4","Завантажити сертифікат")</f>
        <v>Завантажити сертифікат</v>
      </c>
    </row>
    <row r="749" spans="1:3" x14ac:dyDescent="0.3">
      <c r="A749">
        <v>748</v>
      </c>
      <c r="B749" s="1" t="s">
        <v>747</v>
      </c>
      <c r="C749" t="str">
        <f>HYPERLINK("https://talan.bank.gov.ua/get-user-certificate/KkmmjJ92r_k941FEq9fP","Завантажити сертифікат")</f>
        <v>Завантажити сертифікат</v>
      </c>
    </row>
    <row r="750" spans="1:3" ht="28.8" x14ac:dyDescent="0.3">
      <c r="A750">
        <v>749</v>
      </c>
      <c r="B750" s="1" t="s">
        <v>748</v>
      </c>
      <c r="C750" t="str">
        <f>HYPERLINK("https://talan.bank.gov.ua/get-user-certificate/Kkmmjeg1-ehAQRq0T6Lc","Завантажити сертифікат")</f>
        <v>Завантажити сертифікат</v>
      </c>
    </row>
    <row r="751" spans="1:3" x14ac:dyDescent="0.3">
      <c r="A751">
        <v>750</v>
      </c>
      <c r="B751" s="1" t="s">
        <v>749</v>
      </c>
      <c r="C751" t="str">
        <f>HYPERLINK("https://talan.bank.gov.ua/get-user-certificate/KkmmjZRFtiVg7MbuU6iD","Завантажити сертифікат")</f>
        <v>Завантажити сертифікат</v>
      </c>
    </row>
    <row r="752" spans="1:3" x14ac:dyDescent="0.3">
      <c r="A752">
        <v>751</v>
      </c>
      <c r="B752" s="1" t="s">
        <v>651</v>
      </c>
      <c r="C752" t="str">
        <f>HYPERLINK("https://talan.bank.gov.ua/get-user-certificate/KkmmjxvN3XL4cU_5Ygk-","Завантажити сертифікат")</f>
        <v>Завантажити сертифікат</v>
      </c>
    </row>
    <row r="753" spans="1:3" ht="28.8" x14ac:dyDescent="0.3">
      <c r="A753">
        <v>752</v>
      </c>
      <c r="B753" s="1" t="s">
        <v>750</v>
      </c>
      <c r="C753" t="str">
        <f>HYPERLINK("https://talan.bank.gov.ua/get-user-certificate/KkmmjZvVruV6UvQx8xP0","Завантажити сертифікат")</f>
        <v>Завантажити сертифікат</v>
      </c>
    </row>
    <row r="754" spans="1:3" x14ac:dyDescent="0.3">
      <c r="A754">
        <v>753</v>
      </c>
      <c r="B754" s="1" t="s">
        <v>751</v>
      </c>
      <c r="C754" t="str">
        <f>HYPERLINK("https://talan.bank.gov.ua/get-user-certificate/KkmmjfcraqPZc-EMIsZ-","Завантажити сертифікат")</f>
        <v>Завантажити сертифікат</v>
      </c>
    </row>
    <row r="755" spans="1:3" x14ac:dyDescent="0.3">
      <c r="A755">
        <v>754</v>
      </c>
      <c r="B755" s="1" t="s">
        <v>752</v>
      </c>
      <c r="C755" t="str">
        <f>HYPERLINK("https://talan.bank.gov.ua/get-user-certificate/KkmmjOnTVGcK9LurUGd6","Завантажити сертифікат")</f>
        <v>Завантажити сертифікат</v>
      </c>
    </row>
    <row r="756" spans="1:3" x14ac:dyDescent="0.3">
      <c r="A756">
        <v>755</v>
      </c>
      <c r="B756" s="1" t="s">
        <v>753</v>
      </c>
      <c r="C756" t="str">
        <f>HYPERLINK("https://talan.bank.gov.ua/get-user-certificate/KkmmjLXKGr0iFeM-4a1v","Завантажити сертифікат")</f>
        <v>Завантажити сертифікат</v>
      </c>
    </row>
    <row r="757" spans="1:3" x14ac:dyDescent="0.3">
      <c r="A757">
        <v>756</v>
      </c>
      <c r="B757" s="1" t="s">
        <v>754</v>
      </c>
      <c r="C757" t="str">
        <f>HYPERLINK("https://talan.bank.gov.ua/get-user-certificate/KkmmjbxNjFoQfj85Te1a","Завантажити сертифікат")</f>
        <v>Завантажити сертифікат</v>
      </c>
    </row>
    <row r="758" spans="1:3" ht="28.8" x14ac:dyDescent="0.3">
      <c r="A758">
        <v>757</v>
      </c>
      <c r="B758" s="1" t="s">
        <v>755</v>
      </c>
      <c r="C758" t="str">
        <f>HYPERLINK("https://talan.bank.gov.ua/get-user-certificate/Kkmmj77RscYfjjv6HTTN","Завантажити сертифікат")</f>
        <v>Завантажити сертифікат</v>
      </c>
    </row>
    <row r="759" spans="1:3" ht="43.2" x14ac:dyDescent="0.3">
      <c r="A759">
        <v>758</v>
      </c>
      <c r="B759" s="1" t="s">
        <v>756</v>
      </c>
      <c r="C759" t="str">
        <f>HYPERLINK("https://talan.bank.gov.ua/get-user-certificate/KkmmjPewdRzw59zaIwcG","Завантажити сертифікат")</f>
        <v>Завантажити сертифікат</v>
      </c>
    </row>
    <row r="760" spans="1:3" x14ac:dyDescent="0.3">
      <c r="A760">
        <v>759</v>
      </c>
      <c r="B760" s="1" t="s">
        <v>757</v>
      </c>
      <c r="C760" t="str">
        <f>HYPERLINK("https://talan.bank.gov.ua/get-user-certificate/KkmmjZprfTfJdtTsMyzZ","Завантажити сертифікат")</f>
        <v>Завантажити сертифікат</v>
      </c>
    </row>
    <row r="761" spans="1:3" x14ac:dyDescent="0.3">
      <c r="A761">
        <v>760</v>
      </c>
      <c r="B761" s="1" t="s">
        <v>758</v>
      </c>
      <c r="C761" t="str">
        <f>HYPERLINK("https://talan.bank.gov.ua/get-user-certificate/KkmmjSY6QGNfl-dKLCXU","Завантажити сертифікат")</f>
        <v>Завантажити сертифікат</v>
      </c>
    </row>
    <row r="762" spans="1:3" x14ac:dyDescent="0.3">
      <c r="A762">
        <v>761</v>
      </c>
      <c r="B762" s="1" t="s">
        <v>759</v>
      </c>
      <c r="C762" t="str">
        <f>HYPERLINK("https://talan.bank.gov.ua/get-user-certificate/KkmmjEsizZ8osa4ZOBi2","Завантажити сертифікат")</f>
        <v>Завантажити сертифікат</v>
      </c>
    </row>
    <row r="763" spans="1:3" x14ac:dyDescent="0.3">
      <c r="A763">
        <v>762</v>
      </c>
      <c r="B763" s="1" t="s">
        <v>760</v>
      </c>
      <c r="C763" t="str">
        <f>HYPERLINK("https://talan.bank.gov.ua/get-user-certificate/KkmmjD-6evj7nmvJ62ia","Завантажити сертифікат")</f>
        <v>Завантажити сертифікат</v>
      </c>
    </row>
    <row r="764" spans="1:3" x14ac:dyDescent="0.3">
      <c r="A764">
        <v>763</v>
      </c>
      <c r="B764" s="1" t="s">
        <v>761</v>
      </c>
      <c r="C764" t="str">
        <f>HYPERLINK("https://talan.bank.gov.ua/get-user-certificate/KkmmjIB0bwoLJ44_ts4M","Завантажити сертифікат")</f>
        <v>Завантажити сертифікат</v>
      </c>
    </row>
    <row r="765" spans="1:3" x14ac:dyDescent="0.3">
      <c r="A765">
        <v>764</v>
      </c>
      <c r="B765" s="1" t="s">
        <v>762</v>
      </c>
      <c r="C765" t="str">
        <f>HYPERLINK("https://talan.bank.gov.ua/get-user-certificate/Kkmmj-luTzDJYytu633N","Завантажити сертифікат")</f>
        <v>Завантажити сертифікат</v>
      </c>
    </row>
    <row r="766" spans="1:3" x14ac:dyDescent="0.3">
      <c r="A766">
        <v>765</v>
      </c>
      <c r="B766" s="1" t="s">
        <v>763</v>
      </c>
      <c r="C766" t="str">
        <f>HYPERLINK("https://talan.bank.gov.ua/get-user-certificate/KkmmjmHhJaXGR3KMFiJE","Завантажити сертифікат")</f>
        <v>Завантажити сертифікат</v>
      </c>
    </row>
    <row r="767" spans="1:3" ht="28.8" x14ac:dyDescent="0.3">
      <c r="A767">
        <v>766</v>
      </c>
      <c r="B767" s="1" t="s">
        <v>764</v>
      </c>
      <c r="C767" t="str">
        <f>HYPERLINK("https://talan.bank.gov.ua/get-user-certificate/KkmmjuL5ALdiS1GPihN0","Завантажити сертифікат")</f>
        <v>Завантажити сертифікат</v>
      </c>
    </row>
    <row r="768" spans="1:3" x14ac:dyDescent="0.3">
      <c r="A768">
        <v>767</v>
      </c>
      <c r="B768" s="1" t="s">
        <v>765</v>
      </c>
      <c r="C768" t="str">
        <f>HYPERLINK("https://talan.bank.gov.ua/get-user-certificate/KkmmjbKzQHD3U5WdOnsg","Завантажити сертифікат")</f>
        <v>Завантажити сертифікат</v>
      </c>
    </row>
    <row r="769" spans="1:3" x14ac:dyDescent="0.3">
      <c r="A769">
        <v>768</v>
      </c>
      <c r="B769" s="1" t="s">
        <v>766</v>
      </c>
      <c r="C769" t="str">
        <f>HYPERLINK("https://talan.bank.gov.ua/get-user-certificate/Kkmmj-zRSG2RKIlj9do6","Завантажити сертифікат")</f>
        <v>Завантажити сертифікат</v>
      </c>
    </row>
    <row r="770" spans="1:3" x14ac:dyDescent="0.3">
      <c r="A770">
        <v>769</v>
      </c>
      <c r="B770" s="1" t="s">
        <v>767</v>
      </c>
      <c r="C770" t="str">
        <f>HYPERLINK("https://talan.bank.gov.ua/get-user-certificate/Kkmmj8a0P1QpHReDAWMa","Завантажити сертифікат")</f>
        <v>Завантажити сертифікат</v>
      </c>
    </row>
    <row r="771" spans="1:3" x14ac:dyDescent="0.3">
      <c r="A771">
        <v>770</v>
      </c>
      <c r="B771" s="1" t="s">
        <v>768</v>
      </c>
      <c r="C771" t="str">
        <f>HYPERLINK("https://talan.bank.gov.ua/get-user-certificate/KkmmjY_xg_gtgFIz9Wiu","Завантажити сертифікат")</f>
        <v>Завантажити сертифікат</v>
      </c>
    </row>
    <row r="772" spans="1:3" x14ac:dyDescent="0.3">
      <c r="A772">
        <v>771</v>
      </c>
      <c r="B772" s="1" t="s">
        <v>769</v>
      </c>
      <c r="C772" t="str">
        <f>HYPERLINK("https://talan.bank.gov.ua/get-user-certificate/Kkmmjg_veLKOYJH_ARoQ","Завантажити сертифікат")</f>
        <v>Завантажити сертифікат</v>
      </c>
    </row>
    <row r="773" spans="1:3" ht="28.8" x14ac:dyDescent="0.3">
      <c r="A773">
        <v>772</v>
      </c>
      <c r="B773" s="1" t="s">
        <v>755</v>
      </c>
      <c r="C773" t="str">
        <f>HYPERLINK("https://talan.bank.gov.ua/get-user-certificate/KkmmjLbFeHfZHXE38-nC","Завантажити сертифікат")</f>
        <v>Завантажити сертифікат</v>
      </c>
    </row>
    <row r="774" spans="1:3" ht="28.8" x14ac:dyDescent="0.3">
      <c r="A774">
        <v>773</v>
      </c>
      <c r="B774" s="1" t="s">
        <v>770</v>
      </c>
      <c r="C774" t="str">
        <f>HYPERLINK("https://talan.bank.gov.ua/get-user-certificate/KkmmjnNSBc0hIeuyeGfH","Завантажити сертифікат")</f>
        <v>Завантажити сертифікат</v>
      </c>
    </row>
    <row r="775" spans="1:3" x14ac:dyDescent="0.3">
      <c r="A775">
        <v>774</v>
      </c>
      <c r="B775" s="1" t="s">
        <v>771</v>
      </c>
      <c r="C775" t="str">
        <f>HYPERLINK("https://talan.bank.gov.ua/get-user-certificate/Kkmmjo4cFWLOuhXXX8yZ","Завантажити сертифікат")</f>
        <v>Завантажити сертифікат</v>
      </c>
    </row>
    <row r="776" spans="1:3" x14ac:dyDescent="0.3">
      <c r="A776">
        <v>775</v>
      </c>
      <c r="B776" s="1" t="s">
        <v>772</v>
      </c>
      <c r="C776" t="str">
        <f>HYPERLINK("https://talan.bank.gov.ua/get-user-certificate/Kkmmj8oOer5_A01XuQuS","Завантажити сертифікат")</f>
        <v>Завантажити сертифікат</v>
      </c>
    </row>
    <row r="777" spans="1:3" x14ac:dyDescent="0.3">
      <c r="A777">
        <v>776</v>
      </c>
      <c r="B777" s="1" t="s">
        <v>773</v>
      </c>
      <c r="C777" t="str">
        <f>HYPERLINK("https://talan.bank.gov.ua/get-user-certificate/Kkmmj5rdaYTgVB3u-_jA","Завантажити сертифікат")</f>
        <v>Завантажити сертифікат</v>
      </c>
    </row>
    <row r="778" spans="1:3" ht="28.8" x14ac:dyDescent="0.3">
      <c r="A778">
        <v>777</v>
      </c>
      <c r="B778" s="1" t="s">
        <v>774</v>
      </c>
      <c r="C778" t="str">
        <f>HYPERLINK("https://talan.bank.gov.ua/get-user-certificate/Kkmmjr2GPGE7q3MhxkTM","Завантажити сертифікат")</f>
        <v>Завантажити сертифікат</v>
      </c>
    </row>
    <row r="779" spans="1:3" x14ac:dyDescent="0.3">
      <c r="A779">
        <v>778</v>
      </c>
      <c r="B779" s="1" t="s">
        <v>775</v>
      </c>
      <c r="C779" t="str">
        <f>HYPERLINK("https://talan.bank.gov.ua/get-user-certificate/Kkmmj6y4SkYQVs51Ve6N","Завантажити сертифікат")</f>
        <v>Завантажити сертифікат</v>
      </c>
    </row>
    <row r="780" spans="1:3" x14ac:dyDescent="0.3">
      <c r="A780">
        <v>779</v>
      </c>
      <c r="B780" s="1" t="s">
        <v>776</v>
      </c>
      <c r="C780" t="str">
        <f>HYPERLINK("https://talan.bank.gov.ua/get-user-certificate/KkmmjnnZmqEpEn9m8naO","Завантажити сертифікат")</f>
        <v>Завантажити сертифікат</v>
      </c>
    </row>
    <row r="781" spans="1:3" ht="28.8" x14ac:dyDescent="0.3">
      <c r="A781">
        <v>780</v>
      </c>
      <c r="B781" s="1" t="s">
        <v>777</v>
      </c>
      <c r="C781" t="str">
        <f>HYPERLINK("https://talan.bank.gov.ua/get-user-certificate/KkmmjF5G_f-zjTieQ9Pp","Завантажити сертифікат")</f>
        <v>Завантажити сертифікат</v>
      </c>
    </row>
    <row r="782" spans="1:3" x14ac:dyDescent="0.3">
      <c r="A782">
        <v>781</v>
      </c>
      <c r="B782" s="1" t="s">
        <v>778</v>
      </c>
      <c r="C782" t="str">
        <f>HYPERLINK("https://talan.bank.gov.ua/get-user-certificate/Kkmmj4kKbyKwXFwrGoT1","Завантажити сертифікат")</f>
        <v>Завантажити сертифікат</v>
      </c>
    </row>
    <row r="783" spans="1:3" x14ac:dyDescent="0.3">
      <c r="A783">
        <v>782</v>
      </c>
      <c r="B783" s="1" t="s">
        <v>779</v>
      </c>
      <c r="C783" t="str">
        <f>HYPERLINK("https://talan.bank.gov.ua/get-user-certificate/Kkmmjw5hzltJmlFSc4z-","Завантажити сертифікат")</f>
        <v>Завантажити сертифікат</v>
      </c>
    </row>
    <row r="784" spans="1:3" x14ac:dyDescent="0.3">
      <c r="A784">
        <v>783</v>
      </c>
      <c r="B784" s="1" t="s">
        <v>512</v>
      </c>
      <c r="C784" t="str">
        <f>HYPERLINK("https://talan.bank.gov.ua/get-user-certificate/Kkmmj4ExZ3LoAD_Upb9C","Завантажити сертифікат")</f>
        <v>Завантажити сертифікат</v>
      </c>
    </row>
    <row r="785" spans="1:3" x14ac:dyDescent="0.3">
      <c r="A785">
        <v>784</v>
      </c>
      <c r="B785" s="1" t="s">
        <v>780</v>
      </c>
      <c r="C785" t="str">
        <f>HYPERLINK("https://talan.bank.gov.ua/get-user-certificate/KkmmjI6SrhuN4_9n_QC6","Завантажити сертифікат")</f>
        <v>Завантажити сертифікат</v>
      </c>
    </row>
    <row r="786" spans="1:3" x14ac:dyDescent="0.3">
      <c r="A786">
        <v>785</v>
      </c>
      <c r="B786" s="1" t="s">
        <v>781</v>
      </c>
      <c r="C786" t="str">
        <f>HYPERLINK("https://talan.bank.gov.ua/get-user-certificate/KkmmjGtes5gFGJ9_4Ec0","Завантажити сертифікат")</f>
        <v>Завантажити сертифікат</v>
      </c>
    </row>
    <row r="787" spans="1:3" x14ac:dyDescent="0.3">
      <c r="A787">
        <v>786</v>
      </c>
      <c r="B787" s="1" t="s">
        <v>782</v>
      </c>
      <c r="C787" t="str">
        <f>HYPERLINK("https://talan.bank.gov.ua/get-user-certificate/KkmmjSqc_KHQAwntPR65","Завантажити сертифікат")</f>
        <v>Завантажити сертифікат</v>
      </c>
    </row>
    <row r="788" spans="1:3" ht="28.8" x14ac:dyDescent="0.3">
      <c r="A788">
        <v>787</v>
      </c>
      <c r="B788" s="1" t="s">
        <v>783</v>
      </c>
      <c r="C788" t="str">
        <f>HYPERLINK("https://talan.bank.gov.ua/get-user-certificate/Kkmmje6c2d0NALwGFblt","Завантажити сертифікат")</f>
        <v>Завантажити сертифікат</v>
      </c>
    </row>
    <row r="789" spans="1:3" x14ac:dyDescent="0.3">
      <c r="A789">
        <v>788</v>
      </c>
      <c r="B789" s="1" t="s">
        <v>784</v>
      </c>
      <c r="C789" t="str">
        <f>HYPERLINK("https://talan.bank.gov.ua/get-user-certificate/Kkmmjsai9pL7aVB58m15","Завантажити сертифікат")</f>
        <v>Завантажити сертифікат</v>
      </c>
    </row>
    <row r="790" spans="1:3" x14ac:dyDescent="0.3">
      <c r="A790">
        <v>789</v>
      </c>
      <c r="B790" s="1" t="s">
        <v>785</v>
      </c>
      <c r="C790" t="str">
        <f>HYPERLINK("https://talan.bank.gov.ua/get-user-certificate/KkmmjGrsF8xLfQPjGBsn","Завантажити сертифікат")</f>
        <v>Завантажити сертифікат</v>
      </c>
    </row>
    <row r="791" spans="1:3" ht="28.8" x14ac:dyDescent="0.3">
      <c r="A791">
        <v>790</v>
      </c>
      <c r="B791" s="1" t="s">
        <v>786</v>
      </c>
      <c r="C791" t="str">
        <f>HYPERLINK("https://talan.bank.gov.ua/get-user-certificate/KkmmjU8Fs7T4HYm5Ri0h","Завантажити сертифікат")</f>
        <v>Завантажити сертифікат</v>
      </c>
    </row>
    <row r="792" spans="1:3" x14ac:dyDescent="0.3">
      <c r="A792">
        <v>791</v>
      </c>
      <c r="B792" s="1" t="s">
        <v>787</v>
      </c>
      <c r="C792" t="str">
        <f>HYPERLINK("https://talan.bank.gov.ua/get-user-certificate/Kkmmjxj5Fpnl9wUc9Rv1","Завантажити сертифікат")</f>
        <v>Завантажити сертифікат</v>
      </c>
    </row>
    <row r="793" spans="1:3" x14ac:dyDescent="0.3">
      <c r="A793">
        <v>792</v>
      </c>
      <c r="B793" s="1" t="s">
        <v>788</v>
      </c>
      <c r="C793" t="str">
        <f>HYPERLINK("https://talan.bank.gov.ua/get-user-certificate/Kkmmjema5sslAc6BSxQm","Завантажити сертифікат")</f>
        <v>Завантажити сертифікат</v>
      </c>
    </row>
    <row r="794" spans="1:3" x14ac:dyDescent="0.3">
      <c r="A794">
        <v>793</v>
      </c>
      <c r="B794" s="1" t="s">
        <v>789</v>
      </c>
      <c r="C794" t="str">
        <f>HYPERLINK("https://talan.bank.gov.ua/get-user-certificate/Kkmmjc_oN-x7CGe-SSgV","Завантажити сертифікат")</f>
        <v>Завантажити сертифікат</v>
      </c>
    </row>
    <row r="795" spans="1:3" x14ac:dyDescent="0.3">
      <c r="A795">
        <v>794</v>
      </c>
      <c r="B795" s="1" t="s">
        <v>790</v>
      </c>
      <c r="C795" t="str">
        <f>HYPERLINK("https://talan.bank.gov.ua/get-user-certificate/Kkmmj67yAjKQuTcp5WFp","Завантажити сертифікат")</f>
        <v>Завантажити сертифікат</v>
      </c>
    </row>
    <row r="796" spans="1:3" x14ac:dyDescent="0.3">
      <c r="A796">
        <v>795</v>
      </c>
      <c r="B796" s="1" t="s">
        <v>791</v>
      </c>
      <c r="C796" t="str">
        <f>HYPERLINK("https://talan.bank.gov.ua/get-user-certificate/Kkmmj3LyNDZ-FUGyG8yr","Завантажити сертифікат")</f>
        <v>Завантажити сертифікат</v>
      </c>
    </row>
    <row r="797" spans="1:3" x14ac:dyDescent="0.3">
      <c r="A797">
        <v>796</v>
      </c>
      <c r="B797" s="1" t="s">
        <v>792</v>
      </c>
      <c r="C797" t="str">
        <f>HYPERLINK("https://talan.bank.gov.ua/get-user-certificate/Kkmmj5tJlCYJdOeRC53C","Завантажити сертифікат")</f>
        <v>Завантажити сертифікат</v>
      </c>
    </row>
    <row r="798" spans="1:3" x14ac:dyDescent="0.3">
      <c r="A798">
        <v>797</v>
      </c>
      <c r="B798" s="1" t="s">
        <v>793</v>
      </c>
      <c r="C798" t="str">
        <f>HYPERLINK("https://talan.bank.gov.ua/get-user-certificate/KkmmjNZVxf85j4pWboLy","Завантажити сертифікат")</f>
        <v>Завантажити сертифікат</v>
      </c>
    </row>
    <row r="799" spans="1:3" x14ac:dyDescent="0.3">
      <c r="A799">
        <v>798</v>
      </c>
      <c r="B799" s="1" t="s">
        <v>794</v>
      </c>
      <c r="C799" t="str">
        <f>HYPERLINK("https://talan.bank.gov.ua/get-user-certificate/KkmmjfToC65l-OUzJwne","Завантажити сертифікат")</f>
        <v>Завантажити сертифікат</v>
      </c>
    </row>
    <row r="800" spans="1:3" x14ac:dyDescent="0.3">
      <c r="A800">
        <v>799</v>
      </c>
      <c r="B800" s="1" t="s">
        <v>795</v>
      </c>
      <c r="C800" t="str">
        <f>HYPERLINK("https://talan.bank.gov.ua/get-user-certificate/KkmmjnXUjCQiP6-ZAW2S","Завантажити сертифікат")</f>
        <v>Завантажити сертифікат</v>
      </c>
    </row>
    <row r="801" spans="1:3" x14ac:dyDescent="0.3">
      <c r="A801">
        <v>800</v>
      </c>
      <c r="B801" s="1" t="s">
        <v>796</v>
      </c>
      <c r="C801" t="str">
        <f>HYPERLINK("https://talan.bank.gov.ua/get-user-certificate/Kkmmjzl3GdNgsDbFeEbJ","Завантажити сертифікат")</f>
        <v>Завантажити сертифікат</v>
      </c>
    </row>
    <row r="802" spans="1:3" x14ac:dyDescent="0.3">
      <c r="A802">
        <v>801</v>
      </c>
      <c r="B802" s="1" t="s">
        <v>797</v>
      </c>
      <c r="C802" t="str">
        <f>HYPERLINK("https://talan.bank.gov.ua/get-user-certificate/KkmmjfnpuX5_9OftvBjO","Завантажити сертифікат")</f>
        <v>Завантажити сертифікат</v>
      </c>
    </row>
    <row r="803" spans="1:3" ht="28.8" x14ac:dyDescent="0.3">
      <c r="A803">
        <v>802</v>
      </c>
      <c r="B803" s="1" t="s">
        <v>798</v>
      </c>
      <c r="C803" t="str">
        <f>HYPERLINK("https://talan.bank.gov.ua/get-user-certificate/KkmmjwQNsanMYMIGe84Q","Завантажити сертифікат")</f>
        <v>Завантажити сертифікат</v>
      </c>
    </row>
    <row r="804" spans="1:3" ht="28.8" x14ac:dyDescent="0.3">
      <c r="A804">
        <v>803</v>
      </c>
      <c r="B804" s="1" t="s">
        <v>799</v>
      </c>
      <c r="C804" t="str">
        <f>HYPERLINK("https://talan.bank.gov.ua/get-user-certificate/KkmmjKymKiPlo-dEpyI4","Завантажити сертифікат")</f>
        <v>Завантажити сертифікат</v>
      </c>
    </row>
    <row r="805" spans="1:3" x14ac:dyDescent="0.3">
      <c r="A805">
        <v>804</v>
      </c>
      <c r="B805" s="1" t="s">
        <v>800</v>
      </c>
      <c r="C805" t="str">
        <f>HYPERLINK("https://talan.bank.gov.ua/get-user-certificate/KkmmjIR2A5P8hxfm2p3q","Завантажити сертифікат")</f>
        <v>Завантажити сертифікат</v>
      </c>
    </row>
    <row r="806" spans="1:3" x14ac:dyDescent="0.3">
      <c r="A806">
        <v>805</v>
      </c>
      <c r="B806" s="1" t="s">
        <v>801</v>
      </c>
      <c r="C806" t="str">
        <f>HYPERLINK("https://talan.bank.gov.ua/get-user-certificate/KkmmjIbFMfro8tdAnG1T","Завантажити сертифікат")</f>
        <v>Завантажити сертифікат</v>
      </c>
    </row>
    <row r="807" spans="1:3" x14ac:dyDescent="0.3">
      <c r="A807">
        <v>806</v>
      </c>
      <c r="B807" s="1" t="s">
        <v>802</v>
      </c>
      <c r="C807" t="str">
        <f>HYPERLINK("https://talan.bank.gov.ua/get-user-certificate/KkmmjPGpnEo503TJ2-tc","Завантажити сертифікат")</f>
        <v>Завантажити сертифікат</v>
      </c>
    </row>
    <row r="808" spans="1:3" x14ac:dyDescent="0.3">
      <c r="A808">
        <v>807</v>
      </c>
      <c r="B808" s="1" t="s">
        <v>803</v>
      </c>
      <c r="C808" t="str">
        <f>HYPERLINK("https://talan.bank.gov.ua/get-user-certificate/KkmmjjQouLkZ_w-K6xQE","Завантажити сертифікат")</f>
        <v>Завантажити сертифікат</v>
      </c>
    </row>
    <row r="809" spans="1:3" ht="28.8" x14ac:dyDescent="0.3">
      <c r="A809">
        <v>808</v>
      </c>
      <c r="B809" s="1" t="s">
        <v>804</v>
      </c>
      <c r="C809" t="str">
        <f>HYPERLINK("https://talan.bank.gov.ua/get-user-certificate/KkmmjtPxhl8AqgITiUKw","Завантажити сертифікат")</f>
        <v>Завантажити сертифікат</v>
      </c>
    </row>
    <row r="810" spans="1:3" x14ac:dyDescent="0.3">
      <c r="A810">
        <v>809</v>
      </c>
      <c r="B810" s="1" t="s">
        <v>805</v>
      </c>
      <c r="C810" t="str">
        <f>HYPERLINK("https://talan.bank.gov.ua/get-user-certificate/KkmmjnxHhOpqyFI6yuBg","Завантажити сертифікат")</f>
        <v>Завантажити сертифікат</v>
      </c>
    </row>
    <row r="811" spans="1:3" x14ac:dyDescent="0.3">
      <c r="A811">
        <v>810</v>
      </c>
      <c r="B811" s="1" t="s">
        <v>806</v>
      </c>
      <c r="C811" t="str">
        <f>HYPERLINK("https://talan.bank.gov.ua/get-user-certificate/KkmmjfE84KyaUH1Nysaz","Завантажити сертифікат")</f>
        <v>Завантажити сертифікат</v>
      </c>
    </row>
    <row r="812" spans="1:3" x14ac:dyDescent="0.3">
      <c r="A812">
        <v>811</v>
      </c>
      <c r="B812" s="1" t="s">
        <v>807</v>
      </c>
      <c r="C812" t="str">
        <f>HYPERLINK("https://talan.bank.gov.ua/get-user-certificate/KkmmjPXW2VJkSlVfleoS","Завантажити сертифікат")</f>
        <v>Завантажити сертифікат</v>
      </c>
    </row>
    <row r="813" spans="1:3" x14ac:dyDescent="0.3">
      <c r="A813">
        <v>812</v>
      </c>
      <c r="B813" s="1" t="s">
        <v>808</v>
      </c>
      <c r="C813" t="str">
        <f>HYPERLINK("https://talan.bank.gov.ua/get-user-certificate/KkmmjJjoyWCpCkQ05C_L","Завантажити сертифікат")</f>
        <v>Завантажити сертифікат</v>
      </c>
    </row>
    <row r="814" spans="1:3" x14ac:dyDescent="0.3">
      <c r="A814">
        <v>813</v>
      </c>
      <c r="B814" s="1" t="s">
        <v>808</v>
      </c>
      <c r="C814" t="str">
        <f>HYPERLINK("https://talan.bank.gov.ua/get-user-certificate/KkmmjT3sImvjKHZQt_qR","Завантажити сертифікат")</f>
        <v>Завантажити сертифікат</v>
      </c>
    </row>
    <row r="815" spans="1:3" x14ac:dyDescent="0.3">
      <c r="A815">
        <v>814</v>
      </c>
      <c r="B815" s="1" t="s">
        <v>809</v>
      </c>
      <c r="C815" t="str">
        <f>HYPERLINK("https://talan.bank.gov.ua/get-user-certificate/Kkmmjc9Qd7fmFo1rD1B3","Завантажити сертифікат")</f>
        <v>Завантажити сертифікат</v>
      </c>
    </row>
    <row r="816" spans="1:3" x14ac:dyDescent="0.3">
      <c r="A816">
        <v>815</v>
      </c>
      <c r="B816" s="1" t="s">
        <v>810</v>
      </c>
      <c r="C816" t="str">
        <f>HYPERLINK("https://talan.bank.gov.ua/get-user-certificate/KkmmjcZql5Jcnk_vEehM","Завантажити сертифікат")</f>
        <v>Завантажити сертифікат</v>
      </c>
    </row>
    <row r="817" spans="1:3" x14ac:dyDescent="0.3">
      <c r="A817">
        <v>816</v>
      </c>
      <c r="B817" s="1" t="s">
        <v>811</v>
      </c>
      <c r="C817" t="str">
        <f>HYPERLINK("https://talan.bank.gov.ua/get-user-certificate/Kkmmjj1_zfl5yyef9C-w","Завантажити сертифікат")</f>
        <v>Завантажити сертифікат</v>
      </c>
    </row>
    <row r="818" spans="1:3" x14ac:dyDescent="0.3">
      <c r="A818">
        <v>817</v>
      </c>
      <c r="B818" s="1" t="s">
        <v>367</v>
      </c>
      <c r="C818" t="str">
        <f>HYPERLINK("https://talan.bank.gov.ua/get-user-certificate/Kkmmj7pxPssmRmqu8cVt","Завантажити сертифікат")</f>
        <v>Завантажити сертифікат</v>
      </c>
    </row>
    <row r="819" spans="1:3" x14ac:dyDescent="0.3">
      <c r="A819">
        <v>818</v>
      </c>
      <c r="B819" s="1" t="s">
        <v>812</v>
      </c>
      <c r="C819" t="str">
        <f>HYPERLINK("https://talan.bank.gov.ua/get-user-certificate/KkmmjhOpiqnlV8ooLcv_","Завантажити сертифікат")</f>
        <v>Завантажити сертифікат</v>
      </c>
    </row>
    <row r="820" spans="1:3" x14ac:dyDescent="0.3">
      <c r="A820">
        <v>819</v>
      </c>
      <c r="B820" s="1" t="s">
        <v>813</v>
      </c>
      <c r="C820" t="str">
        <f>HYPERLINK("https://talan.bank.gov.ua/get-user-certificate/KkmmjRzc0xrEl3JH5WJM","Завантажити сертифікат")</f>
        <v>Завантажити сертифікат</v>
      </c>
    </row>
    <row r="821" spans="1:3" ht="28.8" x14ac:dyDescent="0.3">
      <c r="A821">
        <v>820</v>
      </c>
      <c r="B821" s="1" t="s">
        <v>814</v>
      </c>
      <c r="C821" t="str">
        <f>HYPERLINK("https://talan.bank.gov.ua/get-user-certificate/KkmmjZNe2A5oZ0VAssYT","Завантажити сертифікат")</f>
        <v>Завантажити сертифікат</v>
      </c>
    </row>
    <row r="822" spans="1:3" x14ac:dyDescent="0.3">
      <c r="A822">
        <v>821</v>
      </c>
      <c r="B822" s="1" t="s">
        <v>815</v>
      </c>
      <c r="C822" t="str">
        <f>HYPERLINK("https://talan.bank.gov.ua/get-user-certificate/KkmmjTdRNaeDhkyivakb","Завантажити сертифікат")</f>
        <v>Завантажити сертифікат</v>
      </c>
    </row>
    <row r="823" spans="1:3" x14ac:dyDescent="0.3">
      <c r="A823">
        <v>822</v>
      </c>
      <c r="B823" s="1" t="s">
        <v>816</v>
      </c>
      <c r="C823" t="str">
        <f>HYPERLINK("https://talan.bank.gov.ua/get-user-certificate/Kkmmjgki39vqE939IAWx","Завантажити сертифікат")</f>
        <v>Завантажити сертифікат</v>
      </c>
    </row>
    <row r="824" spans="1:3" x14ac:dyDescent="0.3">
      <c r="A824">
        <v>823</v>
      </c>
      <c r="B824" s="1" t="s">
        <v>817</v>
      </c>
      <c r="C824" t="str">
        <f>HYPERLINK("https://talan.bank.gov.ua/get-user-certificate/Kkmmjs95UeFL1S3--1c-","Завантажити сертифікат")</f>
        <v>Завантажити сертифікат</v>
      </c>
    </row>
    <row r="825" spans="1:3" x14ac:dyDescent="0.3">
      <c r="A825">
        <v>824</v>
      </c>
      <c r="B825" s="1" t="s">
        <v>818</v>
      </c>
      <c r="C825" t="str">
        <f>HYPERLINK("https://talan.bank.gov.ua/get-user-certificate/KkmmjnqLQ-fGSObTHrvK","Завантажити сертифікат")</f>
        <v>Завантажити сертифікат</v>
      </c>
    </row>
    <row r="826" spans="1:3" x14ac:dyDescent="0.3">
      <c r="A826">
        <v>825</v>
      </c>
      <c r="B826" s="1" t="s">
        <v>819</v>
      </c>
      <c r="C826" t="str">
        <f>HYPERLINK("https://talan.bank.gov.ua/get-user-certificate/KkmmjDYAPe-A8-YZd0VI","Завантажити сертифікат")</f>
        <v>Завантажити сертифікат</v>
      </c>
    </row>
    <row r="827" spans="1:3" x14ac:dyDescent="0.3">
      <c r="A827">
        <v>826</v>
      </c>
      <c r="B827" s="1" t="s">
        <v>820</v>
      </c>
      <c r="C827" t="str">
        <f>HYPERLINK("https://talan.bank.gov.ua/get-user-certificate/KkmmjI-RRyWaNCa4tqI7","Завантажити сертифікат")</f>
        <v>Завантажити сертифікат</v>
      </c>
    </row>
    <row r="828" spans="1:3" x14ac:dyDescent="0.3">
      <c r="A828">
        <v>827</v>
      </c>
      <c r="B828" s="1" t="s">
        <v>394</v>
      </c>
      <c r="C828" t="str">
        <f>HYPERLINK("https://talan.bank.gov.ua/get-user-certificate/KkmmjKgjWqqxN8u2yUMH","Завантажити сертифікат")</f>
        <v>Завантажити сертифікат</v>
      </c>
    </row>
    <row r="829" spans="1:3" x14ac:dyDescent="0.3">
      <c r="A829">
        <v>828</v>
      </c>
      <c r="B829" s="1" t="s">
        <v>821</v>
      </c>
      <c r="C829" t="str">
        <f>HYPERLINK("https://talan.bank.gov.ua/get-user-certificate/Kkmmj_9-ugJI0N81KhOC","Завантажити сертифікат")</f>
        <v>Завантажити сертифікат</v>
      </c>
    </row>
    <row r="830" spans="1:3" x14ac:dyDescent="0.3">
      <c r="A830">
        <v>829</v>
      </c>
      <c r="B830" s="1" t="s">
        <v>822</v>
      </c>
      <c r="C830" t="str">
        <f>HYPERLINK("https://talan.bank.gov.ua/get-user-certificate/KkmmjRG2qzDZcn1ChEKI","Завантажити сертифікат")</f>
        <v>Завантажити сертифікат</v>
      </c>
    </row>
    <row r="831" spans="1:3" x14ac:dyDescent="0.3">
      <c r="A831">
        <v>830</v>
      </c>
      <c r="B831" s="1" t="s">
        <v>823</v>
      </c>
      <c r="C831" t="str">
        <f>HYPERLINK("https://talan.bank.gov.ua/get-user-certificate/KkmmjP4-4Czb5VXaQK75","Завантажити сертифікат")</f>
        <v>Завантажити сертифікат</v>
      </c>
    </row>
    <row r="832" spans="1:3" x14ac:dyDescent="0.3">
      <c r="A832">
        <v>831</v>
      </c>
      <c r="B832" s="1" t="s">
        <v>824</v>
      </c>
      <c r="C832" t="str">
        <f>HYPERLINK("https://talan.bank.gov.ua/get-user-certificate/KkmmjrDPbSMyo7s4P4XZ","Завантажити сертифікат")</f>
        <v>Завантажити сертифікат</v>
      </c>
    </row>
    <row r="833" spans="1:3" x14ac:dyDescent="0.3">
      <c r="A833">
        <v>832</v>
      </c>
      <c r="B833" s="1" t="s">
        <v>825</v>
      </c>
      <c r="C833" t="str">
        <f>HYPERLINK("https://talan.bank.gov.ua/get-user-certificate/KkmmjXUfrpc_9tD23cGs","Завантажити сертифікат")</f>
        <v>Завантажити сертифікат</v>
      </c>
    </row>
    <row r="834" spans="1:3" ht="28.8" x14ac:dyDescent="0.3">
      <c r="A834">
        <v>833</v>
      </c>
      <c r="B834" s="1" t="s">
        <v>826</v>
      </c>
      <c r="C834" t="str">
        <f>HYPERLINK("https://talan.bank.gov.ua/get-user-certificate/KkmmjtWdodJF1MmyMmk1","Завантажити сертифікат")</f>
        <v>Завантажити сертифікат</v>
      </c>
    </row>
    <row r="835" spans="1:3" x14ac:dyDescent="0.3">
      <c r="A835">
        <v>834</v>
      </c>
      <c r="B835" s="1" t="s">
        <v>827</v>
      </c>
      <c r="C835" t="str">
        <f>HYPERLINK("https://talan.bank.gov.ua/get-user-certificate/KkmmjS_s2h_3wVRZ0r5u","Завантажити сертифікат")</f>
        <v>Завантажити сертифікат</v>
      </c>
    </row>
    <row r="836" spans="1:3" x14ac:dyDescent="0.3">
      <c r="A836">
        <v>835</v>
      </c>
      <c r="B836" s="1" t="s">
        <v>828</v>
      </c>
      <c r="C836" t="str">
        <f>HYPERLINK("https://talan.bank.gov.ua/get-user-certificate/KkmmjmMBz628X8MsYWkY","Завантажити сертифікат")</f>
        <v>Завантажити сертифікат</v>
      </c>
    </row>
    <row r="837" spans="1:3" x14ac:dyDescent="0.3">
      <c r="A837">
        <v>836</v>
      </c>
      <c r="B837" s="1" t="s">
        <v>829</v>
      </c>
      <c r="C837" t="str">
        <f>HYPERLINK("https://talan.bank.gov.ua/get-user-certificate/Kkmmjoz6UWrEyHBcZ_BW","Завантажити сертифікат")</f>
        <v>Завантажити сертифікат</v>
      </c>
    </row>
    <row r="838" spans="1:3" x14ac:dyDescent="0.3">
      <c r="A838">
        <v>837</v>
      </c>
      <c r="B838" s="1" t="s">
        <v>830</v>
      </c>
      <c r="C838" t="str">
        <f>HYPERLINK("https://talan.bank.gov.ua/get-user-certificate/Kkmmjl_7mYLEXFbhqx7U","Завантажити сертифікат")</f>
        <v>Завантажити сертифікат</v>
      </c>
    </row>
    <row r="839" spans="1:3" x14ac:dyDescent="0.3">
      <c r="A839">
        <v>838</v>
      </c>
      <c r="B839" s="1" t="s">
        <v>831</v>
      </c>
      <c r="C839" t="str">
        <f>HYPERLINK("https://talan.bank.gov.ua/get-user-certificate/KkmmjuxmfaPLKpiMFWCw","Завантажити сертифікат")</f>
        <v>Завантажити сертифікат</v>
      </c>
    </row>
    <row r="840" spans="1:3" x14ac:dyDescent="0.3">
      <c r="A840">
        <v>839</v>
      </c>
      <c r="B840" s="1" t="s">
        <v>832</v>
      </c>
      <c r="C840" t="str">
        <f>HYPERLINK("https://talan.bank.gov.ua/get-user-certificate/KkmmjmIHGDCBDUMaxGxr","Завантажити сертифікат")</f>
        <v>Завантажити сертифікат</v>
      </c>
    </row>
    <row r="841" spans="1:3" x14ac:dyDescent="0.3">
      <c r="A841">
        <v>840</v>
      </c>
      <c r="B841" s="1" t="s">
        <v>833</v>
      </c>
      <c r="C841" t="str">
        <f>HYPERLINK("https://talan.bank.gov.ua/get-user-certificate/KkmmjpPe_XZEc7ThdRym","Завантажити сертифікат")</f>
        <v>Завантажити сертифікат</v>
      </c>
    </row>
    <row r="842" spans="1:3" x14ac:dyDescent="0.3">
      <c r="A842">
        <v>841</v>
      </c>
      <c r="B842" s="1" t="s">
        <v>834</v>
      </c>
      <c r="C842" t="str">
        <f>HYPERLINK("https://talan.bank.gov.ua/get-user-certificate/Kkmmj5ePlIfcoKDFtZVx","Завантажити сертифікат")</f>
        <v>Завантажити сертифікат</v>
      </c>
    </row>
    <row r="843" spans="1:3" x14ac:dyDescent="0.3">
      <c r="A843">
        <v>842</v>
      </c>
      <c r="B843" s="1" t="s">
        <v>835</v>
      </c>
      <c r="C843" t="str">
        <f>HYPERLINK("https://talan.bank.gov.ua/get-user-certificate/KkmmjYUnScKIFDkErhT_","Завантажити сертифікат")</f>
        <v>Завантажити сертифікат</v>
      </c>
    </row>
    <row r="844" spans="1:3" ht="28.8" x14ac:dyDescent="0.3">
      <c r="A844">
        <v>843</v>
      </c>
      <c r="B844" s="1" t="s">
        <v>836</v>
      </c>
      <c r="C844" t="str">
        <f>HYPERLINK("https://talan.bank.gov.ua/get-user-certificate/KkmmjnO0qpWLdUf1DkFg","Завантажити сертифікат")</f>
        <v>Завантажити сертифікат</v>
      </c>
    </row>
    <row r="845" spans="1:3" ht="28.8" x14ac:dyDescent="0.3">
      <c r="A845">
        <v>844</v>
      </c>
      <c r="B845" s="1" t="s">
        <v>837</v>
      </c>
      <c r="C845" t="str">
        <f>HYPERLINK("https://talan.bank.gov.ua/get-user-certificate/KkmmjA9QZR_sehKUrORw","Завантажити сертифікат")</f>
        <v>Завантажити сертифікат</v>
      </c>
    </row>
    <row r="846" spans="1:3" ht="28.8" x14ac:dyDescent="0.3">
      <c r="A846">
        <v>845</v>
      </c>
      <c r="B846" s="1" t="s">
        <v>838</v>
      </c>
      <c r="C846" t="str">
        <f>HYPERLINK("https://talan.bank.gov.ua/get-user-certificate/KkmmjZwCJ94yewwcs7nD","Завантажити сертифікат")</f>
        <v>Завантажити сертифікат</v>
      </c>
    </row>
    <row r="847" spans="1:3" x14ac:dyDescent="0.3">
      <c r="A847">
        <v>846</v>
      </c>
      <c r="B847" s="1" t="s">
        <v>839</v>
      </c>
      <c r="C847" t="str">
        <f>HYPERLINK("https://talan.bank.gov.ua/get-user-certificate/Kkmmjc_tOAMNJVybdqkk","Завантажити сертифікат")</f>
        <v>Завантажити сертифікат</v>
      </c>
    </row>
    <row r="848" spans="1:3" x14ac:dyDescent="0.3">
      <c r="A848">
        <v>847</v>
      </c>
      <c r="B848" s="1" t="s">
        <v>840</v>
      </c>
      <c r="C848" t="str">
        <f>HYPERLINK("https://talan.bank.gov.ua/get-user-certificate/Kkmmjihv_RCweAzd31xH","Завантажити сертифікат")</f>
        <v>Завантажити сертифікат</v>
      </c>
    </row>
    <row r="849" spans="1:3" ht="28.8" x14ac:dyDescent="0.3">
      <c r="A849">
        <v>848</v>
      </c>
      <c r="B849" s="1" t="s">
        <v>841</v>
      </c>
      <c r="C849" t="str">
        <f>HYPERLINK("https://talan.bank.gov.ua/get-user-certificate/KkmmjlucuVcWiHleo7ON","Завантажити сертифікат")</f>
        <v>Завантажити сертифікат</v>
      </c>
    </row>
    <row r="850" spans="1:3" ht="28.8" x14ac:dyDescent="0.3">
      <c r="A850">
        <v>849</v>
      </c>
      <c r="B850" s="1" t="s">
        <v>842</v>
      </c>
      <c r="C850" t="str">
        <f>HYPERLINK("https://talan.bank.gov.ua/get-user-certificate/Kkmmj8DokbjBSNYoNZKZ","Завантажити сертифікат")</f>
        <v>Завантажити сертифікат</v>
      </c>
    </row>
    <row r="851" spans="1:3" ht="43.2" x14ac:dyDescent="0.3">
      <c r="A851">
        <v>850</v>
      </c>
      <c r="B851" s="1" t="s">
        <v>843</v>
      </c>
      <c r="C851" t="str">
        <f>HYPERLINK("https://talan.bank.gov.ua/get-user-certificate/Kkmmjay66bKGB_3Jd_Va","Завантажити сертифікат")</f>
        <v>Завантажити сертифікат</v>
      </c>
    </row>
    <row r="852" spans="1:3" ht="28.8" x14ac:dyDescent="0.3">
      <c r="A852">
        <v>851</v>
      </c>
      <c r="B852" s="1" t="s">
        <v>844</v>
      </c>
      <c r="C852" t="str">
        <f>HYPERLINK("https://talan.bank.gov.ua/get-user-certificate/KkmmjgouKZPVlq35-Jgq","Завантажити сертифікат")</f>
        <v>Завантажити сертифікат</v>
      </c>
    </row>
    <row r="853" spans="1:3" ht="28.8" x14ac:dyDescent="0.3">
      <c r="A853">
        <v>852</v>
      </c>
      <c r="B853" s="1" t="s">
        <v>845</v>
      </c>
      <c r="C853" t="str">
        <f>HYPERLINK("https://talan.bank.gov.ua/get-user-certificate/KkmmjCgqs5G3Jsw3WZPu","Завантажити сертифікат")</f>
        <v>Завантажити сертифікат</v>
      </c>
    </row>
    <row r="854" spans="1:3" x14ac:dyDescent="0.3">
      <c r="A854">
        <v>853</v>
      </c>
      <c r="B854" s="1" t="s">
        <v>846</v>
      </c>
      <c r="C854" t="str">
        <f>HYPERLINK("https://talan.bank.gov.ua/get-user-certificate/KkmmjChELGVQW1Plsde-","Завантажити сертифікат")</f>
        <v>Завантажити сертифікат</v>
      </c>
    </row>
    <row r="855" spans="1:3" x14ac:dyDescent="0.3">
      <c r="A855">
        <v>854</v>
      </c>
      <c r="B855" s="1" t="s">
        <v>847</v>
      </c>
      <c r="C855" t="str">
        <f>HYPERLINK("https://talan.bank.gov.ua/get-user-certificate/KkmmjQE_iv0ZO6mSF89G","Завантажити сертифікат")</f>
        <v>Завантажити сертифікат</v>
      </c>
    </row>
    <row r="856" spans="1:3" ht="28.8" x14ac:dyDescent="0.3">
      <c r="A856">
        <v>855</v>
      </c>
      <c r="B856" s="1" t="s">
        <v>848</v>
      </c>
      <c r="C856" t="str">
        <f>HYPERLINK("https://talan.bank.gov.ua/get-user-certificate/Kkmmjz7PpvZDEF801kGe","Завантажити сертифікат")</f>
        <v>Завантажити сертифікат</v>
      </c>
    </row>
    <row r="857" spans="1:3" x14ac:dyDescent="0.3">
      <c r="A857">
        <v>856</v>
      </c>
      <c r="B857" s="1" t="s">
        <v>849</v>
      </c>
      <c r="C857" t="str">
        <f>HYPERLINK("https://talan.bank.gov.ua/get-user-certificate/KkmmjfG3B4hszgiMBhW_","Завантажити сертифікат")</f>
        <v>Завантажити сертифікат</v>
      </c>
    </row>
    <row r="858" spans="1:3" x14ac:dyDescent="0.3">
      <c r="A858">
        <v>857</v>
      </c>
      <c r="B858" s="1" t="s">
        <v>850</v>
      </c>
      <c r="C858" t="str">
        <f>HYPERLINK("https://talan.bank.gov.ua/get-user-certificate/KkmmjvDg04djIZk-QOgl","Завантажити сертифікат")</f>
        <v>Завантажити сертифікат</v>
      </c>
    </row>
    <row r="859" spans="1:3" x14ac:dyDescent="0.3">
      <c r="A859">
        <v>858</v>
      </c>
      <c r="B859" s="1" t="s">
        <v>851</v>
      </c>
      <c r="C859" t="str">
        <f>HYPERLINK("https://talan.bank.gov.ua/get-user-certificate/KkmmjM-7T65k1_B278Ej","Завантажити сертифікат")</f>
        <v>Завантажити сертифікат</v>
      </c>
    </row>
    <row r="860" spans="1:3" x14ac:dyDescent="0.3">
      <c r="A860">
        <v>859</v>
      </c>
      <c r="B860" s="1" t="s">
        <v>852</v>
      </c>
      <c r="C860" t="str">
        <f>HYPERLINK("https://talan.bank.gov.ua/get-user-certificate/Kkmmjllmvx69VeqQ5Hln","Завантажити сертифікат")</f>
        <v>Завантажити сертифікат</v>
      </c>
    </row>
    <row r="861" spans="1:3" ht="28.8" x14ac:dyDescent="0.3">
      <c r="A861">
        <v>860</v>
      </c>
      <c r="B861" s="1" t="s">
        <v>853</v>
      </c>
      <c r="C861" t="str">
        <f>HYPERLINK("https://talan.bank.gov.ua/get-user-certificate/KkmmjYvZV3DJNKD4d5a2","Завантажити сертифікат")</f>
        <v>Завантажити сертифікат</v>
      </c>
    </row>
    <row r="862" spans="1:3" ht="28.8" x14ac:dyDescent="0.3">
      <c r="A862">
        <v>861</v>
      </c>
      <c r="B862" s="1" t="s">
        <v>854</v>
      </c>
      <c r="C862" t="str">
        <f>HYPERLINK("https://talan.bank.gov.ua/get-user-certificate/Kkmmj6ad4A5U1vf6u7ne","Завантажити сертифікат")</f>
        <v>Завантажити сертифікат</v>
      </c>
    </row>
    <row r="863" spans="1:3" ht="28.8" x14ac:dyDescent="0.3">
      <c r="A863">
        <v>862</v>
      </c>
      <c r="B863" s="1" t="s">
        <v>855</v>
      </c>
      <c r="C863" t="str">
        <f>HYPERLINK("https://talan.bank.gov.ua/get-user-certificate/KkmmjImJOTdUlCQPFNYe","Завантажити сертифікат")</f>
        <v>Завантажити сертифікат</v>
      </c>
    </row>
    <row r="864" spans="1:3" x14ac:dyDescent="0.3">
      <c r="A864">
        <v>863</v>
      </c>
      <c r="B864" s="1" t="s">
        <v>856</v>
      </c>
      <c r="C864" t="str">
        <f>HYPERLINK("https://talan.bank.gov.ua/get-user-certificate/KkmmjC7gaaB1jY8P8uCB","Завантажити сертифікат")</f>
        <v>Завантажити сертифікат</v>
      </c>
    </row>
    <row r="865" spans="1:3" x14ac:dyDescent="0.3">
      <c r="A865">
        <v>864</v>
      </c>
      <c r="B865" s="1" t="s">
        <v>857</v>
      </c>
      <c r="C865" t="str">
        <f>HYPERLINK("https://talan.bank.gov.ua/get-user-certificate/Kkmmj5G5nhx5svw7SfAu","Завантажити сертифікат")</f>
        <v>Завантажити сертифікат</v>
      </c>
    </row>
    <row r="866" spans="1:3" x14ac:dyDescent="0.3">
      <c r="A866">
        <v>865</v>
      </c>
      <c r="B866" s="1" t="s">
        <v>858</v>
      </c>
      <c r="C866" t="str">
        <f>HYPERLINK("https://talan.bank.gov.ua/get-user-certificate/Kkmmjt71Z_IxXyO3WP1m","Завантажити сертифікат")</f>
        <v>Завантажити сертифікат</v>
      </c>
    </row>
    <row r="867" spans="1:3" x14ac:dyDescent="0.3">
      <c r="A867">
        <v>866</v>
      </c>
      <c r="B867" s="1" t="s">
        <v>859</v>
      </c>
      <c r="C867" t="str">
        <f>HYPERLINK("https://talan.bank.gov.ua/get-user-certificate/Kkmmjmqh1NJ1na-ytDTn","Завантажити сертифікат")</f>
        <v>Завантажити сертифікат</v>
      </c>
    </row>
    <row r="868" spans="1:3" ht="28.8" x14ac:dyDescent="0.3">
      <c r="A868">
        <v>867</v>
      </c>
      <c r="B868" s="1" t="s">
        <v>860</v>
      </c>
      <c r="C868" t="str">
        <f>HYPERLINK("https://talan.bank.gov.ua/get-user-certificate/KkmmjFiyPrBuXacDIGYT","Завантажити сертифікат")</f>
        <v>Завантажити сертифікат</v>
      </c>
    </row>
    <row r="869" spans="1:3" x14ac:dyDescent="0.3">
      <c r="A869">
        <v>868</v>
      </c>
      <c r="B869" s="1" t="s">
        <v>861</v>
      </c>
      <c r="C869" t="str">
        <f>HYPERLINK("https://talan.bank.gov.ua/get-user-certificate/Kkmmj-z7lvR6G8D1rSxZ","Завантажити сертифікат")</f>
        <v>Завантажити сертифікат</v>
      </c>
    </row>
    <row r="870" spans="1:3" x14ac:dyDescent="0.3">
      <c r="A870">
        <v>869</v>
      </c>
      <c r="B870" s="1" t="s">
        <v>862</v>
      </c>
      <c r="C870" t="str">
        <f>HYPERLINK("https://talan.bank.gov.ua/get-user-certificate/KkmmjINX3vEISSf210yk","Завантажити сертифікат")</f>
        <v>Завантажити сертифікат</v>
      </c>
    </row>
    <row r="871" spans="1:3" x14ac:dyDescent="0.3">
      <c r="A871">
        <v>870</v>
      </c>
      <c r="B871" s="1" t="s">
        <v>863</v>
      </c>
      <c r="C871" t="str">
        <f>HYPERLINK("https://talan.bank.gov.ua/get-user-certificate/Kkmmj-hpmf7okCtmp3jL","Завантажити сертифікат")</f>
        <v>Завантажити сертифікат</v>
      </c>
    </row>
    <row r="872" spans="1:3" ht="28.8" x14ac:dyDescent="0.3">
      <c r="A872">
        <v>871</v>
      </c>
      <c r="B872" s="1" t="s">
        <v>864</v>
      </c>
      <c r="C872" t="str">
        <f>HYPERLINK("https://talan.bank.gov.ua/get-user-certificate/KkmmjwkDe0h-1_OwJA9r","Завантажити сертифікат")</f>
        <v>Завантажити сертифікат</v>
      </c>
    </row>
    <row r="873" spans="1:3" x14ac:dyDescent="0.3">
      <c r="A873">
        <v>872</v>
      </c>
      <c r="B873" s="1" t="s">
        <v>865</v>
      </c>
      <c r="C873" t="str">
        <f>HYPERLINK("https://talan.bank.gov.ua/get-user-certificate/Kkmmj5_BM20w52nmNqg7","Завантажити сертифікат")</f>
        <v>Завантажити сертифікат</v>
      </c>
    </row>
    <row r="874" spans="1:3" ht="28.8" x14ac:dyDescent="0.3">
      <c r="A874">
        <v>873</v>
      </c>
      <c r="B874" s="1" t="s">
        <v>866</v>
      </c>
      <c r="C874" t="str">
        <f>HYPERLINK("https://talan.bank.gov.ua/get-user-certificate/KkmmjYL-S8B643g5XpR3","Завантажити сертифікат")</f>
        <v>Завантажити сертифікат</v>
      </c>
    </row>
    <row r="875" spans="1:3" x14ac:dyDescent="0.3">
      <c r="A875">
        <v>874</v>
      </c>
      <c r="B875" s="1" t="s">
        <v>867</v>
      </c>
      <c r="C875" t="str">
        <f>HYPERLINK("https://talan.bank.gov.ua/get-user-certificate/KkmmjMDq6ZdFCgtPrjnO","Завантажити сертифікат")</f>
        <v>Завантажити сертифікат</v>
      </c>
    </row>
    <row r="876" spans="1:3" x14ac:dyDescent="0.3">
      <c r="A876">
        <v>875</v>
      </c>
      <c r="B876" s="1" t="s">
        <v>868</v>
      </c>
      <c r="C876" t="str">
        <f>HYPERLINK("https://talan.bank.gov.ua/get-user-certificate/KkmmjdhrEr1bBRXg6-qb","Завантажити сертифікат")</f>
        <v>Завантажити сертифікат</v>
      </c>
    </row>
    <row r="877" spans="1:3" x14ac:dyDescent="0.3">
      <c r="A877">
        <v>876</v>
      </c>
      <c r="B877" s="1" t="s">
        <v>869</v>
      </c>
      <c r="C877" t="str">
        <f>HYPERLINK("https://talan.bank.gov.ua/get-user-certificate/KkmmjnhVhQtDxsHCyboM","Завантажити сертифікат")</f>
        <v>Завантажити сертифікат</v>
      </c>
    </row>
    <row r="878" spans="1:3" x14ac:dyDescent="0.3">
      <c r="A878">
        <v>877</v>
      </c>
      <c r="B878" s="1" t="s">
        <v>870</v>
      </c>
      <c r="C878" t="str">
        <f>HYPERLINK("https://talan.bank.gov.ua/get-user-certificate/KkmmjlxzMMsBdGV8nO_C","Завантажити сертифікат")</f>
        <v>Завантажити сертифікат</v>
      </c>
    </row>
    <row r="879" spans="1:3" x14ac:dyDescent="0.3">
      <c r="A879">
        <v>878</v>
      </c>
      <c r="B879" s="1" t="s">
        <v>871</v>
      </c>
      <c r="C879" t="str">
        <f>HYPERLINK("https://talan.bank.gov.ua/get-user-certificate/KkmmjiM6ZJh3ad6g2kvq","Завантажити сертифікат")</f>
        <v>Завантажити сертифікат</v>
      </c>
    </row>
    <row r="880" spans="1:3" ht="28.8" x14ac:dyDescent="0.3">
      <c r="A880">
        <v>879</v>
      </c>
      <c r="B880" s="1" t="s">
        <v>872</v>
      </c>
      <c r="C880" t="str">
        <f>HYPERLINK("https://talan.bank.gov.ua/get-user-certificate/KkmmjIL2B0ijT5lLNBzD","Завантажити сертифікат")</f>
        <v>Завантажити сертифікат</v>
      </c>
    </row>
    <row r="881" spans="1:3" ht="28.8" x14ac:dyDescent="0.3">
      <c r="A881">
        <v>880</v>
      </c>
      <c r="B881" s="1" t="s">
        <v>873</v>
      </c>
      <c r="C881" t="str">
        <f>HYPERLINK("https://talan.bank.gov.ua/get-user-certificate/KkmmjktovHrdVqtZ-pj0","Завантажити сертифікат")</f>
        <v>Завантажити сертифікат</v>
      </c>
    </row>
    <row r="882" spans="1:3" x14ac:dyDescent="0.3">
      <c r="A882">
        <v>881</v>
      </c>
      <c r="B882" s="1" t="s">
        <v>874</v>
      </c>
      <c r="C882" t="str">
        <f>HYPERLINK("https://talan.bank.gov.ua/get-user-certificate/KkmmjYgR6siMfiTvZbjI","Завантажити сертифікат")</f>
        <v>Завантажити сертифікат</v>
      </c>
    </row>
    <row r="883" spans="1:3" x14ac:dyDescent="0.3">
      <c r="A883">
        <v>882</v>
      </c>
      <c r="B883" s="1" t="s">
        <v>875</v>
      </c>
      <c r="C883" t="str">
        <f>HYPERLINK("https://talan.bank.gov.ua/get-user-certificate/KkmmjUw4XX4b610x62xH","Завантажити сертифікат")</f>
        <v>Завантажити сертифікат</v>
      </c>
    </row>
    <row r="884" spans="1:3" ht="28.8" x14ac:dyDescent="0.3">
      <c r="A884">
        <v>883</v>
      </c>
      <c r="B884" s="1" t="s">
        <v>876</v>
      </c>
      <c r="C884" t="str">
        <f>HYPERLINK("https://talan.bank.gov.ua/get-user-certificate/KkmmjCaoZiO6r8qVdPUe","Завантажити сертифікат")</f>
        <v>Завантажити сертифікат</v>
      </c>
    </row>
    <row r="885" spans="1:3" x14ac:dyDescent="0.3">
      <c r="A885">
        <v>884</v>
      </c>
      <c r="B885" s="1" t="s">
        <v>877</v>
      </c>
      <c r="C885" t="str">
        <f>HYPERLINK("https://talan.bank.gov.ua/get-user-certificate/KkmmjXlKhkHr983pXsOI","Завантажити сертифікат")</f>
        <v>Завантажити сертифікат</v>
      </c>
    </row>
    <row r="886" spans="1:3" x14ac:dyDescent="0.3">
      <c r="A886">
        <v>885</v>
      </c>
      <c r="B886" s="1" t="s">
        <v>878</v>
      </c>
      <c r="C886" t="str">
        <f>HYPERLINK("https://talan.bank.gov.ua/get-user-certificate/KkmmjwBXdRLZDAYSUJ3j","Завантажити сертифікат")</f>
        <v>Завантажити сертифікат</v>
      </c>
    </row>
    <row r="887" spans="1:3" x14ac:dyDescent="0.3">
      <c r="A887">
        <v>886</v>
      </c>
      <c r="B887" s="1" t="s">
        <v>879</v>
      </c>
      <c r="C887" t="str">
        <f>HYPERLINK("https://talan.bank.gov.ua/get-user-certificate/KkmmjeMjWplaP3Tu85b9","Завантажити сертифікат")</f>
        <v>Завантажити сертифікат</v>
      </c>
    </row>
    <row r="888" spans="1:3" x14ac:dyDescent="0.3">
      <c r="A888">
        <v>887</v>
      </c>
      <c r="B888" s="1" t="s">
        <v>880</v>
      </c>
      <c r="C888" t="str">
        <f>HYPERLINK("https://talan.bank.gov.ua/get-user-certificate/Kkmmj6MB4DKUdlk4vr08","Завантажити сертифікат")</f>
        <v>Завантажити сертифікат</v>
      </c>
    </row>
    <row r="889" spans="1:3" ht="28.8" x14ac:dyDescent="0.3">
      <c r="A889">
        <v>888</v>
      </c>
      <c r="B889" s="1" t="s">
        <v>881</v>
      </c>
      <c r="C889" t="str">
        <f>HYPERLINK("https://talan.bank.gov.ua/get-user-certificate/Kkmmjnu3t_6mcccGkjjg","Завантажити сертифікат")</f>
        <v>Завантажити сертифікат</v>
      </c>
    </row>
    <row r="890" spans="1:3" x14ac:dyDescent="0.3">
      <c r="A890">
        <v>889</v>
      </c>
      <c r="B890" s="1" t="s">
        <v>882</v>
      </c>
      <c r="C890" t="str">
        <f>HYPERLINK("https://talan.bank.gov.ua/get-user-certificate/KkmmjijSfO5OqQwH6D8_","Завантажити сертифікат")</f>
        <v>Завантажити сертифікат</v>
      </c>
    </row>
    <row r="891" spans="1:3" x14ac:dyDescent="0.3">
      <c r="A891">
        <v>890</v>
      </c>
      <c r="B891" s="1" t="s">
        <v>883</v>
      </c>
      <c r="C891" t="str">
        <f>HYPERLINK("https://talan.bank.gov.ua/get-user-certificate/KkmmjnkyaF6uu-8OFgLm","Завантажити сертифікат")</f>
        <v>Завантажити сертифікат</v>
      </c>
    </row>
    <row r="892" spans="1:3" x14ac:dyDescent="0.3">
      <c r="A892">
        <v>891</v>
      </c>
      <c r="B892" s="1" t="s">
        <v>884</v>
      </c>
      <c r="C892" t="str">
        <f>HYPERLINK("https://talan.bank.gov.ua/get-user-certificate/Kkmmj2MQRrsvhAgBHPT1","Завантажити сертифікат")</f>
        <v>Завантажити сертифікат</v>
      </c>
    </row>
    <row r="893" spans="1:3" x14ac:dyDescent="0.3">
      <c r="A893">
        <v>892</v>
      </c>
      <c r="B893" s="1" t="s">
        <v>885</v>
      </c>
      <c r="C893" t="str">
        <f>HYPERLINK("https://talan.bank.gov.ua/get-user-certificate/KkmmjzP1oBSpQWEWPN5f","Завантажити сертифікат")</f>
        <v>Завантажити сертифікат</v>
      </c>
    </row>
    <row r="894" spans="1:3" ht="28.8" x14ac:dyDescent="0.3">
      <c r="A894">
        <v>893</v>
      </c>
      <c r="B894" s="1" t="s">
        <v>864</v>
      </c>
      <c r="C894" t="str">
        <f>HYPERLINK("https://talan.bank.gov.ua/get-user-certificate/KkmmjGq8_CSPuImuxm0C","Завантажити сертифікат")</f>
        <v>Завантажити сертифікат</v>
      </c>
    </row>
    <row r="895" spans="1:3" ht="28.8" x14ac:dyDescent="0.3">
      <c r="A895">
        <v>894</v>
      </c>
      <c r="B895" s="1" t="s">
        <v>886</v>
      </c>
      <c r="C895" t="str">
        <f>HYPERLINK("https://talan.bank.gov.ua/get-user-certificate/KkmmjB-8Jlv9eo8N7jZ_","Завантажити сертифікат")</f>
        <v>Завантажити сертифікат</v>
      </c>
    </row>
    <row r="896" spans="1:3" ht="28.8" x14ac:dyDescent="0.3">
      <c r="A896">
        <v>895</v>
      </c>
      <c r="B896" s="1" t="s">
        <v>887</v>
      </c>
      <c r="C896" t="str">
        <f>HYPERLINK("https://talan.bank.gov.ua/get-user-certificate/KkmmjpiNsXRXHolkjDmM","Завантажити сертифікат")</f>
        <v>Завантажити сертифікат</v>
      </c>
    </row>
    <row r="897" spans="1:3" x14ac:dyDescent="0.3">
      <c r="A897">
        <v>896</v>
      </c>
      <c r="B897" s="1" t="s">
        <v>888</v>
      </c>
      <c r="C897" t="str">
        <f>HYPERLINK("https://talan.bank.gov.ua/get-user-certificate/KkmmjIXKhjmddJFIG-Ij","Завантажити сертифікат")</f>
        <v>Завантажити сертифікат</v>
      </c>
    </row>
    <row r="898" spans="1:3" x14ac:dyDescent="0.3">
      <c r="A898">
        <v>897</v>
      </c>
      <c r="B898" s="1" t="s">
        <v>889</v>
      </c>
      <c r="C898" t="str">
        <f>HYPERLINK("https://talan.bank.gov.ua/get-user-certificate/Kkmmj3aJ6ur8AeTSd-fV","Завантажити сертифікат")</f>
        <v>Завантажити сертифікат</v>
      </c>
    </row>
    <row r="899" spans="1:3" ht="28.8" x14ac:dyDescent="0.3">
      <c r="A899">
        <v>898</v>
      </c>
      <c r="B899" s="1" t="s">
        <v>890</v>
      </c>
      <c r="C899" t="str">
        <f>HYPERLINK("https://talan.bank.gov.ua/get-user-certificate/Kkmmj7ew7kXl2q-DS9x9","Завантажити сертифікат")</f>
        <v>Завантажити сертифікат</v>
      </c>
    </row>
    <row r="900" spans="1:3" x14ac:dyDescent="0.3">
      <c r="A900">
        <v>899</v>
      </c>
      <c r="B900" s="1" t="s">
        <v>891</v>
      </c>
      <c r="C900" t="str">
        <f>HYPERLINK("https://talan.bank.gov.ua/get-user-certificate/Kkmmja5t_8xOkNKBAIBH","Завантажити сертифікат")</f>
        <v>Завантажити сертифікат</v>
      </c>
    </row>
    <row r="901" spans="1:3" x14ac:dyDescent="0.3">
      <c r="A901">
        <v>900</v>
      </c>
      <c r="B901" s="1" t="s">
        <v>892</v>
      </c>
      <c r="C901" t="str">
        <f>HYPERLINK("https://talan.bank.gov.ua/get-user-certificate/KkmmjFks8xV0mtEf23Z2","Завантажити сертифікат")</f>
        <v>Завантажити сертифікат</v>
      </c>
    </row>
    <row r="902" spans="1:3" ht="28.8" x14ac:dyDescent="0.3">
      <c r="A902">
        <v>901</v>
      </c>
      <c r="B902" s="1" t="s">
        <v>893</v>
      </c>
      <c r="C902" t="str">
        <f>HYPERLINK("https://talan.bank.gov.ua/get-user-certificate/Kkmmjb2FytOjOx-QS_po","Завантажити сертифікат")</f>
        <v>Завантажити сертифікат</v>
      </c>
    </row>
    <row r="903" spans="1:3" x14ac:dyDescent="0.3">
      <c r="A903">
        <v>902</v>
      </c>
      <c r="B903" s="1" t="s">
        <v>894</v>
      </c>
      <c r="C903" t="str">
        <f>HYPERLINK("https://talan.bank.gov.ua/get-user-certificate/Kkmmja1z7pp-w4ZKlxsR","Завантажити сертифікат")</f>
        <v>Завантажити сертифікат</v>
      </c>
    </row>
    <row r="904" spans="1:3" x14ac:dyDescent="0.3">
      <c r="A904">
        <v>903</v>
      </c>
      <c r="B904" s="1" t="s">
        <v>895</v>
      </c>
      <c r="C904" t="str">
        <f>HYPERLINK("https://talan.bank.gov.ua/get-user-certificate/Kkmmj2fs3e-0ad05ZNmy","Завантажити сертифікат")</f>
        <v>Завантажити сертифікат</v>
      </c>
    </row>
    <row r="905" spans="1:3" x14ac:dyDescent="0.3">
      <c r="A905">
        <v>904</v>
      </c>
      <c r="B905" s="1" t="s">
        <v>896</v>
      </c>
      <c r="C905" t="str">
        <f>HYPERLINK("https://talan.bank.gov.ua/get-user-certificate/Kkmmjin-DSrLe3dzC3AA","Завантажити сертифікат")</f>
        <v>Завантажити сертифікат</v>
      </c>
    </row>
    <row r="906" spans="1:3" x14ac:dyDescent="0.3">
      <c r="A906">
        <v>905</v>
      </c>
      <c r="B906" s="1" t="s">
        <v>897</v>
      </c>
      <c r="C906" t="str">
        <f>HYPERLINK("https://talan.bank.gov.ua/get-user-certificate/Kkmmj2aUJxFsKiTWDiP9","Завантажити сертифікат")</f>
        <v>Завантажити сертифікат</v>
      </c>
    </row>
    <row r="907" spans="1:3" ht="28.8" x14ac:dyDescent="0.3">
      <c r="A907">
        <v>906</v>
      </c>
      <c r="B907" s="1" t="s">
        <v>898</v>
      </c>
      <c r="C907" t="str">
        <f>HYPERLINK("https://talan.bank.gov.ua/get-user-certificate/KkmmjOpmE3qA2OaMFd4Z","Завантажити сертифікат")</f>
        <v>Завантажити сертифікат</v>
      </c>
    </row>
    <row r="908" spans="1:3" x14ac:dyDescent="0.3">
      <c r="A908">
        <v>907</v>
      </c>
      <c r="B908" s="1" t="s">
        <v>899</v>
      </c>
      <c r="C908" t="str">
        <f>HYPERLINK("https://talan.bank.gov.ua/get-user-certificate/KkmmjFeKzFmGaGcDT5Ti","Завантажити сертифікат")</f>
        <v>Завантажити сертифікат</v>
      </c>
    </row>
    <row r="909" spans="1:3" x14ac:dyDescent="0.3">
      <c r="A909">
        <v>908</v>
      </c>
      <c r="B909" s="1" t="s">
        <v>900</v>
      </c>
      <c r="C909" t="str">
        <f>HYPERLINK("https://talan.bank.gov.ua/get-user-certificate/Kkmmj8_RaN_Cnxy4O-pk","Завантажити сертифікат")</f>
        <v>Завантажити сертифікат</v>
      </c>
    </row>
    <row r="910" spans="1:3" x14ac:dyDescent="0.3">
      <c r="A910">
        <v>909</v>
      </c>
      <c r="B910" s="1" t="s">
        <v>901</v>
      </c>
      <c r="C910" t="str">
        <f>HYPERLINK("https://talan.bank.gov.ua/get-user-certificate/Kkmmj3LDjDsAP3y_4eY5","Завантажити сертифікат")</f>
        <v>Завантажити сертифікат</v>
      </c>
    </row>
    <row r="911" spans="1:3" x14ac:dyDescent="0.3">
      <c r="A911">
        <v>910</v>
      </c>
      <c r="B911" s="1" t="s">
        <v>902</v>
      </c>
      <c r="C911" t="str">
        <f>HYPERLINK("https://talan.bank.gov.ua/get-user-certificate/KkmmjgX30bszEXvV9uaQ","Завантажити сертифікат")</f>
        <v>Завантажити сертифікат</v>
      </c>
    </row>
    <row r="912" spans="1:3" x14ac:dyDescent="0.3">
      <c r="A912">
        <v>911</v>
      </c>
      <c r="B912" s="1" t="s">
        <v>903</v>
      </c>
      <c r="C912" t="str">
        <f>HYPERLINK("https://talan.bank.gov.ua/get-user-certificate/KkmmjBumMgZLK4xfST_D","Завантажити сертифікат")</f>
        <v>Завантажити сертифікат</v>
      </c>
    </row>
    <row r="913" spans="1:3" x14ac:dyDescent="0.3">
      <c r="A913">
        <v>912</v>
      </c>
      <c r="B913" s="1" t="s">
        <v>904</v>
      </c>
      <c r="C913" t="str">
        <f>HYPERLINK("https://talan.bank.gov.ua/get-user-certificate/Kkmmjs0QtGXfYXb_KpA0","Завантажити сертифікат")</f>
        <v>Завантажити сертифікат</v>
      </c>
    </row>
    <row r="914" spans="1:3" x14ac:dyDescent="0.3">
      <c r="A914">
        <v>913</v>
      </c>
      <c r="B914" s="1" t="s">
        <v>905</v>
      </c>
      <c r="C914" t="str">
        <f>HYPERLINK("https://talan.bank.gov.ua/get-user-certificate/KkmmjSg4hhj8A54SDI65","Завантажити сертифікат")</f>
        <v>Завантажити сертифікат</v>
      </c>
    </row>
    <row r="915" spans="1:3" ht="28.8" x14ac:dyDescent="0.3">
      <c r="A915">
        <v>914</v>
      </c>
      <c r="B915" s="1" t="s">
        <v>906</v>
      </c>
      <c r="C915" t="str">
        <f>HYPERLINK("https://talan.bank.gov.ua/get-user-certificate/KkmmjHA15IAW5_iKeDDR","Завантажити сертифікат")</f>
        <v>Завантажити сертифікат</v>
      </c>
    </row>
    <row r="916" spans="1:3" x14ac:dyDescent="0.3">
      <c r="A916">
        <v>915</v>
      </c>
      <c r="B916" s="1" t="s">
        <v>907</v>
      </c>
      <c r="C916" t="str">
        <f>HYPERLINK("https://talan.bank.gov.ua/get-user-certificate/KkmmjCSotVhFwwfEi9_X","Завантажити сертифікат")</f>
        <v>Завантажити сертифікат</v>
      </c>
    </row>
    <row r="917" spans="1:3" x14ac:dyDescent="0.3">
      <c r="A917">
        <v>916</v>
      </c>
      <c r="B917" s="1" t="s">
        <v>908</v>
      </c>
      <c r="C917" t="str">
        <f>HYPERLINK("https://talan.bank.gov.ua/get-user-certificate/KkmmjJeEcDcgKggUrhN3","Завантажити сертифікат")</f>
        <v>Завантажити сертифікат</v>
      </c>
    </row>
    <row r="918" spans="1:3" x14ac:dyDescent="0.3">
      <c r="A918">
        <v>917</v>
      </c>
      <c r="B918" s="1" t="s">
        <v>909</v>
      </c>
      <c r="C918" t="str">
        <f>HYPERLINK("https://talan.bank.gov.ua/get-user-certificate/Kkmmj5eFNcPLGBeTxWkt","Завантажити сертифікат")</f>
        <v>Завантажити сертифікат</v>
      </c>
    </row>
    <row r="919" spans="1:3" x14ac:dyDescent="0.3">
      <c r="A919">
        <v>918</v>
      </c>
      <c r="B919" s="1" t="s">
        <v>910</v>
      </c>
      <c r="C919" t="str">
        <f>HYPERLINK("https://talan.bank.gov.ua/get-user-certificate/KkmmjfN7AV82ESYe1Uqs","Завантажити сертифікат")</f>
        <v>Завантажити сертифікат</v>
      </c>
    </row>
    <row r="920" spans="1:3" x14ac:dyDescent="0.3">
      <c r="A920">
        <v>919</v>
      </c>
      <c r="B920" s="1" t="s">
        <v>911</v>
      </c>
      <c r="C920" t="str">
        <f>HYPERLINK("https://talan.bank.gov.ua/get-user-certificate/Kkmmjkb3fFZBVEAQDmbs","Завантажити сертифікат")</f>
        <v>Завантажити сертифікат</v>
      </c>
    </row>
    <row r="921" spans="1:3" x14ac:dyDescent="0.3">
      <c r="A921">
        <v>920</v>
      </c>
      <c r="B921" s="1" t="s">
        <v>912</v>
      </c>
      <c r="C921" t="str">
        <f>HYPERLINK("https://talan.bank.gov.ua/get-user-certificate/KkmmjHEBRmnzInDdyUcN","Завантажити сертифікат")</f>
        <v>Завантажити сертифікат</v>
      </c>
    </row>
    <row r="922" spans="1:3" x14ac:dyDescent="0.3">
      <c r="A922">
        <v>921</v>
      </c>
      <c r="B922" s="1" t="s">
        <v>913</v>
      </c>
      <c r="C922" t="str">
        <f>HYPERLINK("https://talan.bank.gov.ua/get-user-certificate/KkmmjrSHDy-zZ00NhlRf","Завантажити сертифікат")</f>
        <v>Завантажити сертифікат</v>
      </c>
    </row>
    <row r="923" spans="1:3" x14ac:dyDescent="0.3">
      <c r="A923">
        <v>922</v>
      </c>
      <c r="B923" s="1" t="s">
        <v>914</v>
      </c>
      <c r="C923" t="str">
        <f>HYPERLINK("https://talan.bank.gov.ua/get-user-certificate/KkmmjYqGLltmXGfqgiVM","Завантажити сертифікат")</f>
        <v>Завантажити сертифікат</v>
      </c>
    </row>
    <row r="924" spans="1:3" x14ac:dyDescent="0.3">
      <c r="A924">
        <v>923</v>
      </c>
      <c r="B924" s="1" t="s">
        <v>915</v>
      </c>
      <c r="C924" t="str">
        <f>HYPERLINK("https://talan.bank.gov.ua/get-user-certificate/KkmmjTRbAiR9KapbQf2l","Завантажити сертифікат")</f>
        <v>Завантажити сертифікат</v>
      </c>
    </row>
    <row r="925" spans="1:3" ht="28.8" x14ac:dyDescent="0.3">
      <c r="A925">
        <v>924</v>
      </c>
      <c r="B925" s="1" t="s">
        <v>916</v>
      </c>
      <c r="C925" t="str">
        <f>HYPERLINK("https://talan.bank.gov.ua/get-user-certificate/KkmmjbgFNYHo5GaeC34z","Завантажити сертифікат")</f>
        <v>Завантажити сертифікат</v>
      </c>
    </row>
    <row r="926" spans="1:3" x14ac:dyDescent="0.3">
      <c r="A926">
        <v>925</v>
      </c>
      <c r="B926" s="1" t="s">
        <v>917</v>
      </c>
      <c r="C926" t="str">
        <f>HYPERLINK("https://talan.bank.gov.ua/get-user-certificate/KkmmjBFdGfYD0bT_R7Zs","Завантажити сертифікат")</f>
        <v>Завантажити сертифікат</v>
      </c>
    </row>
    <row r="927" spans="1:3" x14ac:dyDescent="0.3">
      <c r="A927">
        <v>926</v>
      </c>
      <c r="B927" s="1" t="s">
        <v>918</v>
      </c>
      <c r="C927" t="str">
        <f>HYPERLINK("https://talan.bank.gov.ua/get-user-certificate/Kkmmjd7nf0PuA1NWq3EO","Завантажити сертифікат")</f>
        <v>Завантажити сертифікат</v>
      </c>
    </row>
    <row r="928" spans="1:3" x14ac:dyDescent="0.3">
      <c r="A928">
        <v>927</v>
      </c>
      <c r="B928" s="1" t="s">
        <v>919</v>
      </c>
      <c r="C928" t="str">
        <f>HYPERLINK("https://talan.bank.gov.ua/get-user-certificate/KkmmjB6O_XUxN6yaBRzW","Завантажити сертифікат")</f>
        <v>Завантажити сертифікат</v>
      </c>
    </row>
    <row r="929" spans="1:3" ht="28.8" x14ac:dyDescent="0.3">
      <c r="A929">
        <v>928</v>
      </c>
      <c r="B929" s="1" t="s">
        <v>920</v>
      </c>
      <c r="C929" t="str">
        <f>HYPERLINK("https://talan.bank.gov.ua/get-user-certificate/KkmmjVXlJ1rtOaK9I6Q_","Завантажити сертифікат")</f>
        <v>Завантажити сертифікат</v>
      </c>
    </row>
    <row r="930" spans="1:3" ht="28.8" x14ac:dyDescent="0.3">
      <c r="A930">
        <v>929</v>
      </c>
      <c r="B930" s="1" t="s">
        <v>921</v>
      </c>
      <c r="C930" t="str">
        <f>HYPERLINK("https://talan.bank.gov.ua/get-user-certificate/KkmmjdXXktbWGLTm141m","Завантажити сертифікат")</f>
        <v>Завантажити сертифікат</v>
      </c>
    </row>
    <row r="931" spans="1:3" x14ac:dyDescent="0.3">
      <c r="A931">
        <v>930</v>
      </c>
      <c r="B931" s="1" t="s">
        <v>922</v>
      </c>
      <c r="C931" t="str">
        <f>HYPERLINK("https://talan.bank.gov.ua/get-user-certificate/KkmmjVMbLWqdNJvR_O_6","Завантажити сертифікат")</f>
        <v>Завантажити сертифікат</v>
      </c>
    </row>
    <row r="932" spans="1:3" x14ac:dyDescent="0.3">
      <c r="A932">
        <v>931</v>
      </c>
      <c r="B932" s="1" t="s">
        <v>923</v>
      </c>
      <c r="C932" t="str">
        <f>HYPERLINK("https://talan.bank.gov.ua/get-user-certificate/KkmmjYLl5DWBk_C1IQU7","Завантажити сертифікат")</f>
        <v>Завантажити сертифікат</v>
      </c>
    </row>
    <row r="933" spans="1:3" x14ac:dyDescent="0.3">
      <c r="A933">
        <v>932</v>
      </c>
      <c r="B933" s="1" t="s">
        <v>924</v>
      </c>
      <c r="C933" t="str">
        <f>HYPERLINK("https://talan.bank.gov.ua/get-user-certificate/Kkmmjol9UmYlEsCnXPCe","Завантажити сертифікат")</f>
        <v>Завантажити сертифікат</v>
      </c>
    </row>
    <row r="934" spans="1:3" x14ac:dyDescent="0.3">
      <c r="A934">
        <v>933</v>
      </c>
      <c r="B934" s="1" t="s">
        <v>824</v>
      </c>
      <c r="C934" t="str">
        <f>HYPERLINK("https://talan.bank.gov.ua/get-user-certificate/Kkmmj4BNsEHPzy3UVOAZ","Завантажити сертифікат")</f>
        <v>Завантажити сертифікат</v>
      </c>
    </row>
    <row r="935" spans="1:3" ht="28.8" x14ac:dyDescent="0.3">
      <c r="A935">
        <v>934</v>
      </c>
      <c r="B935" s="1" t="s">
        <v>925</v>
      </c>
      <c r="C935" t="str">
        <f>HYPERLINK("https://talan.bank.gov.ua/get-user-certificate/KkmmjmknqjDm_4xOw3bD","Завантажити сертифікат")</f>
        <v>Завантажити сертифікат</v>
      </c>
    </row>
    <row r="936" spans="1:3" ht="28.8" x14ac:dyDescent="0.3">
      <c r="A936">
        <v>935</v>
      </c>
      <c r="B936" s="1" t="s">
        <v>926</v>
      </c>
      <c r="C936" t="str">
        <f>HYPERLINK("https://talan.bank.gov.ua/get-user-certificate/Kkmmj10iUQ6hQYwc94rc","Завантажити сертифікат")</f>
        <v>Завантажити сертифікат</v>
      </c>
    </row>
    <row r="937" spans="1:3" x14ac:dyDescent="0.3">
      <c r="A937">
        <v>936</v>
      </c>
      <c r="B937" s="1" t="s">
        <v>927</v>
      </c>
      <c r="C937" t="str">
        <f>HYPERLINK("https://talan.bank.gov.ua/get-user-certificate/KkmmjMXURNCXh2rqqhzH","Завантажити сертифікат")</f>
        <v>Завантажити сертифікат</v>
      </c>
    </row>
    <row r="938" spans="1:3" x14ac:dyDescent="0.3">
      <c r="A938">
        <v>937</v>
      </c>
      <c r="B938" s="1" t="s">
        <v>928</v>
      </c>
      <c r="C938" t="str">
        <f>HYPERLINK("https://talan.bank.gov.ua/get-user-certificate/KkmmjGHYjQ2KLxwr8B0v","Завантажити сертифікат")</f>
        <v>Завантажити сертифікат</v>
      </c>
    </row>
    <row r="939" spans="1:3" x14ac:dyDescent="0.3">
      <c r="A939">
        <v>938</v>
      </c>
      <c r="B939" s="1" t="s">
        <v>929</v>
      </c>
      <c r="C939" t="str">
        <f>HYPERLINK("https://talan.bank.gov.ua/get-user-certificate/Kkmmjtl31De_lkCLsr-2","Завантажити сертифікат")</f>
        <v>Завантажити сертифікат</v>
      </c>
    </row>
    <row r="940" spans="1:3" x14ac:dyDescent="0.3">
      <c r="A940">
        <v>939</v>
      </c>
      <c r="B940" s="1" t="s">
        <v>930</v>
      </c>
      <c r="C940" t="str">
        <f>HYPERLINK("https://talan.bank.gov.ua/get-user-certificate/KkmmjV9BuZe6X_GT_SjV","Завантажити сертифікат")</f>
        <v>Завантажити сертифікат</v>
      </c>
    </row>
    <row r="941" spans="1:3" ht="28.8" x14ac:dyDescent="0.3">
      <c r="A941">
        <v>940</v>
      </c>
      <c r="B941" s="1" t="s">
        <v>931</v>
      </c>
      <c r="C941" t="str">
        <f>HYPERLINK("https://talan.bank.gov.ua/get-user-certificate/KkmmjhPmhMsMjFHWB4Kd","Завантажити сертифікат")</f>
        <v>Завантажити сертифікат</v>
      </c>
    </row>
    <row r="942" spans="1:3" x14ac:dyDescent="0.3">
      <c r="A942">
        <v>941</v>
      </c>
      <c r="B942" s="1" t="s">
        <v>932</v>
      </c>
      <c r="C942" t="str">
        <f>HYPERLINK("https://talan.bank.gov.ua/get-user-certificate/KkmmjAxJZd8ecuOm64bO","Завантажити сертифікат")</f>
        <v>Завантажити сертифікат</v>
      </c>
    </row>
    <row r="943" spans="1:3" ht="28.8" x14ac:dyDescent="0.3">
      <c r="A943">
        <v>942</v>
      </c>
      <c r="B943" s="1" t="s">
        <v>933</v>
      </c>
      <c r="C943" t="str">
        <f>HYPERLINK("https://talan.bank.gov.ua/get-user-certificate/KkmmjR592JdM2-uHH1_2","Завантажити сертифікат")</f>
        <v>Завантажити сертифікат</v>
      </c>
    </row>
    <row r="944" spans="1:3" ht="28.8" x14ac:dyDescent="0.3">
      <c r="A944">
        <v>943</v>
      </c>
      <c r="B944" s="1" t="s">
        <v>934</v>
      </c>
      <c r="C944" t="str">
        <f>HYPERLINK("https://talan.bank.gov.ua/get-user-certificate/KkmmjRAWUmfs5CBxiR-c","Завантажити сертифікат")</f>
        <v>Завантажити сертифікат</v>
      </c>
    </row>
    <row r="945" spans="1:3" ht="28.8" x14ac:dyDescent="0.3">
      <c r="A945">
        <v>944</v>
      </c>
      <c r="B945" s="1" t="s">
        <v>934</v>
      </c>
      <c r="C945" t="str">
        <f>HYPERLINK("https://talan.bank.gov.ua/get-user-certificate/Kkmmjd2h854BpvwK2eW0","Завантажити сертифікат")</f>
        <v>Завантажити сертифікат</v>
      </c>
    </row>
    <row r="946" spans="1:3" x14ac:dyDescent="0.3">
      <c r="A946">
        <v>945</v>
      </c>
      <c r="B946" s="1" t="s">
        <v>935</v>
      </c>
      <c r="C946" t="str">
        <f>HYPERLINK("https://talan.bank.gov.ua/get-user-certificate/Kkmmj9t3XN0uxEAH5N6F","Завантажити сертифікат")</f>
        <v>Завантажити сертифікат</v>
      </c>
    </row>
    <row r="947" spans="1:3" x14ac:dyDescent="0.3">
      <c r="A947">
        <v>946</v>
      </c>
      <c r="B947" s="1" t="s">
        <v>936</v>
      </c>
      <c r="C947" t="str">
        <f>HYPERLINK("https://talan.bank.gov.ua/get-user-certificate/KkmmjLkegA1hHKylBw2l","Завантажити сертифікат")</f>
        <v>Завантажити сертифікат</v>
      </c>
    </row>
    <row r="948" spans="1:3" x14ac:dyDescent="0.3">
      <c r="A948">
        <v>947</v>
      </c>
      <c r="B948" s="1" t="s">
        <v>937</v>
      </c>
      <c r="C948" t="str">
        <f>HYPERLINK("https://talan.bank.gov.ua/get-user-certificate/KkmmjxeZPz9YaNYKkAwT","Завантажити сертифікат")</f>
        <v>Завантажити сертифікат</v>
      </c>
    </row>
    <row r="949" spans="1:3" x14ac:dyDescent="0.3">
      <c r="A949">
        <v>948</v>
      </c>
      <c r="B949" s="1" t="s">
        <v>938</v>
      </c>
      <c r="C949" t="str">
        <f>HYPERLINK("https://talan.bank.gov.ua/get-user-certificate/Kkmmj95pOo1QyQeFjreP","Завантажити сертифікат")</f>
        <v>Завантажити сертифікат</v>
      </c>
    </row>
    <row r="950" spans="1:3" x14ac:dyDescent="0.3">
      <c r="A950">
        <v>949</v>
      </c>
      <c r="B950" s="1" t="s">
        <v>939</v>
      </c>
      <c r="C950" t="str">
        <f>HYPERLINK("https://talan.bank.gov.ua/get-user-certificate/KkmmjH1Jf6X8awQ8kayr","Завантажити сертифікат")</f>
        <v>Завантажити сертифікат</v>
      </c>
    </row>
    <row r="951" spans="1:3" x14ac:dyDescent="0.3">
      <c r="A951">
        <v>950</v>
      </c>
      <c r="B951" s="1" t="s">
        <v>940</v>
      </c>
      <c r="C951" t="str">
        <f>HYPERLINK("https://talan.bank.gov.ua/get-user-certificate/KkmmjdoDxJkMhlfNuVw5","Завантажити сертифікат")</f>
        <v>Завантажити сертифікат</v>
      </c>
    </row>
    <row r="952" spans="1:3" x14ac:dyDescent="0.3">
      <c r="A952">
        <v>951</v>
      </c>
      <c r="B952" s="1" t="s">
        <v>941</v>
      </c>
      <c r="C952" t="str">
        <f>HYPERLINK("https://talan.bank.gov.ua/get-user-certificate/KkmmjvwjxGMGy7t-EXZd","Завантажити сертифікат")</f>
        <v>Завантажити сертифікат</v>
      </c>
    </row>
    <row r="953" spans="1:3" ht="28.8" x14ac:dyDescent="0.3">
      <c r="A953">
        <v>952</v>
      </c>
      <c r="B953" s="1" t="s">
        <v>942</v>
      </c>
      <c r="C953" t="str">
        <f>HYPERLINK("https://talan.bank.gov.ua/get-user-certificate/KkmmjsHyiyEUxKShjlcC","Завантажити сертифікат")</f>
        <v>Завантажити сертифікат</v>
      </c>
    </row>
    <row r="954" spans="1:3" x14ac:dyDescent="0.3">
      <c r="A954">
        <v>953</v>
      </c>
      <c r="B954" s="1" t="s">
        <v>943</v>
      </c>
      <c r="C954" t="str">
        <f>HYPERLINK("https://talan.bank.gov.ua/get-user-certificate/Kkmmj2-Ujc2MuFXxw7f8","Завантажити сертифікат")</f>
        <v>Завантажити сертифікат</v>
      </c>
    </row>
    <row r="955" spans="1:3" x14ac:dyDescent="0.3">
      <c r="A955">
        <v>954</v>
      </c>
      <c r="B955" s="1" t="s">
        <v>518</v>
      </c>
      <c r="C955" t="str">
        <f>HYPERLINK("https://talan.bank.gov.ua/get-user-certificate/Kkmmjmt5gHtt1mvCcQrr","Завантажити сертифікат")</f>
        <v>Завантажити сертифікат</v>
      </c>
    </row>
    <row r="956" spans="1:3" x14ac:dyDescent="0.3">
      <c r="A956">
        <v>955</v>
      </c>
      <c r="B956" s="1" t="s">
        <v>944</v>
      </c>
      <c r="C956" t="str">
        <f>HYPERLINK("https://talan.bank.gov.ua/get-user-certificate/KkmmjgodhPOF5unJUxVB","Завантажити сертифікат")</f>
        <v>Завантажити сертифікат</v>
      </c>
    </row>
    <row r="957" spans="1:3" x14ac:dyDescent="0.3">
      <c r="A957">
        <v>956</v>
      </c>
      <c r="B957" s="1" t="s">
        <v>945</v>
      </c>
      <c r="C957" t="str">
        <f>HYPERLINK("https://talan.bank.gov.ua/get-user-certificate/KkmmjYvOQ6vsR-em1Gwr","Завантажити сертифікат")</f>
        <v>Завантажити сертифікат</v>
      </c>
    </row>
    <row r="958" spans="1:3" x14ac:dyDescent="0.3">
      <c r="A958">
        <v>957</v>
      </c>
      <c r="B958" s="1" t="s">
        <v>946</v>
      </c>
      <c r="C958" t="str">
        <f>HYPERLINK("https://talan.bank.gov.ua/get-user-certificate/Kkmmj53iAoZo3w5yscvP","Завантажити сертифікат")</f>
        <v>Завантажити сертифікат</v>
      </c>
    </row>
    <row r="959" spans="1:3" x14ac:dyDescent="0.3">
      <c r="A959">
        <v>958</v>
      </c>
      <c r="B959" s="1" t="s">
        <v>947</v>
      </c>
      <c r="C959" t="str">
        <f>HYPERLINK("https://talan.bank.gov.ua/get-user-certificate/KkmmjwLB3aETN_3fNVfN","Завантажити сертифікат")</f>
        <v>Завантажити сертифікат</v>
      </c>
    </row>
    <row r="960" spans="1:3" x14ac:dyDescent="0.3">
      <c r="A960">
        <v>959</v>
      </c>
      <c r="B960" s="1" t="s">
        <v>948</v>
      </c>
      <c r="C960" t="str">
        <f>HYPERLINK("https://talan.bank.gov.ua/get-user-certificate/KkmmjF9y6kDyMY5E18CV","Завантажити сертифікат")</f>
        <v>Завантажити сертифікат</v>
      </c>
    </row>
    <row r="961" spans="1:3" x14ac:dyDescent="0.3">
      <c r="A961">
        <v>960</v>
      </c>
      <c r="B961" s="1" t="s">
        <v>949</v>
      </c>
      <c r="C961" t="str">
        <f>HYPERLINK("https://talan.bank.gov.ua/get-user-certificate/KkmmjHPLLF4F02Fo4seg","Завантажити сертифікат")</f>
        <v>Завантажити сертифікат</v>
      </c>
    </row>
    <row r="962" spans="1:3" ht="28.8" x14ac:dyDescent="0.3">
      <c r="A962">
        <v>961</v>
      </c>
      <c r="B962" s="1" t="s">
        <v>950</v>
      </c>
      <c r="C962" t="str">
        <f>HYPERLINK("https://talan.bank.gov.ua/get-user-certificate/Kkmmjz3Z6zNRqEolT6pb","Завантажити сертифікат")</f>
        <v>Завантажити сертифікат</v>
      </c>
    </row>
    <row r="963" spans="1:3" x14ac:dyDescent="0.3">
      <c r="A963">
        <v>962</v>
      </c>
      <c r="B963" s="1" t="s">
        <v>951</v>
      </c>
      <c r="C963" t="str">
        <f>HYPERLINK("https://talan.bank.gov.ua/get-user-certificate/Kkmmj9KHQtX3Ju4Yc2Hh","Завантажити сертифікат")</f>
        <v>Завантажити сертифікат</v>
      </c>
    </row>
    <row r="964" spans="1:3" x14ac:dyDescent="0.3">
      <c r="A964">
        <v>963</v>
      </c>
      <c r="B964" s="1" t="s">
        <v>952</v>
      </c>
      <c r="C964" t="str">
        <f>HYPERLINK("https://talan.bank.gov.ua/get-user-certificate/Kkmmjjfzko7eRjukqGjG","Завантажити сертифікат")</f>
        <v>Завантажити сертифікат</v>
      </c>
    </row>
    <row r="965" spans="1:3" x14ac:dyDescent="0.3">
      <c r="A965">
        <v>964</v>
      </c>
      <c r="B965" s="1" t="s">
        <v>953</v>
      </c>
      <c r="C965" t="str">
        <f>HYPERLINK("https://talan.bank.gov.ua/get-user-certificate/KkmmjviNzGSge5jLotIE","Завантажити сертифікат")</f>
        <v>Завантажити сертифікат</v>
      </c>
    </row>
    <row r="966" spans="1:3" ht="43.2" x14ac:dyDescent="0.3">
      <c r="A966">
        <v>965</v>
      </c>
      <c r="B966" s="1" t="s">
        <v>954</v>
      </c>
      <c r="C966" t="str">
        <f>HYPERLINK("https://talan.bank.gov.ua/get-user-certificate/KkmmjlrDk4UyjARK2vxg","Завантажити сертифікат")</f>
        <v>Завантажити сертифікат</v>
      </c>
    </row>
    <row r="967" spans="1:3" x14ac:dyDescent="0.3">
      <c r="A967">
        <v>966</v>
      </c>
      <c r="B967" s="1" t="s">
        <v>955</v>
      </c>
      <c r="C967" t="str">
        <f>HYPERLINK("https://talan.bank.gov.ua/get-user-certificate/Kkmmjc0gFdaeyazJj9Ue","Завантажити сертифікат")</f>
        <v>Завантажити сертифікат</v>
      </c>
    </row>
    <row r="968" spans="1:3" x14ac:dyDescent="0.3">
      <c r="A968">
        <v>967</v>
      </c>
      <c r="B968" s="1" t="s">
        <v>956</v>
      </c>
      <c r="C968" t="str">
        <f>HYPERLINK("https://talan.bank.gov.ua/get-user-certificate/KkmmjBvucRU_MR00YtAp","Завантажити сертифікат")</f>
        <v>Завантажити сертифікат</v>
      </c>
    </row>
    <row r="969" spans="1:3" x14ac:dyDescent="0.3">
      <c r="A969">
        <v>968</v>
      </c>
      <c r="B969" s="1" t="s">
        <v>957</v>
      </c>
      <c r="C969" t="str">
        <f>HYPERLINK("https://talan.bank.gov.ua/get-user-certificate/KkmmjRnC_GvC-UDChrYH","Завантажити сертифікат")</f>
        <v>Завантажити сертифікат</v>
      </c>
    </row>
    <row r="970" spans="1:3" x14ac:dyDescent="0.3">
      <c r="A970">
        <v>969</v>
      </c>
      <c r="B970" s="1" t="s">
        <v>958</v>
      </c>
      <c r="C970" t="str">
        <f>HYPERLINK("https://talan.bank.gov.ua/get-user-certificate/KkmmjV5BfmJRLg56ORrj","Завантажити сертифікат")</f>
        <v>Завантажити сертифікат</v>
      </c>
    </row>
    <row r="971" spans="1:3" x14ac:dyDescent="0.3">
      <c r="A971">
        <v>970</v>
      </c>
      <c r="B971" s="1" t="s">
        <v>959</v>
      </c>
      <c r="C971" t="str">
        <f>HYPERLINK("https://talan.bank.gov.ua/get-user-certificate/KkmmjWQPw0DeK_EUK3ju","Завантажити сертифікат")</f>
        <v>Завантажити сертифікат</v>
      </c>
    </row>
    <row r="972" spans="1:3" x14ac:dyDescent="0.3">
      <c r="A972">
        <v>971</v>
      </c>
      <c r="B972" s="1" t="s">
        <v>960</v>
      </c>
      <c r="C972" t="str">
        <f>HYPERLINK("https://talan.bank.gov.ua/get-user-certificate/KkmmjvDmk9T7-p2g-Sto","Завантажити сертифікат")</f>
        <v>Завантажити сертифікат</v>
      </c>
    </row>
    <row r="973" spans="1:3" ht="28.8" x14ac:dyDescent="0.3">
      <c r="A973">
        <v>972</v>
      </c>
      <c r="B973" s="1" t="s">
        <v>961</v>
      </c>
      <c r="C973" t="str">
        <f>HYPERLINK("https://talan.bank.gov.ua/get-user-certificate/KkmmjOqgjTjcDCT5rfgM","Завантажити сертифікат")</f>
        <v>Завантажити сертифікат</v>
      </c>
    </row>
    <row r="974" spans="1:3" ht="28.8" x14ac:dyDescent="0.3">
      <c r="A974">
        <v>973</v>
      </c>
      <c r="B974" s="1" t="s">
        <v>962</v>
      </c>
      <c r="C974" t="str">
        <f>HYPERLINK("https://talan.bank.gov.ua/get-user-certificate/KkmmjLs-jUU6ELgxQU2Z","Завантажити сертифікат")</f>
        <v>Завантажити сертифікат</v>
      </c>
    </row>
    <row r="975" spans="1:3" x14ac:dyDescent="0.3">
      <c r="A975">
        <v>974</v>
      </c>
      <c r="B975" s="1" t="s">
        <v>963</v>
      </c>
      <c r="C975" t="str">
        <f>HYPERLINK("https://talan.bank.gov.ua/get-user-certificate/Kkmmjtn_-BjYaRIXGwLy","Завантажити сертифікат")</f>
        <v>Завантажити сертифікат</v>
      </c>
    </row>
    <row r="976" spans="1:3" x14ac:dyDescent="0.3">
      <c r="A976">
        <v>975</v>
      </c>
      <c r="B976" s="1" t="s">
        <v>964</v>
      </c>
      <c r="C976" t="str">
        <f>HYPERLINK("https://talan.bank.gov.ua/get-user-certificate/KkmmjXlvt0XqSXRmdwhH","Завантажити сертифікат")</f>
        <v>Завантажити сертифікат</v>
      </c>
    </row>
    <row r="977" spans="1:3" x14ac:dyDescent="0.3">
      <c r="A977">
        <v>976</v>
      </c>
      <c r="B977" s="1" t="s">
        <v>965</v>
      </c>
      <c r="C977" t="str">
        <f>HYPERLINK("https://talan.bank.gov.ua/get-user-certificate/KkmmjrmTFOvW7Uy-bCB6","Завантажити сертифікат")</f>
        <v>Завантажити сертифікат</v>
      </c>
    </row>
    <row r="978" spans="1:3" x14ac:dyDescent="0.3">
      <c r="A978">
        <v>977</v>
      </c>
      <c r="B978" s="1" t="s">
        <v>966</v>
      </c>
      <c r="C978" t="str">
        <f>HYPERLINK("https://talan.bank.gov.ua/get-user-certificate/KkmmjBvWpN7bNiLIIkP3","Завантажити сертифікат")</f>
        <v>Завантажити сертифікат</v>
      </c>
    </row>
    <row r="979" spans="1:3" ht="28.8" x14ac:dyDescent="0.3">
      <c r="A979">
        <v>978</v>
      </c>
      <c r="B979" s="1" t="s">
        <v>967</v>
      </c>
      <c r="C979" t="str">
        <f>HYPERLINK("https://talan.bank.gov.ua/get-user-certificate/Kkmmj5VEiiepA7UZWo2K","Завантажити сертифікат")</f>
        <v>Завантажити сертифікат</v>
      </c>
    </row>
    <row r="980" spans="1:3" x14ac:dyDescent="0.3">
      <c r="A980">
        <v>979</v>
      </c>
      <c r="B980" s="1" t="s">
        <v>968</v>
      </c>
      <c r="C980" t="str">
        <f>HYPERLINK("https://talan.bank.gov.ua/get-user-certificate/Kkmmjn6jSnUWP_SsWRdc","Завантажити сертифікат")</f>
        <v>Завантажити сертифікат</v>
      </c>
    </row>
    <row r="981" spans="1:3" x14ac:dyDescent="0.3">
      <c r="A981">
        <v>980</v>
      </c>
      <c r="B981" s="1" t="s">
        <v>969</v>
      </c>
      <c r="C981" t="str">
        <f>HYPERLINK("https://talan.bank.gov.ua/get-user-certificate/KkmmjUVPwb8lhOL3Yp8a","Завантажити сертифікат")</f>
        <v>Завантажити сертифікат</v>
      </c>
    </row>
    <row r="982" spans="1:3" x14ac:dyDescent="0.3">
      <c r="A982">
        <v>981</v>
      </c>
      <c r="B982" s="1" t="s">
        <v>970</v>
      </c>
      <c r="C982" t="str">
        <f>HYPERLINK("https://talan.bank.gov.ua/get-user-certificate/KkmmjQYBIuZ5L9JGOZwz","Завантажити сертифікат")</f>
        <v>Завантажити сертифікат</v>
      </c>
    </row>
    <row r="983" spans="1:3" x14ac:dyDescent="0.3">
      <c r="A983">
        <v>982</v>
      </c>
      <c r="B983" s="1" t="s">
        <v>971</v>
      </c>
      <c r="C983" t="str">
        <f>HYPERLINK("https://talan.bank.gov.ua/get-user-certificate/KkmmjU9-g8bgN6WcHs6O","Завантажити сертифікат")</f>
        <v>Завантажити сертифікат</v>
      </c>
    </row>
    <row r="984" spans="1:3" x14ac:dyDescent="0.3">
      <c r="A984">
        <v>983</v>
      </c>
      <c r="B984" s="1" t="s">
        <v>972</v>
      </c>
      <c r="C984" t="str">
        <f>HYPERLINK("https://talan.bank.gov.ua/get-user-certificate/KkmmjvSafvQkxc_MUBOM","Завантажити сертифікат")</f>
        <v>Завантажити сертифікат</v>
      </c>
    </row>
    <row r="985" spans="1:3" ht="28.8" x14ac:dyDescent="0.3">
      <c r="A985">
        <v>984</v>
      </c>
      <c r="B985" s="1" t="s">
        <v>973</v>
      </c>
      <c r="C985" t="str">
        <f>HYPERLINK("https://talan.bank.gov.ua/get-user-certificate/Kkmmj2ZtV4GmYSlorHCq","Завантажити сертифікат")</f>
        <v>Завантажити сертифікат</v>
      </c>
    </row>
    <row r="986" spans="1:3" x14ac:dyDescent="0.3">
      <c r="A986">
        <v>985</v>
      </c>
      <c r="B986" s="1" t="s">
        <v>974</v>
      </c>
      <c r="C986" t="str">
        <f>HYPERLINK("https://talan.bank.gov.ua/get-user-certificate/Kkmmjav6ku5en5gOuysC","Завантажити сертифікат")</f>
        <v>Завантажити сертифікат</v>
      </c>
    </row>
    <row r="987" spans="1:3" ht="28.8" x14ac:dyDescent="0.3">
      <c r="A987">
        <v>986</v>
      </c>
      <c r="B987" s="1" t="s">
        <v>973</v>
      </c>
      <c r="C987" t="str">
        <f>HYPERLINK("https://talan.bank.gov.ua/get-user-certificate/Kkmmj_zaIdSUP4an4KKj","Завантажити сертифікат")</f>
        <v>Завантажити сертифікат</v>
      </c>
    </row>
    <row r="988" spans="1:3" x14ac:dyDescent="0.3">
      <c r="A988">
        <v>987</v>
      </c>
      <c r="B988" s="1" t="s">
        <v>975</v>
      </c>
      <c r="C988" t="str">
        <f>HYPERLINK("https://talan.bank.gov.ua/get-user-certificate/KkmmjK5JaY8wYLi0bc1D","Завантажити сертифікат")</f>
        <v>Завантажити сертифікат</v>
      </c>
    </row>
    <row r="989" spans="1:3" x14ac:dyDescent="0.3">
      <c r="A989">
        <v>988</v>
      </c>
      <c r="B989" s="1" t="s">
        <v>976</v>
      </c>
      <c r="C989" t="str">
        <f>HYPERLINK("https://talan.bank.gov.ua/get-user-certificate/KkmmjsFsLfrJQD3jqt-1","Завантажити сертифікат")</f>
        <v>Завантажити сертифікат</v>
      </c>
    </row>
    <row r="990" spans="1:3" x14ac:dyDescent="0.3">
      <c r="A990">
        <v>989</v>
      </c>
      <c r="B990" s="1" t="s">
        <v>977</v>
      </c>
      <c r="C990" t="str">
        <f>HYPERLINK("https://talan.bank.gov.ua/get-user-certificate/KkmmjPwHJSoQvxDT1kA8","Завантажити сертифікат")</f>
        <v>Завантажити сертифікат</v>
      </c>
    </row>
    <row r="991" spans="1:3" ht="28.8" x14ac:dyDescent="0.3">
      <c r="A991">
        <v>990</v>
      </c>
      <c r="B991" s="1" t="s">
        <v>978</v>
      </c>
      <c r="C991" t="str">
        <f>HYPERLINK("https://talan.bank.gov.ua/get-user-certificate/KkmmjfZ6B1uBvCpALWUY","Завантажити сертифікат")</f>
        <v>Завантажити сертифікат</v>
      </c>
    </row>
    <row r="992" spans="1:3" x14ac:dyDescent="0.3">
      <c r="A992">
        <v>991</v>
      </c>
      <c r="B992" s="1" t="s">
        <v>979</v>
      </c>
      <c r="C992" t="str">
        <f>HYPERLINK("https://talan.bank.gov.ua/get-user-certificate/KkmmjH0d-pop8E33odc_","Завантажити сертифікат")</f>
        <v>Завантажити сертифікат</v>
      </c>
    </row>
    <row r="993" spans="1:3" x14ac:dyDescent="0.3">
      <c r="A993">
        <v>992</v>
      </c>
      <c r="B993" s="1" t="s">
        <v>980</v>
      </c>
      <c r="C993" t="str">
        <f>HYPERLINK("https://talan.bank.gov.ua/get-user-certificate/Kkmmj82akfbO0H8fafcX","Завантажити сертифікат")</f>
        <v>Завантажити сертифікат</v>
      </c>
    </row>
    <row r="994" spans="1:3" x14ac:dyDescent="0.3">
      <c r="A994">
        <v>993</v>
      </c>
      <c r="B994" s="1" t="s">
        <v>981</v>
      </c>
      <c r="C994" t="str">
        <f>HYPERLINK("https://talan.bank.gov.ua/get-user-certificate/KkmmjHwD_75SpiLRhV0i","Завантажити сертифікат")</f>
        <v>Завантажити сертифікат</v>
      </c>
    </row>
    <row r="995" spans="1:3" ht="28.8" x14ac:dyDescent="0.3">
      <c r="A995">
        <v>994</v>
      </c>
      <c r="B995" s="1" t="s">
        <v>982</v>
      </c>
      <c r="C995" t="str">
        <f>HYPERLINK("https://talan.bank.gov.ua/get-user-certificate/KkmmjWujHs6la1YHuup3","Завантажити сертифікат")</f>
        <v>Завантажити сертифікат</v>
      </c>
    </row>
    <row r="996" spans="1:3" x14ac:dyDescent="0.3">
      <c r="A996">
        <v>995</v>
      </c>
      <c r="B996" s="1" t="s">
        <v>983</v>
      </c>
      <c r="C996" t="str">
        <f>HYPERLINK("https://talan.bank.gov.ua/get-user-certificate/KkmmjEEyqi5ojjK7HM9B","Завантажити сертифікат")</f>
        <v>Завантажити сертифікат</v>
      </c>
    </row>
    <row r="997" spans="1:3" x14ac:dyDescent="0.3">
      <c r="A997">
        <v>996</v>
      </c>
      <c r="B997" s="1" t="s">
        <v>984</v>
      </c>
      <c r="C997" t="str">
        <f>HYPERLINK("https://talan.bank.gov.ua/get-user-certificate/KkmmjG56y3uWkI0is-_D","Завантажити сертифікат")</f>
        <v>Завантажити сертифікат</v>
      </c>
    </row>
    <row r="998" spans="1:3" x14ac:dyDescent="0.3">
      <c r="A998">
        <v>997</v>
      </c>
      <c r="B998" s="1" t="s">
        <v>985</v>
      </c>
      <c r="C998" t="str">
        <f>HYPERLINK("https://talan.bank.gov.ua/get-user-certificate/KkmmjTrgYnW1ijxVstlD","Завантажити сертифікат")</f>
        <v>Завантажити сертифікат</v>
      </c>
    </row>
    <row r="999" spans="1:3" x14ac:dyDescent="0.3">
      <c r="A999">
        <v>998</v>
      </c>
      <c r="B999" s="1" t="s">
        <v>986</v>
      </c>
      <c r="C999" t="str">
        <f>HYPERLINK("https://talan.bank.gov.ua/get-user-certificate/KkmmjLa-nTniedK4qq8Q","Завантажити сертифікат")</f>
        <v>Завантажити сертифікат</v>
      </c>
    </row>
    <row r="1000" spans="1:3" x14ac:dyDescent="0.3">
      <c r="A1000">
        <v>999</v>
      </c>
      <c r="B1000" s="1" t="s">
        <v>987</v>
      </c>
      <c r="C1000" t="str">
        <f>HYPERLINK("https://talan.bank.gov.ua/get-user-certificate/KkmmjPWakJjD5AVK_nGy","Завантажити сертифікат")</f>
        <v>Завантажити сертифікат</v>
      </c>
    </row>
    <row r="1001" spans="1:3" x14ac:dyDescent="0.3">
      <c r="A1001">
        <v>1000</v>
      </c>
      <c r="B1001" s="1" t="s">
        <v>988</v>
      </c>
      <c r="C1001" t="str">
        <f>HYPERLINK("https://talan.bank.gov.ua/get-user-certificate/Kkmmjz44KGG2wENhFpyl","Завантажити сертифікат")</f>
        <v>Завантажити сертифікат</v>
      </c>
    </row>
    <row r="1002" spans="1:3" x14ac:dyDescent="0.3">
      <c r="A1002">
        <v>1001</v>
      </c>
      <c r="B1002" s="1" t="s">
        <v>989</v>
      </c>
      <c r="C1002" t="str">
        <f>HYPERLINK("https://talan.bank.gov.ua/get-user-certificate/KkmmjixLti5KOYOZl8Qe","Завантажити сертифікат")</f>
        <v>Завантажити сертифікат</v>
      </c>
    </row>
    <row r="1003" spans="1:3" x14ac:dyDescent="0.3">
      <c r="A1003">
        <v>1002</v>
      </c>
      <c r="B1003" s="1" t="s">
        <v>990</v>
      </c>
      <c r="C1003" t="str">
        <f>HYPERLINK("https://talan.bank.gov.ua/get-user-certificate/KkmmjtydAGdOWYfy_7W_","Завантажити сертифікат")</f>
        <v>Завантажити сертифікат</v>
      </c>
    </row>
    <row r="1004" spans="1:3" ht="28.8" x14ac:dyDescent="0.3">
      <c r="A1004">
        <v>1003</v>
      </c>
      <c r="B1004" s="1" t="s">
        <v>991</v>
      </c>
      <c r="C1004" t="str">
        <f>HYPERLINK("https://talan.bank.gov.ua/get-user-certificate/KkmmjQ2jYL3TlNxAlsJK","Завантажити сертифікат")</f>
        <v>Завантажити сертифікат</v>
      </c>
    </row>
    <row r="1005" spans="1:3" x14ac:dyDescent="0.3">
      <c r="A1005">
        <v>1004</v>
      </c>
      <c r="B1005" s="1" t="s">
        <v>992</v>
      </c>
      <c r="C1005" t="str">
        <f>HYPERLINK("https://talan.bank.gov.ua/get-user-certificate/KkmmjPmVjnP5CZQqO5dx","Завантажити сертифікат")</f>
        <v>Завантажити сертифікат</v>
      </c>
    </row>
    <row r="1006" spans="1:3" x14ac:dyDescent="0.3">
      <c r="A1006">
        <v>1005</v>
      </c>
      <c r="B1006" s="1" t="s">
        <v>993</v>
      </c>
      <c r="C1006" t="str">
        <f>HYPERLINK("https://talan.bank.gov.ua/get-user-certificate/Kkmmjw75XYd8kwDbkhxf","Завантажити сертифікат")</f>
        <v>Завантажити сертифікат</v>
      </c>
    </row>
    <row r="1007" spans="1:3" ht="28.8" x14ac:dyDescent="0.3">
      <c r="A1007">
        <v>1006</v>
      </c>
      <c r="B1007" s="1" t="s">
        <v>994</v>
      </c>
      <c r="C1007" t="str">
        <f>HYPERLINK("https://talan.bank.gov.ua/get-user-certificate/KkmmjJap58A_AacR01CU","Завантажити сертифікат")</f>
        <v>Завантажити сертифікат</v>
      </c>
    </row>
    <row r="1008" spans="1:3" x14ac:dyDescent="0.3">
      <c r="A1008">
        <v>1007</v>
      </c>
      <c r="B1008" s="1" t="s">
        <v>995</v>
      </c>
      <c r="C1008" t="str">
        <f>HYPERLINK("https://talan.bank.gov.ua/get-user-certificate/Kkmmjzru2yauymVQcq5A","Завантажити сертифікат")</f>
        <v>Завантажити сертифікат</v>
      </c>
    </row>
    <row r="1009" spans="1:3" ht="28.8" x14ac:dyDescent="0.3">
      <c r="A1009">
        <v>1008</v>
      </c>
      <c r="B1009" s="1" t="s">
        <v>996</v>
      </c>
      <c r="C1009" t="str">
        <f>HYPERLINK("https://talan.bank.gov.ua/get-user-certificate/Kkmmjees7cxWfPEBtnyN","Завантажити сертифікат")</f>
        <v>Завантажити сертифікат</v>
      </c>
    </row>
    <row r="1010" spans="1:3" x14ac:dyDescent="0.3">
      <c r="A1010">
        <v>1009</v>
      </c>
      <c r="B1010" s="1" t="s">
        <v>997</v>
      </c>
      <c r="C1010" t="str">
        <f>HYPERLINK("https://talan.bank.gov.ua/get-user-certificate/KkmmjeGc39i1cXwjqCv5","Завантажити сертифікат")</f>
        <v>Завантажити сертифікат</v>
      </c>
    </row>
    <row r="1011" spans="1:3" ht="43.2" x14ac:dyDescent="0.3">
      <c r="A1011">
        <v>1010</v>
      </c>
      <c r="B1011" s="1" t="s">
        <v>998</v>
      </c>
      <c r="C1011" t="str">
        <f>HYPERLINK("https://talan.bank.gov.ua/get-user-certificate/KkmmjU7q-w581PDmIyTs","Завантажити сертифікат")</f>
        <v>Завантажити сертифікат</v>
      </c>
    </row>
    <row r="1012" spans="1:3" x14ac:dyDescent="0.3">
      <c r="A1012">
        <v>1011</v>
      </c>
      <c r="B1012" s="1" t="s">
        <v>999</v>
      </c>
      <c r="C1012" t="str">
        <f>HYPERLINK("https://talan.bank.gov.ua/get-user-certificate/KkmmjqRO7HNNzaFItjXT","Завантажити сертифікат")</f>
        <v>Завантажити сертифікат</v>
      </c>
    </row>
    <row r="1013" spans="1:3" x14ac:dyDescent="0.3">
      <c r="A1013">
        <v>1012</v>
      </c>
      <c r="B1013" s="1" t="s">
        <v>1000</v>
      </c>
      <c r="C1013" t="str">
        <f>HYPERLINK("https://talan.bank.gov.ua/get-user-certificate/KkmmjGA3kkec-7a29u9-","Завантажити сертифікат")</f>
        <v>Завантажити сертифікат</v>
      </c>
    </row>
    <row r="1014" spans="1:3" x14ac:dyDescent="0.3">
      <c r="A1014">
        <v>1013</v>
      </c>
      <c r="B1014" s="1" t="s">
        <v>1001</v>
      </c>
      <c r="C1014" t="str">
        <f>HYPERLINK("https://talan.bank.gov.ua/get-user-certificate/Kkmmjlp1YXIY5UgNp8vO","Завантажити сертифікат")</f>
        <v>Завантажити сертифікат</v>
      </c>
    </row>
    <row r="1015" spans="1:3" x14ac:dyDescent="0.3">
      <c r="A1015">
        <v>1014</v>
      </c>
      <c r="B1015" s="1" t="s">
        <v>1002</v>
      </c>
      <c r="C1015" t="str">
        <f>HYPERLINK("https://talan.bank.gov.ua/get-user-certificate/KkmmjkfKy_FyMK93OXJo","Завантажити сертифікат")</f>
        <v>Завантажити сертифікат</v>
      </c>
    </row>
    <row r="1016" spans="1:3" ht="28.8" x14ac:dyDescent="0.3">
      <c r="A1016">
        <v>1015</v>
      </c>
      <c r="B1016" s="1" t="s">
        <v>1003</v>
      </c>
      <c r="C1016" t="str">
        <f>HYPERLINK("https://talan.bank.gov.ua/get-user-certificate/KkmmjNKFrEWUFt1feEX-","Завантажити сертифікат")</f>
        <v>Завантажити сертифікат</v>
      </c>
    </row>
    <row r="1017" spans="1:3" x14ac:dyDescent="0.3">
      <c r="A1017">
        <v>1016</v>
      </c>
      <c r="B1017" s="1" t="s">
        <v>1004</v>
      </c>
      <c r="C1017" t="str">
        <f>HYPERLINK("https://talan.bank.gov.ua/get-user-certificate/KkmmjRy2wuYpfIkPwnA5","Завантажити сертифікат")</f>
        <v>Завантажити сертифікат</v>
      </c>
    </row>
    <row r="1018" spans="1:3" x14ac:dyDescent="0.3">
      <c r="A1018">
        <v>1017</v>
      </c>
      <c r="B1018" s="1" t="s">
        <v>1005</v>
      </c>
      <c r="C1018" t="str">
        <f>HYPERLINK("https://talan.bank.gov.ua/get-user-certificate/KkmmjE2ZWHtC_XoXn1i0","Завантажити сертифікат")</f>
        <v>Завантажити сертифікат</v>
      </c>
    </row>
    <row r="1019" spans="1:3" x14ac:dyDescent="0.3">
      <c r="A1019">
        <v>1018</v>
      </c>
      <c r="B1019" s="1" t="s">
        <v>1006</v>
      </c>
      <c r="C1019" t="str">
        <f>HYPERLINK("https://talan.bank.gov.ua/get-user-certificate/KkmmjUPt3YU6uGNIW4Tc","Завантажити сертифікат")</f>
        <v>Завантажити сертифікат</v>
      </c>
    </row>
    <row r="1020" spans="1:3" x14ac:dyDescent="0.3">
      <c r="A1020">
        <v>1019</v>
      </c>
      <c r="B1020" s="1" t="s">
        <v>1007</v>
      </c>
      <c r="C1020" t="str">
        <f>HYPERLINK("https://talan.bank.gov.ua/get-user-certificate/KkmmjO7R42NYU2MVqu8x","Завантажити сертифікат")</f>
        <v>Завантажити сертифікат</v>
      </c>
    </row>
    <row r="1021" spans="1:3" x14ac:dyDescent="0.3">
      <c r="A1021">
        <v>1020</v>
      </c>
      <c r="B1021" s="1" t="s">
        <v>1008</v>
      </c>
      <c r="C1021" t="str">
        <f>HYPERLINK("https://talan.bank.gov.ua/get-user-certificate/Kkmmj3_tVyE4FmvqGGYp","Завантажити сертифікат")</f>
        <v>Завантажити сертифікат</v>
      </c>
    </row>
    <row r="1022" spans="1:3" x14ac:dyDescent="0.3">
      <c r="A1022">
        <v>1021</v>
      </c>
      <c r="B1022" s="1" t="s">
        <v>1009</v>
      </c>
      <c r="C1022" t="str">
        <f>HYPERLINK("https://talan.bank.gov.ua/get-user-certificate/KkmmjTBxbmer2SyJ-yoh","Завантажити сертифікат")</f>
        <v>Завантажити сертифікат</v>
      </c>
    </row>
    <row r="1023" spans="1:3" x14ac:dyDescent="0.3">
      <c r="A1023">
        <v>1022</v>
      </c>
      <c r="B1023" s="1" t="s">
        <v>1010</v>
      </c>
      <c r="C1023" t="str">
        <f>HYPERLINK("https://talan.bank.gov.ua/get-user-certificate/KkmmjrghRCy4eJMYVn-q","Завантажити сертифікат")</f>
        <v>Завантажити сертифікат</v>
      </c>
    </row>
    <row r="1024" spans="1:3" x14ac:dyDescent="0.3">
      <c r="A1024">
        <v>1023</v>
      </c>
      <c r="B1024" s="1" t="s">
        <v>1011</v>
      </c>
      <c r="C1024" t="str">
        <f>HYPERLINK("https://talan.bank.gov.ua/get-user-certificate/KkmmjkIp5C6x6KfrTSFN","Завантажити сертифікат")</f>
        <v>Завантажити сертифікат</v>
      </c>
    </row>
    <row r="1025" spans="1:3" x14ac:dyDescent="0.3">
      <c r="A1025">
        <v>1024</v>
      </c>
      <c r="B1025" s="1" t="s">
        <v>1012</v>
      </c>
      <c r="C1025" t="str">
        <f>HYPERLINK("https://talan.bank.gov.ua/get-user-certificate/Kkmmj8a7BqCCkefmgHu8","Завантажити сертифікат")</f>
        <v>Завантажити сертифікат</v>
      </c>
    </row>
    <row r="1026" spans="1:3" ht="28.8" x14ac:dyDescent="0.3">
      <c r="A1026">
        <v>1025</v>
      </c>
      <c r="B1026" s="1" t="s">
        <v>1013</v>
      </c>
      <c r="C1026" t="str">
        <f>HYPERLINK("https://talan.bank.gov.ua/get-user-certificate/KkmmjbQRiZ-PWtUCCxbH","Завантажити сертифікат")</f>
        <v>Завантажити сертифікат</v>
      </c>
    </row>
    <row r="1027" spans="1:3" x14ac:dyDescent="0.3">
      <c r="A1027">
        <v>1026</v>
      </c>
      <c r="B1027" s="1" t="s">
        <v>1014</v>
      </c>
      <c r="C1027" t="str">
        <f>HYPERLINK("https://talan.bank.gov.ua/get-user-certificate/Kkmmj5Th9mQIde_roaL_","Завантажити сертифікат")</f>
        <v>Завантажити сертифікат</v>
      </c>
    </row>
    <row r="1028" spans="1:3" x14ac:dyDescent="0.3">
      <c r="A1028">
        <v>1027</v>
      </c>
      <c r="B1028" s="1" t="s">
        <v>1015</v>
      </c>
      <c r="C1028" t="str">
        <f>HYPERLINK("https://talan.bank.gov.ua/get-user-certificate/Kkmmj2LgOrTXdqFRDqyx","Завантажити сертифікат")</f>
        <v>Завантажити сертифікат</v>
      </c>
    </row>
    <row r="1029" spans="1:3" x14ac:dyDescent="0.3">
      <c r="A1029">
        <v>1028</v>
      </c>
      <c r="B1029" s="1" t="s">
        <v>985</v>
      </c>
      <c r="C1029" t="str">
        <f>HYPERLINK("https://talan.bank.gov.ua/get-user-certificate/Kkmmj3VvtUAg9umXRH3k","Завантажити сертифікат")</f>
        <v>Завантажити сертифікат</v>
      </c>
    </row>
    <row r="1030" spans="1:3" x14ac:dyDescent="0.3">
      <c r="A1030">
        <v>1029</v>
      </c>
      <c r="B1030" s="1" t="s">
        <v>1016</v>
      </c>
      <c r="C1030" t="str">
        <f>HYPERLINK("https://talan.bank.gov.ua/get-user-certificate/KkmmjepA7fgfQ2p4tO-o","Завантажити сертифікат")</f>
        <v>Завантажити сертифікат</v>
      </c>
    </row>
    <row r="1031" spans="1:3" x14ac:dyDescent="0.3">
      <c r="A1031">
        <v>1030</v>
      </c>
      <c r="B1031" s="1" t="s">
        <v>1017</v>
      </c>
      <c r="C1031" t="str">
        <f>HYPERLINK("https://talan.bank.gov.ua/get-user-certificate/KkmmjruBOeZNdLghWLdP","Завантажити сертифікат")</f>
        <v>Завантажити сертифікат</v>
      </c>
    </row>
    <row r="1032" spans="1:3" x14ac:dyDescent="0.3">
      <c r="A1032">
        <v>1031</v>
      </c>
      <c r="B1032" s="1" t="s">
        <v>1018</v>
      </c>
      <c r="C1032" t="str">
        <f>HYPERLINK("https://talan.bank.gov.ua/get-user-certificate/KkmmjgJ6idHAjwNGAyki","Завантажити сертифікат")</f>
        <v>Завантажити сертифікат</v>
      </c>
    </row>
    <row r="1033" spans="1:3" x14ac:dyDescent="0.3">
      <c r="A1033">
        <v>1032</v>
      </c>
      <c r="B1033" s="1" t="s">
        <v>1019</v>
      </c>
      <c r="C1033" t="str">
        <f>HYPERLINK("https://talan.bank.gov.ua/get-user-certificate/Kkmmje13XJixzrNyWWQf","Завантажити сертифікат")</f>
        <v>Завантажити сертифікат</v>
      </c>
    </row>
    <row r="1034" spans="1:3" ht="28.8" x14ac:dyDescent="0.3">
      <c r="A1034">
        <v>1033</v>
      </c>
      <c r="B1034" s="1" t="s">
        <v>1020</v>
      </c>
      <c r="C1034" t="str">
        <f>HYPERLINK("https://talan.bank.gov.ua/get-user-certificate/KkmmjtM1RYFHVJga5kzE","Завантажити сертифікат")</f>
        <v>Завантажити сертифікат</v>
      </c>
    </row>
    <row r="1035" spans="1:3" x14ac:dyDescent="0.3">
      <c r="A1035">
        <v>1034</v>
      </c>
      <c r="B1035" s="1" t="s">
        <v>1021</v>
      </c>
      <c r="C1035" t="str">
        <f>HYPERLINK("https://talan.bank.gov.ua/get-user-certificate/KkmmjJhGYLVOBmGuafuP","Завантажити сертифікат")</f>
        <v>Завантажити сертифікат</v>
      </c>
    </row>
    <row r="1036" spans="1:3" x14ac:dyDescent="0.3">
      <c r="A1036">
        <v>1035</v>
      </c>
      <c r="B1036" s="1" t="s">
        <v>1022</v>
      </c>
      <c r="C1036" t="str">
        <f>HYPERLINK("https://talan.bank.gov.ua/get-user-certificate/Kkmmj2OE41vqNzISdNnW","Завантажити сертифікат")</f>
        <v>Завантажити сертифікат</v>
      </c>
    </row>
    <row r="1037" spans="1:3" x14ac:dyDescent="0.3">
      <c r="A1037">
        <v>1036</v>
      </c>
      <c r="B1037" s="1" t="s">
        <v>1023</v>
      </c>
      <c r="C1037" t="str">
        <f>HYPERLINK("https://talan.bank.gov.ua/get-user-certificate/KkmmjQeTSARbrZuhfda4","Завантажити сертифікат")</f>
        <v>Завантажити сертифікат</v>
      </c>
    </row>
    <row r="1038" spans="1:3" ht="28.8" x14ac:dyDescent="0.3">
      <c r="A1038">
        <v>1037</v>
      </c>
      <c r="B1038" s="1" t="s">
        <v>1024</v>
      </c>
      <c r="C1038" t="str">
        <f>HYPERLINK("https://talan.bank.gov.ua/get-user-certificate/KkmmjnKQK6qCHUj3t76u","Завантажити сертифікат")</f>
        <v>Завантажити сертифікат</v>
      </c>
    </row>
    <row r="1039" spans="1:3" x14ac:dyDescent="0.3">
      <c r="A1039">
        <v>1038</v>
      </c>
      <c r="B1039" s="1" t="s">
        <v>1025</v>
      </c>
      <c r="C1039" t="str">
        <f>HYPERLINK("https://talan.bank.gov.ua/get-user-certificate/KkmmjtIwpx3G0XmZs1n2","Завантажити сертифікат")</f>
        <v>Завантажити сертифікат</v>
      </c>
    </row>
    <row r="1040" spans="1:3" ht="28.8" x14ac:dyDescent="0.3">
      <c r="A1040">
        <v>1039</v>
      </c>
      <c r="B1040" s="1" t="s">
        <v>1026</v>
      </c>
      <c r="C1040" t="str">
        <f>HYPERLINK("https://talan.bank.gov.ua/get-user-certificate/Kkmmj5i0BRLh2LHcStvQ","Завантажити сертифікат")</f>
        <v>Завантажити сертифікат</v>
      </c>
    </row>
    <row r="1041" spans="1:3" ht="28.8" x14ac:dyDescent="0.3">
      <c r="A1041">
        <v>1040</v>
      </c>
      <c r="B1041" s="1" t="s">
        <v>1027</v>
      </c>
      <c r="C1041" t="str">
        <f>HYPERLINK("https://talan.bank.gov.ua/get-user-certificate/Kkmmj5k3YFT2NPP7Dg3Q","Завантажити сертифікат")</f>
        <v>Завантажити сертифікат</v>
      </c>
    </row>
    <row r="1042" spans="1:3" x14ac:dyDescent="0.3">
      <c r="A1042">
        <v>1041</v>
      </c>
      <c r="B1042" s="1" t="s">
        <v>1028</v>
      </c>
      <c r="C1042" t="str">
        <f>HYPERLINK("https://talan.bank.gov.ua/get-user-certificate/KkmmjJ3X1ZiwyxYodBac","Завантажити сертифікат")</f>
        <v>Завантажити сертифікат</v>
      </c>
    </row>
    <row r="1043" spans="1:3" ht="28.8" x14ac:dyDescent="0.3">
      <c r="A1043">
        <v>1042</v>
      </c>
      <c r="B1043" s="1" t="s">
        <v>1029</v>
      </c>
      <c r="C1043" t="str">
        <f>HYPERLINK("https://talan.bank.gov.ua/get-user-certificate/Kkmmj19E59QtxHC-jYTf","Завантажити сертифікат")</f>
        <v>Завантажити сертифікат</v>
      </c>
    </row>
    <row r="1044" spans="1:3" x14ac:dyDescent="0.3">
      <c r="A1044">
        <v>1043</v>
      </c>
      <c r="B1044" s="1" t="s">
        <v>1030</v>
      </c>
      <c r="C1044" t="str">
        <f>HYPERLINK("https://talan.bank.gov.ua/get-user-certificate/KkmmjJAoaLjnoyn1XYxr","Завантажити сертифікат")</f>
        <v>Завантажити сертифікат</v>
      </c>
    </row>
    <row r="1045" spans="1:3" x14ac:dyDescent="0.3">
      <c r="A1045">
        <v>1044</v>
      </c>
      <c r="B1045" s="1" t="s">
        <v>1031</v>
      </c>
      <c r="C1045" t="str">
        <f>HYPERLINK("https://talan.bank.gov.ua/get-user-certificate/KkmmjrL8RSlqbXc7Hv5m","Завантажити сертифікат")</f>
        <v>Завантажити сертифікат</v>
      </c>
    </row>
    <row r="1046" spans="1:3" x14ac:dyDescent="0.3">
      <c r="A1046">
        <v>1045</v>
      </c>
      <c r="B1046" s="1" t="s">
        <v>1032</v>
      </c>
      <c r="C1046" t="str">
        <f>HYPERLINK("https://talan.bank.gov.ua/get-user-certificate/Kkmmj1WsvrVqcJyROf4g","Завантажити сертифікат")</f>
        <v>Завантажити сертифікат</v>
      </c>
    </row>
    <row r="1047" spans="1:3" x14ac:dyDescent="0.3">
      <c r="A1047">
        <v>1046</v>
      </c>
      <c r="B1047" s="1" t="s">
        <v>1033</v>
      </c>
      <c r="C1047" t="str">
        <f>HYPERLINK("https://talan.bank.gov.ua/get-user-certificate/KkmmjawlEDkEO_ItftVs","Завантажити сертифікат")</f>
        <v>Завантажити сертифікат</v>
      </c>
    </row>
    <row r="1048" spans="1:3" x14ac:dyDescent="0.3">
      <c r="A1048">
        <v>1047</v>
      </c>
      <c r="B1048" s="1" t="s">
        <v>1034</v>
      </c>
      <c r="C1048" t="str">
        <f>HYPERLINK("https://talan.bank.gov.ua/get-user-certificate/KkmmjCXql6QzgY4FOC-o","Завантажити сертифікат")</f>
        <v>Завантажити сертифікат</v>
      </c>
    </row>
    <row r="1049" spans="1:3" x14ac:dyDescent="0.3">
      <c r="A1049">
        <v>1048</v>
      </c>
      <c r="B1049" s="1" t="s">
        <v>1035</v>
      </c>
      <c r="C1049" t="str">
        <f>HYPERLINK("https://talan.bank.gov.ua/get-user-certificate/Kkmmj1x3HbkKnW_kfWA_","Завантажити сертифікат")</f>
        <v>Завантажити сертифікат</v>
      </c>
    </row>
    <row r="1050" spans="1:3" x14ac:dyDescent="0.3">
      <c r="A1050">
        <v>1049</v>
      </c>
      <c r="B1050" s="1" t="s">
        <v>1036</v>
      </c>
      <c r="C1050" t="str">
        <f>HYPERLINK("https://talan.bank.gov.ua/get-user-certificate/KkmmjUxRePAYJAl0UafP","Завантажити сертифікат")</f>
        <v>Завантажити сертифікат</v>
      </c>
    </row>
    <row r="1051" spans="1:3" ht="28.8" x14ac:dyDescent="0.3">
      <c r="A1051">
        <v>1050</v>
      </c>
      <c r="B1051" s="1" t="s">
        <v>893</v>
      </c>
      <c r="C1051" t="str">
        <f>HYPERLINK("https://talan.bank.gov.ua/get-user-certificate/KkmmjivJvxqPdtN4wLiM","Завантажити сертифікат")</f>
        <v>Завантажити сертифікат</v>
      </c>
    </row>
    <row r="1052" spans="1:3" x14ac:dyDescent="0.3">
      <c r="A1052">
        <v>1051</v>
      </c>
      <c r="B1052" s="1" t="s">
        <v>1037</v>
      </c>
      <c r="C1052" t="str">
        <f>HYPERLINK("https://talan.bank.gov.ua/get-user-certificate/KkmmjHhs1mwU0F_HpPnl","Завантажити сертифікат")</f>
        <v>Завантажити сертифікат</v>
      </c>
    </row>
    <row r="1053" spans="1:3" x14ac:dyDescent="0.3">
      <c r="A1053">
        <v>1052</v>
      </c>
      <c r="B1053" s="1" t="s">
        <v>1038</v>
      </c>
      <c r="C1053" t="str">
        <f>HYPERLINK("https://talan.bank.gov.ua/get-user-certificate/KkmmjRMD_ZxOLwpzWmXC","Завантажити сертифікат")</f>
        <v>Завантажити сертифікат</v>
      </c>
    </row>
    <row r="1054" spans="1:3" ht="28.8" x14ac:dyDescent="0.3">
      <c r="A1054">
        <v>1053</v>
      </c>
      <c r="B1054" s="1" t="s">
        <v>1039</v>
      </c>
      <c r="C1054" t="str">
        <f>HYPERLINK("https://talan.bank.gov.ua/get-user-certificate/Kkmmjw3jsu88ThP1QJ0P","Завантажити сертифікат")</f>
        <v>Завантажити сертифікат</v>
      </c>
    </row>
    <row r="1055" spans="1:3" x14ac:dyDescent="0.3">
      <c r="A1055">
        <v>1054</v>
      </c>
      <c r="B1055" s="1" t="s">
        <v>1040</v>
      </c>
      <c r="C1055" t="str">
        <f>HYPERLINK("https://talan.bank.gov.ua/get-user-certificate/Kkmmjp77Zy36pGb6Yge4","Завантажити сертифікат")</f>
        <v>Завантажити сертифікат</v>
      </c>
    </row>
    <row r="1056" spans="1:3" x14ac:dyDescent="0.3">
      <c r="A1056">
        <v>1055</v>
      </c>
      <c r="B1056" s="1" t="s">
        <v>1041</v>
      </c>
      <c r="C1056" t="str">
        <f>HYPERLINK("https://talan.bank.gov.ua/get-user-certificate/KkmmjkGRAn3K3kquyQEG","Завантажити сертифікат")</f>
        <v>Завантажити сертифікат</v>
      </c>
    </row>
    <row r="1057" spans="1:3" x14ac:dyDescent="0.3">
      <c r="A1057">
        <v>1056</v>
      </c>
      <c r="B1057" s="1" t="s">
        <v>1042</v>
      </c>
      <c r="C1057" t="str">
        <f>HYPERLINK("https://talan.bank.gov.ua/get-user-certificate/KkmmjmAetp9SfMxqpvHm","Завантажити сертифікат")</f>
        <v>Завантажити сертифікат</v>
      </c>
    </row>
    <row r="1058" spans="1:3" x14ac:dyDescent="0.3">
      <c r="A1058">
        <v>1057</v>
      </c>
      <c r="B1058" s="1" t="s">
        <v>1043</v>
      </c>
      <c r="C1058" t="str">
        <f>HYPERLINK("https://talan.bank.gov.ua/get-user-certificate/KkmmjkGpksOvdFLN1wnE","Завантажити сертифікат")</f>
        <v>Завантажити сертифікат</v>
      </c>
    </row>
    <row r="1059" spans="1:3" x14ac:dyDescent="0.3">
      <c r="A1059">
        <v>1058</v>
      </c>
      <c r="B1059" s="1" t="s">
        <v>1044</v>
      </c>
      <c r="C1059" t="str">
        <f>HYPERLINK("https://talan.bank.gov.ua/get-user-certificate/KkmmjVCbj5aaLGB-QVyi","Завантажити сертифікат")</f>
        <v>Завантажити сертифікат</v>
      </c>
    </row>
    <row r="1060" spans="1:3" ht="28.8" x14ac:dyDescent="0.3">
      <c r="A1060">
        <v>1059</v>
      </c>
      <c r="B1060" s="1" t="s">
        <v>1045</v>
      </c>
      <c r="C1060" t="str">
        <f>HYPERLINK("https://talan.bank.gov.ua/get-user-certificate/KkmmjaSqy_GVagPUB1ug","Завантажити сертифікат")</f>
        <v>Завантажити сертифікат</v>
      </c>
    </row>
    <row r="1061" spans="1:3" x14ac:dyDescent="0.3">
      <c r="A1061">
        <v>1060</v>
      </c>
      <c r="B1061" s="1" t="s">
        <v>1046</v>
      </c>
      <c r="C1061" t="str">
        <f>HYPERLINK("https://talan.bank.gov.ua/get-user-certificate/KkmmjpgNypru_sPIQsfp","Завантажити сертифікат")</f>
        <v>Завантажити сертифікат</v>
      </c>
    </row>
    <row r="1062" spans="1:3" x14ac:dyDescent="0.3">
      <c r="A1062">
        <v>1061</v>
      </c>
      <c r="B1062" s="1" t="s">
        <v>1047</v>
      </c>
      <c r="C1062" t="str">
        <f>HYPERLINK("https://talan.bank.gov.ua/get-user-certificate/KkmmjQbU8KPuNVRTWZ1B","Завантажити сертифікат")</f>
        <v>Завантажити сертифікат</v>
      </c>
    </row>
    <row r="1063" spans="1:3" ht="28.8" x14ac:dyDescent="0.3">
      <c r="A1063">
        <v>1062</v>
      </c>
      <c r="B1063" s="1" t="s">
        <v>1048</v>
      </c>
      <c r="C1063" t="str">
        <f>HYPERLINK("https://talan.bank.gov.ua/get-user-certificate/Kkmmj5U8WopywNK8IuyE","Завантажити сертифікат")</f>
        <v>Завантажити сертифікат</v>
      </c>
    </row>
    <row r="1064" spans="1:3" ht="28.8" x14ac:dyDescent="0.3">
      <c r="A1064">
        <v>1063</v>
      </c>
      <c r="B1064" s="1" t="s">
        <v>1049</v>
      </c>
      <c r="C1064" t="str">
        <f>HYPERLINK("https://talan.bank.gov.ua/get-user-certificate/KkmmjzBAA8u71Gc9fzKq","Завантажити сертифікат")</f>
        <v>Завантажити сертифікат</v>
      </c>
    </row>
    <row r="1065" spans="1:3" x14ac:dyDescent="0.3">
      <c r="A1065">
        <v>1064</v>
      </c>
      <c r="B1065" s="1" t="s">
        <v>1050</v>
      </c>
      <c r="C1065" t="str">
        <f>HYPERLINK("https://talan.bank.gov.ua/get-user-certificate/Kkmmj8BHKU5cFIvd9vaU","Завантажити сертифікат")</f>
        <v>Завантажити сертифікат</v>
      </c>
    </row>
    <row r="1066" spans="1:3" x14ac:dyDescent="0.3">
      <c r="A1066">
        <v>1065</v>
      </c>
      <c r="B1066" s="1" t="s">
        <v>1051</v>
      </c>
      <c r="C1066" t="str">
        <f>HYPERLINK("https://talan.bank.gov.ua/get-user-certificate/Kkmmj0oTYzO0yhoIuDH8","Завантажити сертифікат")</f>
        <v>Завантажити сертифікат</v>
      </c>
    </row>
    <row r="1067" spans="1:3" ht="28.8" x14ac:dyDescent="0.3">
      <c r="A1067">
        <v>1066</v>
      </c>
      <c r="B1067" s="1" t="s">
        <v>1052</v>
      </c>
      <c r="C1067" t="str">
        <f>HYPERLINK("https://talan.bank.gov.ua/get-user-certificate/Kkmmj5CKCCgvi1iCjwvH","Завантажити сертифікат")</f>
        <v>Завантажити сертифікат</v>
      </c>
    </row>
    <row r="1068" spans="1:3" x14ac:dyDescent="0.3">
      <c r="A1068">
        <v>1067</v>
      </c>
      <c r="B1068" s="1" t="s">
        <v>1053</v>
      </c>
      <c r="C1068" t="str">
        <f>HYPERLINK("https://talan.bank.gov.ua/get-user-certificate/Kkmmj6sCHn1pBQ-8fDOG","Завантажити сертифікат")</f>
        <v>Завантажити сертифікат</v>
      </c>
    </row>
    <row r="1069" spans="1:3" x14ac:dyDescent="0.3">
      <c r="A1069">
        <v>1068</v>
      </c>
      <c r="B1069" s="1" t="s">
        <v>1054</v>
      </c>
      <c r="C1069" t="str">
        <f>HYPERLINK("https://talan.bank.gov.ua/get-user-certificate/KkmmjKiAqc7RkwEQGzxd","Завантажити сертифікат")</f>
        <v>Завантажити сертифікат</v>
      </c>
    </row>
    <row r="1070" spans="1:3" x14ac:dyDescent="0.3">
      <c r="A1070">
        <v>1069</v>
      </c>
      <c r="B1070" s="1" t="s">
        <v>1042</v>
      </c>
      <c r="C1070" t="str">
        <f>HYPERLINK("https://talan.bank.gov.ua/get-user-certificate/KkmmjXERVXtrrsjTeENh","Завантажити сертифікат")</f>
        <v>Завантажити сертифікат</v>
      </c>
    </row>
    <row r="1071" spans="1:3" x14ac:dyDescent="0.3">
      <c r="A1071">
        <v>1070</v>
      </c>
      <c r="B1071" s="1" t="s">
        <v>1055</v>
      </c>
      <c r="C1071" t="str">
        <f>HYPERLINK("https://talan.bank.gov.ua/get-user-certificate/KkmmjHWU8WYCgCvMW7MH","Завантажити сертифікат")</f>
        <v>Завантажити сертифікат</v>
      </c>
    </row>
    <row r="1072" spans="1:3" x14ac:dyDescent="0.3">
      <c r="A1072">
        <v>1071</v>
      </c>
      <c r="B1072" s="1" t="s">
        <v>1056</v>
      </c>
      <c r="C1072" t="str">
        <f>HYPERLINK("https://talan.bank.gov.ua/get-user-certificate/Kkmmjf_GlfyHZXUqNVMx","Завантажити сертифікат")</f>
        <v>Завантажити сертифікат</v>
      </c>
    </row>
    <row r="1073" spans="1:3" x14ac:dyDescent="0.3">
      <c r="A1073">
        <v>1072</v>
      </c>
      <c r="B1073" s="1" t="s">
        <v>1057</v>
      </c>
      <c r="C1073" t="str">
        <f>HYPERLINK("https://talan.bank.gov.ua/get-user-certificate/KkmmjHOxtNu1EIhS8YlA","Завантажити сертифікат")</f>
        <v>Завантажити сертифікат</v>
      </c>
    </row>
    <row r="1074" spans="1:3" ht="28.8" x14ac:dyDescent="0.3">
      <c r="A1074">
        <v>1073</v>
      </c>
      <c r="B1074" s="1" t="s">
        <v>1058</v>
      </c>
      <c r="C1074" t="str">
        <f>HYPERLINK("https://talan.bank.gov.ua/get-user-certificate/KkmmjIWLljWVujE9z1le","Завантажити сертифікат")</f>
        <v>Завантажити сертифікат</v>
      </c>
    </row>
    <row r="1075" spans="1:3" x14ac:dyDescent="0.3">
      <c r="A1075">
        <v>1074</v>
      </c>
      <c r="B1075" s="1" t="s">
        <v>1059</v>
      </c>
      <c r="C1075" t="str">
        <f>HYPERLINK("https://talan.bank.gov.ua/get-user-certificate/Kkmmj-PcGIUPCgG4pcvJ","Завантажити сертифікат")</f>
        <v>Завантажити сертифікат</v>
      </c>
    </row>
    <row r="1076" spans="1:3" x14ac:dyDescent="0.3">
      <c r="A1076">
        <v>1075</v>
      </c>
      <c r="B1076" s="1" t="s">
        <v>51</v>
      </c>
      <c r="C1076" t="str">
        <f>HYPERLINK("https://talan.bank.gov.ua/get-user-certificate/Kkmmjk_-MQhld0DmiZLG","Завантажити сертифікат")</f>
        <v>Завантажити сертифікат</v>
      </c>
    </row>
    <row r="1077" spans="1:3" ht="28.8" x14ac:dyDescent="0.3">
      <c r="A1077">
        <v>1076</v>
      </c>
      <c r="B1077" s="1" t="s">
        <v>1060</v>
      </c>
      <c r="C1077" t="str">
        <f>HYPERLINK("https://talan.bank.gov.ua/get-user-certificate/KkmmjgG36r1yufunmEbM","Завантажити сертифікат")</f>
        <v>Завантажити сертифікат</v>
      </c>
    </row>
    <row r="1078" spans="1:3" x14ac:dyDescent="0.3">
      <c r="A1078">
        <v>1077</v>
      </c>
      <c r="B1078" s="1" t="s">
        <v>649</v>
      </c>
      <c r="C1078" t="str">
        <f>HYPERLINK("https://talan.bank.gov.ua/get-user-certificate/Kkmmjulx-3iIfmykWABG","Завантажити сертифікат")</f>
        <v>Завантажити сертифікат</v>
      </c>
    </row>
    <row r="1079" spans="1:3" x14ac:dyDescent="0.3">
      <c r="A1079">
        <v>1078</v>
      </c>
      <c r="B1079" s="1" t="s">
        <v>1061</v>
      </c>
      <c r="C1079" t="str">
        <f>HYPERLINK("https://talan.bank.gov.ua/get-user-certificate/KkmmjaNOnIcBz-XkFIGq","Завантажити сертифікат")</f>
        <v>Завантажити сертифікат</v>
      </c>
    </row>
    <row r="1080" spans="1:3" x14ac:dyDescent="0.3">
      <c r="A1080">
        <v>1079</v>
      </c>
      <c r="B1080" s="1" t="s">
        <v>1062</v>
      </c>
      <c r="C1080" t="str">
        <f>HYPERLINK("https://talan.bank.gov.ua/get-user-certificate/Kkmmj93drnKMQn6xgD1b","Завантажити сертифікат")</f>
        <v>Завантажити сертифікат</v>
      </c>
    </row>
    <row r="1081" spans="1:3" x14ac:dyDescent="0.3">
      <c r="A1081">
        <v>1080</v>
      </c>
      <c r="B1081" s="1" t="s">
        <v>1063</v>
      </c>
      <c r="C1081" t="str">
        <f>HYPERLINK("https://talan.bank.gov.ua/get-user-certificate/Kkmmjkh-OCs3SWrPwCEo","Завантажити сертифікат")</f>
        <v>Завантажити сертифікат</v>
      </c>
    </row>
    <row r="1082" spans="1:3" ht="28.8" x14ac:dyDescent="0.3">
      <c r="A1082">
        <v>1081</v>
      </c>
      <c r="B1082" s="1" t="s">
        <v>1064</v>
      </c>
      <c r="C1082" t="str">
        <f>HYPERLINK("https://talan.bank.gov.ua/get-user-certificate/KkmmjmjaWllEQW8B8Yfm","Завантажити сертифікат")</f>
        <v>Завантажити сертифікат</v>
      </c>
    </row>
    <row r="1083" spans="1:3" x14ac:dyDescent="0.3">
      <c r="A1083">
        <v>1082</v>
      </c>
      <c r="B1083" s="1" t="s">
        <v>1065</v>
      </c>
      <c r="C1083" t="str">
        <f>HYPERLINK("https://talan.bank.gov.ua/get-user-certificate/KkmmjgyTW_tnai9UpTsk","Завантажити сертифікат")</f>
        <v>Завантажити сертифікат</v>
      </c>
    </row>
    <row r="1084" spans="1:3" x14ac:dyDescent="0.3">
      <c r="A1084">
        <v>1083</v>
      </c>
      <c r="B1084" s="1" t="s">
        <v>1066</v>
      </c>
      <c r="C1084" t="str">
        <f>HYPERLINK("https://talan.bank.gov.ua/get-user-certificate/KkmmjPOMyrwBdbVCkRLL","Завантажити сертифікат")</f>
        <v>Завантажити сертифікат</v>
      </c>
    </row>
    <row r="1085" spans="1:3" x14ac:dyDescent="0.3">
      <c r="A1085">
        <v>1084</v>
      </c>
      <c r="B1085" s="1" t="s">
        <v>1067</v>
      </c>
      <c r="C1085" t="str">
        <f>HYPERLINK("https://talan.bank.gov.ua/get-user-certificate/KkmmjXNDh_3VYfFQ0KCo","Завантажити сертифікат")</f>
        <v>Завантажити сертифікат</v>
      </c>
    </row>
    <row r="1086" spans="1:3" x14ac:dyDescent="0.3">
      <c r="A1086">
        <v>1085</v>
      </c>
      <c r="B1086" s="1" t="s">
        <v>1068</v>
      </c>
      <c r="C1086" t="str">
        <f>HYPERLINK("https://talan.bank.gov.ua/get-user-certificate/Kkmmjw9KK0Ml1-rMU8yD","Завантажити сертифікат")</f>
        <v>Завантажити сертифікат</v>
      </c>
    </row>
    <row r="1087" spans="1:3" ht="28.8" x14ac:dyDescent="0.3">
      <c r="A1087">
        <v>1086</v>
      </c>
      <c r="B1087" s="1" t="s">
        <v>1069</v>
      </c>
      <c r="C1087" t="str">
        <f>HYPERLINK("https://talan.bank.gov.ua/get-user-certificate/KkmmjedxutZs_utxr2qR","Завантажити сертифікат")</f>
        <v>Завантажити сертифікат</v>
      </c>
    </row>
    <row r="1088" spans="1:3" x14ac:dyDescent="0.3">
      <c r="A1088">
        <v>1087</v>
      </c>
      <c r="B1088" s="1" t="s">
        <v>1070</v>
      </c>
      <c r="C1088" t="str">
        <f>HYPERLINK("https://talan.bank.gov.ua/get-user-certificate/Kkmmj07dftRacB8QgZeG","Завантажити сертифікат")</f>
        <v>Завантажити сертифікат</v>
      </c>
    </row>
    <row r="1089" spans="1:3" x14ac:dyDescent="0.3">
      <c r="A1089">
        <v>1088</v>
      </c>
      <c r="B1089" s="1" t="s">
        <v>572</v>
      </c>
      <c r="C1089" t="str">
        <f>HYPERLINK("https://talan.bank.gov.ua/get-user-certificate/Kkmmji47KhFXRPZFJYkW","Завантажити сертифікат")</f>
        <v>Завантажити сертифікат</v>
      </c>
    </row>
    <row r="1090" spans="1:3" x14ac:dyDescent="0.3">
      <c r="A1090">
        <v>1089</v>
      </c>
      <c r="B1090" s="1" t="s">
        <v>1071</v>
      </c>
      <c r="C1090" t="str">
        <f>HYPERLINK("https://talan.bank.gov.ua/get-user-certificate/KkmmjPR-MC26fVufa9OK","Завантажити сертифікат")</f>
        <v>Завантажити сертифікат</v>
      </c>
    </row>
    <row r="1091" spans="1:3" ht="28.8" x14ac:dyDescent="0.3">
      <c r="A1091">
        <v>1090</v>
      </c>
      <c r="B1091" s="1" t="s">
        <v>1072</v>
      </c>
      <c r="C1091" t="str">
        <f>HYPERLINK("https://talan.bank.gov.ua/get-user-certificate/KkmmjvvCCba-uqKeq6-O","Завантажити сертифікат")</f>
        <v>Завантажити сертифікат</v>
      </c>
    </row>
    <row r="1092" spans="1:3" x14ac:dyDescent="0.3">
      <c r="A1092">
        <v>1091</v>
      </c>
      <c r="B1092" s="1" t="s">
        <v>1073</v>
      </c>
      <c r="C1092" t="str">
        <f>HYPERLINK("https://talan.bank.gov.ua/get-user-certificate/KkmmjDdFO3gRMJqYR8aU","Завантажити сертифікат")</f>
        <v>Завантажити сертифікат</v>
      </c>
    </row>
    <row r="1093" spans="1:3" ht="28.8" x14ac:dyDescent="0.3">
      <c r="A1093">
        <v>1092</v>
      </c>
      <c r="B1093" s="1" t="s">
        <v>1074</v>
      </c>
      <c r="C1093" t="str">
        <f>HYPERLINK("https://talan.bank.gov.ua/get-user-certificate/Kkmmjl5rB4wzL_2FW2oF","Завантажити сертифікат")</f>
        <v>Завантажити сертифікат</v>
      </c>
    </row>
    <row r="1094" spans="1:3" x14ac:dyDescent="0.3">
      <c r="A1094">
        <v>1093</v>
      </c>
      <c r="B1094" s="1" t="s">
        <v>1075</v>
      </c>
      <c r="C1094" t="str">
        <f>HYPERLINK("https://talan.bank.gov.ua/get-user-certificate/KkmmjywCyQhn_sp_3JVC","Завантажити сертифікат")</f>
        <v>Завантажити сертифікат</v>
      </c>
    </row>
    <row r="1095" spans="1:3" x14ac:dyDescent="0.3">
      <c r="A1095">
        <v>1094</v>
      </c>
      <c r="B1095" s="1" t="s">
        <v>612</v>
      </c>
      <c r="C1095" t="str">
        <f>HYPERLINK("https://talan.bank.gov.ua/get-user-certificate/Kkmmj9sVQJWPmIombTeY","Завантажити сертифікат")</f>
        <v>Завантажити сертифікат</v>
      </c>
    </row>
    <row r="1096" spans="1:3" x14ac:dyDescent="0.3">
      <c r="A1096">
        <v>1095</v>
      </c>
      <c r="B1096" s="1" t="s">
        <v>1076</v>
      </c>
      <c r="C1096" t="str">
        <f>HYPERLINK("https://talan.bank.gov.ua/get-user-certificate/KkmmjOKP9cPAxDZ4Jj-e","Завантажити сертифікат")</f>
        <v>Завантажити сертифікат</v>
      </c>
    </row>
    <row r="1097" spans="1:3" ht="28.8" x14ac:dyDescent="0.3">
      <c r="A1097">
        <v>1096</v>
      </c>
      <c r="B1097" s="1" t="s">
        <v>1077</v>
      </c>
      <c r="C1097" t="str">
        <f>HYPERLINK("https://talan.bank.gov.ua/get-user-certificate/KkmmjcgfD-h767hUbFNd","Завантажити сертифікат")</f>
        <v>Завантажити сертифікат</v>
      </c>
    </row>
    <row r="1098" spans="1:3" x14ac:dyDescent="0.3">
      <c r="A1098">
        <v>1097</v>
      </c>
      <c r="B1098" s="1" t="s">
        <v>1078</v>
      </c>
      <c r="C1098" t="str">
        <f>HYPERLINK("https://talan.bank.gov.ua/get-user-certificate/Kkmmj39zPL9iY25rw825","Завантажити сертифікат")</f>
        <v>Завантажити сертифікат</v>
      </c>
    </row>
    <row r="1099" spans="1:3" ht="28.8" x14ac:dyDescent="0.3">
      <c r="A1099">
        <v>1098</v>
      </c>
      <c r="B1099" s="1" t="s">
        <v>1079</v>
      </c>
      <c r="C1099" t="str">
        <f>HYPERLINK("https://talan.bank.gov.ua/get-user-certificate/Kkmmjnef69oUJEbF2kj1","Завантажити сертифікат")</f>
        <v>Завантажити сертифікат</v>
      </c>
    </row>
    <row r="1100" spans="1:3" x14ac:dyDescent="0.3">
      <c r="A1100">
        <v>1099</v>
      </c>
      <c r="B1100" s="1" t="s">
        <v>1080</v>
      </c>
      <c r="C1100" t="str">
        <f>HYPERLINK("https://talan.bank.gov.ua/get-user-certificate/KkmmjQLtnSA2XMPRKKxu","Завантажити сертифікат")</f>
        <v>Завантажити сертифікат</v>
      </c>
    </row>
    <row r="1101" spans="1:3" x14ac:dyDescent="0.3">
      <c r="A1101">
        <v>1100</v>
      </c>
      <c r="B1101" s="1" t="s">
        <v>1081</v>
      </c>
      <c r="C1101" t="str">
        <f>HYPERLINK("https://talan.bank.gov.ua/get-user-certificate/KkmmjmRMcJy-ujlhCzuA","Завантажити сертифікат")</f>
        <v>Завантажити сертифікат</v>
      </c>
    </row>
    <row r="1102" spans="1:3" ht="28.8" x14ac:dyDescent="0.3">
      <c r="A1102">
        <v>1101</v>
      </c>
      <c r="B1102" s="1" t="s">
        <v>293</v>
      </c>
      <c r="C1102" t="str">
        <f>HYPERLINK("https://talan.bank.gov.ua/get-user-certificate/Kkmmjfp8YYCNbRVjO5W7","Завантажити сертифікат")</f>
        <v>Завантажити сертифікат</v>
      </c>
    </row>
    <row r="1103" spans="1:3" ht="28.8" x14ac:dyDescent="0.3">
      <c r="A1103">
        <v>1102</v>
      </c>
      <c r="B1103" s="1" t="s">
        <v>1082</v>
      </c>
      <c r="C1103" t="str">
        <f>HYPERLINK("https://talan.bank.gov.ua/get-user-certificate/KkmmjOjWuQ5DjScThs-K","Завантажити сертифікат")</f>
        <v>Завантажити сертифікат</v>
      </c>
    </row>
    <row r="1104" spans="1:3" ht="28.8" x14ac:dyDescent="0.3">
      <c r="A1104">
        <v>1103</v>
      </c>
      <c r="B1104" s="1" t="s">
        <v>1083</v>
      </c>
      <c r="C1104" t="str">
        <f>HYPERLINK("https://talan.bank.gov.ua/get-user-certificate/KkmmjLE2_ndAJgyiOMTn","Завантажити сертифікат")</f>
        <v>Завантажити сертифікат</v>
      </c>
    </row>
    <row r="1105" spans="1:3" x14ac:dyDescent="0.3">
      <c r="A1105">
        <v>1104</v>
      </c>
      <c r="B1105" s="1" t="s">
        <v>1084</v>
      </c>
      <c r="C1105" t="str">
        <f>HYPERLINK("https://talan.bank.gov.ua/get-user-certificate/KkmmjxXK10qkFXFwSTea","Завантажити сертифікат")</f>
        <v>Завантажити сертифікат</v>
      </c>
    </row>
    <row r="1106" spans="1:3" x14ac:dyDescent="0.3">
      <c r="A1106">
        <v>1105</v>
      </c>
      <c r="B1106" s="1" t="s">
        <v>652</v>
      </c>
      <c r="C1106" t="str">
        <f>HYPERLINK("https://talan.bank.gov.ua/get-user-certificate/KkmmjoHL1LvQtfXoPpAi","Завантажити сертифікат")</f>
        <v>Завантажити сертифікат</v>
      </c>
    </row>
    <row r="1107" spans="1:3" x14ac:dyDescent="0.3">
      <c r="A1107">
        <v>1106</v>
      </c>
      <c r="B1107" s="1" t="s">
        <v>1085</v>
      </c>
      <c r="C1107" t="str">
        <f>HYPERLINK("https://talan.bank.gov.ua/get-user-certificate/KkmmjVvIPg4-dQsSqAi2","Завантажити сертифікат")</f>
        <v>Завантажити сертифікат</v>
      </c>
    </row>
    <row r="1108" spans="1:3" x14ac:dyDescent="0.3">
      <c r="A1108">
        <v>1107</v>
      </c>
      <c r="B1108" s="1" t="s">
        <v>1086</v>
      </c>
      <c r="C1108" t="str">
        <f>HYPERLINK("https://talan.bank.gov.ua/get-user-certificate/KkmmjWuUYhJ899KjtaX6","Завантажити сертифікат")</f>
        <v>Завантажити сертифікат</v>
      </c>
    </row>
    <row r="1109" spans="1:3" x14ac:dyDescent="0.3">
      <c r="A1109">
        <v>1108</v>
      </c>
      <c r="B1109" s="1" t="s">
        <v>1087</v>
      </c>
      <c r="C1109" t="str">
        <f>HYPERLINK("https://talan.bank.gov.ua/get-user-certificate/Kkmmj77j7q0u-eUyEH6P","Завантажити сертифікат")</f>
        <v>Завантажити сертифікат</v>
      </c>
    </row>
    <row r="1110" spans="1:3" x14ac:dyDescent="0.3">
      <c r="A1110">
        <v>1109</v>
      </c>
      <c r="B1110" s="1" t="s">
        <v>1088</v>
      </c>
      <c r="C1110" t="str">
        <f>HYPERLINK("https://talan.bank.gov.ua/get-user-certificate/Kkmmjifx7R8wTza19wvM","Завантажити сертифікат")</f>
        <v>Завантажити сертифікат</v>
      </c>
    </row>
    <row r="1111" spans="1:3" ht="28.8" x14ac:dyDescent="0.3">
      <c r="A1111">
        <v>1110</v>
      </c>
      <c r="B1111" s="1" t="s">
        <v>1089</v>
      </c>
      <c r="C1111" t="str">
        <f>HYPERLINK("https://talan.bank.gov.ua/get-user-certificate/Kkmmj1cJ2IqbztG4-dKm","Завантажити сертифікат")</f>
        <v>Завантажити сертифікат</v>
      </c>
    </row>
    <row r="1112" spans="1:3" ht="28.8" x14ac:dyDescent="0.3">
      <c r="A1112">
        <v>1111</v>
      </c>
      <c r="B1112" s="1" t="s">
        <v>1090</v>
      </c>
      <c r="C1112" t="str">
        <f>HYPERLINK("https://talan.bank.gov.ua/get-user-certificate/KkmmjhLD79eiY_MEy62U","Завантажити сертифікат")</f>
        <v>Завантажити сертифікат</v>
      </c>
    </row>
    <row r="1113" spans="1:3" x14ac:dyDescent="0.3">
      <c r="A1113">
        <v>1112</v>
      </c>
      <c r="B1113" s="1" t="s">
        <v>1091</v>
      </c>
      <c r="C1113" t="str">
        <f>HYPERLINK("https://talan.bank.gov.ua/get-user-certificate/KkmmjMmJn2H0BG1wt4Sq","Завантажити сертифікат")</f>
        <v>Завантажити сертифікат</v>
      </c>
    </row>
    <row r="1114" spans="1:3" x14ac:dyDescent="0.3">
      <c r="A1114">
        <v>1113</v>
      </c>
      <c r="B1114" s="1" t="s">
        <v>1092</v>
      </c>
      <c r="C1114" t="str">
        <f>HYPERLINK("https://talan.bank.gov.ua/get-user-certificate/KkmmjhrTox2DqvTV_WFM","Завантажити сертифікат")</f>
        <v>Завантажити сертифікат</v>
      </c>
    </row>
    <row r="1115" spans="1:3" x14ac:dyDescent="0.3">
      <c r="A1115">
        <v>1114</v>
      </c>
      <c r="B1115" s="1" t="s">
        <v>1093</v>
      </c>
      <c r="C1115" t="str">
        <f>HYPERLINK("https://talan.bank.gov.ua/get-user-certificate/KkmmjPz_Zi4aMlXyhwwu","Завантажити сертифікат")</f>
        <v>Завантажити сертифікат</v>
      </c>
    </row>
    <row r="1116" spans="1:3" x14ac:dyDescent="0.3">
      <c r="A1116">
        <v>1115</v>
      </c>
      <c r="B1116" s="1" t="s">
        <v>1094</v>
      </c>
      <c r="C1116" t="str">
        <f>HYPERLINK("https://talan.bank.gov.ua/get-user-certificate/KkmmjqYf51uLEQPb602e","Завантажити сертифікат")</f>
        <v>Завантажити сертифікат</v>
      </c>
    </row>
    <row r="1117" spans="1:3" x14ac:dyDescent="0.3">
      <c r="A1117">
        <v>1116</v>
      </c>
      <c r="B1117" s="1" t="s">
        <v>1095</v>
      </c>
      <c r="C1117" t="str">
        <f>HYPERLINK("https://talan.bank.gov.ua/get-user-certificate/Kkmmjpe_AR2PB8Qp1vh3","Завантажити сертифікат")</f>
        <v>Завантажити сертифікат</v>
      </c>
    </row>
    <row r="1118" spans="1:3" ht="28.8" x14ac:dyDescent="0.3">
      <c r="A1118">
        <v>1117</v>
      </c>
      <c r="B1118" s="1" t="s">
        <v>1096</v>
      </c>
      <c r="C1118" t="str">
        <f>HYPERLINK("https://talan.bank.gov.ua/get-user-certificate/KkmmjWvgG1HE1YEiVYPZ","Завантажити сертифікат")</f>
        <v>Завантажити сертифікат</v>
      </c>
    </row>
    <row r="1119" spans="1:3" ht="28.8" x14ac:dyDescent="0.3">
      <c r="A1119">
        <v>1118</v>
      </c>
      <c r="B1119" s="1" t="s">
        <v>1097</v>
      </c>
      <c r="C1119" t="str">
        <f>HYPERLINK("https://talan.bank.gov.ua/get-user-certificate/Kkmmjex0GLk8jd2blKUC","Завантажити сертифікат")</f>
        <v>Завантажити сертифікат</v>
      </c>
    </row>
    <row r="1120" spans="1:3" x14ac:dyDescent="0.3">
      <c r="A1120">
        <v>1119</v>
      </c>
      <c r="B1120" s="1" t="s">
        <v>1098</v>
      </c>
      <c r="C1120" t="str">
        <f>HYPERLINK("https://talan.bank.gov.ua/get-user-certificate/KkmmjpIUZYBdnbMw57ue","Завантажити сертифікат")</f>
        <v>Завантажити сертифікат</v>
      </c>
    </row>
    <row r="1121" spans="1:3" ht="28.8" x14ac:dyDescent="0.3">
      <c r="A1121">
        <v>1120</v>
      </c>
      <c r="B1121" s="1" t="s">
        <v>1099</v>
      </c>
      <c r="C1121" t="str">
        <f>HYPERLINK("https://talan.bank.gov.ua/get-user-certificate/KkmmjF166dtPK7d8UHt0","Завантажити сертифікат")</f>
        <v>Завантажити сертифікат</v>
      </c>
    </row>
    <row r="1122" spans="1:3" x14ac:dyDescent="0.3">
      <c r="A1122">
        <v>1121</v>
      </c>
      <c r="B1122" s="1" t="s">
        <v>1100</v>
      </c>
      <c r="C1122" t="str">
        <f>HYPERLINK("https://talan.bank.gov.ua/get-user-certificate/KkmmjBUoXDtrEcGUwYsp","Завантажити сертифікат")</f>
        <v>Завантажити сертифікат</v>
      </c>
    </row>
    <row r="1123" spans="1:3" x14ac:dyDescent="0.3">
      <c r="A1123">
        <v>1122</v>
      </c>
      <c r="B1123" s="1" t="s">
        <v>1101</v>
      </c>
      <c r="C1123" t="str">
        <f>HYPERLINK("https://talan.bank.gov.ua/get-user-certificate/Kkmmj19WcPUruXpFuV13","Завантажити сертифікат")</f>
        <v>Завантажити сертифікат</v>
      </c>
    </row>
    <row r="1124" spans="1:3" ht="28.8" x14ac:dyDescent="0.3">
      <c r="A1124">
        <v>1123</v>
      </c>
      <c r="B1124" s="1" t="s">
        <v>1102</v>
      </c>
      <c r="C1124" t="str">
        <f>HYPERLINK("https://talan.bank.gov.ua/get-user-certificate/KkmmjEZRPBetfcRUs_v9","Завантажити сертифікат")</f>
        <v>Завантажити сертифікат</v>
      </c>
    </row>
    <row r="1125" spans="1:3" ht="28.8" x14ac:dyDescent="0.3">
      <c r="A1125">
        <v>1124</v>
      </c>
      <c r="B1125" s="1" t="s">
        <v>1103</v>
      </c>
      <c r="C1125" t="str">
        <f>HYPERLINK("https://talan.bank.gov.ua/get-user-certificate/KkmmjpeJxCSSdzxnSQHH","Завантажити сертифікат")</f>
        <v>Завантажити сертифікат</v>
      </c>
    </row>
    <row r="1126" spans="1:3" ht="28.8" x14ac:dyDescent="0.3">
      <c r="A1126">
        <v>1125</v>
      </c>
      <c r="B1126" s="1" t="s">
        <v>1104</v>
      </c>
      <c r="C1126" t="str">
        <f>HYPERLINK("https://talan.bank.gov.ua/get-user-certificate/KkmmjaUj0RZGTtU3sbK8","Завантажити сертифікат")</f>
        <v>Завантажити сертифікат</v>
      </c>
    </row>
    <row r="1127" spans="1:3" x14ac:dyDescent="0.3">
      <c r="A1127">
        <v>1126</v>
      </c>
      <c r="B1127" s="1" t="s">
        <v>1105</v>
      </c>
      <c r="C1127" t="str">
        <f>HYPERLINK("https://talan.bank.gov.ua/get-user-certificate/KkmmjbGhCQIfyAiQy_zi","Завантажити сертифікат")</f>
        <v>Завантажити сертифікат</v>
      </c>
    </row>
    <row r="1128" spans="1:3" ht="28.8" x14ac:dyDescent="0.3">
      <c r="A1128">
        <v>1127</v>
      </c>
      <c r="B1128" s="1" t="s">
        <v>1106</v>
      </c>
      <c r="C1128" t="str">
        <f>HYPERLINK("https://talan.bank.gov.ua/get-user-certificate/Kkmmjk-6uVQlCfCmgtLC","Завантажити сертифікат")</f>
        <v>Завантажити сертифікат</v>
      </c>
    </row>
    <row r="1129" spans="1:3" x14ac:dyDescent="0.3">
      <c r="A1129">
        <v>1128</v>
      </c>
      <c r="B1129" s="1" t="s">
        <v>1107</v>
      </c>
      <c r="C1129" t="str">
        <f>HYPERLINK("https://talan.bank.gov.ua/get-user-certificate/Kkmmj0d9N7XkfPEb8j-U","Завантажити сертифікат")</f>
        <v>Завантажити сертифікат</v>
      </c>
    </row>
    <row r="1130" spans="1:3" ht="28.8" x14ac:dyDescent="0.3">
      <c r="A1130">
        <v>1129</v>
      </c>
      <c r="B1130" s="1" t="s">
        <v>1108</v>
      </c>
      <c r="C1130" t="str">
        <f>HYPERLINK("https://talan.bank.gov.ua/get-user-certificate/KkmmjgNxtK-_wDo5GKNd","Завантажити сертифікат")</f>
        <v>Завантажити сертифікат</v>
      </c>
    </row>
    <row r="1131" spans="1:3" ht="28.8" x14ac:dyDescent="0.3">
      <c r="A1131">
        <v>1130</v>
      </c>
      <c r="B1131" s="1" t="s">
        <v>1109</v>
      </c>
      <c r="C1131" t="str">
        <f>HYPERLINK("https://talan.bank.gov.ua/get-user-certificate/Kkmmj-fdHtjsMFTjPKPb","Завантажити сертифікат")</f>
        <v>Завантажити сертифікат</v>
      </c>
    </row>
    <row r="1132" spans="1:3" x14ac:dyDescent="0.3">
      <c r="A1132">
        <v>1131</v>
      </c>
      <c r="B1132" s="1" t="s">
        <v>1110</v>
      </c>
      <c r="C1132" t="str">
        <f>HYPERLINK("https://talan.bank.gov.ua/get-user-certificate/Kkmmj3Q1a5Tz58gMj0hO","Завантажити сертифікат")</f>
        <v>Завантажити сертифікат</v>
      </c>
    </row>
    <row r="1133" spans="1:3" x14ac:dyDescent="0.3">
      <c r="A1133">
        <v>1132</v>
      </c>
      <c r="B1133" s="1" t="s">
        <v>1111</v>
      </c>
      <c r="C1133" t="str">
        <f>HYPERLINK("https://talan.bank.gov.ua/get-user-certificate/Kkmmj_oE2Sp3qbhcIsLE","Завантажити сертифікат")</f>
        <v>Завантажити сертифікат</v>
      </c>
    </row>
    <row r="1134" spans="1:3" x14ac:dyDescent="0.3">
      <c r="A1134">
        <v>1133</v>
      </c>
      <c r="B1134" s="1" t="s">
        <v>879</v>
      </c>
      <c r="C1134" t="str">
        <f>HYPERLINK("https://talan.bank.gov.ua/get-user-certificate/KkmmjbsZX50h8NdA_4kI","Завантажити сертифікат")</f>
        <v>Завантажити сертифікат</v>
      </c>
    </row>
    <row r="1135" spans="1:3" x14ac:dyDescent="0.3">
      <c r="A1135">
        <v>1134</v>
      </c>
      <c r="B1135" s="1" t="s">
        <v>1112</v>
      </c>
      <c r="C1135" t="str">
        <f>HYPERLINK("https://talan.bank.gov.ua/get-user-certificate/KkmmjVHB2-x-tJYiUUqi","Завантажити сертифікат")</f>
        <v>Завантажити сертифікат</v>
      </c>
    </row>
    <row r="1136" spans="1:3" x14ac:dyDescent="0.3">
      <c r="A1136">
        <v>1135</v>
      </c>
      <c r="B1136" s="1" t="s">
        <v>1113</v>
      </c>
      <c r="C1136" t="str">
        <f>HYPERLINK("https://talan.bank.gov.ua/get-user-certificate/KkmmjoqTJP12KJ2UHo_l","Завантажити сертифікат")</f>
        <v>Завантажити сертифікат</v>
      </c>
    </row>
    <row r="1137" spans="1:3" ht="28.8" x14ac:dyDescent="0.3">
      <c r="A1137">
        <v>1136</v>
      </c>
      <c r="B1137" s="1" t="s">
        <v>1114</v>
      </c>
      <c r="C1137" t="str">
        <f>HYPERLINK("https://talan.bank.gov.ua/get-user-certificate/KkmmjpPbv5Zf8_Nassug","Завантажити сертифікат")</f>
        <v>Завантажити сертифікат</v>
      </c>
    </row>
    <row r="1138" spans="1:3" x14ac:dyDescent="0.3">
      <c r="A1138">
        <v>1137</v>
      </c>
      <c r="B1138" s="1" t="s">
        <v>1115</v>
      </c>
      <c r="C1138" t="str">
        <f>HYPERLINK("https://talan.bank.gov.ua/get-user-certificate/KkmmjtY0YWgEBdo52oEs","Завантажити сертифікат")</f>
        <v>Завантажити сертифікат</v>
      </c>
    </row>
    <row r="1139" spans="1:3" x14ac:dyDescent="0.3">
      <c r="A1139">
        <v>1138</v>
      </c>
      <c r="B1139" s="1" t="s">
        <v>1116</v>
      </c>
      <c r="C1139" t="str">
        <f>HYPERLINK("https://talan.bank.gov.ua/get-user-certificate/KkmmjhVnsjyvpPkYiI96","Завантажити сертифікат")</f>
        <v>Завантажити сертифікат</v>
      </c>
    </row>
    <row r="1140" spans="1:3" x14ac:dyDescent="0.3">
      <c r="A1140">
        <v>1139</v>
      </c>
      <c r="B1140" s="1" t="s">
        <v>1117</v>
      </c>
      <c r="C1140" t="str">
        <f>HYPERLINK("https://talan.bank.gov.ua/get-user-certificate/Kkmmjc9ISHLEO7F0aWqw","Завантажити сертифікат")</f>
        <v>Завантажити сертифікат</v>
      </c>
    </row>
    <row r="1141" spans="1:3" x14ac:dyDescent="0.3">
      <c r="A1141">
        <v>1140</v>
      </c>
      <c r="B1141" s="1" t="s">
        <v>1118</v>
      </c>
      <c r="C1141" t="str">
        <f>HYPERLINK("https://talan.bank.gov.ua/get-user-certificate/KkmmjwT_OleU-fTiaGOf","Завантажити сертифікат")</f>
        <v>Завантажити сертифікат</v>
      </c>
    </row>
    <row r="1142" spans="1:3" x14ac:dyDescent="0.3">
      <c r="A1142">
        <v>1141</v>
      </c>
      <c r="B1142" s="1" t="s">
        <v>1119</v>
      </c>
      <c r="C1142" t="str">
        <f>HYPERLINK("https://talan.bank.gov.ua/get-user-certificate/KkmmjTiNCKPe_yE2CPei","Завантажити сертифікат")</f>
        <v>Завантажити сертифікат</v>
      </c>
    </row>
    <row r="1143" spans="1:3" ht="28.8" x14ac:dyDescent="0.3">
      <c r="A1143">
        <v>1142</v>
      </c>
      <c r="B1143" s="1" t="s">
        <v>1120</v>
      </c>
      <c r="C1143" t="str">
        <f>HYPERLINK("https://talan.bank.gov.ua/get-user-certificate/Kkmmjhwf2sr-LcSCmid0","Завантажити сертифікат")</f>
        <v>Завантажити сертифікат</v>
      </c>
    </row>
    <row r="1144" spans="1:3" x14ac:dyDescent="0.3">
      <c r="A1144">
        <v>1143</v>
      </c>
      <c r="B1144" s="1" t="s">
        <v>1121</v>
      </c>
      <c r="C1144" t="str">
        <f>HYPERLINK("https://talan.bank.gov.ua/get-user-certificate/KkmmjmYhkxJiAhcAl0-T","Завантажити сертифікат")</f>
        <v>Завантажити сертифікат</v>
      </c>
    </row>
    <row r="1145" spans="1:3" x14ac:dyDescent="0.3">
      <c r="A1145">
        <v>1144</v>
      </c>
      <c r="B1145" s="1" t="s">
        <v>1122</v>
      </c>
      <c r="C1145" t="str">
        <f>HYPERLINK("https://talan.bank.gov.ua/get-user-certificate/KkmmjWHZranMByhnwudG","Завантажити сертифікат")</f>
        <v>Завантажити сертифікат</v>
      </c>
    </row>
    <row r="1146" spans="1:3" x14ac:dyDescent="0.3">
      <c r="A1146">
        <v>1145</v>
      </c>
      <c r="B1146" s="1" t="s">
        <v>1123</v>
      </c>
      <c r="C1146" t="str">
        <f>HYPERLINK("https://talan.bank.gov.ua/get-user-certificate/KkmmjC1Gm9-sEKAhF9DO","Завантажити сертифікат")</f>
        <v>Завантажити сертифікат</v>
      </c>
    </row>
    <row r="1147" spans="1:3" x14ac:dyDescent="0.3">
      <c r="A1147">
        <v>1146</v>
      </c>
      <c r="B1147" s="1" t="s">
        <v>1124</v>
      </c>
      <c r="C1147" t="str">
        <f>HYPERLINK("https://talan.bank.gov.ua/get-user-certificate/KkmmjAOxVdodxFXsDUC2","Завантажити сертифікат")</f>
        <v>Завантажити сертифікат</v>
      </c>
    </row>
    <row r="1148" spans="1:3" ht="28.8" x14ac:dyDescent="0.3">
      <c r="A1148">
        <v>1147</v>
      </c>
      <c r="B1148" s="1" t="s">
        <v>1125</v>
      </c>
      <c r="C1148" t="str">
        <f>HYPERLINK("https://talan.bank.gov.ua/get-user-certificate/KkmmjD9ll7tg1-MbKE-z","Завантажити сертифікат")</f>
        <v>Завантажити сертифікат</v>
      </c>
    </row>
    <row r="1149" spans="1:3" ht="28.8" x14ac:dyDescent="0.3">
      <c r="A1149">
        <v>1148</v>
      </c>
      <c r="B1149" s="1" t="s">
        <v>1126</v>
      </c>
      <c r="C1149" t="str">
        <f>HYPERLINK("https://talan.bank.gov.ua/get-user-certificate/KkmmjHN5FkdFzP7PBjTs","Завантажити сертифікат")</f>
        <v>Завантажити сертифікат</v>
      </c>
    </row>
    <row r="1150" spans="1:3" x14ac:dyDescent="0.3">
      <c r="A1150">
        <v>1149</v>
      </c>
      <c r="B1150" s="1" t="s">
        <v>1127</v>
      </c>
      <c r="C1150" t="str">
        <f>HYPERLINK("https://talan.bank.gov.ua/get-user-certificate/KkmmjljFV5a9DqpxuAlQ","Завантажити сертифікат")</f>
        <v>Завантажити сертифікат</v>
      </c>
    </row>
    <row r="1151" spans="1:3" ht="28.8" x14ac:dyDescent="0.3">
      <c r="A1151">
        <v>1150</v>
      </c>
      <c r="B1151" s="1" t="s">
        <v>1128</v>
      </c>
      <c r="C1151" t="str">
        <f>HYPERLINK("https://talan.bank.gov.ua/get-user-certificate/KkmmjXLI0ODVUn7fbvRb","Завантажити сертифікат")</f>
        <v>Завантажити сертифікат</v>
      </c>
    </row>
    <row r="1152" spans="1:3" x14ac:dyDescent="0.3">
      <c r="A1152">
        <v>1151</v>
      </c>
      <c r="B1152" s="1" t="s">
        <v>1129</v>
      </c>
      <c r="C1152" t="str">
        <f>HYPERLINK("https://talan.bank.gov.ua/get-user-certificate/KkmmjtLYYAzgACbuCWLv","Завантажити сертифікат")</f>
        <v>Завантажити сертифікат</v>
      </c>
    </row>
    <row r="1153" spans="1:3" ht="28.8" x14ac:dyDescent="0.3">
      <c r="A1153">
        <v>1152</v>
      </c>
      <c r="B1153" s="1" t="s">
        <v>1130</v>
      </c>
      <c r="C1153" t="str">
        <f>HYPERLINK("https://talan.bank.gov.ua/get-user-certificate/KkmmjKveqFfVMDOvEcZA","Завантажити сертифікат")</f>
        <v>Завантажити сертифікат</v>
      </c>
    </row>
    <row r="1154" spans="1:3" ht="28.8" x14ac:dyDescent="0.3">
      <c r="A1154">
        <v>1153</v>
      </c>
      <c r="B1154" s="1" t="s">
        <v>1131</v>
      </c>
      <c r="C1154" t="str">
        <f>HYPERLINK("https://talan.bank.gov.ua/get-user-certificate/Kkmmj1D-Rx9rYC-Fkmla","Завантажити сертифікат")</f>
        <v>Завантажити сертифікат</v>
      </c>
    </row>
    <row r="1155" spans="1:3" x14ac:dyDescent="0.3">
      <c r="A1155">
        <v>1154</v>
      </c>
      <c r="B1155" s="1" t="s">
        <v>1132</v>
      </c>
      <c r="C1155" t="str">
        <f>HYPERLINK("https://talan.bank.gov.ua/get-user-certificate/Kkmmjm3hrH-jniUKV7Th","Завантажити сертифікат")</f>
        <v>Завантажити сертифікат</v>
      </c>
    </row>
    <row r="1156" spans="1:3" ht="28.8" x14ac:dyDescent="0.3">
      <c r="A1156">
        <v>1155</v>
      </c>
      <c r="B1156" s="1" t="s">
        <v>1133</v>
      </c>
      <c r="C1156" t="str">
        <f>HYPERLINK("https://talan.bank.gov.ua/get-user-certificate/KkmmjezXE5ZVyadOXuv2","Завантажити сертифікат")</f>
        <v>Завантажити сертифікат</v>
      </c>
    </row>
    <row r="1157" spans="1:3" x14ac:dyDescent="0.3">
      <c r="A1157">
        <v>1156</v>
      </c>
      <c r="B1157" s="1" t="s">
        <v>1134</v>
      </c>
      <c r="C1157" t="str">
        <f>HYPERLINK("https://talan.bank.gov.ua/get-user-certificate/KkmmjxQAkjEYSkgumukM","Завантажити сертифікат")</f>
        <v>Завантажити сертифікат</v>
      </c>
    </row>
    <row r="1158" spans="1:3" x14ac:dyDescent="0.3">
      <c r="A1158">
        <v>1157</v>
      </c>
      <c r="B1158" s="1" t="s">
        <v>1135</v>
      </c>
      <c r="C1158" t="str">
        <f>HYPERLINK("https://talan.bank.gov.ua/get-user-certificate/KkmmjmCZBpX_PpDySgVV","Завантажити сертифікат")</f>
        <v>Завантажити сертифікат</v>
      </c>
    </row>
    <row r="1159" spans="1:3" x14ac:dyDescent="0.3">
      <c r="A1159">
        <v>1158</v>
      </c>
      <c r="B1159" s="1" t="s">
        <v>1136</v>
      </c>
      <c r="C1159" t="str">
        <f>HYPERLINK("https://talan.bank.gov.ua/get-user-certificate/KkmmjVYVMr0WpvRGKONv","Завантажити сертифікат")</f>
        <v>Завантажити сертифікат</v>
      </c>
    </row>
    <row r="1160" spans="1:3" ht="28.8" x14ac:dyDescent="0.3">
      <c r="A1160">
        <v>1159</v>
      </c>
      <c r="B1160" s="1" t="s">
        <v>1137</v>
      </c>
      <c r="C1160" t="str">
        <f>HYPERLINK("https://talan.bank.gov.ua/get-user-certificate/KkmmjkxYjKIQcfMbdzG5","Завантажити сертифікат")</f>
        <v>Завантажити сертифікат</v>
      </c>
    </row>
    <row r="1161" spans="1:3" ht="28.8" x14ac:dyDescent="0.3">
      <c r="A1161">
        <v>1160</v>
      </c>
      <c r="B1161" s="1" t="s">
        <v>1138</v>
      </c>
      <c r="C1161" t="str">
        <f>HYPERLINK("https://talan.bank.gov.ua/get-user-certificate/Kkmmjz0UxVEKVPexKOeD","Завантажити сертифікат")</f>
        <v>Завантажити сертифікат</v>
      </c>
    </row>
    <row r="1162" spans="1:3" ht="28.8" x14ac:dyDescent="0.3">
      <c r="A1162">
        <v>1161</v>
      </c>
      <c r="B1162" s="1" t="s">
        <v>1139</v>
      </c>
      <c r="C1162" t="str">
        <f>HYPERLINK("https://talan.bank.gov.ua/get-user-certificate/KkmmjxbWURdjeWIp-aeY","Завантажити сертифікат")</f>
        <v>Завантажити сертифікат</v>
      </c>
    </row>
    <row r="1163" spans="1:3" x14ac:dyDescent="0.3">
      <c r="A1163">
        <v>1162</v>
      </c>
      <c r="B1163" s="1" t="s">
        <v>1140</v>
      </c>
      <c r="C1163" t="str">
        <f>HYPERLINK("https://talan.bank.gov.ua/get-user-certificate/KkmmjpyltThnDOVcHAo1","Завантажити сертифікат")</f>
        <v>Завантажити сертифікат</v>
      </c>
    </row>
    <row r="1164" spans="1:3" x14ac:dyDescent="0.3">
      <c r="A1164">
        <v>1163</v>
      </c>
      <c r="B1164" s="1" t="s">
        <v>1141</v>
      </c>
      <c r="C1164" t="str">
        <f>HYPERLINK("https://talan.bank.gov.ua/get-user-certificate/KkmmjLgs6eCMcCR5nEqe","Завантажити сертифікат")</f>
        <v>Завантажити сертифікат</v>
      </c>
    </row>
    <row r="1165" spans="1:3" ht="28.8" x14ac:dyDescent="0.3">
      <c r="A1165">
        <v>1164</v>
      </c>
      <c r="B1165" s="1" t="s">
        <v>1142</v>
      </c>
      <c r="C1165" t="str">
        <f>HYPERLINK("https://talan.bank.gov.ua/get-user-certificate/Kkmmj0DHjXaCGAECEYCF","Завантажити сертифікат")</f>
        <v>Завантажити сертифікат</v>
      </c>
    </row>
    <row r="1166" spans="1:3" x14ac:dyDescent="0.3">
      <c r="A1166">
        <v>1165</v>
      </c>
      <c r="B1166" s="1" t="s">
        <v>1143</v>
      </c>
      <c r="C1166" t="str">
        <f>HYPERLINK("https://talan.bank.gov.ua/get-user-certificate/Kkmmj6XOpgnPWw_4IeWw","Завантажити сертифікат")</f>
        <v>Завантажити сертифікат</v>
      </c>
    </row>
    <row r="1167" spans="1:3" x14ac:dyDescent="0.3">
      <c r="A1167">
        <v>1166</v>
      </c>
      <c r="B1167" s="1" t="s">
        <v>1144</v>
      </c>
      <c r="C1167" t="str">
        <f>HYPERLINK("https://talan.bank.gov.ua/get-user-certificate/Kkmmj8ZQg_Fl1uv4uNK-","Завантажити сертифікат")</f>
        <v>Завантажити сертифікат</v>
      </c>
    </row>
    <row r="1168" spans="1:3" x14ac:dyDescent="0.3">
      <c r="A1168">
        <v>1167</v>
      </c>
      <c r="B1168" s="1" t="s">
        <v>1145</v>
      </c>
      <c r="C1168" t="str">
        <f>HYPERLINK("https://talan.bank.gov.ua/get-user-certificate/Kkmmjr5-s9MtUnahnSrR","Завантажити сертифікат")</f>
        <v>Завантажити сертифікат</v>
      </c>
    </row>
    <row r="1169" spans="1:3" x14ac:dyDescent="0.3">
      <c r="A1169">
        <v>1168</v>
      </c>
      <c r="B1169" s="1" t="s">
        <v>1146</v>
      </c>
      <c r="C1169" t="str">
        <f>HYPERLINK("https://talan.bank.gov.ua/get-user-certificate/KkmmjSriWmgeuEEulhxZ","Завантажити сертифікат")</f>
        <v>Завантажити сертифікат</v>
      </c>
    </row>
    <row r="1170" spans="1:3" x14ac:dyDescent="0.3">
      <c r="A1170">
        <v>1169</v>
      </c>
      <c r="B1170" s="1" t="s">
        <v>1147</v>
      </c>
      <c r="C1170" t="str">
        <f>HYPERLINK("https://talan.bank.gov.ua/get-user-certificate/KkmmjD-IXstqayhjyTAF","Завантажити сертифікат")</f>
        <v>Завантажити сертифікат</v>
      </c>
    </row>
    <row r="1171" spans="1:3" x14ac:dyDescent="0.3">
      <c r="A1171">
        <v>1170</v>
      </c>
      <c r="B1171" s="1" t="s">
        <v>1148</v>
      </c>
      <c r="C1171" t="str">
        <f>HYPERLINK("https://talan.bank.gov.ua/get-user-certificate/KkmmjA2qCn0OR0c-yY7o","Завантажити сертифікат")</f>
        <v>Завантажити сертифікат</v>
      </c>
    </row>
    <row r="1172" spans="1:3" x14ac:dyDescent="0.3">
      <c r="A1172">
        <v>1171</v>
      </c>
      <c r="B1172" s="1" t="s">
        <v>387</v>
      </c>
      <c r="C1172" t="str">
        <f>HYPERLINK("https://talan.bank.gov.ua/get-user-certificate/Kkmmj5uP_kV5IyxxS6lR","Завантажити сертифікат")</f>
        <v>Завантажити сертифікат</v>
      </c>
    </row>
    <row r="1173" spans="1:3" x14ac:dyDescent="0.3">
      <c r="A1173">
        <v>1172</v>
      </c>
      <c r="B1173" s="1" t="s">
        <v>1149</v>
      </c>
      <c r="C1173" t="str">
        <f>HYPERLINK("https://talan.bank.gov.ua/get-user-certificate/KkmmjrKAOeAdc7L29clA","Завантажити сертифікат")</f>
        <v>Завантажити сертифікат</v>
      </c>
    </row>
    <row r="1174" spans="1:3" x14ac:dyDescent="0.3">
      <c r="A1174">
        <v>1173</v>
      </c>
      <c r="B1174" s="1" t="s">
        <v>1150</v>
      </c>
      <c r="C1174" t="str">
        <f>HYPERLINK("https://talan.bank.gov.ua/get-user-certificate/KkmmjhKPbTN9UaXDsn0f","Завантажити сертифікат")</f>
        <v>Завантажити сертифікат</v>
      </c>
    </row>
    <row r="1175" spans="1:3" x14ac:dyDescent="0.3">
      <c r="A1175">
        <v>1174</v>
      </c>
      <c r="B1175" s="1" t="s">
        <v>1151</v>
      </c>
      <c r="C1175" t="str">
        <f>HYPERLINK("https://talan.bank.gov.ua/get-user-certificate/KkmmjeicQZydz0Kx1Fs_","Завантажити сертифікат")</f>
        <v>Завантажити сертифікат</v>
      </c>
    </row>
    <row r="1176" spans="1:3" x14ac:dyDescent="0.3">
      <c r="A1176">
        <v>1175</v>
      </c>
      <c r="B1176" s="1" t="s">
        <v>1152</v>
      </c>
      <c r="C1176" t="str">
        <f>HYPERLINK("https://talan.bank.gov.ua/get-user-certificate/Kkmmj_sNTRfBC-6EP0jv","Завантажити сертифікат")</f>
        <v>Завантажити сертифікат</v>
      </c>
    </row>
    <row r="1177" spans="1:3" ht="28.8" x14ac:dyDescent="0.3">
      <c r="A1177">
        <v>1176</v>
      </c>
      <c r="B1177" s="1" t="s">
        <v>1153</v>
      </c>
      <c r="C1177" t="str">
        <f>HYPERLINK("https://talan.bank.gov.ua/get-user-certificate/KkmmjCrARjHkI8f9gaSM","Завантажити сертифікат")</f>
        <v>Завантажити сертифікат</v>
      </c>
    </row>
    <row r="1178" spans="1:3" ht="28.8" x14ac:dyDescent="0.3">
      <c r="A1178">
        <v>1177</v>
      </c>
      <c r="B1178" s="1" t="s">
        <v>1154</v>
      </c>
      <c r="C1178" t="str">
        <f>HYPERLINK("https://talan.bank.gov.ua/get-user-certificate/KkmmjCPRVtb6e41SUd9V","Завантажити сертифікат")</f>
        <v>Завантажити сертифікат</v>
      </c>
    </row>
    <row r="1179" spans="1:3" x14ac:dyDescent="0.3">
      <c r="A1179">
        <v>1178</v>
      </c>
      <c r="B1179" s="1" t="s">
        <v>1155</v>
      </c>
      <c r="C1179" t="str">
        <f>HYPERLINK("https://talan.bank.gov.ua/get-user-certificate/KkmmjTwy7CrkDTJLv1hI","Завантажити сертифікат")</f>
        <v>Завантажити сертифікат</v>
      </c>
    </row>
    <row r="1180" spans="1:3" x14ac:dyDescent="0.3">
      <c r="A1180">
        <v>1179</v>
      </c>
      <c r="B1180" s="1" t="s">
        <v>1156</v>
      </c>
      <c r="C1180" t="str">
        <f>HYPERLINK("https://talan.bank.gov.ua/get-user-certificate/KkmmjYRydqtFEFs2GbCQ","Завантажити сертифікат")</f>
        <v>Завантажити сертифікат</v>
      </c>
    </row>
    <row r="1181" spans="1:3" ht="28.8" x14ac:dyDescent="0.3">
      <c r="A1181">
        <v>1180</v>
      </c>
      <c r="B1181" s="1" t="s">
        <v>1157</v>
      </c>
      <c r="C1181" t="str">
        <f>HYPERLINK("https://talan.bank.gov.ua/get-user-certificate/KkmmjEKC9zCUbEgYE39b","Завантажити сертифікат")</f>
        <v>Завантажити сертифікат</v>
      </c>
    </row>
    <row r="1182" spans="1:3" ht="28.8" x14ac:dyDescent="0.3">
      <c r="A1182">
        <v>1181</v>
      </c>
      <c r="B1182" s="1" t="s">
        <v>1158</v>
      </c>
      <c r="C1182" t="str">
        <f>HYPERLINK("https://talan.bank.gov.ua/get-user-certificate/KkmmjdQ1WYftPqt7TwHb","Завантажити сертифікат")</f>
        <v>Завантажити сертифікат</v>
      </c>
    </row>
    <row r="1183" spans="1:3" ht="28.8" x14ac:dyDescent="0.3">
      <c r="A1183">
        <v>1182</v>
      </c>
      <c r="B1183" s="1" t="s">
        <v>1159</v>
      </c>
      <c r="C1183" t="str">
        <f>HYPERLINK("https://talan.bank.gov.ua/get-user-certificate/Kkmmj9YEFMCXSdbvYkj2","Завантажити сертифікат")</f>
        <v>Завантажити сертифікат</v>
      </c>
    </row>
    <row r="1184" spans="1:3" x14ac:dyDescent="0.3">
      <c r="A1184">
        <v>1183</v>
      </c>
      <c r="B1184" s="1" t="s">
        <v>1160</v>
      </c>
      <c r="C1184" t="str">
        <f>HYPERLINK("https://talan.bank.gov.ua/get-user-certificate/KkmmjuaYberhqFEVIP2P","Завантажити сертифікат")</f>
        <v>Завантажити сертифікат</v>
      </c>
    </row>
    <row r="1185" spans="1:3" x14ac:dyDescent="0.3">
      <c r="A1185">
        <v>1184</v>
      </c>
      <c r="B1185" s="1" t="s">
        <v>1161</v>
      </c>
      <c r="C1185" t="str">
        <f>HYPERLINK("https://talan.bank.gov.ua/get-user-certificate/KkmmjCU45ac3WXc392td","Завантажити сертифікат")</f>
        <v>Завантажити сертифікат</v>
      </c>
    </row>
    <row r="1186" spans="1:3" x14ac:dyDescent="0.3">
      <c r="A1186">
        <v>1185</v>
      </c>
      <c r="B1186" s="1" t="s">
        <v>1162</v>
      </c>
      <c r="C1186" t="str">
        <f>HYPERLINK("https://talan.bank.gov.ua/get-user-certificate/KkmmjNXQNPXEImACu5ro","Завантажити сертифікат")</f>
        <v>Завантажити сертифікат</v>
      </c>
    </row>
    <row r="1187" spans="1:3" x14ac:dyDescent="0.3">
      <c r="A1187">
        <v>1186</v>
      </c>
      <c r="B1187" s="1" t="s">
        <v>1163</v>
      </c>
      <c r="C1187" t="str">
        <f>HYPERLINK("https://talan.bank.gov.ua/get-user-certificate/KkmmjYOyYDH5RbnQJIs1","Завантажити сертифікат")</f>
        <v>Завантажити сертифікат</v>
      </c>
    </row>
    <row r="1188" spans="1:3" x14ac:dyDescent="0.3">
      <c r="A1188">
        <v>1187</v>
      </c>
      <c r="B1188" s="1" t="s">
        <v>1164</v>
      </c>
      <c r="C1188" t="str">
        <f>HYPERLINK("https://talan.bank.gov.ua/get-user-certificate/KkmmjnporpBpuARzzvvM","Завантажити сертифікат")</f>
        <v>Завантажити сертифікат</v>
      </c>
    </row>
    <row r="1189" spans="1:3" x14ac:dyDescent="0.3">
      <c r="A1189">
        <v>1188</v>
      </c>
      <c r="B1189" s="1" t="s">
        <v>1165</v>
      </c>
      <c r="C1189" t="str">
        <f>HYPERLINK("https://talan.bank.gov.ua/get-user-certificate/KkmmjyovgoioIIe7gw1F","Завантажити сертифікат")</f>
        <v>Завантажити сертифікат</v>
      </c>
    </row>
    <row r="1190" spans="1:3" x14ac:dyDescent="0.3">
      <c r="A1190">
        <v>1189</v>
      </c>
      <c r="B1190" s="1" t="s">
        <v>1166</v>
      </c>
      <c r="C1190" t="str">
        <f>HYPERLINK("https://talan.bank.gov.ua/get-user-certificate/Kkmmjg5EXw3gZo31DsVp","Завантажити сертифікат")</f>
        <v>Завантажити сертифікат</v>
      </c>
    </row>
    <row r="1191" spans="1:3" x14ac:dyDescent="0.3">
      <c r="A1191">
        <v>1190</v>
      </c>
      <c r="B1191" s="1" t="s">
        <v>1167</v>
      </c>
      <c r="C1191" t="str">
        <f>HYPERLINK("https://talan.bank.gov.ua/get-user-certificate/KkmmjFsu8zjQVId1wAf1","Завантажити сертифікат")</f>
        <v>Завантажити сертифікат</v>
      </c>
    </row>
    <row r="1192" spans="1:3" x14ac:dyDescent="0.3">
      <c r="A1192">
        <v>1191</v>
      </c>
      <c r="B1192" s="1" t="s">
        <v>1168</v>
      </c>
      <c r="C1192" t="str">
        <f>HYPERLINK("https://talan.bank.gov.ua/get-user-certificate/Kkmmj-QViJqDGpHkhfFC","Завантажити сертифікат")</f>
        <v>Завантажити сертифікат</v>
      </c>
    </row>
    <row r="1193" spans="1:3" ht="28.8" x14ac:dyDescent="0.3">
      <c r="A1193">
        <v>1192</v>
      </c>
      <c r="B1193" s="1" t="s">
        <v>1169</v>
      </c>
      <c r="C1193" t="str">
        <f>HYPERLINK("https://talan.bank.gov.ua/get-user-certificate/KkmmjIl9_di0iZh32vvr","Завантажити сертифікат")</f>
        <v>Завантажити сертифікат</v>
      </c>
    </row>
    <row r="1194" spans="1:3" x14ac:dyDescent="0.3">
      <c r="A1194">
        <v>1193</v>
      </c>
      <c r="B1194" s="1" t="s">
        <v>1170</v>
      </c>
      <c r="C1194" t="str">
        <f>HYPERLINK("https://talan.bank.gov.ua/get-user-certificate/KkmmjcapMwgc6fE_Vnmd","Завантажити сертифікат")</f>
        <v>Завантажити сертифікат</v>
      </c>
    </row>
    <row r="1195" spans="1:3" x14ac:dyDescent="0.3">
      <c r="A1195">
        <v>1194</v>
      </c>
      <c r="B1195" s="1" t="s">
        <v>1171</v>
      </c>
      <c r="C1195" t="str">
        <f>HYPERLINK("https://talan.bank.gov.ua/get-user-certificate/Kkmmj18TSTN0KpVoZ8pr","Завантажити сертифікат")</f>
        <v>Завантажити сертифікат</v>
      </c>
    </row>
    <row r="1196" spans="1:3" x14ac:dyDescent="0.3">
      <c r="A1196">
        <v>1195</v>
      </c>
      <c r="B1196" s="1" t="s">
        <v>1172</v>
      </c>
      <c r="C1196" t="str">
        <f>HYPERLINK("https://talan.bank.gov.ua/get-user-certificate/KkmmjPKQPTYyXECcYOoj","Завантажити сертифікат")</f>
        <v>Завантажити сертифікат</v>
      </c>
    </row>
    <row r="1197" spans="1:3" ht="28.8" x14ac:dyDescent="0.3">
      <c r="A1197">
        <v>1196</v>
      </c>
      <c r="B1197" s="1" t="s">
        <v>1173</v>
      </c>
      <c r="C1197" t="str">
        <f>HYPERLINK("https://talan.bank.gov.ua/get-user-certificate/KkmmjnLsZgn_G4kJmh7c","Завантажити сертифікат")</f>
        <v>Завантажити сертифікат</v>
      </c>
    </row>
    <row r="1198" spans="1:3" x14ac:dyDescent="0.3">
      <c r="A1198">
        <v>1197</v>
      </c>
      <c r="B1198" s="1" t="s">
        <v>1174</v>
      </c>
      <c r="C1198" t="str">
        <f>HYPERLINK("https://talan.bank.gov.ua/get-user-certificate/KkmmjQHroIq1_BOvuqaR","Завантажити сертифікат")</f>
        <v>Завантажити сертифікат</v>
      </c>
    </row>
    <row r="1199" spans="1:3" x14ac:dyDescent="0.3">
      <c r="A1199">
        <v>1198</v>
      </c>
      <c r="B1199" s="1" t="s">
        <v>1175</v>
      </c>
      <c r="C1199" t="str">
        <f>HYPERLINK("https://talan.bank.gov.ua/get-user-certificate/KkmmjcV5_dKH4WXp7htx","Завантажити сертифікат")</f>
        <v>Завантажити сертифікат</v>
      </c>
    </row>
    <row r="1200" spans="1:3" x14ac:dyDescent="0.3">
      <c r="A1200">
        <v>1199</v>
      </c>
      <c r="B1200" s="1" t="s">
        <v>1176</v>
      </c>
      <c r="C1200" t="str">
        <f>HYPERLINK("https://talan.bank.gov.ua/get-user-certificate/Kkmmj1nQqWXjrrcst9Jf","Завантажити сертифікат")</f>
        <v>Завантажити сертифікат</v>
      </c>
    </row>
    <row r="1201" spans="1:3" ht="28.8" x14ac:dyDescent="0.3">
      <c r="A1201">
        <v>1200</v>
      </c>
      <c r="B1201" s="1" t="s">
        <v>1177</v>
      </c>
      <c r="C1201" t="str">
        <f>HYPERLINK("https://talan.bank.gov.ua/get-user-certificate/KkmmjaDo2zYO3n_hHTqE","Завантажити сертифікат")</f>
        <v>Завантажити сертифікат</v>
      </c>
    </row>
    <row r="1202" spans="1:3" x14ac:dyDescent="0.3">
      <c r="A1202">
        <v>1201</v>
      </c>
      <c r="B1202" s="1" t="s">
        <v>1178</v>
      </c>
      <c r="C1202" t="str">
        <f>HYPERLINK("https://talan.bank.gov.ua/get-user-certificate/Kkmmj9fPYI2PewX6Fn0i","Завантажити сертифікат")</f>
        <v>Завантажити сертифікат</v>
      </c>
    </row>
    <row r="1203" spans="1:3" x14ac:dyDescent="0.3">
      <c r="A1203">
        <v>1202</v>
      </c>
      <c r="B1203" s="1" t="s">
        <v>1179</v>
      </c>
      <c r="C1203" t="str">
        <f>HYPERLINK("https://talan.bank.gov.ua/get-user-certificate/Kkmmj1uats7dqZEVlo68","Завантажити сертифікат")</f>
        <v>Завантажити сертифікат</v>
      </c>
    </row>
    <row r="1204" spans="1:3" ht="28.8" x14ac:dyDescent="0.3">
      <c r="A1204">
        <v>1203</v>
      </c>
      <c r="B1204" s="1" t="s">
        <v>1180</v>
      </c>
      <c r="C1204" t="str">
        <f>HYPERLINK("https://talan.bank.gov.ua/get-user-certificate/Kkmmj_7zIDPRXBQKySKk","Завантажити сертифікат")</f>
        <v>Завантажити сертифікат</v>
      </c>
    </row>
    <row r="1205" spans="1:3" x14ac:dyDescent="0.3">
      <c r="A1205">
        <v>1204</v>
      </c>
      <c r="B1205" s="1" t="s">
        <v>1181</v>
      </c>
      <c r="C1205" t="str">
        <f>HYPERLINK("https://talan.bank.gov.ua/get-user-certificate/KkmmjNHgvlAA_sB1ja-W","Завантажити сертифікат")</f>
        <v>Завантажити сертифікат</v>
      </c>
    </row>
    <row r="1206" spans="1:3" ht="28.8" x14ac:dyDescent="0.3">
      <c r="A1206">
        <v>1205</v>
      </c>
      <c r="B1206" s="1" t="s">
        <v>1182</v>
      </c>
      <c r="C1206" t="str">
        <f>HYPERLINK("https://talan.bank.gov.ua/get-user-certificate/KkmmjVovWJJG1U6BHu58","Завантажити сертифікат")</f>
        <v>Завантажити сертифікат</v>
      </c>
    </row>
    <row r="1207" spans="1:3" x14ac:dyDescent="0.3">
      <c r="A1207">
        <v>1206</v>
      </c>
      <c r="B1207" s="1" t="s">
        <v>1183</v>
      </c>
      <c r="C1207" t="str">
        <f>HYPERLINK("https://talan.bank.gov.ua/get-user-certificate/KkmmjtVPtT6q7kifRQa9","Завантажити сертифікат")</f>
        <v>Завантажити сертифікат</v>
      </c>
    </row>
    <row r="1208" spans="1:3" x14ac:dyDescent="0.3">
      <c r="A1208">
        <v>1207</v>
      </c>
      <c r="B1208" s="1" t="s">
        <v>1184</v>
      </c>
      <c r="C1208" t="str">
        <f>HYPERLINK("https://talan.bank.gov.ua/get-user-certificate/KkmmjxA8oEV4tYEk1FPy","Завантажити сертифікат")</f>
        <v>Завантажити сертифікат</v>
      </c>
    </row>
    <row r="1209" spans="1:3" ht="28.8" x14ac:dyDescent="0.3">
      <c r="A1209">
        <v>1208</v>
      </c>
      <c r="B1209" s="1" t="s">
        <v>1185</v>
      </c>
      <c r="C1209" t="str">
        <f>HYPERLINK("https://talan.bank.gov.ua/get-user-certificate/KkmmjJKy0EJXZfWNghkH","Завантажити сертифікат")</f>
        <v>Завантажити сертифікат</v>
      </c>
    </row>
    <row r="1210" spans="1:3" x14ac:dyDescent="0.3">
      <c r="A1210">
        <v>1209</v>
      </c>
      <c r="B1210" s="1" t="s">
        <v>1186</v>
      </c>
      <c r="C1210" t="str">
        <f>HYPERLINK("https://talan.bank.gov.ua/get-user-certificate/KkmmjUnO09IZBvskyIf1","Завантажити сертифікат")</f>
        <v>Завантажити сертифікат</v>
      </c>
    </row>
    <row r="1211" spans="1:3" x14ac:dyDescent="0.3">
      <c r="A1211">
        <v>1210</v>
      </c>
      <c r="B1211" s="1" t="s">
        <v>1187</v>
      </c>
      <c r="C1211" t="str">
        <f>HYPERLINK("https://talan.bank.gov.ua/get-user-certificate/KkmmjuftAnqBz4wO0Aa7","Завантажити сертифікат")</f>
        <v>Завантажити сертифікат</v>
      </c>
    </row>
    <row r="1212" spans="1:3" ht="28.8" x14ac:dyDescent="0.3">
      <c r="A1212">
        <v>1211</v>
      </c>
      <c r="B1212" s="1" t="s">
        <v>1188</v>
      </c>
      <c r="C1212" t="str">
        <f>HYPERLINK("https://talan.bank.gov.ua/get-user-certificate/KkmmjCFXCwMPw8n8lnOO","Завантажити сертифікат")</f>
        <v>Завантажити сертифікат</v>
      </c>
    </row>
    <row r="1213" spans="1:3" ht="28.8" x14ac:dyDescent="0.3">
      <c r="A1213">
        <v>1212</v>
      </c>
      <c r="B1213" s="1" t="s">
        <v>1189</v>
      </c>
      <c r="C1213" t="str">
        <f>HYPERLINK("https://talan.bank.gov.ua/get-user-certificate/KkmmjRMGywkiiv2_ykQY","Завантажити сертифікат")</f>
        <v>Завантажити сертифікат</v>
      </c>
    </row>
    <row r="1214" spans="1:3" x14ac:dyDescent="0.3">
      <c r="A1214">
        <v>1213</v>
      </c>
      <c r="B1214" s="1" t="s">
        <v>1190</v>
      </c>
      <c r="C1214" t="str">
        <f>HYPERLINK("https://talan.bank.gov.ua/get-user-certificate/KkmmjDnzIe9IMNTi5BHN","Завантажити сертифікат")</f>
        <v>Завантажити сертифікат</v>
      </c>
    </row>
    <row r="1215" spans="1:3" x14ac:dyDescent="0.3">
      <c r="A1215">
        <v>1214</v>
      </c>
      <c r="B1215" s="1" t="s">
        <v>1191</v>
      </c>
      <c r="C1215" t="str">
        <f>HYPERLINK("https://talan.bank.gov.ua/get-user-certificate/Kkmmj6Uk8LuGYmPOCEF9","Завантажити сертифікат")</f>
        <v>Завантажити сертифікат</v>
      </c>
    </row>
    <row r="1216" spans="1:3" x14ac:dyDescent="0.3">
      <c r="A1216">
        <v>1215</v>
      </c>
      <c r="B1216" s="1" t="s">
        <v>1192</v>
      </c>
      <c r="C1216" t="str">
        <f>HYPERLINK("https://talan.bank.gov.ua/get-user-certificate/KkmmjaDMgdPt45WlHjGK","Завантажити сертифікат")</f>
        <v>Завантажити сертифікат</v>
      </c>
    </row>
    <row r="1217" spans="1:3" ht="28.8" x14ac:dyDescent="0.3">
      <c r="A1217">
        <v>1216</v>
      </c>
      <c r="B1217" s="1" t="s">
        <v>1193</v>
      </c>
      <c r="C1217" t="str">
        <f>HYPERLINK("https://talan.bank.gov.ua/get-user-certificate/Kkmmjr2iMkCWi8P24Ckj","Завантажити сертифікат")</f>
        <v>Завантажити сертифікат</v>
      </c>
    </row>
    <row r="1218" spans="1:3" ht="28.8" x14ac:dyDescent="0.3">
      <c r="A1218">
        <v>1217</v>
      </c>
      <c r="B1218" s="1" t="s">
        <v>1194</v>
      </c>
      <c r="C1218" t="str">
        <f>HYPERLINK("https://talan.bank.gov.ua/get-user-certificate/Kkmmjo2u3zZtLDzp2bTb","Завантажити сертифікат")</f>
        <v>Завантажити сертифікат</v>
      </c>
    </row>
    <row r="1219" spans="1:3" x14ac:dyDescent="0.3">
      <c r="A1219">
        <v>1218</v>
      </c>
      <c r="B1219" s="1" t="s">
        <v>1195</v>
      </c>
      <c r="C1219" t="str">
        <f>HYPERLINK("https://talan.bank.gov.ua/get-user-certificate/Kkmmj9Bcf7zUpIPF9QiV","Завантажити сертифікат")</f>
        <v>Завантажити сертифікат</v>
      </c>
    </row>
    <row r="1220" spans="1:3" x14ac:dyDescent="0.3">
      <c r="A1220">
        <v>1219</v>
      </c>
      <c r="B1220" s="1" t="s">
        <v>1196</v>
      </c>
      <c r="C1220" t="str">
        <f>HYPERLINK("https://talan.bank.gov.ua/get-user-certificate/Kkmmj1UVz5tGypyZspR_","Завантажити сертифікат")</f>
        <v>Завантажити сертифікат</v>
      </c>
    </row>
    <row r="1221" spans="1:3" x14ac:dyDescent="0.3">
      <c r="A1221">
        <v>1220</v>
      </c>
      <c r="B1221" s="1" t="s">
        <v>1197</v>
      </c>
      <c r="C1221" t="str">
        <f>HYPERLINK("https://talan.bank.gov.ua/get-user-certificate/Kkmmjn_z9678ta4LD7fA","Завантажити сертифікат")</f>
        <v>Завантажити сертифікат</v>
      </c>
    </row>
    <row r="1222" spans="1:3" x14ac:dyDescent="0.3">
      <c r="A1222">
        <v>1221</v>
      </c>
      <c r="B1222" s="1" t="s">
        <v>1198</v>
      </c>
      <c r="C1222" t="str">
        <f>HYPERLINK("https://talan.bank.gov.ua/get-user-certificate/KkmmjlED1nyAjwBRCZBc","Завантажити сертифікат")</f>
        <v>Завантажити сертифікат</v>
      </c>
    </row>
    <row r="1223" spans="1:3" x14ac:dyDescent="0.3">
      <c r="A1223">
        <v>1222</v>
      </c>
      <c r="B1223" s="1" t="s">
        <v>1199</v>
      </c>
      <c r="C1223" t="str">
        <f>HYPERLINK("https://talan.bank.gov.ua/get-user-certificate/KkmmjvZ47IULmpKwS3MR","Завантажити сертифікат")</f>
        <v>Завантажити сертифікат</v>
      </c>
    </row>
    <row r="1224" spans="1:3" x14ac:dyDescent="0.3">
      <c r="A1224">
        <v>1223</v>
      </c>
      <c r="B1224" s="1" t="s">
        <v>1200</v>
      </c>
      <c r="C1224" t="str">
        <f>HYPERLINK("https://talan.bank.gov.ua/get-user-certificate/KkmmjElFBR3tzY9LA1qH","Завантажити сертифікат")</f>
        <v>Завантажити сертифікат</v>
      </c>
    </row>
    <row r="1225" spans="1:3" x14ac:dyDescent="0.3">
      <c r="A1225">
        <v>1224</v>
      </c>
      <c r="B1225" s="1" t="s">
        <v>1201</v>
      </c>
      <c r="C1225" t="str">
        <f>HYPERLINK("https://talan.bank.gov.ua/get-user-certificate/Kkmmjp0faRYSgdfAiAnk","Завантажити сертифікат")</f>
        <v>Завантажити сертифікат</v>
      </c>
    </row>
    <row r="1226" spans="1:3" ht="28.8" x14ac:dyDescent="0.3">
      <c r="A1226">
        <v>1225</v>
      </c>
      <c r="B1226" s="1" t="s">
        <v>1202</v>
      </c>
      <c r="C1226" t="str">
        <f>HYPERLINK("https://talan.bank.gov.ua/get-user-certificate/KkmmjYrREPsFVOeY8a1O","Завантажити сертифікат")</f>
        <v>Завантажити сертифікат</v>
      </c>
    </row>
    <row r="1227" spans="1:3" ht="28.8" x14ac:dyDescent="0.3">
      <c r="A1227">
        <v>1226</v>
      </c>
      <c r="B1227" s="1" t="s">
        <v>1203</v>
      </c>
      <c r="C1227" t="str">
        <f>HYPERLINK("https://talan.bank.gov.ua/get-user-certificate/Kkmmj8N44m2WJq4-Ur3m","Завантажити сертифікат")</f>
        <v>Завантажити сертифікат</v>
      </c>
    </row>
    <row r="1228" spans="1:3" x14ac:dyDescent="0.3">
      <c r="A1228">
        <v>1227</v>
      </c>
      <c r="B1228" s="1" t="s">
        <v>1204</v>
      </c>
      <c r="C1228" t="str">
        <f>HYPERLINK("https://talan.bank.gov.ua/get-user-certificate/Kkmmj5ygI9UbNGrBzzTi","Завантажити сертифікат")</f>
        <v>Завантажити сертифікат</v>
      </c>
    </row>
    <row r="1229" spans="1:3" ht="43.2" x14ac:dyDescent="0.3">
      <c r="A1229">
        <v>1228</v>
      </c>
      <c r="B1229" s="1" t="s">
        <v>1205</v>
      </c>
      <c r="C1229" t="str">
        <f>HYPERLINK("https://talan.bank.gov.ua/get-user-certificate/Kkmmj6ue6c5y5WUiT1xr","Завантажити сертифікат")</f>
        <v>Завантажити сертифікат</v>
      </c>
    </row>
    <row r="1230" spans="1:3" x14ac:dyDescent="0.3">
      <c r="A1230">
        <v>1229</v>
      </c>
      <c r="B1230" s="1" t="s">
        <v>1206</v>
      </c>
      <c r="C1230" t="str">
        <f>HYPERLINK("https://talan.bank.gov.ua/get-user-certificate/Kkmmj_1Z0N7eBpE7BSFv","Завантажити сертифікат")</f>
        <v>Завантажити сертифікат</v>
      </c>
    </row>
    <row r="1231" spans="1:3" x14ac:dyDescent="0.3">
      <c r="A1231">
        <v>1230</v>
      </c>
      <c r="B1231" s="1" t="s">
        <v>1207</v>
      </c>
      <c r="C1231" t="str">
        <f>HYPERLINK("https://talan.bank.gov.ua/get-user-certificate/KkmmjOfBsiRxzvrma3Gg","Завантажити сертифікат")</f>
        <v>Завантажити сертифікат</v>
      </c>
    </row>
    <row r="1232" spans="1:3" ht="28.8" x14ac:dyDescent="0.3">
      <c r="A1232">
        <v>1231</v>
      </c>
      <c r="B1232" s="1" t="s">
        <v>1208</v>
      </c>
      <c r="C1232" t="str">
        <f>HYPERLINK("https://talan.bank.gov.ua/get-user-certificate/Kkmmj5L8Nowb4WKL6VfS","Завантажити сертифікат")</f>
        <v>Завантажити сертифікат</v>
      </c>
    </row>
    <row r="1233" spans="1:3" ht="28.8" x14ac:dyDescent="0.3">
      <c r="A1233">
        <v>1232</v>
      </c>
      <c r="B1233" s="1" t="s">
        <v>1209</v>
      </c>
      <c r="C1233" t="str">
        <f>HYPERLINK("https://talan.bank.gov.ua/get-user-certificate/KkmmjF8L7Hg2kIB42wmv","Завантажити сертифікат")</f>
        <v>Завантажити сертифікат</v>
      </c>
    </row>
    <row r="1234" spans="1:3" ht="28.8" x14ac:dyDescent="0.3">
      <c r="A1234">
        <v>1233</v>
      </c>
      <c r="B1234" s="1" t="s">
        <v>1210</v>
      </c>
      <c r="C1234" t="str">
        <f>HYPERLINK("https://talan.bank.gov.ua/get-user-certificate/Kkmmjc0DcBb9KOT2l2HS","Завантажити сертифікат")</f>
        <v>Завантажити сертифікат</v>
      </c>
    </row>
    <row r="1235" spans="1:3" x14ac:dyDescent="0.3">
      <c r="A1235">
        <v>1234</v>
      </c>
      <c r="B1235" s="1" t="s">
        <v>1211</v>
      </c>
      <c r="C1235" t="str">
        <f>HYPERLINK("https://talan.bank.gov.ua/get-user-certificate/KkmmjajD338qyehZsw77","Завантажити сертифікат")</f>
        <v>Завантажити сертифікат</v>
      </c>
    </row>
    <row r="1236" spans="1:3" ht="28.8" x14ac:dyDescent="0.3">
      <c r="A1236">
        <v>1235</v>
      </c>
      <c r="B1236" s="1" t="s">
        <v>1212</v>
      </c>
      <c r="C1236" t="str">
        <f>HYPERLINK("https://talan.bank.gov.ua/get-user-certificate/Kkmmj3yQLPLqPdkaEFtz","Завантажити сертифікат")</f>
        <v>Завантажити сертифікат</v>
      </c>
    </row>
    <row r="1237" spans="1:3" x14ac:dyDescent="0.3">
      <c r="A1237">
        <v>1236</v>
      </c>
      <c r="B1237" s="1" t="s">
        <v>1213</v>
      </c>
      <c r="C1237" t="str">
        <f>HYPERLINK("https://talan.bank.gov.ua/get-user-certificate/Kkmmjfey82VfUOEvG-28","Завантажити сертифікат")</f>
        <v>Завантажити сертифікат</v>
      </c>
    </row>
    <row r="1238" spans="1:3" x14ac:dyDescent="0.3">
      <c r="A1238">
        <v>1237</v>
      </c>
      <c r="B1238" s="1" t="s">
        <v>1214</v>
      </c>
      <c r="C1238" t="str">
        <f>HYPERLINK("https://talan.bank.gov.ua/get-user-certificate/Kkmmj-wfftDSupvf6yQd","Завантажити сертифікат")</f>
        <v>Завантажити сертифікат</v>
      </c>
    </row>
    <row r="1239" spans="1:3" x14ac:dyDescent="0.3">
      <c r="A1239">
        <v>1238</v>
      </c>
      <c r="B1239" s="1" t="s">
        <v>1215</v>
      </c>
      <c r="C1239" t="str">
        <f>HYPERLINK("https://talan.bank.gov.ua/get-user-certificate/KkmmjhzqA8TVNTkQoRLV","Завантажити сертифікат")</f>
        <v>Завантажити сертифікат</v>
      </c>
    </row>
    <row r="1240" spans="1:3" ht="28.8" x14ac:dyDescent="0.3">
      <c r="A1240">
        <v>1239</v>
      </c>
      <c r="B1240" s="1" t="s">
        <v>1216</v>
      </c>
      <c r="C1240" t="str">
        <f>HYPERLINK("https://talan.bank.gov.ua/get-user-certificate/KkmmjWbP3vnF_AqAer0R","Завантажити сертифікат")</f>
        <v>Завантажити сертифікат</v>
      </c>
    </row>
    <row r="1241" spans="1:3" x14ac:dyDescent="0.3">
      <c r="A1241">
        <v>1240</v>
      </c>
      <c r="B1241" s="1" t="s">
        <v>1217</v>
      </c>
      <c r="C1241" t="str">
        <f>HYPERLINK("https://talan.bank.gov.ua/get-user-certificate/KkmmjakYqfDPTuZn1zKq","Завантажити сертифікат")</f>
        <v>Завантажити сертифікат</v>
      </c>
    </row>
    <row r="1242" spans="1:3" x14ac:dyDescent="0.3">
      <c r="A1242">
        <v>1241</v>
      </c>
      <c r="B1242" s="1" t="s">
        <v>1218</v>
      </c>
      <c r="C1242" t="str">
        <f>HYPERLINK("https://talan.bank.gov.ua/get-user-certificate/Kkmmj-8xpCGdmOiFz4Vc","Завантажити сертифікат")</f>
        <v>Завантажити сертифікат</v>
      </c>
    </row>
    <row r="1243" spans="1:3" x14ac:dyDescent="0.3">
      <c r="A1243">
        <v>1242</v>
      </c>
      <c r="B1243" s="1" t="s">
        <v>1219</v>
      </c>
      <c r="C1243" t="str">
        <f>HYPERLINK("https://talan.bank.gov.ua/get-user-certificate/KkmmjJedHgb6ePrnjBo0","Завантажити сертифікат")</f>
        <v>Завантажити сертифікат</v>
      </c>
    </row>
    <row r="1244" spans="1:3" x14ac:dyDescent="0.3">
      <c r="A1244">
        <v>1243</v>
      </c>
      <c r="B1244" s="1" t="s">
        <v>1220</v>
      </c>
      <c r="C1244" t="str">
        <f>HYPERLINK("https://talan.bank.gov.ua/get-user-certificate/Kkmmjdayor1Tn8vQM5x0","Завантажити сертифікат")</f>
        <v>Завантажити сертифікат</v>
      </c>
    </row>
    <row r="1245" spans="1:3" x14ac:dyDescent="0.3">
      <c r="A1245">
        <v>1244</v>
      </c>
      <c r="B1245" s="1" t="s">
        <v>1221</v>
      </c>
      <c r="C1245" t="str">
        <f>HYPERLINK("https://talan.bank.gov.ua/get-user-certificate/KkmmjC3nHf4BnP36I4lZ","Завантажити сертифікат")</f>
        <v>Завантажити сертифікат</v>
      </c>
    </row>
    <row r="1246" spans="1:3" x14ac:dyDescent="0.3">
      <c r="A1246">
        <v>1245</v>
      </c>
      <c r="B1246" s="1" t="s">
        <v>1222</v>
      </c>
      <c r="C1246" t="str">
        <f>HYPERLINK("https://talan.bank.gov.ua/get-user-certificate/KkmmjZjDQeN-3TLzD_RO","Завантажити сертифікат")</f>
        <v>Завантажити сертифікат</v>
      </c>
    </row>
    <row r="1247" spans="1:3" ht="28.8" x14ac:dyDescent="0.3">
      <c r="A1247">
        <v>1246</v>
      </c>
      <c r="B1247" s="1" t="s">
        <v>1223</v>
      </c>
      <c r="C1247" t="str">
        <f>HYPERLINK("https://talan.bank.gov.ua/get-user-certificate/KkmmjgJXgDdWNcst_Afk","Завантажити сертифікат")</f>
        <v>Завантажити сертифікат</v>
      </c>
    </row>
    <row r="1248" spans="1:3" x14ac:dyDescent="0.3">
      <c r="A1248">
        <v>1247</v>
      </c>
      <c r="B1248" s="1" t="s">
        <v>1224</v>
      </c>
      <c r="C1248" t="str">
        <f>HYPERLINK("https://talan.bank.gov.ua/get-user-certificate/KkmmjTZIKoeGnnw4_clF","Завантажити сертифікат")</f>
        <v>Завантажити сертифікат</v>
      </c>
    </row>
    <row r="1249" spans="1:3" x14ac:dyDescent="0.3">
      <c r="A1249">
        <v>1248</v>
      </c>
      <c r="B1249" s="1" t="s">
        <v>1225</v>
      </c>
      <c r="C1249" t="str">
        <f>HYPERLINK("https://talan.bank.gov.ua/get-user-certificate/Kkmmj5QWZm6guSAD0YGw","Завантажити сертифікат")</f>
        <v>Завантажити сертифікат</v>
      </c>
    </row>
    <row r="1250" spans="1:3" x14ac:dyDescent="0.3">
      <c r="A1250">
        <v>1249</v>
      </c>
      <c r="B1250" s="1" t="s">
        <v>1226</v>
      </c>
      <c r="C1250" t="str">
        <f>HYPERLINK("https://talan.bank.gov.ua/get-user-certificate/KkmmjdgEC5mTl8jCgAGP","Завантажити сертифікат")</f>
        <v>Завантажити сертифікат</v>
      </c>
    </row>
    <row r="1251" spans="1:3" x14ac:dyDescent="0.3">
      <c r="A1251">
        <v>1250</v>
      </c>
      <c r="B1251" s="1" t="s">
        <v>1227</v>
      </c>
      <c r="C1251" t="str">
        <f>HYPERLINK("https://talan.bank.gov.ua/get-user-certificate/Kkmmj5tGtxEGmeR-52g8","Завантажити сертифікат")</f>
        <v>Завантажити сертифікат</v>
      </c>
    </row>
    <row r="1252" spans="1:3" x14ac:dyDescent="0.3">
      <c r="A1252">
        <v>1251</v>
      </c>
      <c r="B1252" s="1" t="s">
        <v>1228</v>
      </c>
      <c r="C1252" t="str">
        <f>HYPERLINK("https://talan.bank.gov.ua/get-user-certificate/KkmmjjeLjZyyIJ-hB55c","Завантажити сертифікат")</f>
        <v>Завантажити сертифікат</v>
      </c>
    </row>
    <row r="1253" spans="1:3" ht="28.8" x14ac:dyDescent="0.3">
      <c r="A1253">
        <v>1252</v>
      </c>
      <c r="B1253" s="1" t="s">
        <v>1229</v>
      </c>
      <c r="C1253" t="str">
        <f>HYPERLINK("https://talan.bank.gov.ua/get-user-certificate/KkmmjhtK6u2flmc86H2W","Завантажити сертифікат")</f>
        <v>Завантажити сертифікат</v>
      </c>
    </row>
    <row r="1254" spans="1:3" x14ac:dyDescent="0.3">
      <c r="A1254">
        <v>1253</v>
      </c>
      <c r="B1254" s="1" t="s">
        <v>1230</v>
      </c>
      <c r="C1254" t="str">
        <f>HYPERLINK("https://talan.bank.gov.ua/get-user-certificate/Kkmmjy2AtTG1BIUZT6hP","Завантажити сертифікат")</f>
        <v>Завантажити сертифікат</v>
      </c>
    </row>
    <row r="1255" spans="1:3" x14ac:dyDescent="0.3">
      <c r="A1255">
        <v>1254</v>
      </c>
      <c r="B1255" s="1" t="s">
        <v>1231</v>
      </c>
      <c r="C1255" t="str">
        <f>HYPERLINK("https://talan.bank.gov.ua/get-user-certificate/KkmmjPj6ZCOOA1P3-MFj","Завантажити сертифікат")</f>
        <v>Завантажити сертифікат</v>
      </c>
    </row>
    <row r="1256" spans="1:3" ht="28.8" x14ac:dyDescent="0.3">
      <c r="A1256">
        <v>1255</v>
      </c>
      <c r="B1256" s="1" t="s">
        <v>1232</v>
      </c>
      <c r="C1256" t="str">
        <f>HYPERLINK("https://talan.bank.gov.ua/get-user-certificate/KkmmjU5KL8kC1N1dgD2r","Завантажити сертифікат")</f>
        <v>Завантажити сертифікат</v>
      </c>
    </row>
    <row r="1257" spans="1:3" x14ac:dyDescent="0.3">
      <c r="A1257">
        <v>1256</v>
      </c>
      <c r="B1257" s="1" t="s">
        <v>1233</v>
      </c>
      <c r="C1257" t="str">
        <f>HYPERLINK("https://talan.bank.gov.ua/get-user-certificate/KkmmjMSMyz8XHQYBRh_z","Завантажити сертифікат")</f>
        <v>Завантажити сертифікат</v>
      </c>
    </row>
    <row r="1258" spans="1:3" x14ac:dyDescent="0.3">
      <c r="A1258">
        <v>1257</v>
      </c>
      <c r="B1258" s="1" t="s">
        <v>1234</v>
      </c>
      <c r="C1258" t="str">
        <f>HYPERLINK("https://talan.bank.gov.ua/get-user-certificate/Kkmmj8HRzFoXiNR1evYX","Завантажити сертифікат")</f>
        <v>Завантажити сертифікат</v>
      </c>
    </row>
    <row r="1259" spans="1:3" x14ac:dyDescent="0.3">
      <c r="A1259">
        <v>1258</v>
      </c>
      <c r="B1259" s="1" t="s">
        <v>1235</v>
      </c>
      <c r="C1259" t="str">
        <f>HYPERLINK("https://talan.bank.gov.ua/get-user-certificate/KkmmjYuyCX2fO-LDTcYf","Завантажити сертифікат")</f>
        <v>Завантажити сертифікат</v>
      </c>
    </row>
    <row r="1260" spans="1:3" ht="28.8" x14ac:dyDescent="0.3">
      <c r="A1260">
        <v>1259</v>
      </c>
      <c r="B1260" s="1" t="s">
        <v>1236</v>
      </c>
      <c r="C1260" t="str">
        <f>HYPERLINK("https://talan.bank.gov.ua/get-user-certificate/KkmmjYOVJA7IbHNetX93","Завантажити сертифікат")</f>
        <v>Завантажити сертифікат</v>
      </c>
    </row>
    <row r="1261" spans="1:3" x14ac:dyDescent="0.3">
      <c r="A1261">
        <v>1260</v>
      </c>
      <c r="B1261" s="1" t="s">
        <v>1237</v>
      </c>
      <c r="C1261" t="str">
        <f>HYPERLINK("https://talan.bank.gov.ua/get-user-certificate/KkmmjCEChaBZPtzTZOhr","Завантажити сертифікат")</f>
        <v>Завантажити сертифікат</v>
      </c>
    </row>
    <row r="1262" spans="1:3" x14ac:dyDescent="0.3">
      <c r="A1262">
        <v>1261</v>
      </c>
      <c r="B1262" s="1" t="s">
        <v>1238</v>
      </c>
      <c r="C1262" t="str">
        <f>HYPERLINK("https://talan.bank.gov.ua/get-user-certificate/KkmmjCzgSC47oK6ye7zR","Завантажити сертифікат")</f>
        <v>Завантажити сертифікат</v>
      </c>
    </row>
    <row r="1263" spans="1:3" x14ac:dyDescent="0.3">
      <c r="A1263">
        <v>1262</v>
      </c>
      <c r="B1263" s="1" t="s">
        <v>1239</v>
      </c>
      <c r="C1263" t="str">
        <f>HYPERLINK("https://talan.bank.gov.ua/get-user-certificate/KkmmjPRsq-eAtSZCbaJh","Завантажити сертифікат")</f>
        <v>Завантажити сертифікат</v>
      </c>
    </row>
    <row r="1264" spans="1:3" x14ac:dyDescent="0.3">
      <c r="A1264">
        <v>1263</v>
      </c>
      <c r="B1264" s="1" t="s">
        <v>1240</v>
      </c>
      <c r="C1264" t="str">
        <f>HYPERLINK("https://talan.bank.gov.ua/get-user-certificate/Kkmmj2i4lpwhcsLyRS0-","Завантажити сертифікат")</f>
        <v>Завантажити сертифікат</v>
      </c>
    </row>
    <row r="1265" spans="1:3" x14ac:dyDescent="0.3">
      <c r="A1265">
        <v>1264</v>
      </c>
      <c r="B1265" s="1" t="s">
        <v>1241</v>
      </c>
      <c r="C1265" t="str">
        <f>HYPERLINK("https://talan.bank.gov.ua/get-user-certificate/Kkmmj0QhYK1Rw6a-hzil","Завантажити сертифікат")</f>
        <v>Завантажити сертифікат</v>
      </c>
    </row>
    <row r="1266" spans="1:3" ht="28.8" x14ac:dyDescent="0.3">
      <c r="A1266">
        <v>1265</v>
      </c>
      <c r="B1266" s="1" t="s">
        <v>1242</v>
      </c>
      <c r="C1266" t="str">
        <f>HYPERLINK("https://talan.bank.gov.ua/get-user-certificate/KkmmjjCP2VTK2A1DaU5E","Завантажити сертифікат")</f>
        <v>Завантажити сертифікат</v>
      </c>
    </row>
    <row r="1267" spans="1:3" ht="28.8" x14ac:dyDescent="0.3">
      <c r="A1267">
        <v>1266</v>
      </c>
      <c r="B1267" s="1" t="s">
        <v>1243</v>
      </c>
      <c r="C1267" t="str">
        <f>HYPERLINK("https://talan.bank.gov.ua/get-user-certificate/KkmmjCA_MkX8ZPfB6zqj","Завантажити сертифікат")</f>
        <v>Завантажити сертифікат</v>
      </c>
    </row>
    <row r="1268" spans="1:3" x14ac:dyDescent="0.3">
      <c r="A1268">
        <v>1267</v>
      </c>
      <c r="B1268" s="1" t="s">
        <v>1244</v>
      </c>
      <c r="C1268" t="str">
        <f>HYPERLINK("https://talan.bank.gov.ua/get-user-certificate/Kkmmj3ifzIxYEFnOxooz","Завантажити сертифікат")</f>
        <v>Завантажити сертифікат</v>
      </c>
    </row>
    <row r="1269" spans="1:3" x14ac:dyDescent="0.3">
      <c r="A1269">
        <v>1268</v>
      </c>
      <c r="B1269" s="1" t="s">
        <v>1245</v>
      </c>
      <c r="C1269" t="str">
        <f>HYPERLINK("https://talan.bank.gov.ua/get-user-certificate/Kkmmj_mcsUntcWMp4MLB","Завантажити сертифікат")</f>
        <v>Завантажити сертифікат</v>
      </c>
    </row>
    <row r="1270" spans="1:3" x14ac:dyDescent="0.3">
      <c r="A1270">
        <v>1269</v>
      </c>
      <c r="B1270" s="1" t="s">
        <v>1246</v>
      </c>
      <c r="C1270" t="str">
        <f>HYPERLINK("https://talan.bank.gov.ua/get-user-certificate/KkmmjGLZi7q7S8en50Hk","Завантажити сертифікат")</f>
        <v>Завантажити сертифікат</v>
      </c>
    </row>
    <row r="1271" spans="1:3" ht="28.8" x14ac:dyDescent="0.3">
      <c r="A1271">
        <v>1270</v>
      </c>
      <c r="B1271" s="1" t="s">
        <v>1247</v>
      </c>
      <c r="C1271" t="str">
        <f>HYPERLINK("https://talan.bank.gov.ua/get-user-certificate/KkmmjYmYaMnep3XlcQf1","Завантажити сертифікат")</f>
        <v>Завантажити сертифікат</v>
      </c>
    </row>
    <row r="1272" spans="1:3" x14ac:dyDescent="0.3">
      <c r="A1272">
        <v>1271</v>
      </c>
      <c r="B1272" s="1" t="s">
        <v>1248</v>
      </c>
      <c r="C1272" t="str">
        <f>HYPERLINK("https://talan.bank.gov.ua/get-user-certificate/KkmmjhhCXZ2CmifqLJsa","Завантажити сертифікат")</f>
        <v>Завантажити сертифікат</v>
      </c>
    </row>
    <row r="1273" spans="1:3" x14ac:dyDescent="0.3">
      <c r="A1273">
        <v>1272</v>
      </c>
      <c r="B1273" s="1" t="s">
        <v>1249</v>
      </c>
      <c r="C1273" t="str">
        <f>HYPERLINK("https://talan.bank.gov.ua/get-user-certificate/KkmmjrQt9F7HAdEampEG","Завантажити сертифікат")</f>
        <v>Завантажити сертифікат</v>
      </c>
    </row>
    <row r="1274" spans="1:3" x14ac:dyDescent="0.3">
      <c r="A1274">
        <v>1273</v>
      </c>
      <c r="B1274" s="1" t="s">
        <v>1250</v>
      </c>
      <c r="C1274" t="str">
        <f>HYPERLINK("https://talan.bank.gov.ua/get-user-certificate/Kkmmj4xtiEpVW6c7Bha0","Завантажити сертифікат")</f>
        <v>Завантажити сертифікат</v>
      </c>
    </row>
    <row r="1275" spans="1:3" x14ac:dyDescent="0.3">
      <c r="A1275">
        <v>1274</v>
      </c>
      <c r="B1275" s="1" t="s">
        <v>1251</v>
      </c>
      <c r="C1275" t="str">
        <f>HYPERLINK("https://talan.bank.gov.ua/get-user-certificate/KkmmjZddHn70HjHOBtrW","Завантажити сертифікат")</f>
        <v>Завантажити сертифікат</v>
      </c>
    </row>
    <row r="1276" spans="1:3" x14ac:dyDescent="0.3">
      <c r="A1276">
        <v>1275</v>
      </c>
      <c r="B1276" s="1" t="s">
        <v>1252</v>
      </c>
      <c r="C1276" t="str">
        <f>HYPERLINK("https://talan.bank.gov.ua/get-user-certificate/KkmmjlW0k1ckK1Ae_Fsu","Завантажити сертифікат")</f>
        <v>Завантажити сертифікат</v>
      </c>
    </row>
    <row r="1277" spans="1:3" ht="28.8" x14ac:dyDescent="0.3">
      <c r="A1277">
        <v>1276</v>
      </c>
      <c r="B1277" s="1" t="s">
        <v>717</v>
      </c>
      <c r="C1277" t="str">
        <f>HYPERLINK("https://talan.bank.gov.ua/get-user-certificate/Kkmmjn4IROlNo91QpLvt","Завантажити сертифікат")</f>
        <v>Завантажити сертифікат</v>
      </c>
    </row>
    <row r="1278" spans="1:3" x14ac:dyDescent="0.3">
      <c r="A1278">
        <v>1277</v>
      </c>
      <c r="B1278" s="1" t="s">
        <v>1253</v>
      </c>
      <c r="C1278" t="str">
        <f>HYPERLINK("https://talan.bank.gov.ua/get-user-certificate/KkmmjetNoMyUKcRdwwzE","Завантажити сертифікат")</f>
        <v>Завантажити сертифікат</v>
      </c>
    </row>
    <row r="1279" spans="1:3" ht="28.8" x14ac:dyDescent="0.3">
      <c r="A1279">
        <v>1278</v>
      </c>
      <c r="B1279" s="1" t="s">
        <v>1254</v>
      </c>
      <c r="C1279" t="str">
        <f>HYPERLINK("https://talan.bank.gov.ua/get-user-certificate/Kkmmjchg03JA-3uB9u3c","Завантажити сертифікат")</f>
        <v>Завантажити сертифікат</v>
      </c>
    </row>
    <row r="1280" spans="1:3" x14ac:dyDescent="0.3">
      <c r="A1280">
        <v>1279</v>
      </c>
      <c r="B1280" s="1" t="s">
        <v>1255</v>
      </c>
      <c r="C1280" t="str">
        <f>HYPERLINK("https://talan.bank.gov.ua/get-user-certificate/KkmmjKXy2mr6neaNW3h6","Завантажити сертифікат")</f>
        <v>Завантажити сертифікат</v>
      </c>
    </row>
    <row r="1281" spans="1:3" x14ac:dyDescent="0.3">
      <c r="A1281">
        <v>1280</v>
      </c>
      <c r="B1281" s="1" t="s">
        <v>1256</v>
      </c>
      <c r="C1281" t="str">
        <f>HYPERLINK("https://talan.bank.gov.ua/get-user-certificate/KkmmjuhGWXZPxbsk9_Co","Завантажити сертифікат")</f>
        <v>Завантажити сертифікат</v>
      </c>
    </row>
    <row r="1282" spans="1:3" ht="28.8" x14ac:dyDescent="0.3">
      <c r="A1282">
        <v>1281</v>
      </c>
      <c r="B1282" s="1" t="s">
        <v>1257</v>
      </c>
      <c r="C1282" t="str">
        <f>HYPERLINK("https://talan.bank.gov.ua/get-user-certificate/KkmmjkuJ2gqCO6xLyDpu","Завантажити сертифікат")</f>
        <v>Завантажити сертифікат</v>
      </c>
    </row>
    <row r="1283" spans="1:3" x14ac:dyDescent="0.3">
      <c r="A1283">
        <v>1282</v>
      </c>
      <c r="B1283" s="1" t="s">
        <v>1258</v>
      </c>
      <c r="C1283" t="str">
        <f>HYPERLINK("https://talan.bank.gov.ua/get-user-certificate/KkmmjYyAdjt4J_anAynC","Завантажити сертифікат")</f>
        <v>Завантажити сертифікат</v>
      </c>
    </row>
    <row r="1284" spans="1:3" x14ac:dyDescent="0.3">
      <c r="A1284">
        <v>1283</v>
      </c>
      <c r="B1284" s="1" t="s">
        <v>1259</v>
      </c>
      <c r="C1284" t="str">
        <f>HYPERLINK("https://talan.bank.gov.ua/get-user-certificate/Kkmmj-uJIOQ2HuJmSr3k","Завантажити сертифікат")</f>
        <v>Завантажити сертифікат</v>
      </c>
    </row>
    <row r="1285" spans="1:3" ht="28.8" x14ac:dyDescent="0.3">
      <c r="A1285">
        <v>1284</v>
      </c>
      <c r="B1285" s="1" t="s">
        <v>1260</v>
      </c>
      <c r="C1285" t="str">
        <f>HYPERLINK("https://talan.bank.gov.ua/get-user-certificate/KkmmjCPQnMFwszTp5QhQ","Завантажити сертифікат")</f>
        <v>Завантажити сертифікат</v>
      </c>
    </row>
    <row r="1286" spans="1:3" x14ac:dyDescent="0.3">
      <c r="A1286">
        <v>1285</v>
      </c>
      <c r="B1286" s="1" t="s">
        <v>1261</v>
      </c>
      <c r="C1286" t="str">
        <f>HYPERLINK("https://talan.bank.gov.ua/get-user-certificate/KkmmjroabsMVho21FV5B","Завантажити сертифікат")</f>
        <v>Завантажити сертифікат</v>
      </c>
    </row>
    <row r="1287" spans="1:3" x14ac:dyDescent="0.3">
      <c r="A1287">
        <v>1286</v>
      </c>
      <c r="B1287" s="1" t="s">
        <v>1262</v>
      </c>
      <c r="C1287" t="str">
        <f>HYPERLINK("https://talan.bank.gov.ua/get-user-certificate/KkmmjcZUuxuWX3UUf5i4","Завантажити сертифікат")</f>
        <v>Завантажити сертифікат</v>
      </c>
    </row>
    <row r="1288" spans="1:3" x14ac:dyDescent="0.3">
      <c r="A1288">
        <v>1287</v>
      </c>
      <c r="B1288" s="1" t="s">
        <v>1263</v>
      </c>
      <c r="C1288" t="str">
        <f>HYPERLINK("https://talan.bank.gov.ua/get-user-certificate/Kkmmjf905a99fChqCltu","Завантажити сертифікат")</f>
        <v>Завантажити сертифікат</v>
      </c>
    </row>
    <row r="1289" spans="1:3" ht="28.8" x14ac:dyDescent="0.3">
      <c r="A1289">
        <v>1288</v>
      </c>
      <c r="B1289" s="1" t="s">
        <v>1264</v>
      </c>
      <c r="C1289" t="str">
        <f>HYPERLINK("https://talan.bank.gov.ua/get-user-certificate/Kkmmjj5Z5ZHhZ_F6ICel","Завантажити сертифікат")</f>
        <v>Завантажити сертифікат</v>
      </c>
    </row>
    <row r="1290" spans="1:3" x14ac:dyDescent="0.3">
      <c r="A1290">
        <v>1289</v>
      </c>
      <c r="B1290" s="1" t="s">
        <v>1265</v>
      </c>
      <c r="C1290" t="str">
        <f>HYPERLINK("https://talan.bank.gov.ua/get-user-certificate/KkmmjUHUikVQYSwC4fDN","Завантажити сертифікат")</f>
        <v>Завантажити сертифікат</v>
      </c>
    </row>
    <row r="1291" spans="1:3" ht="28.8" x14ac:dyDescent="0.3">
      <c r="A1291">
        <v>1290</v>
      </c>
      <c r="B1291" s="1" t="s">
        <v>1266</v>
      </c>
      <c r="C1291" t="str">
        <f>HYPERLINK("https://talan.bank.gov.ua/get-user-certificate/KkmmjYQWWOpWFj4klF8U","Завантажити сертифікат")</f>
        <v>Завантажити сертифікат</v>
      </c>
    </row>
    <row r="1292" spans="1:3" x14ac:dyDescent="0.3">
      <c r="A1292">
        <v>1291</v>
      </c>
      <c r="B1292" s="1" t="s">
        <v>1267</v>
      </c>
      <c r="C1292" t="str">
        <f>HYPERLINK("https://talan.bank.gov.ua/get-user-certificate/KkmmjZ65VOuSCOXK4d2m","Завантажити сертифікат")</f>
        <v>Завантажити сертифікат</v>
      </c>
    </row>
    <row r="1293" spans="1:3" ht="28.8" x14ac:dyDescent="0.3">
      <c r="A1293">
        <v>1292</v>
      </c>
      <c r="B1293" s="1" t="s">
        <v>1268</v>
      </c>
      <c r="C1293" t="str">
        <f>HYPERLINK("https://talan.bank.gov.ua/get-user-certificate/Kkmmju6TuNF5fvkST1lr","Завантажити сертифікат")</f>
        <v>Завантажити сертифікат</v>
      </c>
    </row>
    <row r="1294" spans="1:3" x14ac:dyDescent="0.3">
      <c r="A1294">
        <v>1293</v>
      </c>
      <c r="B1294" s="1" t="s">
        <v>1269</v>
      </c>
      <c r="C1294" t="str">
        <f>HYPERLINK("https://talan.bank.gov.ua/get-user-certificate/KkmmjGEBKi95A3z_PfCd","Завантажити сертифікат")</f>
        <v>Завантажити сертифікат</v>
      </c>
    </row>
    <row r="1295" spans="1:3" x14ac:dyDescent="0.3">
      <c r="A1295">
        <v>1294</v>
      </c>
      <c r="B1295" s="1" t="s">
        <v>1270</v>
      </c>
      <c r="C1295" t="str">
        <f>HYPERLINK("https://talan.bank.gov.ua/get-user-certificate/Kkmmjk-1wNYb3T90-dCZ","Завантажити сертифікат")</f>
        <v>Завантажити сертифікат</v>
      </c>
    </row>
    <row r="1296" spans="1:3" x14ac:dyDescent="0.3">
      <c r="A1296">
        <v>1295</v>
      </c>
      <c r="B1296" s="1" t="s">
        <v>1271</v>
      </c>
      <c r="C1296" t="str">
        <f>HYPERLINK("https://talan.bank.gov.ua/get-user-certificate/Kkmmjy5lDIFqVvRvquoh","Завантажити сертифікат")</f>
        <v>Завантажити сертифікат</v>
      </c>
    </row>
    <row r="1297" spans="1:3" x14ac:dyDescent="0.3">
      <c r="A1297">
        <v>1296</v>
      </c>
      <c r="B1297" s="1" t="s">
        <v>1272</v>
      </c>
      <c r="C1297" t="str">
        <f>HYPERLINK("https://talan.bank.gov.ua/get-user-certificate/KkmmjVvA5gB9iHSe-E2_","Завантажити сертифікат")</f>
        <v>Завантажити сертифікат</v>
      </c>
    </row>
    <row r="1298" spans="1:3" x14ac:dyDescent="0.3">
      <c r="A1298">
        <v>1297</v>
      </c>
      <c r="B1298" s="1" t="s">
        <v>1273</v>
      </c>
      <c r="C1298" t="str">
        <f>HYPERLINK("https://talan.bank.gov.ua/get-user-certificate/KkmmjVPQK5sYY1tHBlu3","Завантажити сертифікат")</f>
        <v>Завантажити сертифікат</v>
      </c>
    </row>
    <row r="1299" spans="1:3" x14ac:dyDescent="0.3">
      <c r="A1299">
        <v>1298</v>
      </c>
      <c r="B1299" s="1" t="s">
        <v>1274</v>
      </c>
      <c r="C1299" t="str">
        <f>HYPERLINK("https://talan.bank.gov.ua/get-user-certificate/KkmmjdRm4rs_6Sky59IG","Завантажити сертифікат")</f>
        <v>Завантажити сертифікат</v>
      </c>
    </row>
    <row r="1300" spans="1:3" ht="28.8" x14ac:dyDescent="0.3">
      <c r="A1300">
        <v>1299</v>
      </c>
      <c r="B1300" s="1" t="s">
        <v>1275</v>
      </c>
      <c r="C1300" t="str">
        <f>HYPERLINK("https://talan.bank.gov.ua/get-user-certificate/KkmmjVMXyKTjagIptn6t","Завантажити сертифікат")</f>
        <v>Завантажити сертифікат</v>
      </c>
    </row>
    <row r="1301" spans="1:3" ht="28.8" x14ac:dyDescent="0.3">
      <c r="A1301">
        <v>1300</v>
      </c>
      <c r="B1301" s="1" t="s">
        <v>1276</v>
      </c>
      <c r="C1301" t="str">
        <f>HYPERLINK("https://talan.bank.gov.ua/get-user-certificate/KkmmjrvtLyJ4Ov7SPgTH","Завантажити сертифікат")</f>
        <v>Завантажити сертифікат</v>
      </c>
    </row>
    <row r="1302" spans="1:3" x14ac:dyDescent="0.3">
      <c r="A1302">
        <v>1301</v>
      </c>
      <c r="B1302" s="1" t="s">
        <v>1277</v>
      </c>
      <c r="C1302" t="str">
        <f>HYPERLINK("https://talan.bank.gov.ua/get-user-certificate/KkmmjNQAr85CYPtj_ppq","Завантажити сертифікат")</f>
        <v>Завантажити сертифікат</v>
      </c>
    </row>
    <row r="1303" spans="1:3" x14ac:dyDescent="0.3">
      <c r="A1303">
        <v>1302</v>
      </c>
      <c r="B1303" s="1" t="s">
        <v>1278</v>
      </c>
      <c r="C1303" t="str">
        <f>HYPERLINK("https://talan.bank.gov.ua/get-user-certificate/KkmmjKiE02KgWrzNh66F","Завантажити сертифікат")</f>
        <v>Завантажити сертифікат</v>
      </c>
    </row>
    <row r="1304" spans="1:3" x14ac:dyDescent="0.3">
      <c r="A1304">
        <v>1303</v>
      </c>
      <c r="B1304" s="1" t="s">
        <v>1279</v>
      </c>
      <c r="C1304" t="str">
        <f>HYPERLINK("https://talan.bank.gov.ua/get-user-certificate/Kkmmj3wzQrJTF7CAnNlr","Завантажити сертифікат")</f>
        <v>Завантажити сертифікат</v>
      </c>
    </row>
    <row r="1305" spans="1:3" x14ac:dyDescent="0.3">
      <c r="A1305">
        <v>1304</v>
      </c>
      <c r="B1305" s="1" t="s">
        <v>1280</v>
      </c>
      <c r="C1305" t="str">
        <f>HYPERLINK("https://talan.bank.gov.ua/get-user-certificate/KkmmjGD9GXkWNjmn-mpS","Завантажити сертифікат")</f>
        <v>Завантажити сертифікат</v>
      </c>
    </row>
    <row r="1306" spans="1:3" x14ac:dyDescent="0.3">
      <c r="A1306">
        <v>1305</v>
      </c>
      <c r="B1306" s="1" t="s">
        <v>1281</v>
      </c>
      <c r="C1306" t="str">
        <f>HYPERLINK("https://talan.bank.gov.ua/get-user-certificate/Kkmmj21YWNjrLgPB0Dm_","Завантажити сертифікат")</f>
        <v>Завантажити сертифікат</v>
      </c>
    </row>
    <row r="1307" spans="1:3" x14ac:dyDescent="0.3">
      <c r="A1307">
        <v>1306</v>
      </c>
      <c r="B1307" s="1" t="s">
        <v>1282</v>
      </c>
      <c r="C1307" t="str">
        <f>HYPERLINK("https://talan.bank.gov.ua/get-user-certificate/KkmmjyHrWacEz9b807Yc","Завантажити сертифікат")</f>
        <v>Завантажити сертифікат</v>
      </c>
    </row>
    <row r="1308" spans="1:3" x14ac:dyDescent="0.3">
      <c r="A1308">
        <v>1307</v>
      </c>
      <c r="B1308" s="1" t="s">
        <v>1283</v>
      </c>
      <c r="C1308" t="str">
        <f>HYPERLINK("https://talan.bank.gov.ua/get-user-certificate/KkmmjxVYrqsCtLq_rVih","Завантажити сертифікат")</f>
        <v>Завантажити сертифікат</v>
      </c>
    </row>
    <row r="1309" spans="1:3" ht="28.8" x14ac:dyDescent="0.3">
      <c r="A1309">
        <v>1308</v>
      </c>
      <c r="B1309" s="1" t="s">
        <v>1284</v>
      </c>
      <c r="C1309" t="str">
        <f>HYPERLINK("https://talan.bank.gov.ua/get-user-certificate/KkmmjGDk26AxvSCzWx3Q","Завантажити сертифікат")</f>
        <v>Завантажити сертифікат</v>
      </c>
    </row>
    <row r="1310" spans="1:3" x14ac:dyDescent="0.3">
      <c r="A1310">
        <v>1309</v>
      </c>
      <c r="B1310" s="1" t="s">
        <v>1285</v>
      </c>
      <c r="C1310" t="str">
        <f>HYPERLINK("https://talan.bank.gov.ua/get-user-certificate/Kkmmj_X0TWa6D7T4oRb3","Завантажити сертифікат")</f>
        <v>Завантажити сертифікат</v>
      </c>
    </row>
    <row r="1311" spans="1:3" ht="43.2" x14ac:dyDescent="0.3">
      <c r="A1311">
        <v>1310</v>
      </c>
      <c r="B1311" s="1" t="s">
        <v>1286</v>
      </c>
      <c r="C1311" t="str">
        <f>HYPERLINK("https://talan.bank.gov.ua/get-user-certificate/KkmmjYJ84QiexzRoyTg5","Завантажити сертифікат")</f>
        <v>Завантажити сертифікат</v>
      </c>
    </row>
    <row r="1312" spans="1:3" ht="28.8" x14ac:dyDescent="0.3">
      <c r="A1312">
        <v>1311</v>
      </c>
      <c r="B1312" s="1" t="s">
        <v>1287</v>
      </c>
      <c r="C1312" t="str">
        <f>HYPERLINK("https://talan.bank.gov.ua/get-user-certificate/KkmmjpS5EQ8xgdnSDgcu","Завантажити сертифікат")</f>
        <v>Завантажити сертифікат</v>
      </c>
    </row>
    <row r="1313" spans="1:3" ht="28.8" x14ac:dyDescent="0.3">
      <c r="A1313">
        <v>1312</v>
      </c>
      <c r="B1313" s="1" t="s">
        <v>1288</v>
      </c>
      <c r="C1313" t="str">
        <f>HYPERLINK("https://talan.bank.gov.ua/get-user-certificate/KkmmjYFzhFwtm6uH6xDP","Завантажити сертифікат")</f>
        <v>Завантажити сертифікат</v>
      </c>
    </row>
    <row r="1314" spans="1:3" x14ac:dyDescent="0.3">
      <c r="A1314">
        <v>1313</v>
      </c>
      <c r="B1314" s="1" t="s">
        <v>1289</v>
      </c>
      <c r="C1314" t="str">
        <f>HYPERLINK("https://talan.bank.gov.ua/get-user-certificate/KkmmjkRZG1JNywDfPuR8","Завантажити сертифікат")</f>
        <v>Завантажити сертифікат</v>
      </c>
    </row>
    <row r="1315" spans="1:3" x14ac:dyDescent="0.3">
      <c r="A1315">
        <v>1314</v>
      </c>
      <c r="B1315" s="1" t="s">
        <v>1290</v>
      </c>
      <c r="C1315" t="str">
        <f>HYPERLINK("https://talan.bank.gov.ua/get-user-certificate/KkmmjP7xLplSjLosV11F","Завантажити сертифікат")</f>
        <v>Завантажити сертифікат</v>
      </c>
    </row>
    <row r="1316" spans="1:3" x14ac:dyDescent="0.3">
      <c r="A1316">
        <v>1315</v>
      </c>
      <c r="B1316" s="1" t="s">
        <v>1291</v>
      </c>
      <c r="C1316" t="str">
        <f>HYPERLINK("https://talan.bank.gov.ua/get-user-certificate/KkmmjpBbWgZ0RIvIvf3q","Завантажити сертифікат")</f>
        <v>Завантажити сертифікат</v>
      </c>
    </row>
    <row r="1317" spans="1:3" x14ac:dyDescent="0.3">
      <c r="A1317">
        <v>1316</v>
      </c>
      <c r="B1317" s="1" t="s">
        <v>1292</v>
      </c>
      <c r="C1317" t="str">
        <f>HYPERLINK("https://talan.bank.gov.ua/get-user-certificate/KkmmjoIGWr5Jl2JIl0YU","Завантажити сертифікат")</f>
        <v>Завантажити сертифікат</v>
      </c>
    </row>
    <row r="1318" spans="1:3" x14ac:dyDescent="0.3">
      <c r="A1318">
        <v>1317</v>
      </c>
      <c r="B1318" s="1" t="s">
        <v>1293</v>
      </c>
      <c r="C1318" t="str">
        <f>HYPERLINK("https://talan.bank.gov.ua/get-user-certificate/KkmmjDPZHa8YzMmVcL4b","Завантажити сертифікат")</f>
        <v>Завантажити сертифікат</v>
      </c>
    </row>
    <row r="1319" spans="1:3" ht="28.8" x14ac:dyDescent="0.3">
      <c r="A1319">
        <v>1318</v>
      </c>
      <c r="B1319" s="1" t="s">
        <v>1294</v>
      </c>
      <c r="C1319" t="str">
        <f>HYPERLINK("https://talan.bank.gov.ua/get-user-certificate/KkmmjbRcjDITczu2xg7-","Завантажити сертифікат")</f>
        <v>Завантажити сертифікат</v>
      </c>
    </row>
    <row r="1320" spans="1:3" x14ac:dyDescent="0.3">
      <c r="A1320">
        <v>1319</v>
      </c>
      <c r="B1320" s="1" t="s">
        <v>1295</v>
      </c>
      <c r="C1320" t="str">
        <f>HYPERLINK("https://talan.bank.gov.ua/get-user-certificate/KkmmjdmNv1Sme1n8I_Yy","Завантажити сертифікат")</f>
        <v>Завантажити сертифікат</v>
      </c>
    </row>
    <row r="1321" spans="1:3" x14ac:dyDescent="0.3">
      <c r="A1321">
        <v>1320</v>
      </c>
      <c r="B1321" s="1" t="s">
        <v>1296</v>
      </c>
      <c r="C1321" t="str">
        <f>HYPERLINK("https://talan.bank.gov.ua/get-user-certificate/KkmmjNBUPM7_tuz7erEE","Завантажити сертифікат")</f>
        <v>Завантажити сертифікат</v>
      </c>
    </row>
    <row r="1322" spans="1:3" x14ac:dyDescent="0.3">
      <c r="A1322">
        <v>1321</v>
      </c>
      <c r="B1322" s="1" t="s">
        <v>1297</v>
      </c>
      <c r="C1322" t="str">
        <f>HYPERLINK("https://talan.bank.gov.ua/get-user-certificate/Kkmmjr2-DnCMm64ktoa2","Завантажити сертифікат")</f>
        <v>Завантажити сертифікат</v>
      </c>
    </row>
    <row r="1323" spans="1:3" x14ac:dyDescent="0.3">
      <c r="A1323">
        <v>1322</v>
      </c>
      <c r="B1323" s="1" t="s">
        <v>1298</v>
      </c>
      <c r="C1323" t="str">
        <f>HYPERLINK("https://talan.bank.gov.ua/get-user-certificate/Kkmmj4uqhiDbsIu1p1Ee","Завантажити сертифікат")</f>
        <v>Завантажити сертифікат</v>
      </c>
    </row>
    <row r="1324" spans="1:3" x14ac:dyDescent="0.3">
      <c r="A1324">
        <v>1323</v>
      </c>
      <c r="B1324" s="1" t="s">
        <v>1299</v>
      </c>
      <c r="C1324" t="str">
        <f>HYPERLINK("https://talan.bank.gov.ua/get-user-certificate/KkmmjiaQMErdT6KC8sbN","Завантажити сертифікат")</f>
        <v>Завантажити сертифікат</v>
      </c>
    </row>
    <row r="1325" spans="1:3" x14ac:dyDescent="0.3">
      <c r="A1325">
        <v>1324</v>
      </c>
      <c r="B1325" s="1" t="s">
        <v>1300</v>
      </c>
      <c r="C1325" t="str">
        <f>HYPERLINK("https://talan.bank.gov.ua/get-user-certificate/Kkmmj-kyvEcOB0oH0G2W","Завантажити сертифікат")</f>
        <v>Завантажити сертифікат</v>
      </c>
    </row>
    <row r="1326" spans="1:3" x14ac:dyDescent="0.3">
      <c r="A1326">
        <v>1325</v>
      </c>
      <c r="B1326" s="1" t="s">
        <v>1301</v>
      </c>
      <c r="C1326" t="str">
        <f>HYPERLINK("https://talan.bank.gov.ua/get-user-certificate/KkmmjbjvN34iK_QXgKXz","Завантажити сертифікат")</f>
        <v>Завантажити сертифікат</v>
      </c>
    </row>
    <row r="1327" spans="1:3" x14ac:dyDescent="0.3">
      <c r="A1327">
        <v>1326</v>
      </c>
      <c r="B1327" s="1" t="s">
        <v>1302</v>
      </c>
      <c r="C1327" t="str">
        <f>HYPERLINK("https://talan.bank.gov.ua/get-user-certificate/Kkmmjo-LFlBiAH08WZCk","Завантажити сертифікат")</f>
        <v>Завантажити сертифікат</v>
      </c>
    </row>
    <row r="1328" spans="1:3" x14ac:dyDescent="0.3">
      <c r="A1328">
        <v>1327</v>
      </c>
      <c r="B1328" s="1" t="s">
        <v>1303</v>
      </c>
      <c r="C1328" t="str">
        <f>HYPERLINK("https://talan.bank.gov.ua/get-user-certificate/KkmmjGH4vkZH7OfkJArJ","Завантажити сертифікат")</f>
        <v>Завантажити сертифікат</v>
      </c>
    </row>
    <row r="1329" spans="1:3" x14ac:dyDescent="0.3">
      <c r="A1329">
        <v>1328</v>
      </c>
      <c r="B1329" s="1" t="s">
        <v>1304</v>
      </c>
      <c r="C1329" t="str">
        <f>HYPERLINK("https://talan.bank.gov.ua/get-user-certificate/Kkmmjq65B_PEKjNkIINv","Завантажити сертифікат")</f>
        <v>Завантажити сертифікат</v>
      </c>
    </row>
    <row r="1330" spans="1:3" x14ac:dyDescent="0.3">
      <c r="A1330">
        <v>1329</v>
      </c>
      <c r="B1330" s="1" t="s">
        <v>1305</v>
      </c>
      <c r="C1330" t="str">
        <f>HYPERLINK("https://talan.bank.gov.ua/get-user-certificate/KkmmjygmPL2_oIzL_cjC","Завантажити сертифікат")</f>
        <v>Завантажити сертифікат</v>
      </c>
    </row>
    <row r="1331" spans="1:3" x14ac:dyDescent="0.3">
      <c r="A1331">
        <v>1330</v>
      </c>
      <c r="B1331" s="1" t="s">
        <v>1306</v>
      </c>
      <c r="C1331" t="str">
        <f>HYPERLINK("https://talan.bank.gov.ua/get-user-certificate/KkmmjyxFJu9uCdaeiEUW","Завантажити сертифікат")</f>
        <v>Завантажити сертифікат</v>
      </c>
    </row>
    <row r="1332" spans="1:3" ht="28.8" x14ac:dyDescent="0.3">
      <c r="A1332">
        <v>1331</v>
      </c>
      <c r="B1332" s="1" t="s">
        <v>1307</v>
      </c>
      <c r="C1332" t="str">
        <f>HYPERLINK("https://talan.bank.gov.ua/get-user-certificate/Kkmmj8rStMvaeI2e918L","Завантажити сертифікат")</f>
        <v>Завантажити сертифікат</v>
      </c>
    </row>
    <row r="1333" spans="1:3" ht="28.8" x14ac:dyDescent="0.3">
      <c r="A1333">
        <v>1332</v>
      </c>
      <c r="B1333" s="1" t="s">
        <v>1308</v>
      </c>
      <c r="C1333" t="str">
        <f>HYPERLINK("https://talan.bank.gov.ua/get-user-certificate/KkmmjxGtujp9DiCl50SZ","Завантажити сертифікат")</f>
        <v>Завантажити сертифікат</v>
      </c>
    </row>
    <row r="1334" spans="1:3" x14ac:dyDescent="0.3">
      <c r="A1334">
        <v>1333</v>
      </c>
      <c r="B1334" s="1" t="s">
        <v>1309</v>
      </c>
      <c r="C1334" t="str">
        <f>HYPERLINK("https://talan.bank.gov.ua/get-user-certificate/KkmmjWhfo4GiPQpRo6aO","Завантажити сертифікат")</f>
        <v>Завантажити сертифікат</v>
      </c>
    </row>
    <row r="1335" spans="1:3" x14ac:dyDescent="0.3">
      <c r="A1335">
        <v>1334</v>
      </c>
      <c r="B1335" s="1" t="s">
        <v>851</v>
      </c>
      <c r="C1335" t="str">
        <f>HYPERLINK("https://talan.bank.gov.ua/get-user-certificate/Kkmmji6IFolUNcG_j5hE","Завантажити сертифікат")</f>
        <v>Завантажити сертифікат</v>
      </c>
    </row>
    <row r="1336" spans="1:3" ht="28.8" x14ac:dyDescent="0.3">
      <c r="A1336">
        <v>1335</v>
      </c>
      <c r="B1336" s="1" t="s">
        <v>1310</v>
      </c>
      <c r="C1336" t="str">
        <f>HYPERLINK("https://talan.bank.gov.ua/get-user-certificate/KkmmjHthweTB_jj0-uq7","Завантажити сертифікат")</f>
        <v>Завантажити сертифікат</v>
      </c>
    </row>
    <row r="1337" spans="1:3" x14ac:dyDescent="0.3">
      <c r="A1337">
        <v>1336</v>
      </c>
      <c r="B1337" s="1" t="s">
        <v>1311</v>
      </c>
      <c r="C1337" t="str">
        <f>HYPERLINK("https://talan.bank.gov.ua/get-user-certificate/KkmmjRxW4phvb8Z1ZKky","Завантажити сертифікат")</f>
        <v>Завантажити сертифікат</v>
      </c>
    </row>
    <row r="1338" spans="1:3" x14ac:dyDescent="0.3">
      <c r="A1338">
        <v>1337</v>
      </c>
      <c r="B1338" s="1" t="s">
        <v>1312</v>
      </c>
      <c r="C1338" t="str">
        <f>HYPERLINK("https://talan.bank.gov.ua/get-user-certificate/KkmmjiITpXh41y8i2-0w","Завантажити сертифікат")</f>
        <v>Завантажити сертифікат</v>
      </c>
    </row>
    <row r="1339" spans="1:3" x14ac:dyDescent="0.3">
      <c r="A1339">
        <v>1338</v>
      </c>
      <c r="B1339" s="1" t="s">
        <v>1313</v>
      </c>
      <c r="C1339" t="str">
        <f>HYPERLINK("https://talan.bank.gov.ua/get-user-certificate/Kkmmjn6BM_yYWvGTArX4","Завантажити сертифікат")</f>
        <v>Завантажити сертифікат</v>
      </c>
    </row>
    <row r="1340" spans="1:3" ht="28.8" x14ac:dyDescent="0.3">
      <c r="A1340">
        <v>1339</v>
      </c>
      <c r="B1340" s="1" t="s">
        <v>1314</v>
      </c>
      <c r="C1340" t="str">
        <f>HYPERLINK("https://talan.bank.gov.ua/get-user-certificate/KkmmjpsGbvaRvj8ZBNRW","Завантажити сертифікат")</f>
        <v>Завантажити сертифікат</v>
      </c>
    </row>
    <row r="1341" spans="1:3" x14ac:dyDescent="0.3">
      <c r="A1341">
        <v>1340</v>
      </c>
      <c r="B1341" s="1" t="s">
        <v>1315</v>
      </c>
      <c r="C1341" t="str">
        <f>HYPERLINK("https://talan.bank.gov.ua/get-user-certificate/KkmmjdueHvVGjyJXPZ6j","Завантажити сертифікат")</f>
        <v>Завантажити сертифікат</v>
      </c>
    </row>
    <row r="1342" spans="1:3" x14ac:dyDescent="0.3">
      <c r="A1342">
        <v>1341</v>
      </c>
      <c r="B1342" s="1" t="s">
        <v>1316</v>
      </c>
      <c r="C1342" t="str">
        <f>HYPERLINK("https://talan.bank.gov.ua/get-user-certificate/Kkmmjf81xryI5_XpFG00","Завантажити сертифікат")</f>
        <v>Завантажити сертифікат</v>
      </c>
    </row>
    <row r="1343" spans="1:3" x14ac:dyDescent="0.3">
      <c r="A1343">
        <v>1342</v>
      </c>
      <c r="B1343" s="1" t="s">
        <v>1317</v>
      </c>
      <c r="C1343" t="str">
        <f>HYPERLINK("https://talan.bank.gov.ua/get-user-certificate/KkmmjWaW_iF_sLYd2LM3","Завантажити сертифікат")</f>
        <v>Завантажити сертифікат</v>
      </c>
    </row>
    <row r="1344" spans="1:3" ht="28.8" x14ac:dyDescent="0.3">
      <c r="A1344">
        <v>1343</v>
      </c>
      <c r="B1344" s="1" t="s">
        <v>1318</v>
      </c>
      <c r="C1344" t="str">
        <f>HYPERLINK("https://talan.bank.gov.ua/get-user-certificate/KkmmjqH7vdKInSLnbjFg","Завантажити сертифікат")</f>
        <v>Завантажити сертифікат</v>
      </c>
    </row>
    <row r="1345" spans="1:3" ht="28.8" x14ac:dyDescent="0.3">
      <c r="A1345">
        <v>1344</v>
      </c>
      <c r="B1345" s="1" t="s">
        <v>1319</v>
      </c>
      <c r="C1345" t="str">
        <f>HYPERLINK("https://talan.bank.gov.ua/get-user-certificate/KkmmjwR78PQtRMCVEq7b","Завантажити сертифікат")</f>
        <v>Завантажити сертифікат</v>
      </c>
    </row>
    <row r="1346" spans="1:3" x14ac:dyDescent="0.3">
      <c r="A1346">
        <v>1345</v>
      </c>
      <c r="B1346" s="1" t="s">
        <v>1320</v>
      </c>
      <c r="C1346" t="str">
        <f>HYPERLINK("https://talan.bank.gov.ua/get-user-certificate/KkmmjpLzQ0wl9LHZmKLK","Завантажити сертифікат")</f>
        <v>Завантажити сертифікат</v>
      </c>
    </row>
    <row r="1347" spans="1:3" ht="28.8" x14ac:dyDescent="0.3">
      <c r="A1347">
        <v>1346</v>
      </c>
      <c r="B1347" s="1" t="s">
        <v>1321</v>
      </c>
      <c r="C1347" t="str">
        <f>HYPERLINK("https://talan.bank.gov.ua/get-user-certificate/Kkmmj_UuXZeaCk559yYH","Завантажити сертифікат")</f>
        <v>Завантажити сертифікат</v>
      </c>
    </row>
    <row r="1348" spans="1:3" ht="28.8" x14ac:dyDescent="0.3">
      <c r="A1348">
        <v>1347</v>
      </c>
      <c r="B1348" s="1" t="s">
        <v>1322</v>
      </c>
      <c r="C1348" t="str">
        <f>HYPERLINK("https://talan.bank.gov.ua/get-user-certificate/KkmmjJzJ6zR4Zt-8SwYB","Завантажити сертифікат")</f>
        <v>Завантажити сертифікат</v>
      </c>
    </row>
    <row r="1349" spans="1:3" x14ac:dyDescent="0.3">
      <c r="A1349">
        <v>1348</v>
      </c>
      <c r="B1349" s="1" t="s">
        <v>1323</v>
      </c>
      <c r="C1349" t="str">
        <f>HYPERLINK("https://talan.bank.gov.ua/get-user-certificate/Kkmmjo0b96G1EstBPRPH","Завантажити сертифікат")</f>
        <v>Завантажити сертифікат</v>
      </c>
    </row>
    <row r="1350" spans="1:3" ht="28.8" x14ac:dyDescent="0.3">
      <c r="A1350">
        <v>1349</v>
      </c>
      <c r="B1350" s="1" t="s">
        <v>1324</v>
      </c>
      <c r="C1350" t="str">
        <f>HYPERLINK("https://talan.bank.gov.ua/get-user-certificate/Kkmmj9acZLmjTXv4JNrL","Завантажити сертифікат")</f>
        <v>Завантажити сертифікат</v>
      </c>
    </row>
    <row r="1351" spans="1:3" x14ac:dyDescent="0.3">
      <c r="A1351">
        <v>1350</v>
      </c>
      <c r="B1351" s="1" t="s">
        <v>1325</v>
      </c>
      <c r="C1351" t="str">
        <f>HYPERLINK("https://talan.bank.gov.ua/get-user-certificate/KkmmjBegXkzfVpJAsADs","Завантажити сертифікат")</f>
        <v>Завантажити сертифікат</v>
      </c>
    </row>
    <row r="1352" spans="1:3" ht="28.8" x14ac:dyDescent="0.3">
      <c r="A1352">
        <v>1351</v>
      </c>
      <c r="B1352" s="1" t="s">
        <v>1326</v>
      </c>
      <c r="C1352" t="str">
        <f>HYPERLINK("https://talan.bank.gov.ua/get-user-certificate/KkmmjWYZxvP39wop54jT","Завантажити сертифікат")</f>
        <v>Завантажити сертифікат</v>
      </c>
    </row>
    <row r="1353" spans="1:3" x14ac:dyDescent="0.3">
      <c r="A1353">
        <v>1352</v>
      </c>
      <c r="B1353" s="1" t="s">
        <v>1327</v>
      </c>
      <c r="C1353" t="str">
        <f>HYPERLINK("https://talan.bank.gov.ua/get-user-certificate/Kkmmjb2VkaS2Ke-dmPiz","Завантажити сертифікат")</f>
        <v>Завантажити сертифікат</v>
      </c>
    </row>
    <row r="1354" spans="1:3" x14ac:dyDescent="0.3">
      <c r="A1354">
        <v>1353</v>
      </c>
      <c r="B1354" s="1" t="s">
        <v>1328</v>
      </c>
      <c r="C1354" t="str">
        <f>HYPERLINK("https://talan.bank.gov.ua/get-user-certificate/Kkmmju0azIW7dGmS1ODw","Завантажити сертифікат")</f>
        <v>Завантажити сертифікат</v>
      </c>
    </row>
    <row r="1355" spans="1:3" x14ac:dyDescent="0.3">
      <c r="A1355">
        <v>1354</v>
      </c>
      <c r="B1355" s="1" t="s">
        <v>1329</v>
      </c>
      <c r="C1355" t="str">
        <f>HYPERLINK("https://talan.bank.gov.ua/get-user-certificate/KkmmjoU2imxFpvxeKFrd","Завантажити сертифікат")</f>
        <v>Завантажити сертифікат</v>
      </c>
    </row>
    <row r="1356" spans="1:3" x14ac:dyDescent="0.3">
      <c r="A1356">
        <v>1355</v>
      </c>
      <c r="B1356" s="1" t="s">
        <v>1330</v>
      </c>
      <c r="C1356" t="str">
        <f>HYPERLINK("https://talan.bank.gov.ua/get-user-certificate/KkmmjkRyDR3iqnzmusRO","Завантажити сертифікат")</f>
        <v>Завантажити сертифікат</v>
      </c>
    </row>
    <row r="1357" spans="1:3" x14ac:dyDescent="0.3">
      <c r="A1357">
        <v>1356</v>
      </c>
      <c r="B1357" s="1" t="s">
        <v>1331</v>
      </c>
      <c r="C1357" t="str">
        <f>HYPERLINK("https://talan.bank.gov.ua/get-user-certificate/KkmmjuILFIYQOMeGPuSg","Завантажити сертифікат")</f>
        <v>Завантажити сертифікат</v>
      </c>
    </row>
    <row r="1358" spans="1:3" ht="28.8" x14ac:dyDescent="0.3">
      <c r="A1358">
        <v>1357</v>
      </c>
      <c r="B1358" s="1" t="s">
        <v>1332</v>
      </c>
      <c r="C1358" t="str">
        <f>HYPERLINK("https://talan.bank.gov.ua/get-user-certificate/KkmmjEK6C74DwrxtTB4-","Завантажити сертифікат")</f>
        <v>Завантажити сертифікат</v>
      </c>
    </row>
    <row r="1359" spans="1:3" x14ac:dyDescent="0.3">
      <c r="A1359">
        <v>1358</v>
      </c>
      <c r="B1359" s="1" t="s">
        <v>1333</v>
      </c>
      <c r="C1359" t="str">
        <f>HYPERLINK("https://talan.bank.gov.ua/get-user-certificate/KkmmjiWADCu7CC4kE8IO","Завантажити сертифікат")</f>
        <v>Завантажити сертифікат</v>
      </c>
    </row>
    <row r="1360" spans="1:3" x14ac:dyDescent="0.3">
      <c r="A1360">
        <v>1359</v>
      </c>
      <c r="B1360" s="1" t="s">
        <v>1334</v>
      </c>
      <c r="C1360" t="str">
        <f>HYPERLINK("https://talan.bank.gov.ua/get-user-certificate/Kkmmjq0bzglA0jRDQso0","Завантажити сертифікат")</f>
        <v>Завантажити сертифікат</v>
      </c>
    </row>
    <row r="1361" spans="1:3" ht="28.8" x14ac:dyDescent="0.3">
      <c r="A1361">
        <v>1360</v>
      </c>
      <c r="B1361" s="1" t="s">
        <v>1335</v>
      </c>
      <c r="C1361" t="str">
        <f>HYPERLINK("https://talan.bank.gov.ua/get-user-certificate/Kkmmj2d4Vwn975yd-Xw7","Завантажити сертифікат")</f>
        <v>Завантажити сертифікат</v>
      </c>
    </row>
    <row r="1362" spans="1:3" x14ac:dyDescent="0.3">
      <c r="A1362">
        <v>1361</v>
      </c>
      <c r="B1362" s="1" t="s">
        <v>1336</v>
      </c>
      <c r="C1362" t="str">
        <f>HYPERLINK("https://talan.bank.gov.ua/get-user-certificate/KkmmjBTwR4JottGwtAmc","Завантажити сертифікат")</f>
        <v>Завантажити сертифікат</v>
      </c>
    </row>
    <row r="1363" spans="1:3" x14ac:dyDescent="0.3">
      <c r="A1363">
        <v>1362</v>
      </c>
      <c r="B1363" s="1" t="s">
        <v>1336</v>
      </c>
      <c r="C1363" t="str">
        <f>HYPERLINK("https://talan.bank.gov.ua/get-user-certificate/KkmmjUVicjbS7t7Xp_fs","Завантажити сертифікат")</f>
        <v>Завантажити сертифікат</v>
      </c>
    </row>
    <row r="1364" spans="1:3" x14ac:dyDescent="0.3">
      <c r="A1364">
        <v>1363</v>
      </c>
      <c r="B1364" s="1" t="s">
        <v>1337</v>
      </c>
      <c r="C1364" t="str">
        <f>HYPERLINK("https://talan.bank.gov.ua/get-user-certificate/KkmmjpTNYYBVQJvYRPIo","Завантажити сертифікат")</f>
        <v>Завантажити сертифікат</v>
      </c>
    </row>
    <row r="1365" spans="1:3" ht="28.8" x14ac:dyDescent="0.3">
      <c r="A1365">
        <v>1364</v>
      </c>
      <c r="B1365" s="1" t="s">
        <v>1338</v>
      </c>
      <c r="C1365" t="str">
        <f>HYPERLINK("https://talan.bank.gov.ua/get-user-certificate/Kkmmjhjs4K5dFJVR9Q6h","Завантажити сертифікат")</f>
        <v>Завантажити сертифікат</v>
      </c>
    </row>
    <row r="1366" spans="1:3" x14ac:dyDescent="0.3">
      <c r="A1366">
        <v>1365</v>
      </c>
      <c r="B1366" s="1" t="s">
        <v>1094</v>
      </c>
      <c r="C1366" t="str">
        <f>HYPERLINK("https://talan.bank.gov.ua/get-user-certificate/KkmmjMaO7dccmiXkh_IT","Завантажити сертифікат")</f>
        <v>Завантажити сертифікат</v>
      </c>
    </row>
    <row r="1367" spans="1:3" x14ac:dyDescent="0.3">
      <c r="A1367">
        <v>1366</v>
      </c>
      <c r="B1367" s="1" t="s">
        <v>1339</v>
      </c>
      <c r="C1367" t="str">
        <f>HYPERLINK("https://talan.bank.gov.ua/get-user-certificate/KkmmjcqHOFGNumWK4-ou","Завантажити сертифікат")</f>
        <v>Завантажити сертифікат</v>
      </c>
    </row>
    <row r="1368" spans="1:3" x14ac:dyDescent="0.3">
      <c r="A1368">
        <v>1367</v>
      </c>
      <c r="B1368" s="1" t="s">
        <v>1340</v>
      </c>
      <c r="C1368" t="str">
        <f>HYPERLINK("https://talan.bank.gov.ua/get-user-certificate/KkmmjXMK3P5AX_bd0fz_","Завантажити сертифікат")</f>
        <v>Завантажити сертифікат</v>
      </c>
    </row>
    <row r="1369" spans="1:3" ht="28.8" x14ac:dyDescent="0.3">
      <c r="A1369">
        <v>1368</v>
      </c>
      <c r="B1369" s="1" t="s">
        <v>1341</v>
      </c>
      <c r="C1369" t="str">
        <f>HYPERLINK("https://talan.bank.gov.ua/get-user-certificate/KkmmjGEVHMAhSQQp7zlx","Завантажити сертифікат")</f>
        <v>Завантажити сертифікат</v>
      </c>
    </row>
    <row r="1370" spans="1:3" x14ac:dyDescent="0.3">
      <c r="A1370">
        <v>1369</v>
      </c>
      <c r="B1370" s="1" t="s">
        <v>1342</v>
      </c>
      <c r="C1370" t="str">
        <f>HYPERLINK("https://talan.bank.gov.ua/get-user-certificate/KkmmjP1yEgnhE7wnwKFG","Завантажити сертифікат")</f>
        <v>Завантажити сертифікат</v>
      </c>
    </row>
    <row r="1371" spans="1:3" ht="28.8" x14ac:dyDescent="0.3">
      <c r="A1371">
        <v>1370</v>
      </c>
      <c r="B1371" s="1" t="s">
        <v>1343</v>
      </c>
      <c r="C1371" t="str">
        <f>HYPERLINK("https://talan.bank.gov.ua/get-user-certificate/KkmmjPJ-Qd4cmhB1SdIk","Завантажити сертифікат")</f>
        <v>Завантажити сертифікат</v>
      </c>
    </row>
    <row r="1372" spans="1:3" x14ac:dyDescent="0.3">
      <c r="A1372">
        <v>1371</v>
      </c>
      <c r="B1372" s="1" t="s">
        <v>1344</v>
      </c>
      <c r="C1372" t="str">
        <f>HYPERLINK("https://talan.bank.gov.ua/get-user-certificate/KkmmjsnHy8bwb10MtalQ","Завантажити сертифікат")</f>
        <v>Завантажити сертифікат</v>
      </c>
    </row>
    <row r="1373" spans="1:3" x14ac:dyDescent="0.3">
      <c r="A1373">
        <v>1372</v>
      </c>
      <c r="B1373" s="1" t="s">
        <v>1345</v>
      </c>
      <c r="C1373" t="str">
        <f>HYPERLINK("https://talan.bank.gov.ua/get-user-certificate/KkmmjDdJ7EMBUERyWL55","Завантажити сертифікат")</f>
        <v>Завантажити сертифікат</v>
      </c>
    </row>
    <row r="1374" spans="1:3" x14ac:dyDescent="0.3">
      <c r="A1374">
        <v>1373</v>
      </c>
      <c r="B1374" s="1" t="s">
        <v>1346</v>
      </c>
      <c r="C1374" t="str">
        <f>HYPERLINK("https://talan.bank.gov.ua/get-user-certificate/KkmmjFYGEoeIVuR5w3Ho","Завантажити сертифікат")</f>
        <v>Завантажити сертифікат</v>
      </c>
    </row>
    <row r="1375" spans="1:3" x14ac:dyDescent="0.3">
      <c r="A1375">
        <v>1374</v>
      </c>
      <c r="B1375" s="1" t="s">
        <v>1347</v>
      </c>
      <c r="C1375" t="str">
        <f>HYPERLINK("https://talan.bank.gov.ua/get-user-certificate/KkmmjA2LdOZ5Vndn9Ils","Завантажити сертифікат")</f>
        <v>Завантажити сертифікат</v>
      </c>
    </row>
    <row r="1376" spans="1:3" ht="28.8" x14ac:dyDescent="0.3">
      <c r="A1376">
        <v>1375</v>
      </c>
      <c r="B1376" s="1" t="s">
        <v>1348</v>
      </c>
      <c r="C1376" t="str">
        <f>HYPERLINK("https://talan.bank.gov.ua/get-user-certificate/Kkmmj958mEz7COcoq-gM","Завантажити сертифікат")</f>
        <v>Завантажити сертифікат</v>
      </c>
    </row>
    <row r="1377" spans="1:3" x14ac:dyDescent="0.3">
      <c r="A1377">
        <v>1376</v>
      </c>
      <c r="B1377" s="1" t="s">
        <v>1349</v>
      </c>
      <c r="C1377" t="str">
        <f>HYPERLINK("https://talan.bank.gov.ua/get-user-certificate/Kkmmjg3n3c_G5vZqW7vo","Завантажити сертифікат")</f>
        <v>Завантажити сертифікат</v>
      </c>
    </row>
    <row r="1378" spans="1:3" ht="28.8" x14ac:dyDescent="0.3">
      <c r="A1378">
        <v>1377</v>
      </c>
      <c r="B1378" s="1" t="s">
        <v>1350</v>
      </c>
      <c r="C1378" t="str">
        <f>HYPERLINK("https://talan.bank.gov.ua/get-user-certificate/KkmmjnlKUMGWoRg4V73-","Завантажити сертифікат")</f>
        <v>Завантажити сертифікат</v>
      </c>
    </row>
    <row r="1379" spans="1:3" x14ac:dyDescent="0.3">
      <c r="A1379">
        <v>1378</v>
      </c>
      <c r="B1379" s="1" t="s">
        <v>1351</v>
      </c>
      <c r="C1379" t="str">
        <f>HYPERLINK("https://talan.bank.gov.ua/get-user-certificate/KkmmjV9OpPtpHpquEaUK","Завантажити сертифікат")</f>
        <v>Завантажити сертифікат</v>
      </c>
    </row>
    <row r="1380" spans="1:3" x14ac:dyDescent="0.3">
      <c r="A1380">
        <v>1379</v>
      </c>
      <c r="B1380" s="1" t="s">
        <v>1352</v>
      </c>
      <c r="C1380" t="str">
        <f>HYPERLINK("https://talan.bank.gov.ua/get-user-certificate/KkmmjpubfFOYqvXxW8Qa","Завантажити сертифікат")</f>
        <v>Завантажити сертифікат</v>
      </c>
    </row>
    <row r="1381" spans="1:3" x14ac:dyDescent="0.3">
      <c r="A1381">
        <v>1380</v>
      </c>
      <c r="B1381" s="1" t="s">
        <v>1353</v>
      </c>
      <c r="C1381" t="str">
        <f>HYPERLINK("https://talan.bank.gov.ua/get-user-certificate/KkmmjU-Exh4OuhuYruvD","Завантажити сертифікат")</f>
        <v>Завантажити сертифікат</v>
      </c>
    </row>
    <row r="1382" spans="1:3" x14ac:dyDescent="0.3">
      <c r="A1382">
        <v>1381</v>
      </c>
      <c r="B1382" s="1" t="s">
        <v>1354</v>
      </c>
      <c r="C1382" t="str">
        <f>HYPERLINK("https://talan.bank.gov.ua/get-user-certificate/Kkmmjn9XeImZFyreuzSq","Завантажити сертифікат")</f>
        <v>Завантажити сертифікат</v>
      </c>
    </row>
    <row r="1383" spans="1:3" ht="43.2" x14ac:dyDescent="0.3">
      <c r="A1383">
        <v>1382</v>
      </c>
      <c r="B1383" s="1" t="s">
        <v>1355</v>
      </c>
      <c r="C1383" t="str">
        <f>HYPERLINK("https://talan.bank.gov.ua/get-user-certificate/Kkmmjm9NRrA0k2yAYdGu","Завантажити сертифікат")</f>
        <v>Завантажити сертифікат</v>
      </c>
    </row>
    <row r="1384" spans="1:3" x14ac:dyDescent="0.3">
      <c r="A1384">
        <v>1383</v>
      </c>
      <c r="B1384" s="1" t="s">
        <v>1356</v>
      </c>
      <c r="C1384" t="str">
        <f>HYPERLINK("https://talan.bank.gov.ua/get-user-certificate/Kkmmj8p12CrmJl214GtU","Завантажити сертифікат")</f>
        <v>Завантажити сертифікат</v>
      </c>
    </row>
    <row r="1385" spans="1:3" x14ac:dyDescent="0.3">
      <c r="A1385">
        <v>1384</v>
      </c>
      <c r="B1385" s="1" t="s">
        <v>1357</v>
      </c>
      <c r="C1385" t="str">
        <f>HYPERLINK("https://talan.bank.gov.ua/get-user-certificate/KkmmjhFQ8BJ_hd_J_dHW","Завантажити сертифікат")</f>
        <v>Завантажити сертифікат</v>
      </c>
    </row>
    <row r="1386" spans="1:3" ht="28.8" x14ac:dyDescent="0.3">
      <c r="A1386">
        <v>1385</v>
      </c>
      <c r="B1386" s="1" t="s">
        <v>1358</v>
      </c>
      <c r="C1386" t="str">
        <f>HYPERLINK("https://talan.bank.gov.ua/get-user-certificate/KkmmjMptGi1Xy6b2KV3T","Завантажити сертифікат")</f>
        <v>Завантажити сертифікат</v>
      </c>
    </row>
    <row r="1387" spans="1:3" ht="28.8" x14ac:dyDescent="0.3">
      <c r="A1387">
        <v>1386</v>
      </c>
      <c r="B1387" s="1" t="s">
        <v>1359</v>
      </c>
      <c r="C1387" t="str">
        <f>HYPERLINK("https://talan.bank.gov.ua/get-user-certificate/Kkmmjp1jq0pHl86EEbSB","Завантажити сертифікат")</f>
        <v>Завантажити сертифікат</v>
      </c>
    </row>
    <row r="1388" spans="1:3" ht="28.8" x14ac:dyDescent="0.3">
      <c r="A1388">
        <v>1387</v>
      </c>
      <c r="B1388" s="1" t="s">
        <v>1003</v>
      </c>
      <c r="C1388" t="str">
        <f>HYPERLINK("https://talan.bank.gov.ua/get-user-certificate/KkmmjadjsvEIEIFVKpS2","Завантажити сертифікат")</f>
        <v>Завантажити сертифікат</v>
      </c>
    </row>
    <row r="1389" spans="1:3" x14ac:dyDescent="0.3">
      <c r="A1389">
        <v>1388</v>
      </c>
      <c r="B1389" s="1" t="s">
        <v>1360</v>
      </c>
      <c r="C1389" t="str">
        <f>HYPERLINK("https://talan.bank.gov.ua/get-user-certificate/KkmmjCnW0HKjdtm84xuL","Завантажити сертифікат")</f>
        <v>Завантажити сертифікат</v>
      </c>
    </row>
    <row r="1390" spans="1:3" x14ac:dyDescent="0.3">
      <c r="A1390">
        <v>1389</v>
      </c>
      <c r="B1390" s="1" t="s">
        <v>1361</v>
      </c>
      <c r="C1390" t="str">
        <f>HYPERLINK("https://talan.bank.gov.ua/get-user-certificate/KkmmjgfDwcGwlX4f0l-m","Завантажити сертифікат")</f>
        <v>Завантажити сертифікат</v>
      </c>
    </row>
    <row r="1391" spans="1:3" x14ac:dyDescent="0.3">
      <c r="A1391">
        <v>1390</v>
      </c>
      <c r="B1391" s="1" t="s">
        <v>1362</v>
      </c>
      <c r="C1391" t="str">
        <f>HYPERLINK("https://talan.bank.gov.ua/get-user-certificate/Kkmmjzt_HneR88x1p0ez","Завантажити сертифікат")</f>
        <v>Завантажити сертифікат</v>
      </c>
    </row>
    <row r="1392" spans="1:3" x14ac:dyDescent="0.3">
      <c r="A1392">
        <v>1391</v>
      </c>
      <c r="B1392" s="1" t="s">
        <v>1363</v>
      </c>
      <c r="C1392" t="str">
        <f>HYPERLINK("https://talan.bank.gov.ua/get-user-certificate/KkmmjlhwItMBWU7GtR7P","Завантажити сертифікат")</f>
        <v>Завантажити сертифікат</v>
      </c>
    </row>
    <row r="1393" spans="1:3" x14ac:dyDescent="0.3">
      <c r="A1393">
        <v>1392</v>
      </c>
      <c r="B1393" s="1" t="s">
        <v>1364</v>
      </c>
      <c r="C1393" t="str">
        <f>HYPERLINK("https://talan.bank.gov.ua/get-user-certificate/KkmmjSoipB0H6augExWv","Завантажити сертифікат")</f>
        <v>Завантажити сертифікат</v>
      </c>
    </row>
    <row r="1394" spans="1:3" x14ac:dyDescent="0.3">
      <c r="A1394">
        <v>1393</v>
      </c>
      <c r="B1394" s="1" t="s">
        <v>1365</v>
      </c>
      <c r="C1394" t="str">
        <f>HYPERLINK("https://talan.bank.gov.ua/get-user-certificate/KkmmjOi_kxDGwkDlED4E","Завантажити сертифікат")</f>
        <v>Завантажити сертифікат</v>
      </c>
    </row>
    <row r="1395" spans="1:3" ht="28.8" x14ac:dyDescent="0.3">
      <c r="A1395">
        <v>1394</v>
      </c>
      <c r="B1395" s="1" t="s">
        <v>1366</v>
      </c>
      <c r="C1395" t="str">
        <f>HYPERLINK("https://talan.bank.gov.ua/get-user-certificate/Kkmmj0Ci5gLUzbIkMcas","Завантажити сертифікат")</f>
        <v>Завантажити сертифікат</v>
      </c>
    </row>
    <row r="1396" spans="1:3" x14ac:dyDescent="0.3">
      <c r="A1396">
        <v>1395</v>
      </c>
      <c r="B1396" s="1" t="s">
        <v>1367</v>
      </c>
      <c r="C1396" t="str">
        <f>HYPERLINK("https://talan.bank.gov.ua/get-user-certificate/Kkmmj95sxgfGw4al8cr5","Завантажити сертифікат")</f>
        <v>Завантажити сертифікат</v>
      </c>
    </row>
    <row r="1397" spans="1:3" x14ac:dyDescent="0.3">
      <c r="A1397">
        <v>1396</v>
      </c>
      <c r="B1397" s="1" t="s">
        <v>1368</v>
      </c>
      <c r="C1397" t="str">
        <f>HYPERLINK("https://talan.bank.gov.ua/get-user-certificate/Kkmmj3Akos-wMR3N_lKi","Завантажити сертифікат")</f>
        <v>Завантажити сертифікат</v>
      </c>
    </row>
    <row r="1398" spans="1:3" x14ac:dyDescent="0.3">
      <c r="A1398">
        <v>1397</v>
      </c>
      <c r="B1398" s="1" t="s">
        <v>1369</v>
      </c>
      <c r="C1398" t="str">
        <f>HYPERLINK("https://talan.bank.gov.ua/get-user-certificate/KkmmjhnXOuobIfJlME2q","Завантажити сертифікат")</f>
        <v>Завантажити сертифікат</v>
      </c>
    </row>
    <row r="1399" spans="1:3" ht="28.8" x14ac:dyDescent="0.3">
      <c r="A1399">
        <v>1398</v>
      </c>
      <c r="B1399" s="1" t="s">
        <v>1370</v>
      </c>
      <c r="C1399" t="str">
        <f>HYPERLINK("https://talan.bank.gov.ua/get-user-certificate/Kkmmj26PFHRBy9C_FcKW","Завантажити сертифікат")</f>
        <v>Завантажити сертифікат</v>
      </c>
    </row>
    <row r="1400" spans="1:3" ht="28.8" x14ac:dyDescent="0.3">
      <c r="A1400">
        <v>1399</v>
      </c>
      <c r="B1400" s="1" t="s">
        <v>1371</v>
      </c>
      <c r="C1400" t="str">
        <f>HYPERLINK("https://talan.bank.gov.ua/get-user-certificate/Kkmmj2VRMhIGWQ1Q82rX","Завантажити сертифікат")</f>
        <v>Завантажити сертифікат</v>
      </c>
    </row>
    <row r="1401" spans="1:3" x14ac:dyDescent="0.3">
      <c r="A1401">
        <v>1400</v>
      </c>
      <c r="B1401" s="1" t="s">
        <v>1372</v>
      </c>
      <c r="C1401" t="str">
        <f>HYPERLINK("https://talan.bank.gov.ua/get-user-certificate/KkmmjlJ18xzcqjP2ggz0","Завантажити сертифікат")</f>
        <v>Завантажити сертифікат</v>
      </c>
    </row>
    <row r="1402" spans="1:3" x14ac:dyDescent="0.3">
      <c r="A1402">
        <v>1401</v>
      </c>
      <c r="B1402" s="1" t="s">
        <v>1373</v>
      </c>
      <c r="C1402" t="str">
        <f>HYPERLINK("https://talan.bank.gov.ua/get-user-certificate/Kkmmjuhqa54SuWh2biGg","Завантажити сертифікат")</f>
        <v>Завантажити сертифікат</v>
      </c>
    </row>
    <row r="1403" spans="1:3" x14ac:dyDescent="0.3">
      <c r="A1403">
        <v>1402</v>
      </c>
      <c r="B1403" s="1" t="s">
        <v>1374</v>
      </c>
      <c r="C1403" t="str">
        <f>HYPERLINK("https://talan.bank.gov.ua/get-user-certificate/KkmmjM4TWHQDUdGmDRHF","Завантажити сертифікат")</f>
        <v>Завантажити сертифікат</v>
      </c>
    </row>
    <row r="1404" spans="1:3" x14ac:dyDescent="0.3">
      <c r="A1404">
        <v>1403</v>
      </c>
      <c r="B1404" s="1" t="s">
        <v>1375</v>
      </c>
      <c r="C1404" t="str">
        <f>HYPERLINK("https://talan.bank.gov.ua/get-user-certificate/KkmmjGLvx089xiSuwx_S","Завантажити сертифікат")</f>
        <v>Завантажити сертифікат</v>
      </c>
    </row>
    <row r="1405" spans="1:3" ht="28.8" x14ac:dyDescent="0.3">
      <c r="A1405">
        <v>1404</v>
      </c>
      <c r="B1405" s="1" t="s">
        <v>1376</v>
      </c>
      <c r="C1405" t="str">
        <f>HYPERLINK("https://talan.bank.gov.ua/get-user-certificate/KkmmjqFhIdetGT4v_tmr","Завантажити сертифікат")</f>
        <v>Завантажити сертифікат</v>
      </c>
    </row>
    <row r="1406" spans="1:3" ht="28.8" x14ac:dyDescent="0.3">
      <c r="A1406">
        <v>1405</v>
      </c>
      <c r="B1406" s="1" t="s">
        <v>1377</v>
      </c>
      <c r="C1406" t="str">
        <f>HYPERLINK("https://talan.bank.gov.ua/get-user-certificate/KkmmjoTLr5HzvSGHob5G","Завантажити сертифікат")</f>
        <v>Завантажити сертифікат</v>
      </c>
    </row>
    <row r="1407" spans="1:3" x14ac:dyDescent="0.3">
      <c r="A1407">
        <v>1406</v>
      </c>
      <c r="B1407" s="1" t="s">
        <v>1378</v>
      </c>
      <c r="C1407" t="str">
        <f>HYPERLINK("https://talan.bank.gov.ua/get-user-certificate/Kkmmj2laOSYbNx6Q0i2P","Завантажити сертифікат")</f>
        <v>Завантажити сертифікат</v>
      </c>
    </row>
    <row r="1408" spans="1:3" x14ac:dyDescent="0.3">
      <c r="A1408">
        <v>1407</v>
      </c>
      <c r="B1408" s="1" t="s">
        <v>1379</v>
      </c>
      <c r="C1408" t="str">
        <f>HYPERLINK("https://talan.bank.gov.ua/get-user-certificate/KkmmjgvtVZTGDFEq07ax","Завантажити сертифікат")</f>
        <v>Завантажити сертифікат</v>
      </c>
    </row>
    <row r="1409" spans="1:3" ht="28.8" x14ac:dyDescent="0.3">
      <c r="A1409">
        <v>1408</v>
      </c>
      <c r="B1409" s="1" t="s">
        <v>1380</v>
      </c>
      <c r="C1409" t="str">
        <f>HYPERLINK("https://talan.bank.gov.ua/get-user-certificate/KkmmjKRMMlMZMkgPmTX-","Завантажити сертифікат")</f>
        <v>Завантажити сертифікат</v>
      </c>
    </row>
    <row r="1410" spans="1:3" x14ac:dyDescent="0.3">
      <c r="A1410">
        <v>1409</v>
      </c>
      <c r="B1410" s="1" t="s">
        <v>1381</v>
      </c>
      <c r="C1410" t="str">
        <f>HYPERLINK("https://talan.bank.gov.ua/get-user-certificate/KkmmjhBID0oEHjfiSElf","Завантажити сертифікат")</f>
        <v>Завантажити сертифікат</v>
      </c>
    </row>
    <row r="1411" spans="1:3" ht="28.8" x14ac:dyDescent="0.3">
      <c r="A1411">
        <v>1410</v>
      </c>
      <c r="B1411" s="1" t="s">
        <v>1382</v>
      </c>
      <c r="C1411" t="str">
        <f>HYPERLINK("https://talan.bank.gov.ua/get-user-certificate/KkmmjPlbhqsTTLTp5vpV","Завантажити сертифікат")</f>
        <v>Завантажити сертифікат</v>
      </c>
    </row>
    <row r="1412" spans="1:3" x14ac:dyDescent="0.3">
      <c r="A1412">
        <v>1411</v>
      </c>
      <c r="B1412" s="1" t="s">
        <v>1383</v>
      </c>
      <c r="C1412" t="str">
        <f>HYPERLINK("https://talan.bank.gov.ua/get-user-certificate/KkmmjFq1MhUTEOaSEW5P","Завантажити сертифікат")</f>
        <v>Завантажити сертифікат</v>
      </c>
    </row>
    <row r="1413" spans="1:3" x14ac:dyDescent="0.3">
      <c r="A1413">
        <v>1412</v>
      </c>
      <c r="B1413" s="1" t="s">
        <v>1384</v>
      </c>
      <c r="C1413" t="str">
        <f>HYPERLINK("https://talan.bank.gov.ua/get-user-certificate/KkmmjcbcB_TUBOTrsz8-","Завантажити сертифікат")</f>
        <v>Завантажити сертифікат</v>
      </c>
    </row>
    <row r="1414" spans="1:3" ht="28.8" x14ac:dyDescent="0.3">
      <c r="A1414">
        <v>1413</v>
      </c>
      <c r="B1414" s="1" t="s">
        <v>1385</v>
      </c>
      <c r="C1414" t="str">
        <f>HYPERLINK("https://talan.bank.gov.ua/get-user-certificate/KkmmjCRvvBaq6ktmAQFu","Завантажити сертифікат")</f>
        <v>Завантажити сертифікат</v>
      </c>
    </row>
    <row r="1415" spans="1:3" x14ac:dyDescent="0.3">
      <c r="A1415">
        <v>1414</v>
      </c>
      <c r="B1415" s="1" t="s">
        <v>1386</v>
      </c>
      <c r="C1415" t="str">
        <f>HYPERLINK("https://talan.bank.gov.ua/get-user-certificate/KkmmjRYJj76UU1dFTYSM","Завантажити сертифікат")</f>
        <v>Завантажити сертифікат</v>
      </c>
    </row>
    <row r="1416" spans="1:3" x14ac:dyDescent="0.3">
      <c r="A1416">
        <v>1415</v>
      </c>
      <c r="B1416" s="1" t="s">
        <v>1387</v>
      </c>
      <c r="C1416" t="str">
        <f>HYPERLINK("https://talan.bank.gov.ua/get-user-certificate/KkmmjU2evJBIrwoUDc8I","Завантажити сертифікат")</f>
        <v>Завантажити сертифікат</v>
      </c>
    </row>
    <row r="1417" spans="1:3" x14ac:dyDescent="0.3">
      <c r="A1417">
        <v>1416</v>
      </c>
      <c r="B1417" s="1" t="s">
        <v>1388</v>
      </c>
      <c r="C1417" t="str">
        <f>HYPERLINK("https://talan.bank.gov.ua/get-user-certificate/KkmmjL0DivbcSBv46SeW","Завантажити сертифікат")</f>
        <v>Завантажити сертифікат</v>
      </c>
    </row>
    <row r="1418" spans="1:3" ht="43.2" x14ac:dyDescent="0.3">
      <c r="A1418">
        <v>1417</v>
      </c>
      <c r="B1418" s="1" t="s">
        <v>1389</v>
      </c>
      <c r="C1418" t="str">
        <f>HYPERLINK("https://talan.bank.gov.ua/get-user-certificate/Kkmmjk6YfVmySD882pEj","Завантажити сертифікат")</f>
        <v>Завантажити сертифікат</v>
      </c>
    </row>
    <row r="1419" spans="1:3" x14ac:dyDescent="0.3">
      <c r="A1419">
        <v>1418</v>
      </c>
      <c r="B1419" s="1" t="s">
        <v>1390</v>
      </c>
      <c r="C1419" t="str">
        <f>HYPERLINK("https://talan.bank.gov.ua/get-user-certificate/KkmmjnUZG6GjmmbKuB_c","Завантажити сертифікат")</f>
        <v>Завантажити сертифікат</v>
      </c>
    </row>
    <row r="1420" spans="1:3" ht="28.8" x14ac:dyDescent="0.3">
      <c r="A1420">
        <v>1419</v>
      </c>
      <c r="B1420" s="1" t="s">
        <v>1391</v>
      </c>
      <c r="C1420" t="str">
        <f>HYPERLINK("https://talan.bank.gov.ua/get-user-certificate/Kkmmj35XU1ydFQk29SNL","Завантажити сертифікат")</f>
        <v>Завантажити сертифікат</v>
      </c>
    </row>
    <row r="1421" spans="1:3" x14ac:dyDescent="0.3">
      <c r="A1421">
        <v>1420</v>
      </c>
      <c r="B1421" s="1" t="s">
        <v>1392</v>
      </c>
      <c r="C1421" t="str">
        <f>HYPERLINK("https://talan.bank.gov.ua/get-user-certificate/Kkmmj2xtrua1OHsm6NFQ","Завантажити сертифікат")</f>
        <v>Завантажити сертифікат</v>
      </c>
    </row>
    <row r="1422" spans="1:3" ht="28.8" x14ac:dyDescent="0.3">
      <c r="A1422">
        <v>1421</v>
      </c>
      <c r="B1422" s="1" t="s">
        <v>1393</v>
      </c>
      <c r="C1422" t="str">
        <f>HYPERLINK("https://talan.bank.gov.ua/get-user-certificate/KkmmjtKlFHHdxwozf79o","Завантажити сертифікат")</f>
        <v>Завантажити сертифікат</v>
      </c>
    </row>
    <row r="1423" spans="1:3" ht="28.8" x14ac:dyDescent="0.3">
      <c r="A1423">
        <v>1422</v>
      </c>
      <c r="B1423" s="1" t="s">
        <v>1394</v>
      </c>
      <c r="C1423" t="str">
        <f>HYPERLINK("https://talan.bank.gov.ua/get-user-certificate/Kkmmj249Oks-Scp1DLsQ","Завантажити сертифікат")</f>
        <v>Завантажити сертифікат</v>
      </c>
    </row>
    <row r="1424" spans="1:3" ht="28.8" x14ac:dyDescent="0.3">
      <c r="A1424">
        <v>1423</v>
      </c>
      <c r="B1424" s="1" t="s">
        <v>1395</v>
      </c>
      <c r="C1424" t="str">
        <f>HYPERLINK("https://talan.bank.gov.ua/get-user-certificate/KkmmjE3jCDBA5whMyxeZ","Завантажити сертифікат")</f>
        <v>Завантажити сертифікат</v>
      </c>
    </row>
    <row r="1425" spans="1:3" ht="28.8" x14ac:dyDescent="0.3">
      <c r="A1425">
        <v>1424</v>
      </c>
      <c r="B1425" s="1" t="s">
        <v>1396</v>
      </c>
      <c r="C1425" t="str">
        <f>HYPERLINK("https://talan.bank.gov.ua/get-user-certificate/KkmmjpHpeC_ObDVesgiV","Завантажити сертифікат")</f>
        <v>Завантажити сертифікат</v>
      </c>
    </row>
    <row r="1426" spans="1:3" x14ac:dyDescent="0.3">
      <c r="A1426">
        <v>1425</v>
      </c>
      <c r="B1426" s="1" t="s">
        <v>1397</v>
      </c>
      <c r="C1426" t="str">
        <f>HYPERLINK("https://talan.bank.gov.ua/get-user-certificate/KkmmjdzBNVu6dOWJQCzW","Завантажити сертифікат")</f>
        <v>Завантажити сертифікат</v>
      </c>
    </row>
    <row r="1427" spans="1:3" x14ac:dyDescent="0.3">
      <c r="A1427">
        <v>1426</v>
      </c>
      <c r="B1427" s="1" t="s">
        <v>1398</v>
      </c>
      <c r="C1427" t="str">
        <f>HYPERLINK("https://talan.bank.gov.ua/get-user-certificate/KkmmjaBdRlLoNMgB82lL","Завантажити сертифікат")</f>
        <v>Завантажити сертифікат</v>
      </c>
    </row>
    <row r="1428" spans="1:3" x14ac:dyDescent="0.3">
      <c r="A1428">
        <v>1427</v>
      </c>
      <c r="B1428" s="1" t="s">
        <v>1399</v>
      </c>
      <c r="C1428" t="str">
        <f>HYPERLINK("https://talan.bank.gov.ua/get-user-certificate/KkmmjXQC2UnP9dp9jskG","Завантажити сертифікат")</f>
        <v>Завантажити сертифікат</v>
      </c>
    </row>
    <row r="1429" spans="1:3" x14ac:dyDescent="0.3">
      <c r="A1429">
        <v>1428</v>
      </c>
      <c r="B1429" s="1" t="s">
        <v>1400</v>
      </c>
      <c r="C1429" t="str">
        <f>HYPERLINK("https://talan.bank.gov.ua/get-user-certificate/Kkmmj1uySWSNt7upNo7j","Завантажити сертифікат")</f>
        <v>Завантажити сертифікат</v>
      </c>
    </row>
    <row r="1430" spans="1:3" x14ac:dyDescent="0.3">
      <c r="A1430">
        <v>1429</v>
      </c>
      <c r="B1430" s="1" t="s">
        <v>1401</v>
      </c>
      <c r="C1430" t="str">
        <f>HYPERLINK("https://talan.bank.gov.ua/get-user-certificate/Kkmmji5kKHMSqG583yh7","Завантажити сертифікат")</f>
        <v>Завантажити сертифікат</v>
      </c>
    </row>
    <row r="1431" spans="1:3" ht="28.8" x14ac:dyDescent="0.3">
      <c r="A1431">
        <v>1430</v>
      </c>
      <c r="B1431" s="1" t="s">
        <v>1402</v>
      </c>
      <c r="C1431" t="str">
        <f>HYPERLINK("https://talan.bank.gov.ua/get-user-certificate/KkmmjIBumIJlyFlZmvNS","Завантажити сертифікат")</f>
        <v>Завантажити сертифікат</v>
      </c>
    </row>
    <row r="1432" spans="1:3" x14ac:dyDescent="0.3">
      <c r="A1432">
        <v>1431</v>
      </c>
      <c r="B1432" s="1" t="s">
        <v>1403</v>
      </c>
      <c r="C1432" t="str">
        <f>HYPERLINK("https://talan.bank.gov.ua/get-user-certificate/Kkmmjh7j7jwrIZkPYgYs","Завантажити сертифікат")</f>
        <v>Завантажити сертифікат</v>
      </c>
    </row>
    <row r="1433" spans="1:3" x14ac:dyDescent="0.3">
      <c r="A1433">
        <v>1432</v>
      </c>
      <c r="B1433" s="1" t="s">
        <v>1404</v>
      </c>
      <c r="C1433" t="str">
        <f>HYPERLINK("https://talan.bank.gov.ua/get-user-certificate/KkmmjC5XC_Cgw22hhqBA","Завантажити сертифікат")</f>
        <v>Завантажити сертифікат</v>
      </c>
    </row>
    <row r="1434" spans="1:3" x14ac:dyDescent="0.3">
      <c r="A1434">
        <v>1433</v>
      </c>
      <c r="B1434" s="1" t="s">
        <v>1405</v>
      </c>
      <c r="C1434" t="str">
        <f>HYPERLINK("https://talan.bank.gov.ua/get-user-certificate/KkmmjG8hTOAOE51rbLOL","Завантажити сертифікат")</f>
        <v>Завантажити сертифікат</v>
      </c>
    </row>
    <row r="1435" spans="1:3" x14ac:dyDescent="0.3">
      <c r="A1435">
        <v>1434</v>
      </c>
      <c r="B1435" s="1" t="s">
        <v>1406</v>
      </c>
      <c r="C1435" t="str">
        <f>HYPERLINK("https://talan.bank.gov.ua/get-user-certificate/Kkmmjw3aGMoAfxBK0ndy","Завантажити сертифікат")</f>
        <v>Завантажити сертифікат</v>
      </c>
    </row>
    <row r="1436" spans="1:3" ht="28.8" x14ac:dyDescent="0.3">
      <c r="A1436">
        <v>1435</v>
      </c>
      <c r="B1436" s="1" t="s">
        <v>1407</v>
      </c>
      <c r="C1436" t="str">
        <f>HYPERLINK("https://talan.bank.gov.ua/get-user-certificate/KkmmjfsbTUDzjtuhcwhe","Завантажити сертифікат")</f>
        <v>Завантажити сертифікат</v>
      </c>
    </row>
    <row r="1437" spans="1:3" x14ac:dyDescent="0.3">
      <c r="A1437">
        <v>1436</v>
      </c>
      <c r="B1437" s="1" t="s">
        <v>1408</v>
      </c>
      <c r="C1437" t="str">
        <f>HYPERLINK("https://talan.bank.gov.ua/get-user-certificate/KkmmjfITLggIeXHkxjPp","Завантажити сертифікат")</f>
        <v>Завантажити сертифікат</v>
      </c>
    </row>
    <row r="1438" spans="1:3" ht="28.8" x14ac:dyDescent="0.3">
      <c r="A1438">
        <v>1437</v>
      </c>
      <c r="B1438" s="1" t="s">
        <v>1409</v>
      </c>
      <c r="C1438" t="str">
        <f>HYPERLINK("https://talan.bank.gov.ua/get-user-certificate/Kkmmj3JE9MGAUfxSaIO8","Завантажити сертифікат")</f>
        <v>Завантажити сертифікат</v>
      </c>
    </row>
    <row r="1439" spans="1:3" x14ac:dyDescent="0.3">
      <c r="A1439">
        <v>1438</v>
      </c>
      <c r="B1439" s="1" t="s">
        <v>1410</v>
      </c>
      <c r="C1439" t="str">
        <f>HYPERLINK("https://talan.bank.gov.ua/get-user-certificate/KkmmjDvzyL-dI_ibbcok","Завантажити сертифікат")</f>
        <v>Завантажити сертифікат</v>
      </c>
    </row>
    <row r="1440" spans="1:3" x14ac:dyDescent="0.3">
      <c r="A1440">
        <v>1439</v>
      </c>
      <c r="B1440" s="1" t="s">
        <v>1411</v>
      </c>
      <c r="C1440" t="str">
        <f>HYPERLINK("https://talan.bank.gov.ua/get-user-certificate/KkmmjNLGsF5w7-yl0A5q","Завантажити сертифікат")</f>
        <v>Завантажити сертифікат</v>
      </c>
    </row>
    <row r="1441" spans="1:3" ht="28.8" x14ac:dyDescent="0.3">
      <c r="A1441">
        <v>1440</v>
      </c>
      <c r="B1441" s="1" t="s">
        <v>1412</v>
      </c>
      <c r="C1441" t="str">
        <f>HYPERLINK("https://talan.bank.gov.ua/get-user-certificate/KkmmjEPJMfM1Jz3zDjQA","Завантажити сертифікат")</f>
        <v>Завантажити сертифікат</v>
      </c>
    </row>
    <row r="1442" spans="1:3" ht="28.8" x14ac:dyDescent="0.3">
      <c r="A1442">
        <v>1441</v>
      </c>
      <c r="B1442" s="1" t="s">
        <v>1413</v>
      </c>
      <c r="C1442" t="str">
        <f>HYPERLINK("https://talan.bank.gov.ua/get-user-certificate/Kkmmj5pfhm42XWShHPQ7","Завантажити сертифікат")</f>
        <v>Завантажити сертифікат</v>
      </c>
    </row>
    <row r="1443" spans="1:3" ht="43.2" x14ac:dyDescent="0.3">
      <c r="A1443">
        <v>1442</v>
      </c>
      <c r="B1443" s="1" t="s">
        <v>1414</v>
      </c>
      <c r="C1443" t="str">
        <f>HYPERLINK("https://talan.bank.gov.ua/get-user-certificate/Kkmmj2uJdvkBHwBKgGX9","Завантажити сертифікат")</f>
        <v>Завантажити сертифікат</v>
      </c>
    </row>
    <row r="1444" spans="1:3" ht="28.8" x14ac:dyDescent="0.3">
      <c r="A1444">
        <v>1443</v>
      </c>
      <c r="B1444" s="1" t="s">
        <v>1415</v>
      </c>
      <c r="C1444" t="str">
        <f>HYPERLINK("https://talan.bank.gov.ua/get-user-certificate/Kkmmj5vmIHtJqCkUmclk","Завантажити сертифікат")</f>
        <v>Завантажити сертифікат</v>
      </c>
    </row>
    <row r="1445" spans="1:3" x14ac:dyDescent="0.3">
      <c r="A1445">
        <v>1444</v>
      </c>
      <c r="B1445" s="1" t="s">
        <v>1416</v>
      </c>
      <c r="C1445" t="str">
        <f>HYPERLINK("https://talan.bank.gov.ua/get-user-certificate/KkmmjC_Rrl_WrIUd2T7w","Завантажити сертифікат")</f>
        <v>Завантажити сертифікат</v>
      </c>
    </row>
    <row r="1446" spans="1:3" x14ac:dyDescent="0.3">
      <c r="A1446">
        <v>1445</v>
      </c>
      <c r="B1446" s="1" t="s">
        <v>1417</v>
      </c>
      <c r="C1446" t="str">
        <f>HYPERLINK("https://talan.bank.gov.ua/get-user-certificate/KkmmjiEwRXnbKXOxtvd3","Завантажити сертифікат")</f>
        <v>Завантажити сертифікат</v>
      </c>
    </row>
    <row r="1447" spans="1:3" x14ac:dyDescent="0.3">
      <c r="A1447">
        <v>1446</v>
      </c>
      <c r="B1447" s="1" t="s">
        <v>1418</v>
      </c>
      <c r="C1447" t="str">
        <f>HYPERLINK("https://talan.bank.gov.ua/get-user-certificate/KkmmjUdSRml9PB7sYomL","Завантажити сертифікат")</f>
        <v>Завантажити сертифікат</v>
      </c>
    </row>
    <row r="1448" spans="1:3" ht="28.8" x14ac:dyDescent="0.3">
      <c r="A1448">
        <v>1447</v>
      </c>
      <c r="B1448" s="1" t="s">
        <v>1419</v>
      </c>
      <c r="C1448" t="str">
        <f>HYPERLINK("https://talan.bank.gov.ua/get-user-certificate/KkmmjOXndSvzQ86T6poU","Завантажити сертифікат")</f>
        <v>Завантажити сертифікат</v>
      </c>
    </row>
    <row r="1449" spans="1:3" ht="28.8" x14ac:dyDescent="0.3">
      <c r="A1449">
        <v>1448</v>
      </c>
      <c r="B1449" s="1" t="s">
        <v>1420</v>
      </c>
      <c r="C1449" t="str">
        <f>HYPERLINK("https://talan.bank.gov.ua/get-user-certificate/KkmmjhLXXXxOHiKOusrX","Завантажити сертифікат")</f>
        <v>Завантажити сертифікат</v>
      </c>
    </row>
    <row r="1450" spans="1:3" ht="28.8" x14ac:dyDescent="0.3">
      <c r="A1450">
        <v>1449</v>
      </c>
      <c r="B1450" s="1" t="s">
        <v>1421</v>
      </c>
      <c r="C1450" t="str">
        <f>HYPERLINK("https://talan.bank.gov.ua/get-user-certificate/KkmmjvHY9V_y1vaAz1z0","Завантажити сертифікат")</f>
        <v>Завантажити сертифікат</v>
      </c>
    </row>
    <row r="1451" spans="1:3" x14ac:dyDescent="0.3">
      <c r="A1451">
        <v>1450</v>
      </c>
      <c r="B1451" s="1" t="s">
        <v>1422</v>
      </c>
      <c r="C1451" t="str">
        <f>HYPERLINK("https://talan.bank.gov.ua/get-user-certificate/KkmmjSYOMmxpcuSnCKZ0","Завантажити сертифікат")</f>
        <v>Завантажити сертифікат</v>
      </c>
    </row>
    <row r="1452" spans="1:3" ht="28.8" x14ac:dyDescent="0.3">
      <c r="A1452">
        <v>1451</v>
      </c>
      <c r="B1452" s="1" t="s">
        <v>1423</v>
      </c>
      <c r="C1452" t="str">
        <f>HYPERLINK("https://talan.bank.gov.ua/get-user-certificate/Kkmmje7OghE_9ULNtclz","Завантажити сертифікат")</f>
        <v>Завантажити сертифікат</v>
      </c>
    </row>
    <row r="1453" spans="1:3" x14ac:dyDescent="0.3">
      <c r="A1453">
        <v>1452</v>
      </c>
      <c r="B1453" s="1" t="s">
        <v>1424</v>
      </c>
      <c r="C1453" t="str">
        <f>HYPERLINK("https://talan.bank.gov.ua/get-user-certificate/Kkmmj6pAe_Y4S5Bmo7nH","Завантажити сертифікат")</f>
        <v>Завантажити сертифікат</v>
      </c>
    </row>
    <row r="1454" spans="1:3" x14ac:dyDescent="0.3">
      <c r="A1454">
        <v>1453</v>
      </c>
      <c r="B1454" s="1" t="s">
        <v>1425</v>
      </c>
      <c r="C1454" t="str">
        <f>HYPERLINK("https://talan.bank.gov.ua/get-user-certificate/Kkmmj5a9sf0dkPGMiaiO","Завантажити сертифікат")</f>
        <v>Завантажити сертифікат</v>
      </c>
    </row>
    <row r="1455" spans="1:3" ht="28.8" x14ac:dyDescent="0.3">
      <c r="A1455">
        <v>1454</v>
      </c>
      <c r="B1455" s="1" t="s">
        <v>1426</v>
      </c>
      <c r="C1455" t="str">
        <f>HYPERLINK("https://talan.bank.gov.ua/get-user-certificate/Kkmmji2pEskUObRI-h4G","Завантажити сертифікат")</f>
        <v>Завантажити сертифікат</v>
      </c>
    </row>
    <row r="1456" spans="1:3" x14ac:dyDescent="0.3">
      <c r="A1456">
        <v>1455</v>
      </c>
      <c r="B1456" s="1" t="s">
        <v>1427</v>
      </c>
      <c r="C1456" t="str">
        <f>HYPERLINK("https://talan.bank.gov.ua/get-user-certificate/KkmmjEKI9yumSj6SueAK","Завантажити сертифікат")</f>
        <v>Завантажити сертифікат</v>
      </c>
    </row>
    <row r="1457" spans="1:3" x14ac:dyDescent="0.3">
      <c r="A1457">
        <v>1456</v>
      </c>
      <c r="B1457" s="1" t="s">
        <v>1428</v>
      </c>
      <c r="C1457" t="str">
        <f>HYPERLINK("https://talan.bank.gov.ua/get-user-certificate/Kkmmj_gaCK_0CPk1WOgp","Завантажити сертифікат")</f>
        <v>Завантажити сертифікат</v>
      </c>
    </row>
    <row r="1458" spans="1:3" ht="28.8" x14ac:dyDescent="0.3">
      <c r="A1458">
        <v>1457</v>
      </c>
      <c r="B1458" s="1" t="s">
        <v>1429</v>
      </c>
      <c r="C1458" t="str">
        <f>HYPERLINK("https://talan.bank.gov.ua/get-user-certificate/KkmmjHK84GgTO0NRngz_","Завантажити сертифікат")</f>
        <v>Завантажити сертифікат</v>
      </c>
    </row>
    <row r="1459" spans="1:3" x14ac:dyDescent="0.3">
      <c r="A1459">
        <v>1458</v>
      </c>
      <c r="B1459" s="1" t="s">
        <v>1430</v>
      </c>
      <c r="C1459" t="str">
        <f>HYPERLINK("https://talan.bank.gov.ua/get-user-certificate/KkmmjB596Qpk2fvsmPMN","Завантажити сертифікат")</f>
        <v>Завантажити сертифікат</v>
      </c>
    </row>
    <row r="1460" spans="1:3" ht="28.8" x14ac:dyDescent="0.3">
      <c r="A1460">
        <v>1459</v>
      </c>
      <c r="B1460" s="1" t="s">
        <v>1431</v>
      </c>
      <c r="C1460" t="str">
        <f>HYPERLINK("https://talan.bank.gov.ua/get-user-certificate/KkmmjUqlpmEK_39YCUnn","Завантажити сертифікат")</f>
        <v>Завантажити сертифікат</v>
      </c>
    </row>
    <row r="1461" spans="1:3" x14ac:dyDescent="0.3">
      <c r="A1461">
        <v>1460</v>
      </c>
      <c r="B1461" s="1" t="s">
        <v>1432</v>
      </c>
      <c r="C1461" t="str">
        <f>HYPERLINK("https://talan.bank.gov.ua/get-user-certificate/Kkmmj364MqjKyKEZvpYD","Завантажити сертифікат")</f>
        <v>Завантажити сертифікат</v>
      </c>
    </row>
    <row r="1462" spans="1:3" ht="28.8" x14ac:dyDescent="0.3">
      <c r="A1462">
        <v>1461</v>
      </c>
      <c r="B1462" s="1" t="s">
        <v>1433</v>
      </c>
      <c r="C1462" t="str">
        <f>HYPERLINK("https://talan.bank.gov.ua/get-user-certificate/KkmmjkE8TSwyGdxISO9e","Завантажити сертифікат")</f>
        <v>Завантажити сертифікат</v>
      </c>
    </row>
    <row r="1463" spans="1:3" x14ac:dyDescent="0.3">
      <c r="A1463">
        <v>1462</v>
      </c>
      <c r="B1463" s="1" t="s">
        <v>1434</v>
      </c>
      <c r="C1463" t="str">
        <f>HYPERLINK("https://talan.bank.gov.ua/get-user-certificate/KkmmjgaBOsGQIIRtg1y-","Завантажити сертифікат")</f>
        <v>Завантажити сертифікат</v>
      </c>
    </row>
    <row r="1464" spans="1:3" ht="28.8" x14ac:dyDescent="0.3">
      <c r="A1464">
        <v>1463</v>
      </c>
      <c r="B1464" s="1" t="s">
        <v>1435</v>
      </c>
      <c r="C1464" t="str">
        <f>HYPERLINK("https://talan.bank.gov.ua/get-user-certificate/KkmmjQ6y_a9U-6ufWh9w","Завантажити сертифікат")</f>
        <v>Завантажити сертифікат</v>
      </c>
    </row>
    <row r="1465" spans="1:3" ht="28.8" x14ac:dyDescent="0.3">
      <c r="A1465">
        <v>1464</v>
      </c>
      <c r="B1465" s="1" t="s">
        <v>1436</v>
      </c>
      <c r="C1465" t="str">
        <f>HYPERLINK("https://talan.bank.gov.ua/get-user-certificate/KkmmjaDAxQ6jcTzNmV9H","Завантажити сертифікат")</f>
        <v>Завантажити сертифікат</v>
      </c>
    </row>
    <row r="1466" spans="1:3" x14ac:dyDescent="0.3">
      <c r="A1466">
        <v>1465</v>
      </c>
      <c r="B1466" s="1" t="s">
        <v>1437</v>
      </c>
      <c r="C1466" t="str">
        <f>HYPERLINK("https://talan.bank.gov.ua/get-user-certificate/Kkmmj2cCpQ1LjOllU8aU","Завантажити сертифікат")</f>
        <v>Завантажити сертифікат</v>
      </c>
    </row>
    <row r="1467" spans="1:3" ht="28.8" x14ac:dyDescent="0.3">
      <c r="A1467">
        <v>1466</v>
      </c>
      <c r="B1467" s="1" t="s">
        <v>1438</v>
      </c>
      <c r="C1467" t="str">
        <f>HYPERLINK("https://talan.bank.gov.ua/get-user-certificate/KkmmjiPreCYkcOi4C1Qv","Завантажити сертифікат")</f>
        <v>Завантажити сертифікат</v>
      </c>
    </row>
    <row r="1468" spans="1:3" x14ac:dyDescent="0.3">
      <c r="A1468">
        <v>1467</v>
      </c>
      <c r="B1468" s="1" t="s">
        <v>1439</v>
      </c>
      <c r="C1468" t="str">
        <f>HYPERLINK("https://talan.bank.gov.ua/get-user-certificate/Kkmmj5wYBaxMUFUX1mxG","Завантажити сертифікат")</f>
        <v>Завантажити сертифікат</v>
      </c>
    </row>
    <row r="1469" spans="1:3" x14ac:dyDescent="0.3">
      <c r="A1469">
        <v>1468</v>
      </c>
      <c r="B1469" s="1" t="s">
        <v>1440</v>
      </c>
      <c r="C1469" t="str">
        <f>HYPERLINK("https://talan.bank.gov.ua/get-user-certificate/KkmmjmjNqFg_Bmhs9rBZ","Завантажити сертифікат")</f>
        <v>Завантажити сертифікат</v>
      </c>
    </row>
    <row r="1470" spans="1:3" x14ac:dyDescent="0.3">
      <c r="A1470">
        <v>1469</v>
      </c>
      <c r="B1470" s="1" t="s">
        <v>1441</v>
      </c>
      <c r="C1470" t="str">
        <f>HYPERLINK("https://talan.bank.gov.ua/get-user-certificate/Kkmmju0lI8SgvNkcG0dg","Завантажити сертифікат")</f>
        <v>Завантажити сертифікат</v>
      </c>
    </row>
    <row r="1471" spans="1:3" x14ac:dyDescent="0.3">
      <c r="A1471">
        <v>1470</v>
      </c>
      <c r="B1471" s="1" t="s">
        <v>1442</v>
      </c>
      <c r="C1471" t="str">
        <f>HYPERLINK("https://talan.bank.gov.ua/get-user-certificate/KkmmjMWoUe8z5l4VWWxV","Завантажити сертифікат")</f>
        <v>Завантажити сертифікат</v>
      </c>
    </row>
    <row r="1472" spans="1:3" x14ac:dyDescent="0.3">
      <c r="A1472">
        <v>1471</v>
      </c>
      <c r="B1472" s="1" t="s">
        <v>1443</v>
      </c>
      <c r="C1472" t="str">
        <f>HYPERLINK("https://talan.bank.gov.ua/get-user-certificate/KkmmjBmCPWzBLbA8GpGM","Завантажити сертифікат")</f>
        <v>Завантажити сертифікат</v>
      </c>
    </row>
    <row r="1473" spans="1:3" x14ac:dyDescent="0.3">
      <c r="A1473">
        <v>1472</v>
      </c>
      <c r="B1473" s="1" t="s">
        <v>1444</v>
      </c>
      <c r="C1473" t="str">
        <f>HYPERLINK("https://talan.bank.gov.ua/get-user-certificate/KkmmjvUQ62OmbYnihyu3","Завантажити сертифікат")</f>
        <v>Завантажити сертифікат</v>
      </c>
    </row>
    <row r="1474" spans="1:3" x14ac:dyDescent="0.3">
      <c r="A1474">
        <v>1473</v>
      </c>
      <c r="B1474" s="1" t="s">
        <v>1445</v>
      </c>
      <c r="C1474" t="str">
        <f>HYPERLINK("https://talan.bank.gov.ua/get-user-certificate/KkmmjqLog8EPAsGYVQGQ","Завантажити сертифікат")</f>
        <v>Завантажити сертифікат</v>
      </c>
    </row>
    <row r="1475" spans="1:3" x14ac:dyDescent="0.3">
      <c r="A1475">
        <v>1474</v>
      </c>
      <c r="B1475" s="1" t="s">
        <v>1446</v>
      </c>
      <c r="C1475" t="str">
        <f>HYPERLINK("https://talan.bank.gov.ua/get-user-certificate/KkmmjWunfvEklLWaCBk2","Завантажити сертифікат")</f>
        <v>Завантажити сертифікат</v>
      </c>
    </row>
    <row r="1476" spans="1:3" x14ac:dyDescent="0.3">
      <c r="A1476">
        <v>1475</v>
      </c>
      <c r="B1476" s="1" t="s">
        <v>1447</v>
      </c>
      <c r="C1476" t="str">
        <f>HYPERLINK("https://talan.bank.gov.ua/get-user-certificate/KkmmjRwp856z1UVCMbdm","Завантажити сертифікат")</f>
        <v>Завантажити сертифікат</v>
      </c>
    </row>
    <row r="1477" spans="1:3" x14ac:dyDescent="0.3">
      <c r="A1477">
        <v>1476</v>
      </c>
      <c r="B1477" s="1" t="s">
        <v>1448</v>
      </c>
      <c r="C1477" t="str">
        <f>HYPERLINK("https://talan.bank.gov.ua/get-user-certificate/Kkmmjdbcm2xZxiaCW-jX","Завантажити сертифікат")</f>
        <v>Завантажити сертифікат</v>
      </c>
    </row>
    <row r="1478" spans="1:3" x14ac:dyDescent="0.3">
      <c r="A1478">
        <v>1477</v>
      </c>
      <c r="B1478" s="1" t="s">
        <v>1449</v>
      </c>
      <c r="C1478" t="str">
        <f>HYPERLINK("https://talan.bank.gov.ua/get-user-certificate/KkmmjefoZIPXmqCp1bFI","Завантажити сертифікат")</f>
        <v>Завантажити сертифікат</v>
      </c>
    </row>
    <row r="1479" spans="1:3" ht="28.8" x14ac:dyDescent="0.3">
      <c r="A1479">
        <v>1478</v>
      </c>
      <c r="B1479" s="1" t="s">
        <v>1450</v>
      </c>
      <c r="C1479" t="str">
        <f>HYPERLINK("https://talan.bank.gov.ua/get-user-certificate/KkmmjcPzT4lB7uhXOdNr","Завантажити сертифікат")</f>
        <v>Завантажити сертифікат</v>
      </c>
    </row>
    <row r="1480" spans="1:3" ht="28.8" x14ac:dyDescent="0.3">
      <c r="A1480">
        <v>1479</v>
      </c>
      <c r="B1480" s="1" t="s">
        <v>1451</v>
      </c>
      <c r="C1480" t="str">
        <f>HYPERLINK("https://talan.bank.gov.ua/get-user-certificate/KkmmjHEuHOUFcQd6nTlC","Завантажити сертифікат")</f>
        <v>Завантажити сертифікат</v>
      </c>
    </row>
    <row r="1481" spans="1:3" x14ac:dyDescent="0.3">
      <c r="A1481">
        <v>1480</v>
      </c>
      <c r="B1481" s="1" t="s">
        <v>1452</v>
      </c>
      <c r="C1481" t="str">
        <f>HYPERLINK("https://talan.bank.gov.ua/get-user-certificate/KkmmjYTHW3X8Os1KpokO","Завантажити сертифікат")</f>
        <v>Завантажити сертифікат</v>
      </c>
    </row>
    <row r="1482" spans="1:3" x14ac:dyDescent="0.3">
      <c r="A1482">
        <v>1481</v>
      </c>
      <c r="B1482" s="1" t="s">
        <v>1453</v>
      </c>
      <c r="C1482" t="str">
        <f>HYPERLINK("https://talan.bank.gov.ua/get-user-certificate/KkmmjxKKGDnsr8zQKgNu","Завантажити сертифікат")</f>
        <v>Завантажити сертифікат</v>
      </c>
    </row>
    <row r="1483" spans="1:3" x14ac:dyDescent="0.3">
      <c r="A1483">
        <v>1482</v>
      </c>
      <c r="B1483" s="1" t="s">
        <v>1454</v>
      </c>
      <c r="C1483" t="str">
        <f>HYPERLINK("https://talan.bank.gov.ua/get-user-certificate/KkmmjBds8T3IRgDhec9C","Завантажити сертифікат")</f>
        <v>Завантажити сертифікат</v>
      </c>
    </row>
    <row r="1484" spans="1:3" x14ac:dyDescent="0.3">
      <c r="A1484">
        <v>1483</v>
      </c>
      <c r="B1484" s="1" t="s">
        <v>1455</v>
      </c>
      <c r="C1484" t="str">
        <f>HYPERLINK("https://talan.bank.gov.ua/get-user-certificate/KkmmjFzjoO8gNLwaIuIu","Завантажити сертифікат")</f>
        <v>Завантажити сертифікат</v>
      </c>
    </row>
    <row r="1485" spans="1:3" x14ac:dyDescent="0.3">
      <c r="A1485">
        <v>1484</v>
      </c>
      <c r="B1485" s="1" t="s">
        <v>1456</v>
      </c>
      <c r="C1485" t="str">
        <f>HYPERLINK("https://talan.bank.gov.ua/get-user-certificate/KkmmjxZ04JFzE1oiiDBL","Завантажити сертифікат")</f>
        <v>Завантажити сертифікат</v>
      </c>
    </row>
    <row r="1486" spans="1:3" ht="28.8" x14ac:dyDescent="0.3">
      <c r="A1486">
        <v>1485</v>
      </c>
      <c r="B1486" s="1" t="s">
        <v>1457</v>
      </c>
      <c r="C1486" t="str">
        <f>HYPERLINK("https://talan.bank.gov.ua/get-user-certificate/Kkmmjz-Ci1vMoMipYEgu","Завантажити сертифікат")</f>
        <v>Завантажити сертифікат</v>
      </c>
    </row>
    <row r="1487" spans="1:3" x14ac:dyDescent="0.3">
      <c r="A1487">
        <v>1486</v>
      </c>
      <c r="B1487" s="1" t="s">
        <v>1458</v>
      </c>
      <c r="C1487" t="str">
        <f>HYPERLINK("https://talan.bank.gov.ua/get-user-certificate/KkmmjWGktu77CB3AM0gI","Завантажити сертифікат")</f>
        <v>Завантажити сертифікат</v>
      </c>
    </row>
    <row r="1488" spans="1:3" x14ac:dyDescent="0.3">
      <c r="A1488">
        <v>1487</v>
      </c>
      <c r="B1488" s="1" t="s">
        <v>1459</v>
      </c>
      <c r="C1488" t="str">
        <f>HYPERLINK("https://talan.bank.gov.ua/get-user-certificate/KkmmjG8axoxaA_XsQBjB","Завантажити сертифікат")</f>
        <v>Завантажити сертифікат</v>
      </c>
    </row>
    <row r="1489" spans="1:3" x14ac:dyDescent="0.3">
      <c r="A1489">
        <v>1488</v>
      </c>
      <c r="B1489" s="1" t="s">
        <v>1460</v>
      </c>
      <c r="C1489" t="str">
        <f>HYPERLINK("https://talan.bank.gov.ua/get-user-certificate/KkmmjUsEjXy0K8hk8VPA","Завантажити сертифікат")</f>
        <v>Завантажити сертифікат</v>
      </c>
    </row>
    <row r="1490" spans="1:3" x14ac:dyDescent="0.3">
      <c r="A1490">
        <v>1489</v>
      </c>
      <c r="B1490" s="1" t="s">
        <v>1461</v>
      </c>
      <c r="C1490" t="str">
        <f>HYPERLINK("https://talan.bank.gov.ua/get-user-certificate/KkmmjYaN4yoyOfYzN0jN","Завантажити сертифікат")</f>
        <v>Завантажити сертифікат</v>
      </c>
    </row>
    <row r="1491" spans="1:3" x14ac:dyDescent="0.3">
      <c r="A1491">
        <v>1490</v>
      </c>
      <c r="B1491" s="1" t="s">
        <v>1462</v>
      </c>
      <c r="C1491" t="str">
        <f>HYPERLINK("https://talan.bank.gov.ua/get-user-certificate/KkmmjOZ6DnP5t3575v1-","Завантажити сертифікат")</f>
        <v>Завантажити сертифікат</v>
      </c>
    </row>
    <row r="1492" spans="1:3" ht="43.2" x14ac:dyDescent="0.3">
      <c r="A1492">
        <v>1491</v>
      </c>
      <c r="B1492" s="1" t="s">
        <v>1463</v>
      </c>
      <c r="C1492" t="str">
        <f>HYPERLINK("https://talan.bank.gov.ua/get-user-certificate/KkmmjZsJJRA91Tu-Slxm","Завантажити сертифікат")</f>
        <v>Завантажити сертифікат</v>
      </c>
    </row>
    <row r="1493" spans="1:3" x14ac:dyDescent="0.3">
      <c r="A1493">
        <v>1492</v>
      </c>
      <c r="B1493" s="1" t="s">
        <v>1464</v>
      </c>
      <c r="C1493" t="str">
        <f>HYPERLINK("https://talan.bank.gov.ua/get-user-certificate/KkmmjmMQQXDqfapdP5V_","Завантажити сертифікат")</f>
        <v>Завантажити сертифікат</v>
      </c>
    </row>
    <row r="1494" spans="1:3" x14ac:dyDescent="0.3">
      <c r="A1494">
        <v>1493</v>
      </c>
      <c r="B1494" s="1" t="s">
        <v>1465</v>
      </c>
      <c r="C1494" t="str">
        <f>HYPERLINK("https://talan.bank.gov.ua/get-user-certificate/KkmmjZ2TyQPCEEt9Xwln","Завантажити сертифікат")</f>
        <v>Завантажити сертифікат</v>
      </c>
    </row>
    <row r="1495" spans="1:3" x14ac:dyDescent="0.3">
      <c r="A1495">
        <v>1494</v>
      </c>
      <c r="B1495" s="1" t="s">
        <v>1466</v>
      </c>
      <c r="C1495" t="str">
        <f>HYPERLINK("https://talan.bank.gov.ua/get-user-certificate/KkmmjZsXm4oECwJQfa58","Завантажити сертифікат")</f>
        <v>Завантажити сертифікат</v>
      </c>
    </row>
    <row r="1496" spans="1:3" x14ac:dyDescent="0.3">
      <c r="A1496">
        <v>1495</v>
      </c>
      <c r="B1496" s="1" t="s">
        <v>1467</v>
      </c>
      <c r="C1496" t="str">
        <f>HYPERLINK("https://talan.bank.gov.ua/get-user-certificate/KkmmjbycPGfd8csIrkHJ","Завантажити сертифікат")</f>
        <v>Завантажити сертифікат</v>
      </c>
    </row>
    <row r="1497" spans="1:3" x14ac:dyDescent="0.3">
      <c r="A1497">
        <v>1496</v>
      </c>
      <c r="B1497" s="1" t="s">
        <v>1468</v>
      </c>
      <c r="C1497" t="str">
        <f>HYPERLINK("https://talan.bank.gov.ua/get-user-certificate/KkmmjEBD7zVpDM1tschs","Завантажити сертифікат")</f>
        <v>Завантажити сертифікат</v>
      </c>
    </row>
    <row r="1498" spans="1:3" x14ac:dyDescent="0.3">
      <c r="A1498">
        <v>1497</v>
      </c>
      <c r="B1498" s="1" t="s">
        <v>1469</v>
      </c>
      <c r="C1498" t="str">
        <f>HYPERLINK("https://talan.bank.gov.ua/get-user-certificate/KkmmjwwIV8wfxL3PC2yS","Завантажити сертифікат")</f>
        <v>Завантажити сертифікат</v>
      </c>
    </row>
    <row r="1499" spans="1:3" ht="28.8" x14ac:dyDescent="0.3">
      <c r="A1499">
        <v>1498</v>
      </c>
      <c r="B1499" s="1" t="s">
        <v>1470</v>
      </c>
      <c r="C1499" t="str">
        <f>HYPERLINK("https://talan.bank.gov.ua/get-user-certificate/KkmmjBUOAx5Z4E1XQ5eF","Завантажити сертифікат")</f>
        <v>Завантажити сертифікат</v>
      </c>
    </row>
    <row r="1500" spans="1:3" x14ac:dyDescent="0.3">
      <c r="A1500">
        <v>1499</v>
      </c>
      <c r="B1500" s="1" t="s">
        <v>1471</v>
      </c>
      <c r="C1500" t="str">
        <f>HYPERLINK("https://talan.bank.gov.ua/get-user-certificate/KkmmjQENFxjFxapJzowE","Завантажити сертифікат")</f>
        <v>Завантажити сертифікат</v>
      </c>
    </row>
    <row r="1501" spans="1:3" x14ac:dyDescent="0.3">
      <c r="A1501">
        <v>1500</v>
      </c>
      <c r="B1501" s="1" t="s">
        <v>1472</v>
      </c>
      <c r="C1501" t="str">
        <f>HYPERLINK("https://talan.bank.gov.ua/get-user-certificate/KkmmjYPfiucVeDlgpT_7","Завантажити сертифікат")</f>
        <v>Завантажити сертифікат</v>
      </c>
    </row>
    <row r="1502" spans="1:3" x14ac:dyDescent="0.3">
      <c r="A1502">
        <v>1501</v>
      </c>
      <c r="B1502" s="1" t="s">
        <v>1473</v>
      </c>
      <c r="C1502" t="str">
        <f>HYPERLINK("https://talan.bank.gov.ua/get-user-certificate/Kkmmjfd_YGsRye4frRfL","Завантажити сертифікат")</f>
        <v>Завантажити сертифікат</v>
      </c>
    </row>
    <row r="1503" spans="1:3" x14ac:dyDescent="0.3">
      <c r="A1503">
        <v>1502</v>
      </c>
      <c r="B1503" s="1" t="s">
        <v>986</v>
      </c>
      <c r="C1503" t="str">
        <f>HYPERLINK("https://talan.bank.gov.ua/get-user-certificate/KkmmjNEE-V8uHUXGF-tI","Завантажити сертифікат")</f>
        <v>Завантажити сертифікат</v>
      </c>
    </row>
    <row r="1504" spans="1:3" ht="28.8" x14ac:dyDescent="0.3">
      <c r="A1504">
        <v>1503</v>
      </c>
      <c r="B1504" s="1" t="s">
        <v>1474</v>
      </c>
      <c r="C1504" t="str">
        <f>HYPERLINK("https://talan.bank.gov.ua/get-user-certificate/KkmmjhvTar-t015RLdfa","Завантажити сертифікат")</f>
        <v>Завантажити сертифікат</v>
      </c>
    </row>
    <row r="1505" spans="1:3" x14ac:dyDescent="0.3">
      <c r="A1505">
        <v>1504</v>
      </c>
      <c r="B1505" s="1" t="s">
        <v>1475</v>
      </c>
      <c r="C1505" t="str">
        <f>HYPERLINK("https://talan.bank.gov.ua/get-user-certificate/Kkmmjdp5qQditPrevS9q","Завантажити сертифікат")</f>
        <v>Завантажити сертифікат</v>
      </c>
    </row>
    <row r="1506" spans="1:3" x14ac:dyDescent="0.3">
      <c r="A1506">
        <v>1505</v>
      </c>
      <c r="B1506" s="1" t="s">
        <v>1476</v>
      </c>
      <c r="C1506" t="str">
        <f>HYPERLINK("https://talan.bank.gov.ua/get-user-certificate/Kkmmj9X02eUaUwOAYw3v","Завантажити сертифікат")</f>
        <v>Завантажити сертифікат</v>
      </c>
    </row>
    <row r="1507" spans="1:3" x14ac:dyDescent="0.3">
      <c r="A1507">
        <v>1506</v>
      </c>
      <c r="B1507" s="1" t="s">
        <v>1477</v>
      </c>
      <c r="C1507" t="str">
        <f>HYPERLINK("https://talan.bank.gov.ua/get-user-certificate/Kkmmj-ZN7dcB_jgqY8Yc","Завантажити сертифікат")</f>
        <v>Завантажити сертифікат</v>
      </c>
    </row>
    <row r="1508" spans="1:3" x14ac:dyDescent="0.3">
      <c r="A1508">
        <v>1507</v>
      </c>
      <c r="B1508" s="1" t="s">
        <v>1478</v>
      </c>
      <c r="C1508" t="str">
        <f>HYPERLINK("https://talan.bank.gov.ua/get-user-certificate/KkmmjaT7pmCxrGAOylaA","Завантажити сертифікат")</f>
        <v>Завантажити сертифікат</v>
      </c>
    </row>
    <row r="1509" spans="1:3" x14ac:dyDescent="0.3">
      <c r="A1509">
        <v>1508</v>
      </c>
      <c r="B1509" s="1" t="s">
        <v>1479</v>
      </c>
      <c r="C1509" t="str">
        <f>HYPERLINK("https://talan.bank.gov.ua/get-user-certificate/KkmmjyS69U1BNa21FiOU","Завантажити сертифікат")</f>
        <v>Завантажити сертифікат</v>
      </c>
    </row>
    <row r="1510" spans="1:3" ht="28.8" x14ac:dyDescent="0.3">
      <c r="A1510">
        <v>1509</v>
      </c>
      <c r="B1510" s="1" t="s">
        <v>1480</v>
      </c>
      <c r="C1510" t="str">
        <f>HYPERLINK("https://talan.bank.gov.ua/get-user-certificate/KkmmjEAA5toSNOwpqwGH","Завантажити сертифікат")</f>
        <v>Завантажити сертифікат</v>
      </c>
    </row>
    <row r="1511" spans="1:3" ht="28.8" x14ac:dyDescent="0.3">
      <c r="A1511">
        <v>1510</v>
      </c>
      <c r="B1511" s="1" t="s">
        <v>1481</v>
      </c>
      <c r="C1511" t="str">
        <f>HYPERLINK("https://talan.bank.gov.ua/get-user-certificate/KkmmjpVxjm6H7lqYypTk","Завантажити сертифікат")</f>
        <v>Завантажити сертифікат</v>
      </c>
    </row>
    <row r="1512" spans="1:3" x14ac:dyDescent="0.3">
      <c r="A1512">
        <v>1511</v>
      </c>
      <c r="B1512" s="1" t="s">
        <v>1482</v>
      </c>
      <c r="C1512" t="str">
        <f>HYPERLINK("https://talan.bank.gov.ua/get-user-certificate/KkmmjZZ_P4RHLnBWoRLJ","Завантажити сертифікат")</f>
        <v>Завантажити сертифікат</v>
      </c>
    </row>
    <row r="1513" spans="1:3" x14ac:dyDescent="0.3">
      <c r="A1513">
        <v>1512</v>
      </c>
      <c r="B1513" s="1" t="s">
        <v>1483</v>
      </c>
      <c r="C1513" t="str">
        <f>HYPERLINK("https://talan.bank.gov.ua/get-user-certificate/KkmmjcONEaTDUW1ehvcw","Завантажити сертифікат")</f>
        <v>Завантажити сертифікат</v>
      </c>
    </row>
    <row r="1514" spans="1:3" x14ac:dyDescent="0.3">
      <c r="A1514">
        <v>1513</v>
      </c>
      <c r="B1514" s="1" t="s">
        <v>1484</v>
      </c>
      <c r="C1514" t="str">
        <f>HYPERLINK("https://talan.bank.gov.ua/get-user-certificate/KkmmjaONBMV_IjyCMuR8","Завантажити сертифікат")</f>
        <v>Завантажити сертифікат</v>
      </c>
    </row>
    <row r="1515" spans="1:3" x14ac:dyDescent="0.3">
      <c r="A1515">
        <v>1514</v>
      </c>
      <c r="B1515" s="1" t="s">
        <v>1485</v>
      </c>
      <c r="C1515" t="str">
        <f>HYPERLINK("https://talan.bank.gov.ua/get-user-certificate/KkmmjWVgsn00gfiOMoL_","Завантажити сертифікат")</f>
        <v>Завантажити сертифікат</v>
      </c>
    </row>
    <row r="1516" spans="1:3" ht="28.8" x14ac:dyDescent="0.3">
      <c r="A1516">
        <v>1515</v>
      </c>
      <c r="B1516" s="1" t="s">
        <v>1486</v>
      </c>
      <c r="C1516" t="str">
        <f>HYPERLINK("https://talan.bank.gov.ua/get-user-certificate/KkmmjnnZMciNxbmq8I8G","Завантажити сертифікат")</f>
        <v>Завантажити сертифікат</v>
      </c>
    </row>
    <row r="1517" spans="1:3" x14ac:dyDescent="0.3">
      <c r="A1517">
        <v>1516</v>
      </c>
      <c r="B1517" s="1" t="s">
        <v>1487</v>
      </c>
      <c r="C1517" t="str">
        <f>HYPERLINK("https://talan.bank.gov.ua/get-user-certificate/Kkmmj8Zomv6DVm0HVyoT","Завантажити сертифікат")</f>
        <v>Завантажити сертифікат</v>
      </c>
    </row>
    <row r="1518" spans="1:3" x14ac:dyDescent="0.3">
      <c r="A1518">
        <v>1517</v>
      </c>
      <c r="B1518" s="1" t="s">
        <v>1488</v>
      </c>
      <c r="C1518" t="str">
        <f>HYPERLINK("https://talan.bank.gov.ua/get-user-certificate/Kkmmj_CuWx1ZmMD5vdHo","Завантажити сертифікат")</f>
        <v>Завантажити сертифікат</v>
      </c>
    </row>
    <row r="1519" spans="1:3" x14ac:dyDescent="0.3">
      <c r="A1519">
        <v>1518</v>
      </c>
      <c r="B1519" s="1" t="s">
        <v>1489</v>
      </c>
      <c r="C1519" t="str">
        <f>HYPERLINK("https://talan.bank.gov.ua/get-user-certificate/KkmmjOI5Xr85CuEW3fPT","Завантажити сертифікат")</f>
        <v>Завантажити сертифікат</v>
      </c>
    </row>
    <row r="1520" spans="1:3" x14ac:dyDescent="0.3">
      <c r="A1520">
        <v>1519</v>
      </c>
      <c r="B1520" s="1" t="s">
        <v>1490</v>
      </c>
      <c r="C1520" t="str">
        <f>HYPERLINK("https://talan.bank.gov.ua/get-user-certificate/Kkmmjq-4M3_GOH86COhn","Завантажити сертифікат")</f>
        <v>Завантажити сертифікат</v>
      </c>
    </row>
    <row r="1521" spans="1:3" ht="43.2" x14ac:dyDescent="0.3">
      <c r="A1521">
        <v>1520</v>
      </c>
      <c r="B1521" s="1" t="s">
        <v>1491</v>
      </c>
      <c r="C1521" t="str">
        <f>HYPERLINK("https://talan.bank.gov.ua/get-user-certificate/KkmmjaK7j8PM8lDMWmtY","Завантажити сертифікат")</f>
        <v>Завантажити сертифікат</v>
      </c>
    </row>
    <row r="1522" spans="1:3" ht="28.8" x14ac:dyDescent="0.3">
      <c r="A1522">
        <v>1521</v>
      </c>
      <c r="B1522" s="1" t="s">
        <v>1492</v>
      </c>
      <c r="C1522" t="str">
        <f>HYPERLINK("https://talan.bank.gov.ua/get-user-certificate/Kkmmj9aHcovYdSW3Pgib","Завантажити сертифікат")</f>
        <v>Завантажити сертифікат</v>
      </c>
    </row>
    <row r="1523" spans="1:3" x14ac:dyDescent="0.3">
      <c r="A1523">
        <v>1522</v>
      </c>
      <c r="B1523" s="1" t="s">
        <v>1493</v>
      </c>
      <c r="C1523" t="str">
        <f>HYPERLINK("https://talan.bank.gov.ua/get-user-certificate/Kkmmjs8Md5vV3Uh5D99X","Завантажити сертифікат")</f>
        <v>Завантажити сертифікат</v>
      </c>
    </row>
    <row r="1524" spans="1:3" x14ac:dyDescent="0.3">
      <c r="A1524">
        <v>1523</v>
      </c>
      <c r="B1524" s="1" t="s">
        <v>1494</v>
      </c>
      <c r="C1524" t="str">
        <f>HYPERLINK("https://talan.bank.gov.ua/get-user-certificate/KkmmjyH9NoeiZQcITvAl","Завантажити сертифікат")</f>
        <v>Завантажити сертифікат</v>
      </c>
    </row>
    <row r="1525" spans="1:3" ht="28.8" x14ac:dyDescent="0.3">
      <c r="A1525">
        <v>1524</v>
      </c>
      <c r="B1525" s="1" t="s">
        <v>1495</v>
      </c>
      <c r="C1525" t="str">
        <f>HYPERLINK("https://talan.bank.gov.ua/get-user-certificate/Kkmmjs-LovRkloxG61Qa","Завантажити сертифікат")</f>
        <v>Завантажити сертифікат</v>
      </c>
    </row>
    <row r="1526" spans="1:3" ht="28.8" x14ac:dyDescent="0.3">
      <c r="A1526">
        <v>1525</v>
      </c>
      <c r="B1526" s="1" t="s">
        <v>1496</v>
      </c>
      <c r="C1526" t="str">
        <f>HYPERLINK("https://talan.bank.gov.ua/get-user-certificate/KkmmjbyY2hrbLhAF8U99","Завантажити сертифікат")</f>
        <v>Завантажити сертифікат</v>
      </c>
    </row>
    <row r="1527" spans="1:3" x14ac:dyDescent="0.3">
      <c r="A1527">
        <v>1526</v>
      </c>
      <c r="B1527" s="1" t="s">
        <v>1497</v>
      </c>
      <c r="C1527" t="str">
        <f>HYPERLINK("https://talan.bank.gov.ua/get-user-certificate/Kkmmjsf43cAc3B6Ud2FJ","Завантажити сертифікат")</f>
        <v>Завантажити сертифікат</v>
      </c>
    </row>
    <row r="1528" spans="1:3" x14ac:dyDescent="0.3">
      <c r="A1528">
        <v>1527</v>
      </c>
      <c r="B1528" s="1" t="s">
        <v>1498</v>
      </c>
      <c r="C1528" t="str">
        <f>HYPERLINK("https://talan.bank.gov.ua/get-user-certificate/KkmmjoFFueT22ec2_sw2","Завантажити сертифікат")</f>
        <v>Завантажити сертифікат</v>
      </c>
    </row>
    <row r="1529" spans="1:3" x14ac:dyDescent="0.3">
      <c r="A1529">
        <v>1528</v>
      </c>
      <c r="B1529" s="1" t="s">
        <v>1499</v>
      </c>
      <c r="C1529" t="str">
        <f>HYPERLINK("https://talan.bank.gov.ua/get-user-certificate/KkmmjxGSmhDS0C_yGdoZ","Завантажити сертифікат")</f>
        <v>Завантажити сертифікат</v>
      </c>
    </row>
    <row r="1530" spans="1:3" x14ac:dyDescent="0.3">
      <c r="A1530">
        <v>1529</v>
      </c>
      <c r="B1530" s="1" t="s">
        <v>1500</v>
      </c>
      <c r="C1530" t="str">
        <f>HYPERLINK("https://talan.bank.gov.ua/get-user-certificate/KkmmjQVso0nixtGIgPCl","Завантажити сертифікат")</f>
        <v>Завантажити сертифікат</v>
      </c>
    </row>
    <row r="1531" spans="1:3" x14ac:dyDescent="0.3">
      <c r="A1531">
        <v>1530</v>
      </c>
      <c r="B1531" s="1" t="s">
        <v>1501</v>
      </c>
      <c r="C1531" t="str">
        <f>HYPERLINK("https://talan.bank.gov.ua/get-user-certificate/KkmmjZw14iTAa4fscYDd","Завантажити сертифікат")</f>
        <v>Завантажити сертифікат</v>
      </c>
    </row>
    <row r="1532" spans="1:3" x14ac:dyDescent="0.3">
      <c r="A1532">
        <v>1531</v>
      </c>
      <c r="B1532" s="1" t="s">
        <v>1502</v>
      </c>
      <c r="C1532" t="str">
        <f>HYPERLINK("https://talan.bank.gov.ua/get-user-certificate/KkmmjprC0lQSWCsdy29q","Завантажити сертифікат")</f>
        <v>Завантажити сертифікат</v>
      </c>
    </row>
    <row r="1533" spans="1:3" x14ac:dyDescent="0.3">
      <c r="A1533">
        <v>1532</v>
      </c>
      <c r="B1533" s="1" t="s">
        <v>1503</v>
      </c>
      <c r="C1533" t="str">
        <f>HYPERLINK("https://talan.bank.gov.ua/get-user-certificate/Kkmmjh48Iz3uHhV93lx-","Завантажити сертифікат")</f>
        <v>Завантажити сертифікат</v>
      </c>
    </row>
    <row r="1534" spans="1:3" ht="28.8" x14ac:dyDescent="0.3">
      <c r="A1534">
        <v>1533</v>
      </c>
      <c r="B1534" s="1" t="s">
        <v>1504</v>
      </c>
      <c r="C1534" t="str">
        <f>HYPERLINK("https://talan.bank.gov.ua/get-user-certificate/KkmmjdKwfBEFE6n4-Cay","Завантажити сертифікат")</f>
        <v>Завантажити сертифікат</v>
      </c>
    </row>
    <row r="1535" spans="1:3" x14ac:dyDescent="0.3">
      <c r="A1535">
        <v>1534</v>
      </c>
      <c r="B1535" s="1" t="s">
        <v>1505</v>
      </c>
      <c r="C1535" t="str">
        <f>HYPERLINK("https://talan.bank.gov.ua/get-user-certificate/KkmmjcxX725QNOsYd6PC","Завантажити сертифікат")</f>
        <v>Завантажити сертифікат</v>
      </c>
    </row>
    <row r="1536" spans="1:3" x14ac:dyDescent="0.3">
      <c r="A1536">
        <v>1535</v>
      </c>
      <c r="B1536" s="1" t="s">
        <v>1506</v>
      </c>
      <c r="C1536" t="str">
        <f>HYPERLINK("https://talan.bank.gov.ua/get-user-certificate/KkmmjzJAKfRRjNxwrYj6","Завантажити сертифікат")</f>
        <v>Завантажити сертифікат</v>
      </c>
    </row>
    <row r="1537" spans="1:3" x14ac:dyDescent="0.3">
      <c r="A1537">
        <v>1536</v>
      </c>
      <c r="B1537" s="1" t="s">
        <v>1507</v>
      </c>
      <c r="C1537" t="str">
        <f>HYPERLINK("https://talan.bank.gov.ua/get-user-certificate/KkmmjbRHFZU19snypAZg","Завантажити сертифікат")</f>
        <v>Завантажити сертифікат</v>
      </c>
    </row>
    <row r="1538" spans="1:3" x14ac:dyDescent="0.3">
      <c r="A1538">
        <v>1537</v>
      </c>
      <c r="B1538" s="1" t="s">
        <v>1508</v>
      </c>
      <c r="C1538" t="str">
        <f>HYPERLINK("https://talan.bank.gov.ua/get-user-certificate/KkmmjErn6YgbIozePp3-","Завантажити сертифікат")</f>
        <v>Завантажити сертифікат</v>
      </c>
    </row>
    <row r="1539" spans="1:3" x14ac:dyDescent="0.3">
      <c r="A1539">
        <v>1538</v>
      </c>
      <c r="B1539" s="1" t="s">
        <v>1509</v>
      </c>
      <c r="C1539" t="str">
        <f>HYPERLINK("https://talan.bank.gov.ua/get-user-certificate/KkmmjxA5WImInRjG4Hx5","Завантажити сертифікат")</f>
        <v>Завантажити сертифікат</v>
      </c>
    </row>
    <row r="1540" spans="1:3" ht="28.8" x14ac:dyDescent="0.3">
      <c r="A1540">
        <v>1539</v>
      </c>
      <c r="B1540" s="1" t="s">
        <v>1510</v>
      </c>
      <c r="C1540" t="str">
        <f>HYPERLINK("https://talan.bank.gov.ua/get-user-certificate/KkmmjxfcjDbFgbCjJAkQ","Завантажити сертифікат")</f>
        <v>Завантажити сертифікат</v>
      </c>
    </row>
    <row r="1541" spans="1:3" x14ac:dyDescent="0.3">
      <c r="A1541">
        <v>1540</v>
      </c>
      <c r="B1541" s="1" t="s">
        <v>1511</v>
      </c>
      <c r="C1541" t="str">
        <f>HYPERLINK("https://talan.bank.gov.ua/get-user-certificate/KkmmjwVCTPZtTkQYwEqV","Завантажити сертифікат")</f>
        <v>Завантажити сертифікат</v>
      </c>
    </row>
    <row r="1542" spans="1:3" ht="28.8" x14ac:dyDescent="0.3">
      <c r="A1542">
        <v>1541</v>
      </c>
      <c r="B1542" s="1" t="s">
        <v>1512</v>
      </c>
      <c r="C1542" t="str">
        <f>HYPERLINK("https://talan.bank.gov.ua/get-user-certificate/Kkmmj65JU3abCQmWFU50","Завантажити сертифікат")</f>
        <v>Завантажити сертифікат</v>
      </c>
    </row>
    <row r="1543" spans="1:3" x14ac:dyDescent="0.3">
      <c r="A1543">
        <v>1542</v>
      </c>
      <c r="B1543" s="1" t="s">
        <v>1513</v>
      </c>
      <c r="C1543" t="str">
        <f>HYPERLINK("https://talan.bank.gov.ua/get-user-certificate/Kkmmj2Vcy7FKNLyGK_FH","Завантажити сертифікат")</f>
        <v>Завантажити сертифікат</v>
      </c>
    </row>
    <row r="1544" spans="1:3" ht="43.2" x14ac:dyDescent="0.3">
      <c r="A1544">
        <v>1543</v>
      </c>
      <c r="B1544" s="1" t="s">
        <v>1514</v>
      </c>
      <c r="C1544" t="str">
        <f>HYPERLINK("https://talan.bank.gov.ua/get-user-certificate/KkmmjkJHfZKaGte9uyW_","Завантажити сертифікат")</f>
        <v>Завантажити сертифікат</v>
      </c>
    </row>
    <row r="1545" spans="1:3" ht="28.8" x14ac:dyDescent="0.3">
      <c r="A1545">
        <v>1544</v>
      </c>
      <c r="B1545" s="1" t="s">
        <v>1515</v>
      </c>
      <c r="C1545" t="str">
        <f>HYPERLINK("https://talan.bank.gov.ua/get-user-certificate/Kkmmj9yLS1SbmTtYA1Ab","Завантажити сертифікат")</f>
        <v>Завантажити сертифікат</v>
      </c>
    </row>
    <row r="1546" spans="1:3" x14ac:dyDescent="0.3">
      <c r="A1546">
        <v>1545</v>
      </c>
      <c r="B1546" s="1" t="s">
        <v>1516</v>
      </c>
      <c r="C1546" t="str">
        <f>HYPERLINK("https://talan.bank.gov.ua/get-user-certificate/KkmmjWieLI4YRidxwQ1c","Завантажити сертифікат")</f>
        <v>Завантажити сертифікат</v>
      </c>
    </row>
    <row r="1547" spans="1:3" x14ac:dyDescent="0.3">
      <c r="A1547">
        <v>1546</v>
      </c>
      <c r="B1547" s="1" t="s">
        <v>1517</v>
      </c>
      <c r="C1547" t="str">
        <f>HYPERLINK("https://talan.bank.gov.ua/get-user-certificate/KkmmjfZN13W1YmSXuKpu","Завантажити сертифікат")</f>
        <v>Завантажити сертифікат</v>
      </c>
    </row>
    <row r="1548" spans="1:3" ht="28.8" x14ac:dyDescent="0.3">
      <c r="A1548">
        <v>1547</v>
      </c>
      <c r="B1548" s="1" t="s">
        <v>1518</v>
      </c>
      <c r="C1548" t="str">
        <f>HYPERLINK("https://talan.bank.gov.ua/get-user-certificate/KkmmjbTWSupS6eom9Ap6","Завантажити сертифікат")</f>
        <v>Завантажити сертифікат</v>
      </c>
    </row>
    <row r="1549" spans="1:3" x14ac:dyDescent="0.3">
      <c r="A1549">
        <v>1548</v>
      </c>
      <c r="B1549" s="1" t="s">
        <v>1519</v>
      </c>
      <c r="C1549" t="str">
        <f>HYPERLINK("https://talan.bank.gov.ua/get-user-certificate/KkmmjRKdBsGiTXbJ3_Go","Завантажити сертифікат")</f>
        <v>Завантажити сертифікат</v>
      </c>
    </row>
    <row r="1550" spans="1:3" x14ac:dyDescent="0.3">
      <c r="A1550">
        <v>1549</v>
      </c>
      <c r="B1550" s="1" t="s">
        <v>1520</v>
      </c>
      <c r="C1550" t="str">
        <f>HYPERLINK("https://talan.bank.gov.ua/get-user-certificate/Kkmmjeg0zqdZRYqAa_0b","Завантажити сертифікат")</f>
        <v>Завантажити сертифікат</v>
      </c>
    </row>
    <row r="1551" spans="1:3" x14ac:dyDescent="0.3">
      <c r="A1551">
        <v>1550</v>
      </c>
      <c r="B1551" s="1" t="s">
        <v>1521</v>
      </c>
      <c r="C1551" t="str">
        <f>HYPERLINK("https://talan.bank.gov.ua/get-user-certificate/KkmmjQp9JrsCS3xnbFQx","Завантажити сертифікат")</f>
        <v>Завантажити сертифікат</v>
      </c>
    </row>
    <row r="1552" spans="1:3" ht="28.8" x14ac:dyDescent="0.3">
      <c r="A1552">
        <v>1551</v>
      </c>
      <c r="B1552" s="1" t="s">
        <v>1522</v>
      </c>
      <c r="C1552" t="str">
        <f>HYPERLINK("https://talan.bank.gov.ua/get-user-certificate/Kkmmj8x3bPMeO3fajEZG","Завантажити сертифікат")</f>
        <v>Завантажити сертифікат</v>
      </c>
    </row>
    <row r="1553" spans="1:3" x14ac:dyDescent="0.3">
      <c r="A1553">
        <v>1552</v>
      </c>
      <c r="B1553" s="1" t="s">
        <v>1523</v>
      </c>
      <c r="C1553" t="str">
        <f>HYPERLINK("https://talan.bank.gov.ua/get-user-certificate/Kkmmjp_GCeeXZZXvi9LA","Завантажити сертифікат")</f>
        <v>Завантажити сертифікат</v>
      </c>
    </row>
    <row r="1554" spans="1:3" ht="28.8" x14ac:dyDescent="0.3">
      <c r="A1554">
        <v>1553</v>
      </c>
      <c r="B1554" s="1" t="s">
        <v>1524</v>
      </c>
      <c r="C1554" t="str">
        <f>HYPERLINK("https://talan.bank.gov.ua/get-user-certificate/Kkmmj_TxEHWY2pomtlhA","Завантажити сертифікат")</f>
        <v>Завантажити сертифікат</v>
      </c>
    </row>
    <row r="1555" spans="1:3" x14ac:dyDescent="0.3">
      <c r="A1555">
        <v>1554</v>
      </c>
      <c r="B1555" s="1" t="s">
        <v>1054</v>
      </c>
      <c r="C1555" t="str">
        <f>HYPERLINK("https://talan.bank.gov.ua/get-user-certificate/KkmmjxQZBPtpsMbAJdov","Завантажити сертифікат")</f>
        <v>Завантажити сертифікат</v>
      </c>
    </row>
    <row r="1556" spans="1:3" x14ac:dyDescent="0.3">
      <c r="A1556">
        <v>1555</v>
      </c>
      <c r="B1556" s="1" t="s">
        <v>1525</v>
      </c>
      <c r="C1556" t="str">
        <f>HYPERLINK("https://talan.bank.gov.ua/get-user-certificate/KkmmjlDbwQ7Wl7gdKBtu","Завантажити сертифікат")</f>
        <v>Завантажити сертифікат</v>
      </c>
    </row>
    <row r="1557" spans="1:3" x14ac:dyDescent="0.3">
      <c r="A1557">
        <v>1556</v>
      </c>
      <c r="B1557" s="1" t="s">
        <v>1526</v>
      </c>
      <c r="C1557" t="str">
        <f>HYPERLINK("https://talan.bank.gov.ua/get-user-certificate/KkmmjUNQLoIijporvdat","Завантажити сертифікат")</f>
        <v>Завантажити сертифікат</v>
      </c>
    </row>
    <row r="1558" spans="1:3" x14ac:dyDescent="0.3">
      <c r="A1558">
        <v>1557</v>
      </c>
      <c r="B1558" s="1" t="s">
        <v>1527</v>
      </c>
      <c r="C1558" t="str">
        <f>HYPERLINK("https://talan.bank.gov.ua/get-user-certificate/Kkmmj8NciheVYcZEwkJ_","Завантажити сертифікат")</f>
        <v>Завантажити сертифікат</v>
      </c>
    </row>
    <row r="1559" spans="1:3" ht="28.8" x14ac:dyDescent="0.3">
      <c r="A1559">
        <v>1558</v>
      </c>
      <c r="B1559" s="1" t="s">
        <v>1528</v>
      </c>
      <c r="C1559" t="str">
        <f>HYPERLINK("https://talan.bank.gov.ua/get-user-certificate/KkmmjG_igsTwlO5BGKNn","Завантажити сертифікат")</f>
        <v>Завантажити сертифікат</v>
      </c>
    </row>
    <row r="1560" spans="1:3" x14ac:dyDescent="0.3">
      <c r="A1560">
        <v>1559</v>
      </c>
      <c r="B1560" s="1" t="s">
        <v>1529</v>
      </c>
      <c r="C1560" t="str">
        <f>HYPERLINK("https://talan.bank.gov.ua/get-user-certificate/Kkmmj6teHYRLMEw8rbH-","Завантажити сертифікат")</f>
        <v>Завантажити сертифікат</v>
      </c>
    </row>
    <row r="1561" spans="1:3" x14ac:dyDescent="0.3">
      <c r="A1561">
        <v>1560</v>
      </c>
      <c r="B1561" s="1" t="s">
        <v>1530</v>
      </c>
      <c r="C1561" t="str">
        <f>HYPERLINK("https://talan.bank.gov.ua/get-user-certificate/Kkmmj1yMUUfTPH6MZWVf","Завантажити сертифікат")</f>
        <v>Завантажити сертифікат</v>
      </c>
    </row>
    <row r="1562" spans="1:3" x14ac:dyDescent="0.3">
      <c r="A1562">
        <v>1561</v>
      </c>
      <c r="B1562" s="1" t="s">
        <v>1531</v>
      </c>
      <c r="C1562" t="str">
        <f>HYPERLINK("https://talan.bank.gov.ua/get-user-certificate/Kkmmj0z9MGuf_Eru9VF1","Завантажити сертифікат")</f>
        <v>Завантажити сертифікат</v>
      </c>
    </row>
    <row r="1563" spans="1:3" x14ac:dyDescent="0.3">
      <c r="A1563">
        <v>1562</v>
      </c>
      <c r="B1563" s="1" t="s">
        <v>1532</v>
      </c>
      <c r="C1563" t="str">
        <f>HYPERLINK("https://talan.bank.gov.ua/get-user-certificate/Kkmmjod4yM61owzOOJVF","Завантажити сертифікат")</f>
        <v>Завантажити сертифікат</v>
      </c>
    </row>
    <row r="1564" spans="1:3" x14ac:dyDescent="0.3">
      <c r="A1564">
        <v>1563</v>
      </c>
      <c r="B1564" s="1" t="s">
        <v>1110</v>
      </c>
      <c r="C1564" t="str">
        <f>HYPERLINK("https://talan.bank.gov.ua/get-user-certificate/Kkmmjf3X6--mmdUzHpIQ","Завантажити сертифікат")</f>
        <v>Завантажити сертифікат</v>
      </c>
    </row>
    <row r="1565" spans="1:3" ht="28.8" x14ac:dyDescent="0.3">
      <c r="A1565">
        <v>1564</v>
      </c>
      <c r="B1565" s="1" t="s">
        <v>1533</v>
      </c>
      <c r="C1565" t="str">
        <f>HYPERLINK("https://talan.bank.gov.ua/get-user-certificate/KkmmjVv84RZpLCMmRyq-","Завантажити сертифікат")</f>
        <v>Завантажити сертифікат</v>
      </c>
    </row>
    <row r="1566" spans="1:3" x14ac:dyDescent="0.3">
      <c r="A1566">
        <v>1565</v>
      </c>
      <c r="B1566" s="1" t="s">
        <v>1534</v>
      </c>
      <c r="C1566" t="str">
        <f>HYPERLINK("https://talan.bank.gov.ua/get-user-certificate/Kkmmjc0V9uJMN2v5U8l9","Завантажити сертифікат")</f>
        <v>Завантажити сертифікат</v>
      </c>
    </row>
    <row r="1567" spans="1:3" x14ac:dyDescent="0.3">
      <c r="A1567">
        <v>1566</v>
      </c>
      <c r="B1567" s="1" t="s">
        <v>1535</v>
      </c>
      <c r="C1567" t="str">
        <f>HYPERLINK("https://talan.bank.gov.ua/get-user-certificate/Kkmmjgxk4vLuCPOAu8Vu","Завантажити сертифікат")</f>
        <v>Завантажити сертифікат</v>
      </c>
    </row>
    <row r="1568" spans="1:3" x14ac:dyDescent="0.3">
      <c r="A1568">
        <v>1567</v>
      </c>
      <c r="B1568" s="1" t="s">
        <v>1536</v>
      </c>
      <c r="C1568" t="str">
        <f>HYPERLINK("https://talan.bank.gov.ua/get-user-certificate/KkmmjU2pybQDaYg-GIxj","Завантажити сертифікат")</f>
        <v>Завантажити сертифікат</v>
      </c>
    </row>
    <row r="1569" spans="1:3" x14ac:dyDescent="0.3">
      <c r="A1569">
        <v>1568</v>
      </c>
      <c r="B1569" s="1" t="s">
        <v>1537</v>
      </c>
      <c r="C1569" t="str">
        <f>HYPERLINK("https://talan.bank.gov.ua/get-user-certificate/Kkmmje3BoBGwRODFBm3L","Завантажити сертифікат")</f>
        <v>Завантажити сертифікат</v>
      </c>
    </row>
    <row r="1570" spans="1:3" x14ac:dyDescent="0.3">
      <c r="A1570">
        <v>1569</v>
      </c>
      <c r="B1570" s="1" t="s">
        <v>1538</v>
      </c>
      <c r="C1570" t="str">
        <f>HYPERLINK("https://talan.bank.gov.ua/get-user-certificate/Kkmmjaxp2ukSKc1OTEUi","Завантажити сертифікат")</f>
        <v>Завантажити сертифікат</v>
      </c>
    </row>
    <row r="1571" spans="1:3" x14ac:dyDescent="0.3">
      <c r="A1571">
        <v>1570</v>
      </c>
      <c r="B1571" s="1" t="s">
        <v>1539</v>
      </c>
      <c r="C1571" t="str">
        <f>HYPERLINK("https://talan.bank.gov.ua/get-user-certificate/KkmmjBFrF7Lhxy7DQ3MZ","Завантажити сертифікат")</f>
        <v>Завантажити сертифікат</v>
      </c>
    </row>
    <row r="1572" spans="1:3" x14ac:dyDescent="0.3">
      <c r="A1572">
        <v>1571</v>
      </c>
      <c r="B1572" s="1" t="s">
        <v>1540</v>
      </c>
      <c r="C1572" t="str">
        <f>HYPERLINK("https://talan.bank.gov.ua/get-user-certificate/KkmmjJTiZDxfPIPdmiqn","Завантажити сертифікат")</f>
        <v>Завантажити сертифікат</v>
      </c>
    </row>
    <row r="1573" spans="1:3" x14ac:dyDescent="0.3">
      <c r="A1573">
        <v>1572</v>
      </c>
      <c r="B1573" s="1" t="s">
        <v>1541</v>
      </c>
      <c r="C1573" t="str">
        <f>HYPERLINK("https://talan.bank.gov.ua/get-user-certificate/KkmmjR3tGqDo_5UNiLMf","Завантажити сертифікат")</f>
        <v>Завантажити сертифікат</v>
      </c>
    </row>
    <row r="1574" spans="1:3" x14ac:dyDescent="0.3">
      <c r="A1574">
        <v>1573</v>
      </c>
      <c r="B1574" s="1" t="s">
        <v>1542</v>
      </c>
      <c r="C1574" t="str">
        <f>HYPERLINK("https://talan.bank.gov.ua/get-user-certificate/KkmmjGX6H78EKqjOftVb","Завантажити сертифікат")</f>
        <v>Завантажити сертифікат</v>
      </c>
    </row>
    <row r="1575" spans="1:3" ht="28.8" x14ac:dyDescent="0.3">
      <c r="A1575">
        <v>1574</v>
      </c>
      <c r="B1575" s="1" t="s">
        <v>1543</v>
      </c>
      <c r="C1575" t="str">
        <f>HYPERLINK("https://talan.bank.gov.ua/get-user-certificate/KkmmjYBJ314onEn52ffO","Завантажити сертифікат")</f>
        <v>Завантажити сертифікат</v>
      </c>
    </row>
    <row r="1576" spans="1:3" ht="28.8" x14ac:dyDescent="0.3">
      <c r="A1576">
        <v>1575</v>
      </c>
      <c r="B1576" s="1" t="s">
        <v>1544</v>
      </c>
      <c r="C1576" t="str">
        <f>HYPERLINK("https://talan.bank.gov.ua/get-user-certificate/KkmmjNn5_28jpDPmGMZg","Завантажити сертифікат")</f>
        <v>Завантажити сертифікат</v>
      </c>
    </row>
    <row r="1577" spans="1:3" ht="28.8" x14ac:dyDescent="0.3">
      <c r="A1577">
        <v>1576</v>
      </c>
      <c r="B1577" s="1" t="s">
        <v>1545</v>
      </c>
      <c r="C1577" t="str">
        <f>HYPERLINK("https://talan.bank.gov.ua/get-user-certificate/KkmmjJpUUetGUxsXegVM","Завантажити сертифікат")</f>
        <v>Завантажити сертифікат</v>
      </c>
    </row>
    <row r="1578" spans="1:3" x14ac:dyDescent="0.3">
      <c r="A1578">
        <v>1577</v>
      </c>
      <c r="B1578" s="1" t="s">
        <v>1546</v>
      </c>
      <c r="C1578" t="str">
        <f>HYPERLINK("https://talan.bank.gov.ua/get-user-certificate/KkmmjLdobLgoIIYxLbfk","Завантажити сертифікат")</f>
        <v>Завантажити сертифікат</v>
      </c>
    </row>
    <row r="1579" spans="1:3" ht="28.8" x14ac:dyDescent="0.3">
      <c r="A1579">
        <v>1578</v>
      </c>
      <c r="B1579" s="1" t="s">
        <v>1547</v>
      </c>
      <c r="C1579" t="str">
        <f>HYPERLINK("https://talan.bank.gov.ua/get-user-certificate/Kkmmj32hp-S5BxyvUEgw","Завантажити сертифікат")</f>
        <v>Завантажити сертифікат</v>
      </c>
    </row>
    <row r="1580" spans="1:3" x14ac:dyDescent="0.3">
      <c r="A1580">
        <v>1579</v>
      </c>
      <c r="B1580" s="1" t="s">
        <v>1548</v>
      </c>
      <c r="C1580" t="str">
        <f>HYPERLINK("https://talan.bank.gov.ua/get-user-certificate/Kkmmjj6i-CVEyYPRonk-","Завантажити сертифікат")</f>
        <v>Завантажити сертифікат</v>
      </c>
    </row>
    <row r="1581" spans="1:3" ht="28.8" x14ac:dyDescent="0.3">
      <c r="A1581">
        <v>1580</v>
      </c>
      <c r="B1581" s="1" t="s">
        <v>1549</v>
      </c>
      <c r="C1581" t="str">
        <f>HYPERLINK("https://talan.bank.gov.ua/get-user-certificate/Kkmmj65Jp3rTsb_f5GMP","Завантажити сертифікат")</f>
        <v>Завантажити сертифікат</v>
      </c>
    </row>
    <row r="1582" spans="1:3" x14ac:dyDescent="0.3">
      <c r="A1582">
        <v>1581</v>
      </c>
      <c r="B1582" s="1" t="s">
        <v>1550</v>
      </c>
      <c r="C1582" t="str">
        <f>HYPERLINK("https://talan.bank.gov.ua/get-user-certificate/Kkmmj6uf4h-Ji3d3I07G","Завантажити сертифікат")</f>
        <v>Завантажити сертифікат</v>
      </c>
    </row>
    <row r="1583" spans="1:3" ht="28.8" x14ac:dyDescent="0.3">
      <c r="A1583">
        <v>1582</v>
      </c>
      <c r="B1583" s="1" t="s">
        <v>1551</v>
      </c>
      <c r="C1583" t="str">
        <f>HYPERLINK("https://talan.bank.gov.ua/get-user-certificate/Kkmmj6DjaqlXiTbhrTvx","Завантажити сертифікат")</f>
        <v>Завантажити сертифікат</v>
      </c>
    </row>
    <row r="1584" spans="1:3" x14ac:dyDescent="0.3">
      <c r="A1584">
        <v>1583</v>
      </c>
      <c r="B1584" s="1" t="s">
        <v>1552</v>
      </c>
      <c r="C1584" t="str">
        <f>HYPERLINK("https://talan.bank.gov.ua/get-user-certificate/KkmmjSyAlPoYg81V80sF","Завантажити сертифікат")</f>
        <v>Завантажити сертифікат</v>
      </c>
    </row>
    <row r="1585" spans="1:3" x14ac:dyDescent="0.3">
      <c r="A1585">
        <v>1584</v>
      </c>
      <c r="B1585" s="1" t="s">
        <v>1553</v>
      </c>
      <c r="C1585" t="str">
        <f>HYPERLINK("https://talan.bank.gov.ua/get-user-certificate/KkmmjDhz6M_9KwufOuET","Завантажити сертифікат")</f>
        <v>Завантажити сертифікат</v>
      </c>
    </row>
    <row r="1586" spans="1:3" x14ac:dyDescent="0.3">
      <c r="A1586">
        <v>1585</v>
      </c>
      <c r="B1586" s="1" t="s">
        <v>1554</v>
      </c>
      <c r="C1586" t="str">
        <f>HYPERLINK("https://talan.bank.gov.ua/get-user-certificate/Kkmmjqqz4h9z6NjVyPCY","Завантажити сертифікат")</f>
        <v>Завантажити сертифікат</v>
      </c>
    </row>
    <row r="1587" spans="1:3" x14ac:dyDescent="0.3">
      <c r="A1587">
        <v>1586</v>
      </c>
      <c r="B1587" s="1" t="s">
        <v>1555</v>
      </c>
      <c r="C1587" t="str">
        <f>HYPERLINK("https://talan.bank.gov.ua/get-user-certificate/KkmmjO0oUeeeijJUFTcq","Завантажити сертифікат")</f>
        <v>Завантажити сертифікат</v>
      </c>
    </row>
    <row r="1588" spans="1:3" x14ac:dyDescent="0.3">
      <c r="A1588">
        <v>1587</v>
      </c>
      <c r="B1588" s="1" t="s">
        <v>1556</v>
      </c>
      <c r="C1588" t="str">
        <f>HYPERLINK("https://talan.bank.gov.ua/get-user-certificate/KkmmjlYQxI7WebVAY9VZ","Завантажити сертифікат")</f>
        <v>Завантажити сертифікат</v>
      </c>
    </row>
    <row r="1589" spans="1:3" x14ac:dyDescent="0.3">
      <c r="A1589">
        <v>1588</v>
      </c>
      <c r="B1589" s="1" t="s">
        <v>1557</v>
      </c>
      <c r="C1589" t="str">
        <f>HYPERLINK("https://talan.bank.gov.ua/get-user-certificate/Kkmmj5IyF4CqJ9zw5Ep6","Завантажити сертифікат")</f>
        <v>Завантажити сертифікат</v>
      </c>
    </row>
    <row r="1590" spans="1:3" x14ac:dyDescent="0.3">
      <c r="A1590">
        <v>1589</v>
      </c>
      <c r="B1590" s="1" t="s">
        <v>1558</v>
      </c>
      <c r="C1590" t="str">
        <f>HYPERLINK("https://talan.bank.gov.ua/get-user-certificate/Kkmmj50kPggkotboQOk_","Завантажити сертифікат")</f>
        <v>Завантажити сертифікат</v>
      </c>
    </row>
    <row r="1591" spans="1:3" ht="28.8" x14ac:dyDescent="0.3">
      <c r="A1591">
        <v>1590</v>
      </c>
      <c r="B1591" s="1" t="s">
        <v>1559</v>
      </c>
      <c r="C1591" t="str">
        <f>HYPERLINK("https://talan.bank.gov.ua/get-user-certificate/KkmmjRwF4auEEO3teMn4","Завантажити сертифікат")</f>
        <v>Завантажити сертифікат</v>
      </c>
    </row>
    <row r="1592" spans="1:3" x14ac:dyDescent="0.3">
      <c r="A1592">
        <v>1591</v>
      </c>
      <c r="B1592" s="1" t="s">
        <v>1560</v>
      </c>
      <c r="C1592" t="str">
        <f>HYPERLINK("https://talan.bank.gov.ua/get-user-certificate/Kkmmj-X8WA26l2quhcYv","Завантажити сертифікат")</f>
        <v>Завантажити сертифікат</v>
      </c>
    </row>
    <row r="1593" spans="1:3" x14ac:dyDescent="0.3">
      <c r="A1593">
        <v>1592</v>
      </c>
      <c r="B1593" s="1" t="s">
        <v>1561</v>
      </c>
      <c r="C1593" t="str">
        <f>HYPERLINK("https://talan.bank.gov.ua/get-user-certificate/KkmmjFG-4jhQ3KXKp2e6","Завантажити сертифікат")</f>
        <v>Завантажити сертифікат</v>
      </c>
    </row>
    <row r="1594" spans="1:3" ht="28.8" x14ac:dyDescent="0.3">
      <c r="A1594">
        <v>1593</v>
      </c>
      <c r="B1594" s="1" t="s">
        <v>1562</v>
      </c>
      <c r="C1594" t="str">
        <f>HYPERLINK("https://talan.bank.gov.ua/get-user-certificate/Kkmmjh7kH7_CkOnAAT9l","Завантажити сертифікат")</f>
        <v>Завантажити сертифікат</v>
      </c>
    </row>
    <row r="1595" spans="1:3" x14ac:dyDescent="0.3">
      <c r="A1595">
        <v>1594</v>
      </c>
      <c r="B1595" s="1" t="s">
        <v>1563</v>
      </c>
      <c r="C1595" t="str">
        <f>HYPERLINK("https://talan.bank.gov.ua/get-user-certificate/KkmmjoQNvTpANL3AvtQl","Завантажити сертифікат")</f>
        <v>Завантажити сертифікат</v>
      </c>
    </row>
    <row r="1596" spans="1:3" x14ac:dyDescent="0.3">
      <c r="A1596">
        <v>1595</v>
      </c>
      <c r="B1596" s="1" t="s">
        <v>1564</v>
      </c>
      <c r="C1596" t="str">
        <f>HYPERLINK("https://talan.bank.gov.ua/get-user-certificate/KkmmjtLuECd3DJzV-HtJ","Завантажити сертифікат")</f>
        <v>Завантажити сертифікат</v>
      </c>
    </row>
    <row r="1597" spans="1:3" x14ac:dyDescent="0.3">
      <c r="A1597">
        <v>1596</v>
      </c>
      <c r="B1597" s="1" t="s">
        <v>1565</v>
      </c>
      <c r="C1597" t="str">
        <f>HYPERLINK("https://talan.bank.gov.ua/get-user-certificate/Kkmmja1Jcy8r8b0t9Mww","Завантажити сертифікат")</f>
        <v>Завантажити сертифікат</v>
      </c>
    </row>
    <row r="1598" spans="1:3" x14ac:dyDescent="0.3">
      <c r="A1598">
        <v>1597</v>
      </c>
      <c r="B1598" s="1" t="s">
        <v>1566</v>
      </c>
      <c r="C1598" t="str">
        <f>HYPERLINK("https://talan.bank.gov.ua/get-user-certificate/KkmmjdNTzpAN5eERnTht","Завантажити сертифікат")</f>
        <v>Завантажити сертифікат</v>
      </c>
    </row>
    <row r="1599" spans="1:3" x14ac:dyDescent="0.3">
      <c r="A1599">
        <v>1598</v>
      </c>
      <c r="B1599" s="1" t="s">
        <v>1567</v>
      </c>
      <c r="C1599" t="str">
        <f>HYPERLINK("https://talan.bank.gov.ua/get-user-certificate/Kkmmjf8PF0ZcSwuhqiGb","Завантажити сертифікат")</f>
        <v>Завантажити сертифікат</v>
      </c>
    </row>
    <row r="1600" spans="1:3" ht="28.8" x14ac:dyDescent="0.3">
      <c r="A1600">
        <v>1599</v>
      </c>
      <c r="B1600" s="1" t="s">
        <v>1568</v>
      </c>
      <c r="C1600" t="str">
        <f>HYPERLINK("https://talan.bank.gov.ua/get-user-certificate/KkmmjKqvM695ndmQsXns","Завантажити сертифікат")</f>
        <v>Завантажити сертифікат</v>
      </c>
    </row>
    <row r="1601" spans="1:3" ht="28.8" x14ac:dyDescent="0.3">
      <c r="A1601">
        <v>1600</v>
      </c>
      <c r="B1601" s="1" t="s">
        <v>1569</v>
      </c>
      <c r="C1601" t="str">
        <f>HYPERLINK("https://talan.bank.gov.ua/get-user-certificate/Kkmmj8DdZnn-XBtvzfXU","Завантажити сертифікат")</f>
        <v>Завантажити сертифікат</v>
      </c>
    </row>
    <row r="1602" spans="1:3" x14ac:dyDescent="0.3">
      <c r="A1602">
        <v>1601</v>
      </c>
      <c r="B1602" s="1" t="s">
        <v>1570</v>
      </c>
      <c r="C1602" t="str">
        <f>HYPERLINK("https://talan.bank.gov.ua/get-user-certificate/KkmmjjvmgQpeqMqT845R","Завантажити сертифікат")</f>
        <v>Завантажити сертифікат</v>
      </c>
    </row>
    <row r="1603" spans="1:3" x14ac:dyDescent="0.3">
      <c r="A1603">
        <v>1602</v>
      </c>
      <c r="B1603" s="1" t="s">
        <v>1571</v>
      </c>
      <c r="C1603" t="str">
        <f>HYPERLINK("https://talan.bank.gov.ua/get-user-certificate/KkmmjNRkTgu2mYzoq6ed","Завантажити сертифікат")</f>
        <v>Завантажити сертифікат</v>
      </c>
    </row>
    <row r="1604" spans="1:3" ht="28.8" x14ac:dyDescent="0.3">
      <c r="A1604">
        <v>1603</v>
      </c>
      <c r="B1604" s="1" t="s">
        <v>1572</v>
      </c>
      <c r="C1604" t="str">
        <f>HYPERLINK("https://talan.bank.gov.ua/get-user-certificate/KkmmjIW__bzlLlXRZ84O","Завантажити сертифікат")</f>
        <v>Завантажити сертифікат</v>
      </c>
    </row>
    <row r="1605" spans="1:3" x14ac:dyDescent="0.3">
      <c r="A1605">
        <v>1604</v>
      </c>
      <c r="B1605" s="1" t="s">
        <v>1573</v>
      </c>
      <c r="C1605" t="str">
        <f>HYPERLINK("https://talan.bank.gov.ua/get-user-certificate/KkmmjNMepHUgoqiQp8qB","Завантажити сертифікат")</f>
        <v>Завантажити сертифікат</v>
      </c>
    </row>
    <row r="1606" spans="1:3" ht="28.8" x14ac:dyDescent="0.3">
      <c r="A1606">
        <v>1605</v>
      </c>
      <c r="B1606" s="1" t="s">
        <v>1574</v>
      </c>
      <c r="C1606" t="str">
        <f>HYPERLINK("https://talan.bank.gov.ua/get-user-certificate/Kkmmjwd2f9KcvPgRGxAt","Завантажити сертифікат")</f>
        <v>Завантажити сертифікат</v>
      </c>
    </row>
    <row r="1607" spans="1:3" x14ac:dyDescent="0.3">
      <c r="A1607">
        <v>1606</v>
      </c>
      <c r="B1607" s="1" t="s">
        <v>1575</v>
      </c>
      <c r="C1607" t="str">
        <f>HYPERLINK("https://talan.bank.gov.ua/get-user-certificate/Kkmmj2VY0xdJnSpDOlWH","Завантажити сертифікат")</f>
        <v>Завантажити сертифікат</v>
      </c>
    </row>
    <row r="1608" spans="1:3" x14ac:dyDescent="0.3">
      <c r="A1608">
        <v>1607</v>
      </c>
      <c r="B1608" s="1" t="s">
        <v>1576</v>
      </c>
      <c r="C1608" t="str">
        <f>HYPERLINK("https://talan.bank.gov.ua/get-user-certificate/Kkmmj8Ai0cHYelIDTONj","Завантажити сертифікат")</f>
        <v>Завантажити сертифікат</v>
      </c>
    </row>
    <row r="1609" spans="1:3" ht="43.2" x14ac:dyDescent="0.3">
      <c r="A1609">
        <v>1608</v>
      </c>
      <c r="B1609" s="1" t="s">
        <v>1577</v>
      </c>
      <c r="C1609" t="str">
        <f>HYPERLINK("https://talan.bank.gov.ua/get-user-certificate/Kkmmj1AUNEWbU0sxA51P","Завантажити сертифікат")</f>
        <v>Завантажити сертифікат</v>
      </c>
    </row>
    <row r="1610" spans="1:3" ht="28.8" x14ac:dyDescent="0.3">
      <c r="A1610">
        <v>1609</v>
      </c>
      <c r="B1610" s="1" t="s">
        <v>1578</v>
      </c>
      <c r="C1610" t="str">
        <f>HYPERLINK("https://talan.bank.gov.ua/get-user-certificate/KkmmjXuUMTqlisQI8g19","Завантажити сертифікат")</f>
        <v>Завантажити сертифікат</v>
      </c>
    </row>
    <row r="1611" spans="1:3" x14ac:dyDescent="0.3">
      <c r="A1611">
        <v>1610</v>
      </c>
      <c r="B1611" s="1" t="s">
        <v>1579</v>
      </c>
      <c r="C1611" t="str">
        <f>HYPERLINK("https://talan.bank.gov.ua/get-user-certificate/KkmmjMJ0hDaXmRb1zJTK","Завантажити сертифікат")</f>
        <v>Завантажити сертифікат</v>
      </c>
    </row>
    <row r="1612" spans="1:3" x14ac:dyDescent="0.3">
      <c r="A1612">
        <v>1611</v>
      </c>
      <c r="B1612" s="1" t="s">
        <v>1580</v>
      </c>
      <c r="C1612" t="str">
        <f>HYPERLINK("https://talan.bank.gov.ua/get-user-certificate/Kkmmjo9p3xMikwBPuqCh","Завантажити сертифікат")</f>
        <v>Завантажити сертифікат</v>
      </c>
    </row>
    <row r="1613" spans="1:3" x14ac:dyDescent="0.3">
      <c r="A1613">
        <v>1612</v>
      </c>
      <c r="B1613" s="1" t="s">
        <v>1581</v>
      </c>
      <c r="C1613" t="str">
        <f>HYPERLINK("https://talan.bank.gov.ua/get-user-certificate/KkmmjUWbWKEBTG2SdVhD","Завантажити сертифікат")</f>
        <v>Завантажити сертифікат</v>
      </c>
    </row>
    <row r="1614" spans="1:3" x14ac:dyDescent="0.3">
      <c r="A1614">
        <v>1613</v>
      </c>
      <c r="B1614" s="1" t="s">
        <v>1582</v>
      </c>
      <c r="C1614" t="str">
        <f>HYPERLINK("https://talan.bank.gov.ua/get-user-certificate/KkmmjH2uXEJwB5DQP6UZ","Завантажити сертифікат")</f>
        <v>Завантажити сертифікат</v>
      </c>
    </row>
    <row r="1615" spans="1:3" x14ac:dyDescent="0.3">
      <c r="A1615">
        <v>1614</v>
      </c>
      <c r="B1615" s="1" t="s">
        <v>1583</v>
      </c>
      <c r="C1615" t="str">
        <f>HYPERLINK("https://talan.bank.gov.ua/get-user-certificate/Kkmmjb4gtYcKO3R14-tC","Завантажити сертифікат")</f>
        <v>Завантажити сертифікат</v>
      </c>
    </row>
    <row r="1616" spans="1:3" x14ac:dyDescent="0.3">
      <c r="A1616">
        <v>1615</v>
      </c>
      <c r="B1616" s="1" t="s">
        <v>1584</v>
      </c>
      <c r="C1616" t="str">
        <f>HYPERLINK("https://talan.bank.gov.ua/get-user-certificate/KkmmjeMPwQdRjjxWgMxV","Завантажити сертифікат")</f>
        <v>Завантажити сертифікат</v>
      </c>
    </row>
    <row r="1617" spans="1:3" x14ac:dyDescent="0.3">
      <c r="A1617">
        <v>1616</v>
      </c>
      <c r="B1617" s="1" t="s">
        <v>1585</v>
      </c>
      <c r="C1617" t="str">
        <f>HYPERLINK("https://talan.bank.gov.ua/get-user-certificate/Kkmmj7WnHCwdjKNsUV1B","Завантажити сертифікат")</f>
        <v>Завантажити сертифікат</v>
      </c>
    </row>
    <row r="1618" spans="1:3" x14ac:dyDescent="0.3">
      <c r="A1618">
        <v>1617</v>
      </c>
      <c r="B1618" s="1" t="s">
        <v>1586</v>
      </c>
      <c r="C1618" t="str">
        <f>HYPERLINK("https://talan.bank.gov.ua/get-user-certificate/Kkmmj5_IirXV5H8tEJGK","Завантажити сертифікат")</f>
        <v>Завантажити сертифікат</v>
      </c>
    </row>
    <row r="1619" spans="1:3" x14ac:dyDescent="0.3">
      <c r="A1619">
        <v>1618</v>
      </c>
      <c r="B1619" s="1" t="s">
        <v>1587</v>
      </c>
      <c r="C1619" t="str">
        <f>HYPERLINK("https://talan.bank.gov.ua/get-user-certificate/KkmmjCfT8Z5efHhetCOO","Завантажити сертифікат")</f>
        <v>Завантажити сертифікат</v>
      </c>
    </row>
    <row r="1620" spans="1:3" x14ac:dyDescent="0.3">
      <c r="A1620">
        <v>1619</v>
      </c>
      <c r="B1620" s="1" t="s">
        <v>1588</v>
      </c>
      <c r="C1620" t="str">
        <f>HYPERLINK("https://talan.bank.gov.ua/get-user-certificate/KkmmjLPEpHFg_BjdpR2y","Завантажити сертифікат")</f>
        <v>Завантажити сертифікат</v>
      </c>
    </row>
    <row r="1621" spans="1:3" x14ac:dyDescent="0.3">
      <c r="A1621">
        <v>1620</v>
      </c>
      <c r="B1621" s="1" t="s">
        <v>1589</v>
      </c>
      <c r="C1621" t="str">
        <f>HYPERLINK("https://talan.bank.gov.ua/get-user-certificate/KkmmjANwcx59JuUuoAKP","Завантажити сертифікат")</f>
        <v>Завантажити сертифікат</v>
      </c>
    </row>
    <row r="1622" spans="1:3" ht="28.8" x14ac:dyDescent="0.3">
      <c r="A1622">
        <v>1621</v>
      </c>
      <c r="B1622" s="1" t="s">
        <v>1590</v>
      </c>
      <c r="C1622" t="str">
        <f>HYPERLINK("https://talan.bank.gov.ua/get-user-certificate/KkmmjeJXG4gNeGI_uwQ8","Завантажити сертифікат")</f>
        <v>Завантажити сертифікат</v>
      </c>
    </row>
    <row r="1623" spans="1:3" x14ac:dyDescent="0.3">
      <c r="A1623">
        <v>1622</v>
      </c>
      <c r="B1623" s="1" t="s">
        <v>1591</v>
      </c>
      <c r="C1623" t="str">
        <f>HYPERLINK("https://talan.bank.gov.ua/get-user-certificate/KkmmjgeLuIYpcqmX2U1s","Завантажити сертифікат")</f>
        <v>Завантажити сертифікат</v>
      </c>
    </row>
    <row r="1624" spans="1:3" x14ac:dyDescent="0.3">
      <c r="A1624">
        <v>1623</v>
      </c>
      <c r="B1624" s="1" t="s">
        <v>1592</v>
      </c>
      <c r="C1624" t="str">
        <f>HYPERLINK("https://talan.bank.gov.ua/get-user-certificate/Kkmmj-l6xj17jnursPeN","Завантажити сертифікат")</f>
        <v>Завантажити сертифікат</v>
      </c>
    </row>
    <row r="1625" spans="1:3" x14ac:dyDescent="0.3">
      <c r="A1625">
        <v>1624</v>
      </c>
      <c r="B1625" s="1" t="s">
        <v>1593</v>
      </c>
      <c r="C1625" t="str">
        <f>HYPERLINK("https://talan.bank.gov.ua/get-user-certificate/KkmmjUmys4VOPXCoi-Ij","Завантажити сертифікат")</f>
        <v>Завантажити сертифікат</v>
      </c>
    </row>
    <row r="1626" spans="1:3" x14ac:dyDescent="0.3">
      <c r="A1626">
        <v>1625</v>
      </c>
      <c r="B1626" s="1" t="s">
        <v>1594</v>
      </c>
      <c r="C1626" t="str">
        <f>HYPERLINK("https://talan.bank.gov.ua/get-user-certificate/Kkmmjvfkh0f6YWVgVp7l","Завантажити сертифікат")</f>
        <v>Завантажити сертифікат</v>
      </c>
    </row>
    <row r="1627" spans="1:3" ht="28.8" x14ac:dyDescent="0.3">
      <c r="A1627">
        <v>1626</v>
      </c>
      <c r="B1627" s="1" t="s">
        <v>1595</v>
      </c>
      <c r="C1627" t="str">
        <f>HYPERLINK("https://talan.bank.gov.ua/get-user-certificate/KkmmjLlRI8qZ6GT3p88r","Завантажити сертифікат")</f>
        <v>Завантажити сертифікат</v>
      </c>
    </row>
    <row r="1628" spans="1:3" ht="43.2" x14ac:dyDescent="0.3">
      <c r="A1628">
        <v>1627</v>
      </c>
      <c r="B1628" s="1" t="s">
        <v>1596</v>
      </c>
      <c r="C1628" t="str">
        <f>HYPERLINK("https://talan.bank.gov.ua/get-user-certificate/KkmmjIu7XlBxQ9M6NLHx","Завантажити сертифікат")</f>
        <v>Завантажити сертифікат</v>
      </c>
    </row>
    <row r="1629" spans="1:3" x14ac:dyDescent="0.3">
      <c r="A1629">
        <v>1628</v>
      </c>
      <c r="B1629" s="1" t="s">
        <v>1597</v>
      </c>
      <c r="C1629" t="str">
        <f>HYPERLINK("https://talan.bank.gov.ua/get-user-certificate/Kkmmjucxey_tPvi1_j3X","Завантажити сертифікат")</f>
        <v>Завантажити сертифікат</v>
      </c>
    </row>
    <row r="1630" spans="1:3" ht="28.8" x14ac:dyDescent="0.3">
      <c r="A1630">
        <v>1629</v>
      </c>
      <c r="B1630" s="1" t="s">
        <v>1598</v>
      </c>
      <c r="C1630" t="str">
        <f>HYPERLINK("https://talan.bank.gov.ua/get-user-certificate/KkmmjsBsao8Pgf959QUL","Завантажити сертифікат")</f>
        <v>Завантажити сертифікат</v>
      </c>
    </row>
    <row r="1631" spans="1:3" x14ac:dyDescent="0.3">
      <c r="A1631">
        <v>1630</v>
      </c>
      <c r="B1631" s="1" t="s">
        <v>1599</v>
      </c>
      <c r="C1631" t="str">
        <f>HYPERLINK("https://talan.bank.gov.ua/get-user-certificate/KkmmjUg3JKqVCSkW87UV","Завантажити сертифікат")</f>
        <v>Завантажити сертифікат</v>
      </c>
    </row>
    <row r="1632" spans="1:3" x14ac:dyDescent="0.3">
      <c r="A1632">
        <v>1631</v>
      </c>
      <c r="B1632" s="1" t="s">
        <v>1600</v>
      </c>
      <c r="C1632" t="str">
        <f>HYPERLINK("https://talan.bank.gov.ua/get-user-certificate/Kkmmj5Y8hPkx4yJxuoe8","Завантажити сертифікат")</f>
        <v>Завантажити сертифікат</v>
      </c>
    </row>
    <row r="1633" spans="1:3" ht="28.8" x14ac:dyDescent="0.3">
      <c r="A1633">
        <v>1632</v>
      </c>
      <c r="B1633" s="1" t="s">
        <v>1601</v>
      </c>
      <c r="C1633" t="str">
        <f>HYPERLINK("https://talan.bank.gov.ua/get-user-certificate/Kkmmj_eE_nFyDsLLDL69","Завантажити сертифікат")</f>
        <v>Завантажити сертифікат</v>
      </c>
    </row>
    <row r="1634" spans="1:3" x14ac:dyDescent="0.3">
      <c r="A1634">
        <v>1633</v>
      </c>
      <c r="B1634" s="1" t="s">
        <v>1602</v>
      </c>
      <c r="C1634" t="str">
        <f>HYPERLINK("https://talan.bank.gov.ua/get-user-certificate/KkmmjMAJSd8Cedd9rg-X","Завантажити сертифікат")</f>
        <v>Завантажити сертифікат</v>
      </c>
    </row>
    <row r="1635" spans="1:3" ht="28.8" x14ac:dyDescent="0.3">
      <c r="A1635">
        <v>1634</v>
      </c>
      <c r="B1635" s="1" t="s">
        <v>1603</v>
      </c>
      <c r="C1635" t="str">
        <f>HYPERLINK("https://talan.bank.gov.ua/get-user-certificate/KkmmjT3VftJ1C4ev5Svc","Завантажити сертифікат")</f>
        <v>Завантажити сертифікат</v>
      </c>
    </row>
    <row r="1636" spans="1:3" x14ac:dyDescent="0.3">
      <c r="A1636">
        <v>1635</v>
      </c>
      <c r="B1636" s="1" t="s">
        <v>1604</v>
      </c>
      <c r="C1636" t="str">
        <f>HYPERLINK("https://talan.bank.gov.ua/get-user-certificate/KkmmjKZoFlIgumCvZpHH","Завантажити сертифікат")</f>
        <v>Завантажити сертифікат</v>
      </c>
    </row>
    <row r="1637" spans="1:3" x14ac:dyDescent="0.3">
      <c r="A1637">
        <v>1636</v>
      </c>
      <c r="B1637" s="1" t="s">
        <v>1605</v>
      </c>
      <c r="C1637" t="str">
        <f>HYPERLINK("https://talan.bank.gov.ua/get-user-certificate/KkmmjDQOSlSt20YLsgxE","Завантажити сертифікат")</f>
        <v>Завантажити сертифікат</v>
      </c>
    </row>
    <row r="1638" spans="1:3" ht="28.8" x14ac:dyDescent="0.3">
      <c r="A1638">
        <v>1637</v>
      </c>
      <c r="B1638" s="1" t="s">
        <v>1606</v>
      </c>
      <c r="C1638" t="str">
        <f>HYPERLINK("https://talan.bank.gov.ua/get-user-certificate/KkmmjtmsPvNf3aqZvLn0","Завантажити сертифікат")</f>
        <v>Завантажити сертифікат</v>
      </c>
    </row>
    <row r="1639" spans="1:3" x14ac:dyDescent="0.3">
      <c r="A1639">
        <v>1638</v>
      </c>
      <c r="B1639" s="1" t="s">
        <v>1607</v>
      </c>
      <c r="C1639" t="str">
        <f>HYPERLINK("https://talan.bank.gov.ua/get-user-certificate/KkmmjLuXNYaCYMzai9jX","Завантажити сертифікат")</f>
        <v>Завантажити сертифікат</v>
      </c>
    </row>
    <row r="1640" spans="1:3" x14ac:dyDescent="0.3">
      <c r="A1640">
        <v>1639</v>
      </c>
      <c r="B1640" s="1" t="s">
        <v>1608</v>
      </c>
      <c r="C1640" t="str">
        <f>HYPERLINK("https://talan.bank.gov.ua/get-user-certificate/KkmmjQLzqAE68_SVSXwD","Завантажити сертифікат")</f>
        <v>Завантажити сертифікат</v>
      </c>
    </row>
    <row r="1641" spans="1:3" x14ac:dyDescent="0.3">
      <c r="A1641">
        <v>1640</v>
      </c>
      <c r="B1641" s="1" t="s">
        <v>1609</v>
      </c>
      <c r="C1641" t="str">
        <f>HYPERLINK("https://talan.bank.gov.ua/get-user-certificate/KkmmjJrGg8SMh50WRLea","Завантажити сертифікат")</f>
        <v>Завантажити сертифікат</v>
      </c>
    </row>
    <row r="1642" spans="1:3" x14ac:dyDescent="0.3">
      <c r="A1642">
        <v>1641</v>
      </c>
      <c r="B1642" s="1" t="s">
        <v>1610</v>
      </c>
      <c r="C1642" t="str">
        <f>HYPERLINK("https://talan.bank.gov.ua/get-user-certificate/Kkmmjx-vefCq2W0PnrHe","Завантажити сертифікат")</f>
        <v>Завантажити сертифікат</v>
      </c>
    </row>
    <row r="1643" spans="1:3" ht="28.8" x14ac:dyDescent="0.3">
      <c r="A1643">
        <v>1642</v>
      </c>
      <c r="B1643" s="1" t="s">
        <v>1611</v>
      </c>
      <c r="C1643" t="str">
        <f>HYPERLINK("https://talan.bank.gov.ua/get-user-certificate/KkmmjrxdYBr4aJX5r04L","Завантажити сертифікат")</f>
        <v>Завантажити сертифікат</v>
      </c>
    </row>
    <row r="1644" spans="1:3" x14ac:dyDescent="0.3">
      <c r="A1644">
        <v>1643</v>
      </c>
      <c r="B1644" s="1" t="s">
        <v>1612</v>
      </c>
      <c r="C1644" t="str">
        <f>HYPERLINK("https://talan.bank.gov.ua/get-user-certificate/Kkmmj6qPEsjzwv_OQgC1","Завантажити сертифікат")</f>
        <v>Завантажити сертифікат</v>
      </c>
    </row>
    <row r="1645" spans="1:3" x14ac:dyDescent="0.3">
      <c r="A1645">
        <v>1644</v>
      </c>
      <c r="B1645" s="1" t="s">
        <v>1613</v>
      </c>
      <c r="C1645" t="str">
        <f>HYPERLINK("https://talan.bank.gov.ua/get-user-certificate/KkmmjtmwdXY8W0QUkEZn","Завантажити сертифікат")</f>
        <v>Завантажити сертифікат</v>
      </c>
    </row>
    <row r="1646" spans="1:3" x14ac:dyDescent="0.3">
      <c r="A1646">
        <v>1645</v>
      </c>
      <c r="B1646" s="1" t="s">
        <v>1614</v>
      </c>
      <c r="C1646" t="str">
        <f>HYPERLINK("https://talan.bank.gov.ua/get-user-certificate/Kkmmj8t9vx1qEly4xTec","Завантажити сертифікат")</f>
        <v>Завантажити сертифікат</v>
      </c>
    </row>
    <row r="1647" spans="1:3" x14ac:dyDescent="0.3">
      <c r="A1647">
        <v>1646</v>
      </c>
      <c r="B1647" s="1" t="s">
        <v>1615</v>
      </c>
      <c r="C1647" t="str">
        <f>HYPERLINK("https://talan.bank.gov.ua/get-user-certificate/KkmmjTlxbhSRIN1XYDo0","Завантажити сертифікат")</f>
        <v>Завантажити сертифікат</v>
      </c>
    </row>
    <row r="1648" spans="1:3" x14ac:dyDescent="0.3">
      <c r="A1648">
        <v>1647</v>
      </c>
      <c r="B1648" s="1" t="s">
        <v>1616</v>
      </c>
      <c r="C1648" t="str">
        <f>HYPERLINK("https://talan.bank.gov.ua/get-user-certificate/Kkmmjzbpvnzu8bhZZ2Gc","Завантажити сертифікат")</f>
        <v>Завантажити сертифікат</v>
      </c>
    </row>
    <row r="1649" spans="1:3" ht="28.8" x14ac:dyDescent="0.3">
      <c r="A1649">
        <v>1648</v>
      </c>
      <c r="B1649" s="1" t="s">
        <v>1617</v>
      </c>
      <c r="C1649" t="str">
        <f>HYPERLINK("https://talan.bank.gov.ua/get-user-certificate/Kkmmj7i4iqqHHlMtSJrC","Завантажити сертифікат")</f>
        <v>Завантажити сертифікат</v>
      </c>
    </row>
    <row r="1650" spans="1:3" x14ac:dyDescent="0.3">
      <c r="A1650">
        <v>1649</v>
      </c>
      <c r="B1650" s="1" t="s">
        <v>1618</v>
      </c>
      <c r="C1650" t="str">
        <f>HYPERLINK("https://talan.bank.gov.ua/get-user-certificate/Kkmmj6_4Rd1yuR04P2SY","Завантажити сертифікат")</f>
        <v>Завантажити сертифікат</v>
      </c>
    </row>
    <row r="1651" spans="1:3" x14ac:dyDescent="0.3">
      <c r="A1651">
        <v>1650</v>
      </c>
      <c r="B1651" s="1" t="s">
        <v>1619</v>
      </c>
      <c r="C1651" t="str">
        <f>HYPERLINK("https://talan.bank.gov.ua/get-user-certificate/KkmmjZH7qzaVzWVdA0f9","Завантажити сертифікат")</f>
        <v>Завантажити сертифікат</v>
      </c>
    </row>
    <row r="1652" spans="1:3" ht="28.8" x14ac:dyDescent="0.3">
      <c r="A1652">
        <v>1651</v>
      </c>
      <c r="B1652" s="1" t="s">
        <v>1620</v>
      </c>
      <c r="C1652" t="str">
        <f>HYPERLINK("https://talan.bank.gov.ua/get-user-certificate/KkmmjaznBJ3UjbLzoCUf","Завантажити сертифікат")</f>
        <v>Завантажити сертифікат</v>
      </c>
    </row>
    <row r="1653" spans="1:3" x14ac:dyDescent="0.3">
      <c r="A1653">
        <v>1652</v>
      </c>
      <c r="B1653" s="1" t="s">
        <v>1621</v>
      </c>
      <c r="C1653" t="str">
        <f>HYPERLINK("https://talan.bank.gov.ua/get-user-certificate/KkmmjHOgw-jU1AroSGAt","Завантажити сертифікат")</f>
        <v>Завантажити сертифікат</v>
      </c>
    </row>
    <row r="1654" spans="1:3" ht="28.8" x14ac:dyDescent="0.3">
      <c r="A1654">
        <v>1653</v>
      </c>
      <c r="B1654" s="1" t="s">
        <v>1622</v>
      </c>
      <c r="C1654" t="str">
        <f>HYPERLINK("https://talan.bank.gov.ua/get-user-certificate/Kkmmj5FoeZ0lAuzE-bz5","Завантажити сертифікат")</f>
        <v>Завантажити сертифікат</v>
      </c>
    </row>
    <row r="1655" spans="1:3" x14ac:dyDescent="0.3">
      <c r="A1655">
        <v>1654</v>
      </c>
      <c r="B1655" s="1" t="s">
        <v>1623</v>
      </c>
      <c r="C1655" t="str">
        <f>HYPERLINK("https://talan.bank.gov.ua/get-user-certificate/KkmmjskR5oRxYqB1g_wx","Завантажити сертифікат")</f>
        <v>Завантажити сертифікат</v>
      </c>
    </row>
    <row r="1656" spans="1:3" x14ac:dyDescent="0.3">
      <c r="A1656">
        <v>1655</v>
      </c>
      <c r="B1656" s="1" t="s">
        <v>1624</v>
      </c>
      <c r="C1656" t="str">
        <f>HYPERLINK("https://talan.bank.gov.ua/get-user-certificate/KkmmjaVLWq3wvNTXgnQV","Завантажити сертифікат")</f>
        <v>Завантажити сертифікат</v>
      </c>
    </row>
    <row r="1657" spans="1:3" ht="28.8" x14ac:dyDescent="0.3">
      <c r="A1657">
        <v>1656</v>
      </c>
      <c r="B1657" s="1" t="s">
        <v>1625</v>
      </c>
      <c r="C1657" t="str">
        <f>HYPERLINK("https://talan.bank.gov.ua/get-user-certificate/Kkmmjz_1v6KSUedZKgdH","Завантажити сертифікат")</f>
        <v>Завантажити сертифікат</v>
      </c>
    </row>
    <row r="1658" spans="1:3" x14ac:dyDescent="0.3">
      <c r="A1658">
        <v>1657</v>
      </c>
      <c r="B1658" s="1" t="s">
        <v>1626</v>
      </c>
      <c r="C1658" t="str">
        <f>HYPERLINK("https://talan.bank.gov.ua/get-user-certificate/Kkmmj1QRoSw5n8PlAP3H","Завантажити сертифікат")</f>
        <v>Завантажити сертифікат</v>
      </c>
    </row>
    <row r="1659" spans="1:3" x14ac:dyDescent="0.3">
      <c r="A1659">
        <v>1658</v>
      </c>
      <c r="B1659" s="1" t="s">
        <v>1627</v>
      </c>
      <c r="C1659" t="str">
        <f>HYPERLINK("https://talan.bank.gov.ua/get-user-certificate/KkmmjwsZNvdRr89_654m","Завантажити сертифікат")</f>
        <v>Завантажити сертифікат</v>
      </c>
    </row>
    <row r="1660" spans="1:3" x14ac:dyDescent="0.3">
      <c r="A1660">
        <v>1659</v>
      </c>
      <c r="B1660" s="1" t="s">
        <v>1628</v>
      </c>
      <c r="C1660" t="str">
        <f>HYPERLINK("https://talan.bank.gov.ua/get-user-certificate/KkmmjRL6Gx_-fgFAo868","Завантажити сертифікат")</f>
        <v>Завантажити сертифікат</v>
      </c>
    </row>
    <row r="1661" spans="1:3" ht="28.8" x14ac:dyDescent="0.3">
      <c r="A1661">
        <v>1660</v>
      </c>
      <c r="B1661" s="1" t="s">
        <v>1629</v>
      </c>
      <c r="C1661" t="str">
        <f>HYPERLINK("https://talan.bank.gov.ua/get-user-certificate/KkmmjQIC9_BQQqzqJLTr","Завантажити сертифікат")</f>
        <v>Завантажити сертифікат</v>
      </c>
    </row>
    <row r="1662" spans="1:3" ht="28.8" x14ac:dyDescent="0.3">
      <c r="A1662">
        <v>1661</v>
      </c>
      <c r="B1662" s="1" t="s">
        <v>1630</v>
      </c>
      <c r="C1662" t="str">
        <f>HYPERLINK("https://talan.bank.gov.ua/get-user-certificate/KkmmjIXbt1F2_hoOdImt","Завантажити сертифікат")</f>
        <v>Завантажити сертифікат</v>
      </c>
    </row>
    <row r="1663" spans="1:3" x14ac:dyDescent="0.3">
      <c r="A1663">
        <v>1662</v>
      </c>
      <c r="B1663" s="1" t="s">
        <v>1631</v>
      </c>
      <c r="C1663" t="str">
        <f>HYPERLINK("https://talan.bank.gov.ua/get-user-certificate/Kkmmjh7usuF183EMfDcc","Завантажити сертифікат")</f>
        <v>Завантажити сертифікат</v>
      </c>
    </row>
    <row r="1664" spans="1:3" x14ac:dyDescent="0.3">
      <c r="A1664">
        <v>1663</v>
      </c>
      <c r="B1664" s="1" t="s">
        <v>1632</v>
      </c>
      <c r="C1664" t="str">
        <f>HYPERLINK("https://talan.bank.gov.ua/get-user-certificate/KkmmjHYXlhklZuUbK9Nb","Завантажити сертифікат")</f>
        <v>Завантажити сертифікат</v>
      </c>
    </row>
    <row r="1665" spans="1:3" x14ac:dyDescent="0.3">
      <c r="A1665">
        <v>1664</v>
      </c>
      <c r="B1665" s="1" t="s">
        <v>1633</v>
      </c>
      <c r="C1665" t="str">
        <f>HYPERLINK("https://talan.bank.gov.ua/get-user-certificate/KkmmjNHOqTv_IGTcqyLG","Завантажити сертифікат")</f>
        <v>Завантажити сертифікат</v>
      </c>
    </row>
    <row r="1666" spans="1:3" ht="28.8" x14ac:dyDescent="0.3">
      <c r="A1666">
        <v>1665</v>
      </c>
      <c r="B1666" s="1" t="s">
        <v>1634</v>
      </c>
      <c r="C1666" t="str">
        <f>HYPERLINK("https://talan.bank.gov.ua/get-user-certificate/KkmmjYz8E7KoZ3N0LRiu","Завантажити сертифікат")</f>
        <v>Завантажити сертифікат</v>
      </c>
    </row>
    <row r="1667" spans="1:3" x14ac:dyDescent="0.3">
      <c r="A1667">
        <v>1666</v>
      </c>
      <c r="B1667" s="1" t="s">
        <v>1635</v>
      </c>
      <c r="C1667" t="str">
        <f>HYPERLINK("https://talan.bank.gov.ua/get-user-certificate/KkmmjX2yBNcHS22jOIr-","Завантажити сертифікат")</f>
        <v>Завантажити сертифікат</v>
      </c>
    </row>
    <row r="1668" spans="1:3" x14ac:dyDescent="0.3">
      <c r="A1668">
        <v>1667</v>
      </c>
      <c r="B1668" s="1" t="s">
        <v>1636</v>
      </c>
      <c r="C1668" t="str">
        <f>HYPERLINK("https://talan.bank.gov.ua/get-user-certificate/KkmmjBzwI6Dc7JAeibnO","Завантажити сертифікат")</f>
        <v>Завантажити сертифікат</v>
      </c>
    </row>
    <row r="1669" spans="1:3" x14ac:dyDescent="0.3">
      <c r="A1669">
        <v>1668</v>
      </c>
      <c r="B1669" s="1" t="s">
        <v>1637</v>
      </c>
      <c r="C1669" t="str">
        <f>HYPERLINK("https://talan.bank.gov.ua/get-user-certificate/KkmmjHAN4BrJmG7P8fWT","Завантажити сертифікат")</f>
        <v>Завантажити сертифікат</v>
      </c>
    </row>
    <row r="1670" spans="1:3" ht="28.8" x14ac:dyDescent="0.3">
      <c r="A1670">
        <v>1669</v>
      </c>
      <c r="B1670" s="1" t="s">
        <v>1638</v>
      </c>
      <c r="C1670" t="str">
        <f>HYPERLINK("https://talan.bank.gov.ua/get-user-certificate/Kkmmjc2au4nC5xRdMNGE","Завантажити сертифікат")</f>
        <v>Завантажити сертифікат</v>
      </c>
    </row>
    <row r="1671" spans="1:3" x14ac:dyDescent="0.3">
      <c r="A1671">
        <v>1670</v>
      </c>
      <c r="B1671" s="1" t="s">
        <v>1639</v>
      </c>
      <c r="C1671" t="str">
        <f>HYPERLINK("https://talan.bank.gov.ua/get-user-certificate/KkmmjGvHmzFDS_LWZdzg","Завантажити сертифікат")</f>
        <v>Завантажити сертифікат</v>
      </c>
    </row>
    <row r="1672" spans="1:3" ht="28.8" x14ac:dyDescent="0.3">
      <c r="A1672">
        <v>1671</v>
      </c>
      <c r="B1672" s="1" t="s">
        <v>1640</v>
      </c>
      <c r="C1672" t="str">
        <f>HYPERLINK("https://talan.bank.gov.ua/get-user-certificate/KkmmjLeKDZsUhzUILQav","Завантажити сертифікат")</f>
        <v>Завантажити сертифікат</v>
      </c>
    </row>
    <row r="1673" spans="1:3" ht="43.2" x14ac:dyDescent="0.3">
      <c r="A1673">
        <v>1672</v>
      </c>
      <c r="B1673" s="1" t="s">
        <v>1641</v>
      </c>
      <c r="C1673" t="str">
        <f>HYPERLINK("https://talan.bank.gov.ua/get-user-certificate/Kkmmj-y5GScdf4YMqZBQ","Завантажити сертифікат")</f>
        <v>Завантажити сертифікат</v>
      </c>
    </row>
    <row r="1674" spans="1:3" x14ac:dyDescent="0.3">
      <c r="A1674">
        <v>1673</v>
      </c>
      <c r="B1674" s="1" t="s">
        <v>1642</v>
      </c>
      <c r="C1674" t="str">
        <f>HYPERLINK("https://talan.bank.gov.ua/get-user-certificate/KkmmjhHh63WRpt7xlQiY","Завантажити сертифікат")</f>
        <v>Завантажити сертифікат</v>
      </c>
    </row>
    <row r="1675" spans="1:3" x14ac:dyDescent="0.3">
      <c r="A1675">
        <v>1674</v>
      </c>
      <c r="B1675" s="1" t="s">
        <v>1643</v>
      </c>
      <c r="C1675" t="str">
        <f>HYPERLINK("https://talan.bank.gov.ua/get-user-certificate/KkmmjedAA5D5XK0zeJHz","Завантажити сертифікат")</f>
        <v>Завантажити сертифікат</v>
      </c>
    </row>
    <row r="1676" spans="1:3" ht="28.8" x14ac:dyDescent="0.3">
      <c r="A1676">
        <v>1675</v>
      </c>
      <c r="B1676" s="1" t="s">
        <v>1644</v>
      </c>
      <c r="C1676" t="str">
        <f>HYPERLINK("https://talan.bank.gov.ua/get-user-certificate/KkmmjcmaYvYA8grCpC4A","Завантажити сертифікат")</f>
        <v>Завантажити сертифікат</v>
      </c>
    </row>
    <row r="1677" spans="1:3" x14ac:dyDescent="0.3">
      <c r="A1677">
        <v>1676</v>
      </c>
      <c r="B1677" s="1" t="s">
        <v>1645</v>
      </c>
      <c r="C1677" t="str">
        <f>HYPERLINK("https://talan.bank.gov.ua/get-user-certificate/KkmmjNhLumGfiOWeF3lf","Завантажити сертифікат")</f>
        <v>Завантажити сертифікат</v>
      </c>
    </row>
    <row r="1678" spans="1:3" x14ac:dyDescent="0.3">
      <c r="A1678">
        <v>1677</v>
      </c>
      <c r="B1678" s="1" t="s">
        <v>1646</v>
      </c>
      <c r="C1678" t="str">
        <f>HYPERLINK("https://talan.bank.gov.ua/get-user-certificate/KkmmjnkfCnWwDa5v29Uz","Завантажити сертифікат")</f>
        <v>Завантажити сертифікат</v>
      </c>
    </row>
    <row r="1679" spans="1:3" x14ac:dyDescent="0.3">
      <c r="A1679">
        <v>1678</v>
      </c>
      <c r="B1679" s="1" t="s">
        <v>1647</v>
      </c>
      <c r="C1679" t="str">
        <f>HYPERLINK("https://talan.bank.gov.ua/get-user-certificate/Kkmmj0XwhtBl3dwvucmH","Завантажити сертифікат")</f>
        <v>Завантажити сертифікат</v>
      </c>
    </row>
    <row r="1680" spans="1:3" x14ac:dyDescent="0.3">
      <c r="A1680">
        <v>1679</v>
      </c>
      <c r="B1680" s="1" t="s">
        <v>1648</v>
      </c>
      <c r="C1680" t="str">
        <f>HYPERLINK("https://talan.bank.gov.ua/get-user-certificate/Kkmmjb_6t-u-20rFf--9","Завантажити сертифікат")</f>
        <v>Завантажити сертифікат</v>
      </c>
    </row>
    <row r="1681" spans="1:3" x14ac:dyDescent="0.3">
      <c r="A1681">
        <v>1680</v>
      </c>
      <c r="B1681" s="1" t="s">
        <v>1649</v>
      </c>
      <c r="C1681" t="str">
        <f>HYPERLINK("https://talan.bank.gov.ua/get-user-certificate/Kkmmjcj29IB3n5o0MYcc","Завантажити сертифікат")</f>
        <v>Завантажити сертифікат</v>
      </c>
    </row>
    <row r="1682" spans="1:3" x14ac:dyDescent="0.3">
      <c r="A1682">
        <v>1681</v>
      </c>
      <c r="B1682" s="1" t="s">
        <v>1650</v>
      </c>
      <c r="C1682" t="str">
        <f>HYPERLINK("https://talan.bank.gov.ua/get-user-certificate/KkmmjLOaVROR7emNC1cJ","Завантажити сертифікат")</f>
        <v>Завантажити сертифікат</v>
      </c>
    </row>
    <row r="1683" spans="1:3" x14ac:dyDescent="0.3">
      <c r="A1683">
        <v>1682</v>
      </c>
      <c r="B1683" s="1" t="s">
        <v>1651</v>
      </c>
      <c r="C1683" t="str">
        <f>HYPERLINK("https://talan.bank.gov.ua/get-user-certificate/KkmmjjHJjW8mQoeS9wWC","Завантажити сертифікат")</f>
        <v>Завантажити сертифікат</v>
      </c>
    </row>
    <row r="1684" spans="1:3" x14ac:dyDescent="0.3">
      <c r="A1684">
        <v>1683</v>
      </c>
      <c r="B1684" s="1" t="s">
        <v>1652</v>
      </c>
      <c r="C1684" t="str">
        <f>HYPERLINK("https://talan.bank.gov.ua/get-user-certificate/KkmmjJSPOQyLxAKV0uzF","Завантажити сертифікат")</f>
        <v>Завантажити сертифікат</v>
      </c>
    </row>
    <row r="1685" spans="1:3" ht="28.8" x14ac:dyDescent="0.3">
      <c r="A1685">
        <v>1684</v>
      </c>
      <c r="B1685" s="1" t="s">
        <v>1653</v>
      </c>
      <c r="C1685" t="str">
        <f>HYPERLINK("https://talan.bank.gov.ua/get-user-certificate/KkmmjY9_1WqUF0M1tphI","Завантажити сертифікат")</f>
        <v>Завантажити сертифікат</v>
      </c>
    </row>
    <row r="1686" spans="1:3" x14ac:dyDescent="0.3">
      <c r="A1686">
        <v>1685</v>
      </c>
      <c r="B1686" s="1" t="s">
        <v>1654</v>
      </c>
      <c r="C1686" t="str">
        <f>HYPERLINK("https://talan.bank.gov.ua/get-user-certificate/KkmmjQnC5lx68V2c__l1","Завантажити сертифікат")</f>
        <v>Завантажити сертифікат</v>
      </c>
    </row>
    <row r="1687" spans="1:3" ht="28.8" x14ac:dyDescent="0.3">
      <c r="A1687">
        <v>1686</v>
      </c>
      <c r="B1687" s="1" t="s">
        <v>1655</v>
      </c>
      <c r="C1687" t="str">
        <f>HYPERLINK("https://talan.bank.gov.ua/get-user-certificate/Kkmmj8QBGU9GAPgfhUv5","Завантажити сертифікат")</f>
        <v>Завантажити сертифікат</v>
      </c>
    </row>
    <row r="1688" spans="1:3" ht="28.8" x14ac:dyDescent="0.3">
      <c r="A1688">
        <v>1687</v>
      </c>
      <c r="B1688" s="1" t="s">
        <v>1656</v>
      </c>
      <c r="C1688" t="str">
        <f>HYPERLINK("https://talan.bank.gov.ua/get-user-certificate/KkmmjLMvGpgY74b1ydmq","Завантажити сертифікат")</f>
        <v>Завантажити сертифікат</v>
      </c>
    </row>
    <row r="1689" spans="1:3" x14ac:dyDescent="0.3">
      <c r="A1689">
        <v>1688</v>
      </c>
      <c r="B1689" s="1" t="s">
        <v>1657</v>
      </c>
      <c r="C1689" t="str">
        <f>HYPERLINK("https://talan.bank.gov.ua/get-user-certificate/Kkmmj6vLrt8CodJLCn9j","Завантажити сертифікат")</f>
        <v>Завантажити сертифікат</v>
      </c>
    </row>
    <row r="1690" spans="1:3" ht="28.8" x14ac:dyDescent="0.3">
      <c r="A1690">
        <v>1689</v>
      </c>
      <c r="B1690" s="1" t="s">
        <v>1658</v>
      </c>
      <c r="C1690" t="str">
        <f>HYPERLINK("https://talan.bank.gov.ua/get-user-certificate/KkmmjmEMIohbglwehZeD","Завантажити сертифікат")</f>
        <v>Завантажити сертифікат</v>
      </c>
    </row>
    <row r="1691" spans="1:3" x14ac:dyDescent="0.3">
      <c r="A1691">
        <v>1690</v>
      </c>
      <c r="B1691" s="1" t="s">
        <v>1659</v>
      </c>
      <c r="C1691" t="str">
        <f>HYPERLINK("https://talan.bank.gov.ua/get-user-certificate/KkmmjGCDtkB8doyMLhfH","Завантажити сертифікат")</f>
        <v>Завантажити сертифікат</v>
      </c>
    </row>
    <row r="1692" spans="1:3" x14ac:dyDescent="0.3">
      <c r="A1692">
        <v>1691</v>
      </c>
      <c r="B1692" s="1" t="s">
        <v>1660</v>
      </c>
      <c r="C1692" t="str">
        <f>HYPERLINK("https://talan.bank.gov.ua/get-user-certificate/KkmmjHEvOlmluQZdS9Nr","Завантажити сертифікат")</f>
        <v>Завантажити сертифікат</v>
      </c>
    </row>
    <row r="1693" spans="1:3" x14ac:dyDescent="0.3">
      <c r="A1693">
        <v>1692</v>
      </c>
      <c r="B1693" s="1" t="s">
        <v>1661</v>
      </c>
      <c r="C1693" t="str">
        <f>HYPERLINK("https://talan.bank.gov.ua/get-user-certificate/Kkmmj4tpOB4TVmkCwXAA","Завантажити сертифікат")</f>
        <v>Завантажити сертифікат</v>
      </c>
    </row>
    <row r="1694" spans="1:3" x14ac:dyDescent="0.3">
      <c r="A1694">
        <v>1693</v>
      </c>
      <c r="B1694" s="1" t="s">
        <v>1662</v>
      </c>
      <c r="C1694" t="str">
        <f>HYPERLINK("https://talan.bank.gov.ua/get-user-certificate/Kkmmj1apOv_gf4a7vYMN","Завантажити сертифікат")</f>
        <v>Завантажити сертифікат</v>
      </c>
    </row>
    <row r="1695" spans="1:3" x14ac:dyDescent="0.3">
      <c r="A1695">
        <v>1694</v>
      </c>
      <c r="B1695" s="1" t="s">
        <v>792</v>
      </c>
      <c r="C1695" t="str">
        <f>HYPERLINK("https://talan.bank.gov.ua/get-user-certificate/Kkmmjo2FiHyR5Ms-umLU","Завантажити сертифікат")</f>
        <v>Завантажити сертифікат</v>
      </c>
    </row>
    <row r="1696" spans="1:3" x14ac:dyDescent="0.3">
      <c r="A1696">
        <v>1695</v>
      </c>
      <c r="B1696" s="1" t="s">
        <v>1663</v>
      </c>
      <c r="C1696" t="str">
        <f>HYPERLINK("https://talan.bank.gov.ua/get-user-certificate/Kkmmj1UolLb5KraAcWzI","Завантажити сертифікат")</f>
        <v>Завантажити сертифікат</v>
      </c>
    </row>
    <row r="1697" spans="1:3" x14ac:dyDescent="0.3">
      <c r="A1697">
        <v>1696</v>
      </c>
      <c r="B1697" s="1" t="s">
        <v>1664</v>
      </c>
      <c r="C1697" t="str">
        <f>HYPERLINK("https://talan.bank.gov.ua/get-user-certificate/KkmmjEY9yd8ffzxrH8KM","Завантажити сертифікат")</f>
        <v>Завантажити сертифікат</v>
      </c>
    </row>
    <row r="1698" spans="1:3" x14ac:dyDescent="0.3">
      <c r="A1698">
        <v>1697</v>
      </c>
      <c r="B1698" s="1" t="s">
        <v>1665</v>
      </c>
      <c r="C1698" t="str">
        <f>HYPERLINK("https://talan.bank.gov.ua/get-user-certificate/Kkmmjw9n9xZUcSsmqXp_","Завантажити сертифікат")</f>
        <v>Завантажити сертифікат</v>
      </c>
    </row>
    <row r="1699" spans="1:3" x14ac:dyDescent="0.3">
      <c r="A1699">
        <v>1698</v>
      </c>
      <c r="B1699" s="1" t="s">
        <v>1666</v>
      </c>
      <c r="C1699" t="str">
        <f>HYPERLINK("https://talan.bank.gov.ua/get-user-certificate/Kkmmj0asIAJ86DspExfL","Завантажити сертифікат")</f>
        <v>Завантажити сертифікат</v>
      </c>
    </row>
    <row r="1700" spans="1:3" ht="28.8" x14ac:dyDescent="0.3">
      <c r="A1700">
        <v>1699</v>
      </c>
      <c r="B1700" s="1" t="s">
        <v>1667</v>
      </c>
      <c r="C1700" t="str">
        <f>HYPERLINK("https://talan.bank.gov.ua/get-user-certificate/KkmmjOoNdNCnBboMGWgU","Завантажити сертифікат")</f>
        <v>Завантажити сертифікат</v>
      </c>
    </row>
    <row r="1701" spans="1:3" x14ac:dyDescent="0.3">
      <c r="A1701">
        <v>1700</v>
      </c>
      <c r="B1701" s="1" t="s">
        <v>1668</v>
      </c>
      <c r="C1701" t="str">
        <f>HYPERLINK("https://talan.bank.gov.ua/get-user-certificate/KkmmjIK2PJVCp4HKfEDc","Завантажити сертифікат")</f>
        <v>Завантажити сертифікат</v>
      </c>
    </row>
    <row r="1702" spans="1:3" x14ac:dyDescent="0.3">
      <c r="A1702">
        <v>1701</v>
      </c>
      <c r="B1702" s="1" t="s">
        <v>1669</v>
      </c>
      <c r="C1702" t="str">
        <f>HYPERLINK("https://talan.bank.gov.ua/get-user-certificate/Kkmmj0oICkmVwEfSXRI3","Завантажити сертифікат")</f>
        <v>Завантажити сертифікат</v>
      </c>
    </row>
    <row r="1703" spans="1:3" x14ac:dyDescent="0.3">
      <c r="A1703">
        <v>1702</v>
      </c>
      <c r="B1703" s="1" t="s">
        <v>1670</v>
      </c>
      <c r="C1703" t="str">
        <f>HYPERLINK("https://talan.bank.gov.ua/get-user-certificate/Kkmmj4wmo7H1GsvyE4oJ","Завантажити сертифікат")</f>
        <v>Завантажити сертифікат</v>
      </c>
    </row>
    <row r="1704" spans="1:3" x14ac:dyDescent="0.3">
      <c r="A1704">
        <v>1703</v>
      </c>
      <c r="B1704" s="1" t="s">
        <v>1671</v>
      </c>
      <c r="C1704" t="str">
        <f>HYPERLINK("https://talan.bank.gov.ua/get-user-certificate/KkmmjAJ0Ddd8tUPdReZP","Завантажити сертифікат")</f>
        <v>Завантажити сертифікат</v>
      </c>
    </row>
    <row r="1705" spans="1:3" ht="43.2" x14ac:dyDescent="0.3">
      <c r="A1705">
        <v>1704</v>
      </c>
      <c r="B1705" s="1" t="s">
        <v>1672</v>
      </c>
      <c r="C1705" t="str">
        <f>HYPERLINK("https://talan.bank.gov.ua/get-user-certificate/KkmmjSRoL60GloCMvv9a","Завантажити сертифікат")</f>
        <v>Завантажити сертифікат</v>
      </c>
    </row>
    <row r="1706" spans="1:3" x14ac:dyDescent="0.3">
      <c r="A1706">
        <v>1705</v>
      </c>
      <c r="B1706" s="1" t="s">
        <v>1673</v>
      </c>
      <c r="C1706" t="str">
        <f>HYPERLINK("https://talan.bank.gov.ua/get-user-certificate/KkmmjihT41dqKlZu6vXz","Завантажити сертифікат")</f>
        <v>Завантажити сертифікат</v>
      </c>
    </row>
    <row r="1707" spans="1:3" x14ac:dyDescent="0.3">
      <c r="A1707">
        <v>1706</v>
      </c>
      <c r="B1707" s="1" t="s">
        <v>1674</v>
      </c>
      <c r="C1707" t="str">
        <f>HYPERLINK("https://talan.bank.gov.ua/get-user-certificate/Kkmmj8GrfKNoyP26PLky","Завантажити сертифікат")</f>
        <v>Завантажити сертифікат</v>
      </c>
    </row>
    <row r="1708" spans="1:3" x14ac:dyDescent="0.3">
      <c r="A1708">
        <v>1707</v>
      </c>
      <c r="B1708" s="1" t="s">
        <v>1675</v>
      </c>
      <c r="C1708" t="str">
        <f>HYPERLINK("https://talan.bank.gov.ua/get-user-certificate/KkmmjGJ-A-RgZ7L6tuf1","Завантажити сертифікат")</f>
        <v>Завантажити сертифікат</v>
      </c>
    </row>
    <row r="1709" spans="1:3" x14ac:dyDescent="0.3">
      <c r="A1709">
        <v>1708</v>
      </c>
      <c r="B1709" t="s">
        <v>1725</v>
      </c>
      <c r="C1709" t="str">
        <f>HYPERLINK("https://talan.bank.gov.ua/get-user-certificate/aVeKOvpHMb7QdNbyWxG2","Завантажити сертифікат")</f>
        <v>Завантажити сертифікат</v>
      </c>
    </row>
    <row r="1710" spans="1:3" x14ac:dyDescent="0.3">
      <c r="A1710">
        <v>1709</v>
      </c>
      <c r="B1710" t="s">
        <v>1724</v>
      </c>
      <c r="C1710" t="str">
        <f>HYPERLINK("https://talan.bank.gov.ua/get-user-certificate/aVeKOcaxezwcILioWqua","Завантажити сертифікат")</f>
        <v>Завантажити сертифікат</v>
      </c>
    </row>
    <row r="1711" spans="1:3" x14ac:dyDescent="0.3">
      <c r="A1711">
        <v>1710</v>
      </c>
      <c r="B1711" t="s">
        <v>1723</v>
      </c>
      <c r="C1711" t="str">
        <f>HYPERLINK("https://talan.bank.gov.ua/get-user-certificate/aVeKOGJqdwWFqFjgDJzX","Завантажити сертифікат")</f>
        <v>Завантажити сертифікат</v>
      </c>
    </row>
    <row r="1712" spans="1:3" x14ac:dyDescent="0.3">
      <c r="A1712">
        <v>1711</v>
      </c>
      <c r="B1712" t="s">
        <v>1722</v>
      </c>
      <c r="C1712" t="str">
        <f>HYPERLINK("https://talan.bank.gov.ua/get-user-certificate/aVeKOTJY9UvKikehYKnz","Завантажити сертифікат")</f>
        <v>Завантажити сертифікат</v>
      </c>
    </row>
    <row r="1713" spans="1:3" x14ac:dyDescent="0.3">
      <c r="A1713">
        <v>1712</v>
      </c>
      <c r="B1713" t="s">
        <v>1721</v>
      </c>
      <c r="C1713" t="str">
        <f>HYPERLINK("https://talan.bank.gov.ua/get-user-certificate/aVeKO9D6DJ7r0eTlsEpO","Завантажити сертифікат")</f>
        <v>Завантажити сертифікат</v>
      </c>
    </row>
    <row r="1714" spans="1:3" x14ac:dyDescent="0.3">
      <c r="A1714">
        <v>1713</v>
      </c>
      <c r="B1714" t="s">
        <v>1720</v>
      </c>
      <c r="C1714" t="str">
        <f>HYPERLINK("https://talan.bank.gov.ua/get-user-certificate/aVeKOCNnaAd6fr1jUwPv","Завантажити сертифікат")</f>
        <v>Завантажити сертифікат</v>
      </c>
    </row>
    <row r="1715" spans="1:3" x14ac:dyDescent="0.3">
      <c r="A1715">
        <v>1714</v>
      </c>
      <c r="B1715" t="s">
        <v>1719</v>
      </c>
      <c r="C1715" t="str">
        <f>HYPERLINK("https://talan.bank.gov.ua/get-user-certificate/aVeKOM6Dg3qFlvpfQipC","Завантажити сертифікат")</f>
        <v>Завантажити сертифікат</v>
      </c>
    </row>
    <row r="1716" spans="1:3" x14ac:dyDescent="0.3">
      <c r="A1716">
        <v>1715</v>
      </c>
      <c r="B1716" t="s">
        <v>1718</v>
      </c>
      <c r="C1716" t="str">
        <f>HYPERLINK("https://talan.bank.gov.ua/get-user-certificate/aVeKOTFWxhLiI_4yuBRS","Завантажити сертифікат")</f>
        <v>Завантажити сертифікат</v>
      </c>
    </row>
    <row r="1717" spans="1:3" x14ac:dyDescent="0.3">
      <c r="A1717">
        <v>1716</v>
      </c>
      <c r="B1717" t="s">
        <v>1717</v>
      </c>
      <c r="C1717" t="str">
        <f>HYPERLINK("https://talan.bank.gov.ua/get-user-certificate/aVeKOKIkOkOZiKNc-Y_p","Завантажити сертифікат")</f>
        <v>Завантажити сертифікат</v>
      </c>
    </row>
    <row r="1718" spans="1:3" x14ac:dyDescent="0.3">
      <c r="A1718">
        <v>1717</v>
      </c>
      <c r="B1718" t="s">
        <v>1716</v>
      </c>
      <c r="C1718" t="str">
        <f>HYPERLINK("https://talan.bank.gov.ua/get-user-certificate/aVeKOFscS15GZe7WgNYG","Завантажити сертифікат")</f>
        <v>Завантажити сертифікат</v>
      </c>
    </row>
    <row r="1719" spans="1:3" x14ac:dyDescent="0.3">
      <c r="A1719">
        <v>1718</v>
      </c>
      <c r="B1719" t="s">
        <v>1715</v>
      </c>
      <c r="C1719" t="str">
        <f>HYPERLINK("https://talan.bank.gov.ua/get-user-certificate/aVeKO3qGbZV3ZRj8wzUv","Завантажити сертифікат")</f>
        <v>Завантажити сертифікат</v>
      </c>
    </row>
    <row r="1720" spans="1:3" x14ac:dyDescent="0.3">
      <c r="A1720">
        <v>1719</v>
      </c>
      <c r="B1720" t="s">
        <v>1714</v>
      </c>
      <c r="C1720" t="str">
        <f>HYPERLINK("https://talan.bank.gov.ua/get-user-certificate/aVeKOI4KdNslWvw2VkGE","Завантажити сертифікат")</f>
        <v>Завантажити сертифікат</v>
      </c>
    </row>
    <row r="1721" spans="1:3" x14ac:dyDescent="0.3">
      <c r="A1721">
        <v>1720</v>
      </c>
      <c r="B1721" t="s">
        <v>1713</v>
      </c>
      <c r="C1721" t="str">
        <f>HYPERLINK("https://talan.bank.gov.ua/get-user-certificate/aVeKOaKabfeCutSMU5Wd","Завантажити сертифікат")</f>
        <v>Завантажити сертифікат</v>
      </c>
    </row>
    <row r="1722" spans="1:3" x14ac:dyDescent="0.3">
      <c r="A1722">
        <v>1721</v>
      </c>
      <c r="B1722" t="s">
        <v>1712</v>
      </c>
      <c r="C1722" t="str">
        <f>HYPERLINK("https://talan.bank.gov.ua/get-user-certificate/aVeKOrDV_4ffy1q8aotR","Завантажити сертифікат")</f>
        <v>Завантажити сертифікат</v>
      </c>
    </row>
    <row r="1723" spans="1:3" x14ac:dyDescent="0.3">
      <c r="A1723">
        <v>1722</v>
      </c>
      <c r="B1723" t="s">
        <v>1207</v>
      </c>
      <c r="C1723" t="str">
        <f>HYPERLINK("https://talan.bank.gov.ua/get-user-certificate/aVeKOCGmxykJt42pDVsR","Завантажити сертифікат")</f>
        <v>Завантажити сертифікат</v>
      </c>
    </row>
    <row r="1724" spans="1:3" x14ac:dyDescent="0.3">
      <c r="A1724">
        <v>1723</v>
      </c>
      <c r="B1724" t="s">
        <v>1711</v>
      </c>
      <c r="C1724" t="str">
        <f>HYPERLINK("https://talan.bank.gov.ua/get-user-certificate/aVeKO-yoB2cGZdJlniqd","Завантажити сертифікат")</f>
        <v>Завантажити сертифікат</v>
      </c>
    </row>
    <row r="1725" spans="1:3" x14ac:dyDescent="0.3">
      <c r="A1725">
        <v>1724</v>
      </c>
      <c r="B1725" t="s">
        <v>1067</v>
      </c>
      <c r="C1725" t="str">
        <f>HYPERLINK("https://talan.bank.gov.ua/get-user-certificate/aVeKO6ROoVwXKA-49mWR","Завантажити сертифікат")</f>
        <v>Завантажити сертифікат</v>
      </c>
    </row>
    <row r="1726" spans="1:3" x14ac:dyDescent="0.3">
      <c r="A1726">
        <v>1725</v>
      </c>
      <c r="B1726" t="s">
        <v>614</v>
      </c>
      <c r="C1726" t="str">
        <f>HYPERLINK("https://talan.bank.gov.ua/get-user-certificate/aVeKOOhnqzg50jHOqiVq","Завантажити сертифікат")</f>
        <v>Завантажити сертифікат</v>
      </c>
    </row>
    <row r="1727" spans="1:3" x14ac:dyDescent="0.3">
      <c r="A1727">
        <v>1726</v>
      </c>
      <c r="B1727" t="s">
        <v>1710</v>
      </c>
      <c r="C1727" t="str">
        <f>HYPERLINK("https://talan.bank.gov.ua/get-user-certificate/aVeKOWBrAmwtBGEDsl9B","Завантажити сертифікат")</f>
        <v>Завантажити сертифікат</v>
      </c>
    </row>
    <row r="1728" spans="1:3" x14ac:dyDescent="0.3">
      <c r="A1728">
        <v>1727</v>
      </c>
      <c r="B1728" t="s">
        <v>1709</v>
      </c>
      <c r="C1728" t="str">
        <f>HYPERLINK("https://talan.bank.gov.ua/get-user-certificate/aVeKOZENBXbL1t12LBMA","Завантажити сертифікат")</f>
        <v>Завантажити сертифікат</v>
      </c>
    </row>
    <row r="1729" spans="1:3" x14ac:dyDescent="0.3">
      <c r="A1729">
        <v>1728</v>
      </c>
      <c r="B1729" t="s">
        <v>1708</v>
      </c>
      <c r="C1729" t="str">
        <f>HYPERLINK("https://talan.bank.gov.ua/get-user-certificate/aVeKOzDqyyW_Sj4CKwiM","Завантажити сертифікат")</f>
        <v>Завантажити сертифікат</v>
      </c>
    </row>
    <row r="1730" spans="1:3" x14ac:dyDescent="0.3">
      <c r="A1730">
        <v>1729</v>
      </c>
      <c r="B1730" t="s">
        <v>1707</v>
      </c>
      <c r="C1730" t="str">
        <f>HYPERLINK("https://talan.bank.gov.ua/get-user-certificate/aVeKOw5n3J4OMoOC2pe2","Завантажити сертифікат")</f>
        <v>Завантажити сертифікат</v>
      </c>
    </row>
    <row r="1731" spans="1:3" x14ac:dyDescent="0.3">
      <c r="A1731">
        <v>1730</v>
      </c>
      <c r="B1731" t="s">
        <v>1706</v>
      </c>
      <c r="C1731" t="str">
        <f>HYPERLINK("https://talan.bank.gov.ua/get-user-certificate/aVeKOcgxposk3q1N3qw6","Завантажити сертифікат")</f>
        <v>Завантажити сертифікат</v>
      </c>
    </row>
    <row r="1732" spans="1:3" x14ac:dyDescent="0.3">
      <c r="A1732">
        <v>1731</v>
      </c>
      <c r="B1732" t="s">
        <v>1705</v>
      </c>
      <c r="C1732" t="str">
        <f>HYPERLINK("https://talan.bank.gov.ua/get-user-certificate/aVeKOtrvMVPIxJ-W_oTj","Завантажити сертифікат")</f>
        <v>Завантажити сертифікат</v>
      </c>
    </row>
    <row r="1733" spans="1:3" x14ac:dyDescent="0.3">
      <c r="A1733">
        <v>1732</v>
      </c>
      <c r="B1733" t="s">
        <v>1704</v>
      </c>
      <c r="C1733" t="str">
        <f>HYPERLINK("https://talan.bank.gov.ua/get-user-certificate/aVeKOx6VCSrKlTXQCXjD","Завантажити сертифікат")</f>
        <v>Завантажити сертифікат</v>
      </c>
    </row>
    <row r="1734" spans="1:3" x14ac:dyDescent="0.3">
      <c r="A1734">
        <v>1733</v>
      </c>
      <c r="B1734" t="s">
        <v>1703</v>
      </c>
      <c r="C1734" t="str">
        <f>HYPERLINK("https://talan.bank.gov.ua/get-user-certificate/aVeKORWW00OEuC1aY18c","Завантажити сертифікат")</f>
        <v>Завантажити сертифікат</v>
      </c>
    </row>
    <row r="1735" spans="1:3" x14ac:dyDescent="0.3">
      <c r="A1735">
        <v>1734</v>
      </c>
      <c r="B1735" t="s">
        <v>1702</v>
      </c>
      <c r="C1735" t="str">
        <f>HYPERLINK("https://talan.bank.gov.ua/get-user-certificate/aVeKO1EK9xZRv7yWErsD","Завантажити сертифікат")</f>
        <v>Завантажити сертифікат</v>
      </c>
    </row>
    <row r="1736" spans="1:3" x14ac:dyDescent="0.3">
      <c r="A1736">
        <v>1735</v>
      </c>
      <c r="B1736" t="s">
        <v>1701</v>
      </c>
      <c r="C1736" t="str">
        <f>HYPERLINK("https://talan.bank.gov.ua/get-user-certificate/aVeKOPlhBDDgH_1LVkKN","Завантажити сертифікат")</f>
        <v>Завантажити сертифікат</v>
      </c>
    </row>
    <row r="1737" spans="1:3" x14ac:dyDescent="0.3">
      <c r="A1737">
        <v>1736</v>
      </c>
      <c r="B1737" t="s">
        <v>1700</v>
      </c>
      <c r="C1737" t="str">
        <f>HYPERLINK("https://talan.bank.gov.ua/get-user-certificate/aVeKOIFw1yP1L1V8R1w7","Завантажити сертифікат")</f>
        <v>Завантажити сертифікат</v>
      </c>
    </row>
    <row r="1738" spans="1:3" x14ac:dyDescent="0.3">
      <c r="A1738">
        <v>1737</v>
      </c>
      <c r="B1738" t="s">
        <v>1699</v>
      </c>
      <c r="C1738" t="str">
        <f>HYPERLINK("https://talan.bank.gov.ua/get-user-certificate/aVeKOz9d5gmkB9TOMVYe","Завантажити сертифікат")</f>
        <v>Завантажити сертифікат</v>
      </c>
    </row>
    <row r="1739" spans="1:3" x14ac:dyDescent="0.3">
      <c r="A1739">
        <v>1738</v>
      </c>
      <c r="B1739" t="s">
        <v>1698</v>
      </c>
      <c r="C1739" t="str">
        <f>HYPERLINK("https://talan.bank.gov.ua/get-user-certificate/aVeKOvLcheoWycxAyE-D","Завантажити сертифікат")</f>
        <v>Завантажити сертифікат</v>
      </c>
    </row>
    <row r="1740" spans="1:3" x14ac:dyDescent="0.3">
      <c r="A1740">
        <v>1739</v>
      </c>
      <c r="B1740" t="s">
        <v>1697</v>
      </c>
      <c r="C1740" t="str">
        <f>HYPERLINK("https://talan.bank.gov.ua/get-user-certificate/aVeKO151AkaRzailh-8O","Завантажити сертифікат")</f>
        <v>Завантажити сертифікат</v>
      </c>
    </row>
    <row r="1741" spans="1:3" x14ac:dyDescent="0.3">
      <c r="A1741">
        <v>1740</v>
      </c>
      <c r="B1741" t="s">
        <v>1696</v>
      </c>
      <c r="C1741" t="str">
        <f>HYPERLINK("https://talan.bank.gov.ua/get-user-certificate/aVeKOdvDNGKtmSPIPDLx","Завантажити сертифікат")</f>
        <v>Завантажити сертифікат</v>
      </c>
    </row>
    <row r="1742" spans="1:3" x14ac:dyDescent="0.3">
      <c r="A1742">
        <v>1741</v>
      </c>
      <c r="B1742" t="s">
        <v>1695</v>
      </c>
      <c r="C1742" t="str">
        <f>HYPERLINK("https://talan.bank.gov.ua/get-user-certificate/aVeKOwlEJrdEOxYB9Euz","Завантажити сертифікат")</f>
        <v>Завантажити сертифікат</v>
      </c>
    </row>
    <row r="1743" spans="1:3" x14ac:dyDescent="0.3">
      <c r="A1743">
        <v>1742</v>
      </c>
      <c r="B1743" t="s">
        <v>1694</v>
      </c>
      <c r="C1743" t="str">
        <f>HYPERLINK("https://talan.bank.gov.ua/get-user-certificate/aVeKOp-LpbhLAAsHG6Ox","Завантажити сертифікат")</f>
        <v>Завантажити сертифікат</v>
      </c>
    </row>
    <row r="1744" spans="1:3" x14ac:dyDescent="0.3">
      <c r="A1744">
        <v>1743</v>
      </c>
      <c r="B1744" t="s">
        <v>1693</v>
      </c>
      <c r="C1744" t="str">
        <f>HYPERLINK("https://talan.bank.gov.ua/get-user-certificate/aVeKOGiiN-keRMpds0jF","Завантажити сертифікат")</f>
        <v>Завантажити сертифікат</v>
      </c>
    </row>
    <row r="1745" spans="1:3" x14ac:dyDescent="0.3">
      <c r="A1745">
        <v>1744</v>
      </c>
      <c r="B1745" t="s">
        <v>1692</v>
      </c>
      <c r="C1745" t="str">
        <f>HYPERLINK("https://talan.bank.gov.ua/get-user-certificate/aVeKOYqCA6jKmQa-ixnz","Завантажити сертифікат")</f>
        <v>Завантажити сертифікат</v>
      </c>
    </row>
    <row r="1746" spans="1:3" x14ac:dyDescent="0.3">
      <c r="A1746">
        <v>1745</v>
      </c>
      <c r="B1746" t="s">
        <v>1691</v>
      </c>
      <c r="C1746" t="str">
        <f>HYPERLINK("https://talan.bank.gov.ua/get-user-certificate/aVeKOC1jXsK55lPNVaGH","Завантажити сертифікат")</f>
        <v>Завантажити сертифікат</v>
      </c>
    </row>
    <row r="1747" spans="1:3" x14ac:dyDescent="0.3">
      <c r="A1747">
        <v>1746</v>
      </c>
      <c r="B1747" t="s">
        <v>1690</v>
      </c>
      <c r="C1747" t="str">
        <f>HYPERLINK("https://talan.bank.gov.ua/get-user-certificate/aVeKODWwdzCe9N1cV-yI","Завантажити сертифікат")</f>
        <v>Завантажити сертифікат</v>
      </c>
    </row>
    <row r="1748" spans="1:3" x14ac:dyDescent="0.3">
      <c r="A1748">
        <v>1747</v>
      </c>
      <c r="B1748" t="s">
        <v>1689</v>
      </c>
      <c r="C1748" t="str">
        <f>HYPERLINK("https://talan.bank.gov.ua/get-user-certificate/aVeKONZNBRyrbFhl-kLi","Завантажити сертифікат")</f>
        <v>Завантажити сертифікат</v>
      </c>
    </row>
    <row r="1749" spans="1:3" x14ac:dyDescent="0.3">
      <c r="A1749">
        <v>1748</v>
      </c>
      <c r="B1749" t="s">
        <v>1688</v>
      </c>
      <c r="C1749" t="str">
        <f>HYPERLINK("https://talan.bank.gov.ua/get-user-certificate/aVeKOpzhCJ1PGpgAyWa6","Завантажити сертифікат")</f>
        <v>Завантажити сертифікат</v>
      </c>
    </row>
    <row r="1750" spans="1:3" x14ac:dyDescent="0.3">
      <c r="A1750">
        <v>1749</v>
      </c>
      <c r="B1750" t="s">
        <v>1687</v>
      </c>
      <c r="C1750" t="str">
        <f>HYPERLINK("https://talan.bank.gov.ua/get-user-certificate/aVeKOLp0Vy5LNlFOfbyP","Завантажити сертифікат")</f>
        <v>Завантажити сертифікат</v>
      </c>
    </row>
    <row r="1751" spans="1:3" x14ac:dyDescent="0.3">
      <c r="A1751">
        <v>1750</v>
      </c>
      <c r="B1751" t="s">
        <v>1686</v>
      </c>
      <c r="C1751" t="str">
        <f>HYPERLINK("https://talan.bank.gov.ua/get-user-certificate/aVeKO7w1m4N88RN28HDK","Завантажити сертифікат")</f>
        <v>Завантажити сертифікат</v>
      </c>
    </row>
    <row r="1752" spans="1:3" x14ac:dyDescent="0.3">
      <c r="A1752">
        <v>1751</v>
      </c>
      <c r="B1752" t="s">
        <v>1685</v>
      </c>
      <c r="C1752" t="str">
        <f>HYPERLINK("https://talan.bank.gov.ua/get-user-certificate/aVeKOgDFBMXuM5pl7EMr","Завантажити сертифікат")</f>
        <v>Завантажити сертифікат</v>
      </c>
    </row>
    <row r="1753" spans="1:3" x14ac:dyDescent="0.3">
      <c r="A1753">
        <v>1752</v>
      </c>
      <c r="B1753" t="s">
        <v>1684</v>
      </c>
      <c r="C1753" t="str">
        <f>HYPERLINK("https://talan.bank.gov.ua/get-user-certificate/aVeKOFhTKM2ZtbYexYUJ","Завантажити сертифікат")</f>
        <v>Завантажити сертифікат</v>
      </c>
    </row>
    <row r="1754" spans="1:3" x14ac:dyDescent="0.3">
      <c r="A1754">
        <v>1753</v>
      </c>
      <c r="B1754" t="s">
        <v>1683</v>
      </c>
      <c r="C1754" t="str">
        <f>HYPERLINK("https://talan.bank.gov.ua/get-user-certificate/aVeKOrJPpku-RNaQC3tb","Завантажити сертифікат")</f>
        <v>Завантажити сертифікат</v>
      </c>
    </row>
    <row r="1755" spans="1:3" x14ac:dyDescent="0.3">
      <c r="A1755">
        <v>1754</v>
      </c>
      <c r="B1755" t="s">
        <v>1682</v>
      </c>
      <c r="C1755" t="str">
        <f>HYPERLINK("https://talan.bank.gov.ua/get-user-certificate/aVeKOsX18Aqd7CefH49Q","Завантажити сертифікат")</f>
        <v>Завантажити сертифікат</v>
      </c>
    </row>
    <row r="1756" spans="1:3" x14ac:dyDescent="0.3">
      <c r="A1756">
        <v>1755</v>
      </c>
      <c r="B1756" t="s">
        <v>1681</v>
      </c>
      <c r="C1756" t="str">
        <f>HYPERLINK("https://talan.bank.gov.ua/get-user-certificate/aVeKO5ZFCbvspQ83EeU4","Завантажити сертифікат")</f>
        <v>Завантажити сертифікат</v>
      </c>
    </row>
    <row r="1757" spans="1:3" x14ac:dyDescent="0.3">
      <c r="A1757">
        <v>1756</v>
      </c>
      <c r="B1757" t="s">
        <v>1680</v>
      </c>
      <c r="C1757" t="str">
        <f>HYPERLINK("https://talan.bank.gov.ua/get-user-certificate/aVeKOHu_Lz8XdnTK0lTg","Завантажити сертифікат")</f>
        <v>Завантажити сертифікат</v>
      </c>
    </row>
    <row r="1758" spans="1:3" x14ac:dyDescent="0.3">
      <c r="A1758">
        <v>1757</v>
      </c>
      <c r="B1758" t="s">
        <v>1679</v>
      </c>
      <c r="C1758" t="str">
        <f>HYPERLINK("https://talan.bank.gov.ua/get-user-certificate/aVeKOlL0VrLeiAcoS3N-","Завантажити сертифікат")</f>
        <v>Завантажити сертифікат</v>
      </c>
    </row>
    <row r="1759" spans="1:3" x14ac:dyDescent="0.3">
      <c r="A1759">
        <v>1758</v>
      </c>
      <c r="B1759" t="s">
        <v>1678</v>
      </c>
      <c r="C1759" t="str">
        <f>HYPERLINK("https://talan.bank.gov.ua/get-user-certificate/aVeKOknZLZcCB5UG7Zev","Завантажити сертифікат")</f>
        <v>Завантажити сертифікат</v>
      </c>
    </row>
    <row r="1760" spans="1:3" x14ac:dyDescent="0.3">
      <c r="A1760">
        <v>1759</v>
      </c>
      <c r="B1760" t="s">
        <v>1677</v>
      </c>
      <c r="C1760" t="str">
        <f>HYPERLINK("https://talan.bank.gov.ua/get-user-certificate/aVeKOvyIn65AO0mSVtfH","Завантажити сертифікат")</f>
        <v>Завантажити сертифікат</v>
      </c>
    </row>
    <row r="1761" spans="1:3" x14ac:dyDescent="0.3">
      <c r="A1761">
        <v>1760</v>
      </c>
      <c r="B1761" t="s">
        <v>1726</v>
      </c>
      <c r="C1761" t="str">
        <f>HYPERLINK("https://talan.bank.gov.ua/get-user-certificate/FBFPRHi_69_S4OqvXqMp","Завантажити сертифікат")</f>
        <v>Завантажити сертифікат</v>
      </c>
    </row>
    <row r="1762" spans="1:3" x14ac:dyDescent="0.3">
      <c r="A1762">
        <v>1761</v>
      </c>
      <c r="B1762" t="s">
        <v>1727</v>
      </c>
      <c r="C1762" t="str">
        <f>HYPERLINK("https://talan.bank.gov.ua/get-user-certificate/FBFPR5bs5hAL_i-_OiGh","Завантажити сертифікат")</f>
        <v>Завантажити сертифікат</v>
      </c>
    </row>
    <row r="1763" spans="1:3" x14ac:dyDescent="0.3">
      <c r="A1763">
        <v>1762</v>
      </c>
      <c r="B1763" t="s">
        <v>1728</v>
      </c>
      <c r="C1763" t="str">
        <f>HYPERLINK("https://talan.bank.gov.ua/get-user-certificate/FBFPRmry3SxYw3uZwRaq","Завантажити сертифікат")</f>
        <v>Завантажити сертифікат</v>
      </c>
    </row>
    <row r="1764" spans="1:3" x14ac:dyDescent="0.3">
      <c r="A1764">
        <v>1763</v>
      </c>
      <c r="B1764" t="s">
        <v>1729</v>
      </c>
      <c r="C1764" t="str">
        <f>HYPERLINK("https://talan.bank.gov.ua/get-user-certificate/FBFPRU8x3mcA9OmaXNpY","Завантажити сертифікат")</f>
        <v>Завантажити сертифікат</v>
      </c>
    </row>
    <row r="1765" spans="1:3" x14ac:dyDescent="0.3">
      <c r="A1765">
        <v>1764</v>
      </c>
      <c r="B1765" t="s">
        <v>1730</v>
      </c>
      <c r="C1765" t="str">
        <f>HYPERLINK("https://talan.bank.gov.ua/get-user-certificate/FBFPRbvAARhn_RxKwVCc","Завантажити сертифікат")</f>
        <v>Завантажити сертифікат</v>
      </c>
    </row>
    <row r="1766" spans="1:3" x14ac:dyDescent="0.3">
      <c r="A1766">
        <v>1765</v>
      </c>
      <c r="B1766" t="s">
        <v>1693</v>
      </c>
      <c r="C1766" t="str">
        <f>HYPERLINK("https://talan.bank.gov.ua/get-user-certificate/FBFPRiKF79TtEC-p5WxY","Завантажити сертифікат")</f>
        <v>Завантажити сертифікат</v>
      </c>
    </row>
    <row r="1767" spans="1:3" x14ac:dyDescent="0.3">
      <c r="A1767">
        <v>1766</v>
      </c>
      <c r="B1767" t="s">
        <v>1731</v>
      </c>
      <c r="C1767" t="str">
        <f>HYPERLINK("https://talan.bank.gov.ua/get-user-certificate/FBFPRJ06X0ehBD2K7QMi","Завантажити сертифікат")</f>
        <v>Завантажити сертифікат</v>
      </c>
    </row>
    <row r="1768" spans="1:3" x14ac:dyDescent="0.3">
      <c r="A1768">
        <v>1767</v>
      </c>
      <c r="B1768" t="s">
        <v>1732</v>
      </c>
      <c r="C1768" t="str">
        <f>HYPERLINK("https://talan.bank.gov.ua/get-user-certificate/FBFPRSee9fASaHKiTyAg","Завантажити сертифікат")</f>
        <v>Завантажити сертифікат</v>
      </c>
    </row>
    <row r="1769" spans="1:3" x14ac:dyDescent="0.3">
      <c r="A1769">
        <v>1768</v>
      </c>
      <c r="B1769" t="s">
        <v>1733</v>
      </c>
      <c r="C1769" t="str">
        <f>HYPERLINK("https://talan.bank.gov.ua/get-user-certificate/FBFPR7cYU6HpaGzH774f","Завантажити сертифікат")</f>
        <v>Завантажити сертифікат</v>
      </c>
    </row>
    <row r="1770" spans="1:3" x14ac:dyDescent="0.3">
      <c r="A1770">
        <v>1769</v>
      </c>
      <c r="B1770" t="s">
        <v>1734</v>
      </c>
      <c r="C1770" t="str">
        <f>HYPERLINK("https://talan.bank.gov.ua/get-user-certificate/FBFPRtlKp0lx0DJwa3EG","Завантажити сертифікат")</f>
        <v>Завантажити сертифікат</v>
      </c>
    </row>
    <row r="1771" spans="1:3" x14ac:dyDescent="0.3">
      <c r="A1771">
        <v>1770</v>
      </c>
      <c r="B1771" t="s">
        <v>1735</v>
      </c>
      <c r="C1771" t="str">
        <f>HYPERLINK("https://talan.bank.gov.ua/get-user-certificate/FBFPRc0MWsS3LwQRGXeo","Завантажити сертифікат")</f>
        <v>Завантажити сертифікат</v>
      </c>
    </row>
    <row r="1772" spans="1:3" x14ac:dyDescent="0.3">
      <c r="A1772">
        <v>1771</v>
      </c>
      <c r="B1772" t="s">
        <v>1736</v>
      </c>
      <c r="C1772" t="str">
        <f>HYPERLINK("https://talan.bank.gov.ua/get-user-certificate/FBFPRVDuL-O-QVGyD9qy","Завантажити сертифікат")</f>
        <v>Завантажити сертифікат</v>
      </c>
    </row>
    <row r="1773" spans="1:3" x14ac:dyDescent="0.3">
      <c r="A1773">
        <v>1772</v>
      </c>
      <c r="B1773" t="s">
        <v>1737</v>
      </c>
      <c r="C1773" t="str">
        <f>HYPERLINK("https://talan.bank.gov.ua/get-user-certificate/FBFPRhj_b-1kb4abHEP9","Завантажити сертифікат")</f>
        <v>Завантажити сертифікат</v>
      </c>
    </row>
    <row r="1774" spans="1:3" x14ac:dyDescent="0.3">
      <c r="A1774">
        <v>1773</v>
      </c>
      <c r="B1774" t="s">
        <v>1738</v>
      </c>
      <c r="C1774" t="str">
        <f>HYPERLINK("https://talan.bank.gov.ua/get-user-certificate/FBFPRi4m5g8pFCqk8u1d","Завантажити сертифікат")</f>
        <v>Завантажити сертифікат</v>
      </c>
    </row>
    <row r="1775" spans="1:3" x14ac:dyDescent="0.3">
      <c r="A1775">
        <v>1774</v>
      </c>
      <c r="B1775" t="s">
        <v>1739</v>
      </c>
      <c r="C1775" t="str">
        <f>HYPERLINK("https://talan.bank.gov.ua/get-user-certificate/FBFPROeDGBgL9IADUA9b","Завантажити сертифікат")</f>
        <v>Завантажити сертифікат</v>
      </c>
    </row>
    <row r="1776" spans="1:3" x14ac:dyDescent="0.3">
      <c r="A1776">
        <v>1775</v>
      </c>
      <c r="B1776" t="s">
        <v>1740</v>
      </c>
      <c r="C1776" t="str">
        <f>HYPERLINK("https://talan.bank.gov.ua/get-user-certificate/FBFPR8MRovURNAfU_J7w","Завантажити сертифікат")</f>
        <v>Завантажити сертифікат</v>
      </c>
    </row>
    <row r="1777" spans="1:3" x14ac:dyDescent="0.3">
      <c r="A1777">
        <v>1776</v>
      </c>
      <c r="B1777" t="s">
        <v>1741</v>
      </c>
      <c r="C1777" t="str">
        <f>HYPERLINK("https://talan.bank.gov.ua/get-user-certificate/FXz_t3OOAomDRsp15rKm","Завантажити сертифікат")</f>
        <v>Завантажити сертифікат</v>
      </c>
    </row>
    <row r="1778" spans="1:3" x14ac:dyDescent="0.3">
      <c r="A1778">
        <v>1777</v>
      </c>
      <c r="B1778" t="s">
        <v>1742</v>
      </c>
      <c r="C1778" t="str">
        <f>HYPERLINK("https://talan.bank.gov.ua/get-user-certificate/FXz_tEJMh_iDv2ptumGU","Завантажити сертифікат")</f>
        <v>Завантажити сертифікат</v>
      </c>
    </row>
    <row r="1779" spans="1:3" x14ac:dyDescent="0.3">
      <c r="A1779">
        <v>1778</v>
      </c>
      <c r="B1779" t="s">
        <v>736</v>
      </c>
      <c r="C1779" t="str">
        <f>HYPERLINK("https://talan.bank.gov.ua/get-user-certificate/FXz_tFA__lWffaEGV4Am","Завантажити сертифікат")</f>
        <v>Завантажити сертифікат</v>
      </c>
    </row>
    <row r="1780" spans="1:3" x14ac:dyDescent="0.3">
      <c r="A1780">
        <v>1779</v>
      </c>
      <c r="B1780" t="s">
        <v>1743</v>
      </c>
      <c r="C1780" t="str">
        <f>HYPERLINK("https://talan.bank.gov.ua/get-user-certificate/FXz_tC2bcwePm1WUScJt","Завантажити сертифікат")</f>
        <v>Завантажити сертифікат</v>
      </c>
    </row>
    <row r="1781" spans="1:3" x14ac:dyDescent="0.3">
      <c r="A1781">
        <v>1780</v>
      </c>
      <c r="B1781" t="s">
        <v>1744</v>
      </c>
      <c r="C1781" t="str">
        <f>HYPERLINK("https://talan.bank.gov.ua/get-user-certificate/FXz_tKEBNntdQ_SBZ_kg","Завантажити сертифікат")</f>
        <v>Завантажити сертифікат</v>
      </c>
    </row>
    <row r="1782" spans="1:3" x14ac:dyDescent="0.3">
      <c r="A1782">
        <v>1781</v>
      </c>
      <c r="B1782" t="s">
        <v>1745</v>
      </c>
      <c r="C1782" t="str">
        <f>HYPERLINK("https://talan.bank.gov.ua/get-user-certificate/FXz_t6ziLmiMJ8b9XxaN","Завантажити сертифікат")</f>
        <v>Завантажити сертифікат</v>
      </c>
    </row>
    <row r="1783" spans="1:3" x14ac:dyDescent="0.3">
      <c r="A1783">
        <v>1782</v>
      </c>
      <c r="B1783" t="s">
        <v>1746</v>
      </c>
      <c r="C1783" t="str">
        <f>HYPERLINK("https://talan.bank.gov.ua/get-user-certificate/FXz_t14Xak1MSboAYBtQ","Завантажити сертифікат")</f>
        <v>Завантажити сертифікат</v>
      </c>
    </row>
    <row r="1784" spans="1:3" x14ac:dyDescent="0.3">
      <c r="A1784">
        <v>1783</v>
      </c>
      <c r="B1784" t="s">
        <v>1747</v>
      </c>
      <c r="C1784" t="str">
        <f>HYPERLINK("https://talan.bank.gov.ua/get-user-certificate/FXz_tjm3kYEgjLhrvxxc","Завантажити сертифікат")</f>
        <v>Завантажити сертифікат</v>
      </c>
    </row>
    <row r="1785" spans="1:3" x14ac:dyDescent="0.3">
      <c r="A1785">
        <v>1784</v>
      </c>
      <c r="B1785" t="s">
        <v>1748</v>
      </c>
      <c r="C1785" t="str">
        <f>HYPERLINK("https://talan.bank.gov.ua/get-user-certificate/FXz_ty_rMAIq1W1k7soc","Завантажити сертифікат")</f>
        <v>Завантажити сертифікат</v>
      </c>
    </row>
    <row r="1786" spans="1:3" x14ac:dyDescent="0.3">
      <c r="A1786">
        <v>1785</v>
      </c>
      <c r="B1786" t="s">
        <v>881</v>
      </c>
      <c r="C1786" t="str">
        <f>HYPERLINK("https://talan.bank.gov.ua/get-user-certificate/FXz_tW3Ot7YKma-1S71G","Завантажити сертифікат")</f>
        <v>Завантажити сертифікат</v>
      </c>
    </row>
    <row r="1787" spans="1:3" x14ac:dyDescent="0.3">
      <c r="A1787">
        <v>1786</v>
      </c>
      <c r="B1787" t="s">
        <v>291</v>
      </c>
      <c r="C1787" t="str">
        <f>HYPERLINK("https://talan.bank.gov.ua/get-user-certificate/FXz_tLsShS5XxZyJjRAe","Завантажити сертифікат")</f>
        <v>Завантажити сертифікат</v>
      </c>
    </row>
    <row r="1788" spans="1:3" x14ac:dyDescent="0.3">
      <c r="A1788">
        <v>1787</v>
      </c>
      <c r="B1788" t="s">
        <v>1749</v>
      </c>
      <c r="C1788" t="str">
        <f>HYPERLINK("https://talan.bank.gov.ua/get-user-certificate/FXz_t91x2oUu4sZcfQn3","Завантажити сертифікат")</f>
        <v>Завантажити сертифікат</v>
      </c>
    </row>
    <row r="1789" spans="1:3" x14ac:dyDescent="0.3">
      <c r="A1789">
        <v>1788</v>
      </c>
      <c r="B1789" t="s">
        <v>1750</v>
      </c>
      <c r="C1789" t="str">
        <f>HYPERLINK("https://talan.bank.gov.ua/get-user-certificate/FXz_tha32tuUPP-KEgtE","Завантажити сертифікат")</f>
        <v>Завантажити сертифікат</v>
      </c>
    </row>
    <row r="1790" spans="1:3" x14ac:dyDescent="0.3">
      <c r="A1790">
        <v>1789</v>
      </c>
      <c r="B1790" t="s">
        <v>1751</v>
      </c>
      <c r="C1790" t="str">
        <f>HYPERLINK("https://talan.bank.gov.ua/get-user-certificate/FXz_tsa0wecUlvhjIuMF","Завантажити сертифікат")</f>
        <v>Завантажити сертифікат</v>
      </c>
    </row>
    <row r="1791" spans="1:3" x14ac:dyDescent="0.3">
      <c r="A1791">
        <v>1790</v>
      </c>
      <c r="B1791" t="s">
        <v>1752</v>
      </c>
      <c r="C1791" t="str">
        <f>HYPERLINK("https://talan.bank.gov.ua/get-user-certificate/FXz_to0H9jk2oKXCcM4h","Завантажити сертифікат")</f>
        <v>Завантажити сертифікат</v>
      </c>
    </row>
    <row r="1792" spans="1:3" x14ac:dyDescent="0.3">
      <c r="A1792">
        <v>1791</v>
      </c>
      <c r="B1792" t="s">
        <v>1753</v>
      </c>
      <c r="C1792" t="str">
        <f>HYPERLINK("https://talan.bank.gov.ua/get-user-certificate/FXz_t0vJ9Ywp49xuXIxX","Завантажити сертифікат")</f>
        <v>Завантажити сертифікат</v>
      </c>
    </row>
    <row r="1793" spans="1:3" x14ac:dyDescent="0.3">
      <c r="A1793">
        <v>1792</v>
      </c>
      <c r="B1793" t="s">
        <v>1754</v>
      </c>
      <c r="C1793" t="str">
        <f>HYPERLINK("https://talan.bank.gov.ua/get-user-certificate/FXz_tK_0xj-hogMVu9r3","Завантажити сертифікат")</f>
        <v>Завантажити сертифікат</v>
      </c>
    </row>
    <row r="1794" spans="1:3" x14ac:dyDescent="0.3">
      <c r="A1794">
        <v>1793</v>
      </c>
      <c r="B1794" t="s">
        <v>1755</v>
      </c>
      <c r="C1794" t="str">
        <f>HYPERLINK("https://talan.bank.gov.ua/get-user-certificate/FXz_tHrQ_7lDo4OBBXap","Завантажити сертифікат")</f>
        <v>Завантажити сертифікат</v>
      </c>
    </row>
    <row r="1795" spans="1:3" x14ac:dyDescent="0.3">
      <c r="A1795">
        <v>1794</v>
      </c>
      <c r="B1795" t="s">
        <v>1756</v>
      </c>
      <c r="C1795" t="str">
        <f>HYPERLINK("https://talan.bank.gov.ua/get-user-certificate/FXz_t4j6gLEuwDClyBNF","Завантажити сертифікат")</f>
        <v>Завантажити сертифікат</v>
      </c>
    </row>
    <row r="1796" spans="1:3" x14ac:dyDescent="0.3">
      <c r="A1796">
        <v>1795</v>
      </c>
      <c r="B1796" t="s">
        <v>1757</v>
      </c>
      <c r="C1796" t="str">
        <f>HYPERLINK("https://talan.bank.gov.ua/get-user-certificate/FXz_tlGNzrGna0SRHefR","Завантажити сертифікат")</f>
        <v>Завантажити сертифікат</v>
      </c>
    </row>
    <row r="1797" spans="1:3" x14ac:dyDescent="0.3">
      <c r="A1797">
        <v>1796</v>
      </c>
      <c r="B1797" t="s">
        <v>1758</v>
      </c>
      <c r="C1797" t="str">
        <f>HYPERLINK("https://talan.bank.gov.ua/get-user-certificate/FXz_tK96fmMQCs11SCdH","Завантажити сертифікат")</f>
        <v>Завантажити сертифікат</v>
      </c>
    </row>
    <row r="1798" spans="1:3" x14ac:dyDescent="0.3">
      <c r="A1798">
        <v>1797</v>
      </c>
      <c r="B1798" t="s">
        <v>1759</v>
      </c>
      <c r="C1798" t="str">
        <f>HYPERLINK("https://talan.bank.gov.ua/get-user-certificate/FXz_tVJQJYG7Q5FW9RIl","Завантажити сертифікат")</f>
        <v>Завантажити сертифікат</v>
      </c>
    </row>
    <row r="1799" spans="1:3" x14ac:dyDescent="0.3">
      <c r="A1799">
        <v>1798</v>
      </c>
      <c r="B1799" t="s">
        <v>994</v>
      </c>
      <c r="C1799" t="str">
        <f>HYPERLINK("https://talan.bank.gov.ua/get-user-certificate/FXz_t4-x26SUpfR1c1yW","Завантажити сертифікат")</f>
        <v>Завантажити сертифікат</v>
      </c>
    </row>
    <row r="1800" spans="1:3" x14ac:dyDescent="0.3">
      <c r="A1800">
        <v>1799</v>
      </c>
      <c r="B1800" t="s">
        <v>1760</v>
      </c>
      <c r="C1800" t="str">
        <f>HYPERLINK("https://talan.bank.gov.ua/get-user-certificate/FXz_thcjXX9qSl1sYh6Q","Завантажити сертифікат")</f>
        <v>Завантажити сертифікат</v>
      </c>
    </row>
    <row r="1801" spans="1:3" x14ac:dyDescent="0.3">
      <c r="A1801">
        <v>1800</v>
      </c>
      <c r="B1801" t="s">
        <v>113</v>
      </c>
      <c r="C1801" t="str">
        <f>HYPERLINK("https://talan.bank.gov.ua/get-user-certificate/FXz_thhxJhvZnaTCiwax","Завантажити сертифікат")</f>
        <v>Завантажити сертифікат</v>
      </c>
    </row>
    <row r="1802" spans="1:3" x14ac:dyDescent="0.3">
      <c r="A1802">
        <v>1801</v>
      </c>
      <c r="B1802" t="s">
        <v>1761</v>
      </c>
      <c r="C1802" t="str">
        <f>HYPERLINK("https://talan.bank.gov.ua/get-user-certificate/FXz_tknJ0BgwAXEGHK7r","Завантажити сертифікат")</f>
        <v>Завантажити сертифікат</v>
      </c>
    </row>
    <row r="1803" spans="1:3" x14ac:dyDescent="0.3">
      <c r="A1803">
        <v>1802</v>
      </c>
      <c r="B1803" t="s">
        <v>1762</v>
      </c>
      <c r="C1803" t="str">
        <f>HYPERLINK("https://talan.bank.gov.ua/get-user-certificate/FXz_t2yk1u0HFNbhAmDd","Завантажити сертифікат")</f>
        <v>Завантажити сертифікат</v>
      </c>
    </row>
    <row r="1804" spans="1:3" x14ac:dyDescent="0.3">
      <c r="A1804">
        <v>1803</v>
      </c>
      <c r="B1804" t="s">
        <v>1763</v>
      </c>
      <c r="C1804" t="str">
        <f>HYPERLINK("https://talan.bank.gov.ua/get-user-certificate/FXz_t6bx2IxFBumTxnjZ","Завантажити сертифікат")</f>
        <v>Завантажити сертифікат</v>
      </c>
    </row>
    <row r="1805" spans="1:3" x14ac:dyDescent="0.3">
      <c r="A1805">
        <v>1804</v>
      </c>
      <c r="B1805" t="s">
        <v>1764</v>
      </c>
      <c r="C1805" t="str">
        <f>HYPERLINK("https://talan.bank.gov.ua/get-user-certificate/FXz_tAQmRVMbZ3nuZLMh","Завантажити сертифікат")</f>
        <v>Завантажити сертифікат</v>
      </c>
    </row>
    <row r="1806" spans="1:3" x14ac:dyDescent="0.3">
      <c r="A1806">
        <v>1805</v>
      </c>
      <c r="B1806" t="s">
        <v>1765</v>
      </c>
      <c r="C1806" t="str">
        <f>HYPERLINK("https://talan.bank.gov.ua/get-user-certificate/FXz_tLmOucK9cpipYrUg","Завантажити сертифікат")</f>
        <v>Завантажити сертифікат</v>
      </c>
    </row>
    <row r="1807" spans="1:3" x14ac:dyDescent="0.3">
      <c r="A1807">
        <v>1806</v>
      </c>
      <c r="B1807" t="s">
        <v>1766</v>
      </c>
      <c r="C1807" t="str">
        <f>HYPERLINK("https://talan.bank.gov.ua/get-user-certificate/FXz_tkCrNviDSuyP3Q8C","Завантажити сертифікат")</f>
        <v>Завантажити сертифікат</v>
      </c>
    </row>
    <row r="1808" spans="1:3" x14ac:dyDescent="0.3">
      <c r="A1808">
        <v>1807</v>
      </c>
      <c r="B1808" t="s">
        <v>1767</v>
      </c>
      <c r="C1808" t="str">
        <f>HYPERLINK("https://talan.bank.gov.ua/get-user-certificate/6q2h6TPk08R9pcBqhfOT","Завантажити сертифікат")</f>
        <v>Завантажити сертифікат</v>
      </c>
    </row>
    <row r="1809" spans="1:3" x14ac:dyDescent="0.3">
      <c r="A1809">
        <v>1808</v>
      </c>
      <c r="B1809" t="s">
        <v>1768</v>
      </c>
      <c r="C1809" t="str">
        <f>HYPERLINK("https://talan.bank.gov.ua/get-user-certificate/YNydnsbkVJ_AAyV16E7H","Завантажити сертифікат")</f>
        <v>Завантажити сертифікат</v>
      </c>
    </row>
    <row r="1810" spans="1:3" x14ac:dyDescent="0.3">
      <c r="A1810">
        <v>1809</v>
      </c>
      <c r="B1810" t="s">
        <v>1769</v>
      </c>
      <c r="C1810" t="str">
        <f>HYPERLINK("https://talan.bank.gov.ua/get-user-certificate/YNydno42hg7y1E8xux6e","Завантажити сертифікат")</f>
        <v>Завантажити сертифікат</v>
      </c>
    </row>
    <row r="1811" spans="1:3" x14ac:dyDescent="0.3">
      <c r="A1811">
        <v>1810</v>
      </c>
      <c r="B1811" t="s">
        <v>1770</v>
      </c>
      <c r="C1811" t="str">
        <f>HYPERLINK("https://talan.bank.gov.ua/get-user-certificate/xypuEzXh-2SE_ZdXiUH-","Завантажити сертифікат")</f>
        <v>Завантажити сертифікат</v>
      </c>
    </row>
    <row r="1812" spans="1:3" x14ac:dyDescent="0.3">
      <c r="A1812">
        <v>1811</v>
      </c>
      <c r="B1812" t="s">
        <v>1771</v>
      </c>
      <c r="C1812" t="str">
        <f>HYPERLINK("https://talan.bank.gov.ua/get-user-certificate/xypuE0i-I_ojWkDRfH1N","Завантажити сертифікат")</f>
        <v>Завантажити сертифікат</v>
      </c>
    </row>
    <row r="1813" spans="1:3" x14ac:dyDescent="0.3">
      <c r="A1813">
        <v>1812</v>
      </c>
      <c r="B1813" t="s">
        <v>1772</v>
      </c>
      <c r="C1813" t="str">
        <f>HYPERLINK("https://talan.bank.gov.ua/get-user-certificate/xypuErxu-W8qcLnoHYTn","Завантажити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  <hyperlink ref="C458" r:id="rId457" tooltip="Завантажити сертифікат" display="Завантажити сертифікат"/>
    <hyperlink ref="C459" r:id="rId458" tooltip="Завантажити сертифікат" display="Завантажити сертифікат"/>
    <hyperlink ref="C460" r:id="rId459" tooltip="Завантажити сертифікат" display="Завантажити сертифікат"/>
    <hyperlink ref="C461" r:id="rId460" tooltip="Завантажити сертифікат" display="Завантажити сертифікат"/>
    <hyperlink ref="C462" r:id="rId461" tooltip="Завантажити сертифікат" display="Завантажити сертифікат"/>
    <hyperlink ref="C463" r:id="rId462" tooltip="Завантажити сертифікат" display="Завантажити сертифікат"/>
    <hyperlink ref="C464" r:id="rId463" tooltip="Завантажити сертифікат" display="Завантажити сертифікат"/>
    <hyperlink ref="C465" r:id="rId464" tooltip="Завантажити сертифікат" display="Завантажити сертифікат"/>
    <hyperlink ref="C466" r:id="rId465" tooltip="Завантажити сертифікат" display="Завантажити сертифікат"/>
    <hyperlink ref="C467" r:id="rId466" tooltip="Завантажити сертифікат" display="Завантажити сертифікат"/>
    <hyperlink ref="C468" r:id="rId467" tooltip="Завантажити сертифікат" display="Завантажити сертифікат"/>
    <hyperlink ref="C469" r:id="rId468" tooltip="Завантажити сертифікат" display="Завантажити сертифікат"/>
    <hyperlink ref="C470" r:id="rId469" tooltip="Завантажити сертифікат" display="Завантажити сертифікат"/>
    <hyperlink ref="C471" r:id="rId470" tooltip="Завантажити сертифікат" display="Завантажити сертифікат"/>
    <hyperlink ref="C472" r:id="rId471" tooltip="Завантажити сертифікат" display="Завантажити сертифікат"/>
    <hyperlink ref="C473" r:id="rId472" tooltip="Завантажити сертифікат" display="Завантажити сертифікат"/>
    <hyperlink ref="C474" r:id="rId473" tooltip="Завантажити сертифікат" display="Завантажити сертифікат"/>
    <hyperlink ref="C475" r:id="rId474" tooltip="Завантажити сертифікат" display="Завантажити сертифікат"/>
    <hyperlink ref="C476" r:id="rId475" tooltip="Завантажити сертифікат" display="Завантажити сертифікат"/>
    <hyperlink ref="C477" r:id="rId476" tooltip="Завантажити сертифікат" display="Завантажити сертифікат"/>
    <hyperlink ref="C478" r:id="rId477" tooltip="Завантажити сертифікат" display="Завантажити сертифікат"/>
    <hyperlink ref="C479" r:id="rId478" tooltip="Завантажити сертифікат" display="Завантажити сертифікат"/>
    <hyperlink ref="C480" r:id="rId479" tooltip="Завантажити сертифікат" display="Завантажити сертифікат"/>
    <hyperlink ref="C481" r:id="rId480" tooltip="Завантажити сертифікат" display="Завантажити сертифікат"/>
    <hyperlink ref="C482" r:id="rId481" tooltip="Завантажити сертифікат" display="Завантажити сертифікат"/>
    <hyperlink ref="C483" r:id="rId482" tooltip="Завантажити сертифікат" display="Завантажити сертифікат"/>
    <hyperlink ref="C484" r:id="rId483" tooltip="Завантажити сертифікат" display="Завантажити сертифікат"/>
    <hyperlink ref="C485" r:id="rId484" tooltip="Завантажити сертифікат" display="Завантажити сертифікат"/>
    <hyperlink ref="C486" r:id="rId485" tooltip="Завантажити сертифікат" display="Завантажити сертифікат"/>
    <hyperlink ref="C487" r:id="rId486" tooltip="Завантажити сертифікат" display="Завантажити сертифікат"/>
    <hyperlink ref="C488" r:id="rId487" tooltip="Завантажити сертифікат" display="Завантажити сертифікат"/>
    <hyperlink ref="C489" r:id="rId488" tooltip="Завантажити сертифікат" display="Завантажити сертифікат"/>
    <hyperlink ref="C490" r:id="rId489" tooltip="Завантажити сертифікат" display="Завантажити сертифікат"/>
    <hyperlink ref="C491" r:id="rId490" tooltip="Завантажити сертифікат" display="Завантажити сертифікат"/>
    <hyperlink ref="C492" r:id="rId491" tooltip="Завантажити сертифікат" display="Завантажити сертифікат"/>
    <hyperlink ref="C493" r:id="rId492" tooltip="Завантажити сертифікат" display="Завантажити сертифікат"/>
    <hyperlink ref="C494" r:id="rId493" tooltip="Завантажити сертифікат" display="Завантажити сертифікат"/>
    <hyperlink ref="C495" r:id="rId494" tooltip="Завантажити сертифікат" display="Завантажити сертифікат"/>
    <hyperlink ref="C496" r:id="rId495" tooltip="Завантажити сертифікат" display="Завантажити сертифікат"/>
    <hyperlink ref="C497" r:id="rId496" tooltip="Завантажити сертифікат" display="Завантажити сертифікат"/>
    <hyperlink ref="C498" r:id="rId497" tooltip="Завантажити сертифікат" display="Завантажити сертифікат"/>
    <hyperlink ref="C499" r:id="rId498" tooltip="Завантажити сертифікат" display="Завантажити сертифікат"/>
    <hyperlink ref="C500" r:id="rId499" tooltip="Завантажити сертифікат" display="Завантажити сертифікат"/>
    <hyperlink ref="C501" r:id="rId500" tooltip="Завантажити сертифікат" display="Завантажити сертифікат"/>
    <hyperlink ref="C502" r:id="rId501" tooltip="Завантажити сертифікат" display="Завантажити сертифікат"/>
    <hyperlink ref="C503" r:id="rId502" tooltip="Завантажити сертифікат" display="Завантажити сертифікат"/>
    <hyperlink ref="C504" r:id="rId503" tooltip="Завантажити сертифікат" display="Завантажити сертифікат"/>
    <hyperlink ref="C505" r:id="rId504" tooltip="Завантажити сертифікат" display="Завантажити сертифікат"/>
    <hyperlink ref="C506" r:id="rId505" tooltip="Завантажити сертифікат" display="Завантажити сертифікат"/>
    <hyperlink ref="C507" r:id="rId506" tooltip="Завантажити сертифікат" display="Завантажити сертифікат"/>
    <hyperlink ref="C508" r:id="rId507" tooltip="Завантажити сертифікат" display="Завантажити сертифікат"/>
    <hyperlink ref="C509" r:id="rId508" tooltip="Завантажити сертифікат" display="Завантажити сертифікат"/>
    <hyperlink ref="C510" r:id="rId509" tooltip="Завантажити сертифікат" display="Завантажити сертифікат"/>
    <hyperlink ref="C511" r:id="rId510" tooltip="Завантажити сертифікат" display="Завантажити сертифікат"/>
    <hyperlink ref="C512" r:id="rId511" tooltip="Завантажити сертифікат" display="Завантажити сертифікат"/>
    <hyperlink ref="C513" r:id="rId512" tooltip="Завантажити сертифікат" display="Завантажити сертифікат"/>
    <hyperlink ref="C514" r:id="rId513" tooltip="Завантажити сертифікат" display="Завантажити сертифікат"/>
    <hyperlink ref="C515" r:id="rId514" tooltip="Завантажити сертифікат" display="Завантажити сертифікат"/>
    <hyperlink ref="C516" r:id="rId515" tooltip="Завантажити сертифікат" display="Завантажити сертифікат"/>
    <hyperlink ref="C517" r:id="rId516" tooltip="Завантажити сертифікат" display="Завантажити сертифікат"/>
    <hyperlink ref="C518" r:id="rId517" tooltip="Завантажити сертифікат" display="Завантажити сертифікат"/>
    <hyperlink ref="C519" r:id="rId518" tooltip="Завантажити сертифікат" display="Завантажити сертифікат"/>
    <hyperlink ref="C520" r:id="rId519" tooltip="Завантажити сертифікат" display="Завантажити сертифікат"/>
    <hyperlink ref="C521" r:id="rId520" tooltip="Завантажити сертифікат" display="Завантажити сертифікат"/>
    <hyperlink ref="C522" r:id="rId521" tooltip="Завантажити сертифікат" display="Завантажити сертифікат"/>
    <hyperlink ref="C523" r:id="rId522" tooltip="Завантажити сертифікат" display="Завантажити сертифікат"/>
    <hyperlink ref="C524" r:id="rId523" tooltip="Завантажити сертифікат" display="Завантажити сертифікат"/>
    <hyperlink ref="C525" r:id="rId524" tooltip="Завантажити сертифікат" display="Завантажити сертифікат"/>
    <hyperlink ref="C526" r:id="rId525" tooltip="Завантажити сертифікат" display="Завантажити сертифікат"/>
    <hyperlink ref="C527" r:id="rId526" tooltip="Завантажити сертифікат" display="Завантажити сертифікат"/>
    <hyperlink ref="C528" r:id="rId527" tooltip="Завантажити сертифікат" display="Завантажити сертифікат"/>
    <hyperlink ref="C529" r:id="rId528" tooltip="Завантажити сертифікат" display="Завантажити сертифікат"/>
    <hyperlink ref="C530" r:id="rId529" tooltip="Завантажити сертифікат" display="Завантажити сертифікат"/>
    <hyperlink ref="C531" r:id="rId530" tooltip="Завантажити сертифікат" display="Завантажити сертифікат"/>
    <hyperlink ref="C532" r:id="rId531" tooltip="Завантажити сертифікат" display="Завантажити сертифікат"/>
    <hyperlink ref="C533" r:id="rId532" tooltip="Завантажити сертифікат" display="Завантажити сертифікат"/>
    <hyperlink ref="C534" r:id="rId533" tooltip="Завантажити сертифікат" display="Завантажити сертифікат"/>
    <hyperlink ref="C535" r:id="rId534" tooltip="Завантажити сертифікат" display="Завантажити сертифікат"/>
    <hyperlink ref="C536" r:id="rId535" tooltip="Завантажити сертифікат" display="Завантажити сертифікат"/>
    <hyperlink ref="C537" r:id="rId536" tooltip="Завантажити сертифікат" display="Завантажити сертифікат"/>
    <hyperlink ref="C538" r:id="rId537" tooltip="Завантажити сертифікат" display="Завантажити сертифікат"/>
    <hyperlink ref="C539" r:id="rId538" tooltip="Завантажити сертифікат" display="Завантажити сертифікат"/>
    <hyperlink ref="C540" r:id="rId539" tooltip="Завантажити сертифікат" display="Завантажити сертифікат"/>
    <hyperlink ref="C541" r:id="rId540" tooltip="Завантажити сертифікат" display="Завантажити сертифікат"/>
    <hyperlink ref="C542" r:id="rId541" tooltip="Завантажити сертифікат" display="Завантажити сертифікат"/>
    <hyperlink ref="C543" r:id="rId542" tooltip="Завантажити сертифікат" display="Завантажити сертифікат"/>
    <hyperlink ref="C544" r:id="rId543" tooltip="Завантажити сертифікат" display="Завантажити сертифікат"/>
    <hyperlink ref="C545" r:id="rId544" tooltip="Завантажити сертифікат" display="Завантажити сертифікат"/>
    <hyperlink ref="C546" r:id="rId545" tooltip="Завантажити сертифікат" display="Завантажити сертифікат"/>
    <hyperlink ref="C547" r:id="rId546" tooltip="Завантажити сертифікат" display="Завантажити сертифікат"/>
    <hyperlink ref="C548" r:id="rId547" tooltip="Завантажити сертифікат" display="Завантажити сертифікат"/>
    <hyperlink ref="C549" r:id="rId548" tooltip="Завантажити сертифікат" display="Завантажити сертифікат"/>
    <hyperlink ref="C550" r:id="rId549" tooltip="Завантажити сертифікат" display="Завантажити сертифікат"/>
    <hyperlink ref="C551" r:id="rId550" tooltip="Завантажити сертифікат" display="Завантажити сертифікат"/>
    <hyperlink ref="C552" r:id="rId551" tooltip="Завантажити сертифікат" display="Завантажити сертифікат"/>
    <hyperlink ref="C553" r:id="rId552" tooltip="Завантажити сертифікат" display="Завантажити сертифікат"/>
    <hyperlink ref="C554" r:id="rId553" tooltip="Завантажити сертифікат" display="Завантажити сертифікат"/>
    <hyperlink ref="C555" r:id="rId554" tooltip="Завантажити сертифікат" display="Завантажити сертифікат"/>
    <hyperlink ref="C556" r:id="rId555" tooltip="Завантажити сертифікат" display="Завантажити сертифікат"/>
    <hyperlink ref="C557" r:id="rId556" tooltip="Завантажити сертифікат" display="Завантажити сертифікат"/>
    <hyperlink ref="C558" r:id="rId557" tooltip="Завантажити сертифікат" display="Завантажити сертифікат"/>
    <hyperlink ref="C559" r:id="rId558" tooltip="Завантажити сертифікат" display="Завантажити сертифікат"/>
    <hyperlink ref="C560" r:id="rId559" tooltip="Завантажити сертифікат" display="Завантажити сертифікат"/>
    <hyperlink ref="C561" r:id="rId560" tooltip="Завантажити сертифікат" display="Завантажити сертифікат"/>
    <hyperlink ref="C562" r:id="rId561" tooltip="Завантажити сертифікат" display="Завантажити сертифікат"/>
    <hyperlink ref="C563" r:id="rId562" tooltip="Завантажити сертифікат" display="Завантажити сертифікат"/>
    <hyperlink ref="C564" r:id="rId563" tooltip="Завантажити сертифікат" display="Завантажити сертифікат"/>
    <hyperlink ref="C565" r:id="rId564" tooltip="Завантажити сертифікат" display="Завантажити сертифікат"/>
    <hyperlink ref="C566" r:id="rId565" tooltip="Завантажити сертифікат" display="Завантажити сертифікат"/>
    <hyperlink ref="C567" r:id="rId566" tooltip="Завантажити сертифікат" display="Завантажити сертифікат"/>
    <hyperlink ref="C568" r:id="rId567" tooltip="Завантажити сертифікат" display="Завантажити сертифікат"/>
    <hyperlink ref="C569" r:id="rId568" tooltip="Завантажити сертифікат" display="Завантажити сертифікат"/>
    <hyperlink ref="C570" r:id="rId569" tooltip="Завантажити сертифікат" display="Завантажити сертифікат"/>
    <hyperlink ref="C571" r:id="rId570" tooltip="Завантажити сертифікат" display="Завантажити сертифікат"/>
    <hyperlink ref="C572" r:id="rId571" tooltip="Завантажити сертифікат" display="Завантажити сертифікат"/>
    <hyperlink ref="C573" r:id="rId572" tooltip="Завантажити сертифікат" display="Завантажити сертифікат"/>
    <hyperlink ref="C574" r:id="rId573" tooltip="Завантажити сертифікат" display="Завантажити сертифікат"/>
    <hyperlink ref="C575" r:id="rId574" tooltip="Завантажити сертифікат" display="Завантажити сертифікат"/>
    <hyperlink ref="C576" r:id="rId575" tooltip="Завантажити сертифікат" display="Завантажити сертифікат"/>
    <hyperlink ref="C577" r:id="rId576" tooltip="Завантажити сертифікат" display="Завантажити сертифікат"/>
    <hyperlink ref="C578" r:id="rId577" tooltip="Завантажити сертифікат" display="Завантажити сертифікат"/>
    <hyperlink ref="C579" r:id="rId578" tooltip="Завантажити сертифікат" display="Завантажити сертифікат"/>
    <hyperlink ref="C580" r:id="rId579" tooltip="Завантажити сертифікат" display="Завантажити сертифікат"/>
    <hyperlink ref="C581" r:id="rId580" tooltip="Завантажити сертифікат" display="Завантажити сертифікат"/>
    <hyperlink ref="C582" r:id="rId581" tooltip="Завантажити сертифікат" display="Завантажити сертифікат"/>
    <hyperlink ref="C583" r:id="rId582" tooltip="Завантажити сертифікат" display="Завантажити сертифікат"/>
    <hyperlink ref="C584" r:id="rId583" tooltip="Завантажити сертифікат" display="Завантажити сертифікат"/>
    <hyperlink ref="C585" r:id="rId584" tooltip="Завантажити сертифікат" display="Завантажити сертифікат"/>
    <hyperlink ref="C586" r:id="rId585" tooltip="Завантажити сертифікат" display="Завантажити сертифікат"/>
    <hyperlink ref="C587" r:id="rId586" tooltip="Завантажити сертифікат" display="Завантажити сертифікат"/>
    <hyperlink ref="C588" r:id="rId587" tooltip="Завантажити сертифікат" display="Завантажити сертифікат"/>
    <hyperlink ref="C589" r:id="rId588" tooltip="Завантажити сертифікат" display="Завантажити сертифікат"/>
    <hyperlink ref="C590" r:id="rId589" tooltip="Завантажити сертифікат" display="Завантажити сертифікат"/>
    <hyperlink ref="C591" r:id="rId590" tooltip="Завантажити сертифікат" display="Завантажити сертифікат"/>
    <hyperlink ref="C592" r:id="rId591" tooltip="Завантажити сертифікат" display="Завантажити сертифікат"/>
    <hyperlink ref="C593" r:id="rId592" tooltip="Завантажити сертифікат" display="Завантажити сертифікат"/>
    <hyperlink ref="C594" r:id="rId593" tooltip="Завантажити сертифікат" display="Завантажити сертифікат"/>
    <hyperlink ref="C595" r:id="rId594" tooltip="Завантажити сертифікат" display="Завантажити сертифікат"/>
    <hyperlink ref="C596" r:id="rId595" tooltip="Завантажити сертифікат" display="Завантажити сертифікат"/>
    <hyperlink ref="C597" r:id="rId596" tooltip="Завантажити сертифікат" display="Завантажити сертифікат"/>
    <hyperlink ref="C598" r:id="rId597" tooltip="Завантажити сертифікат" display="Завантажити сертифікат"/>
    <hyperlink ref="C599" r:id="rId598" tooltip="Завантажити сертифікат" display="Завантажити сертифікат"/>
    <hyperlink ref="C600" r:id="rId599" tooltip="Завантажити сертифікат" display="Завантажити сертифікат"/>
    <hyperlink ref="C601" r:id="rId600" tooltip="Завантажити сертифікат" display="Завантажити сертифікат"/>
    <hyperlink ref="C602" r:id="rId601" tooltip="Завантажити сертифікат" display="Завантажити сертифікат"/>
    <hyperlink ref="C603" r:id="rId602" tooltip="Завантажити сертифікат" display="Завантажити сертифікат"/>
    <hyperlink ref="C604" r:id="rId603" tooltip="Завантажити сертифікат" display="Завантажити сертифікат"/>
    <hyperlink ref="C605" r:id="rId604" tooltip="Завантажити сертифікат" display="Завантажити сертифікат"/>
    <hyperlink ref="C606" r:id="rId605" tooltip="Завантажити сертифікат" display="Завантажити сертифікат"/>
    <hyperlink ref="C607" r:id="rId606" tooltip="Завантажити сертифікат" display="Завантажити сертифікат"/>
    <hyperlink ref="C608" r:id="rId607" tooltip="Завантажити сертифікат" display="Завантажити сертифікат"/>
    <hyperlink ref="C609" r:id="rId608" tooltip="Завантажити сертифікат" display="Завантажити сертифікат"/>
    <hyperlink ref="C610" r:id="rId609" tooltip="Завантажити сертифікат" display="Завантажити сертифікат"/>
    <hyperlink ref="C611" r:id="rId610" tooltip="Завантажити сертифікат" display="Завантажити сертифікат"/>
    <hyperlink ref="C612" r:id="rId611" tooltip="Завантажити сертифікат" display="Завантажити сертифікат"/>
    <hyperlink ref="C613" r:id="rId612" tooltip="Завантажити сертифікат" display="Завантажити сертифікат"/>
    <hyperlink ref="C614" r:id="rId613" tooltip="Завантажити сертифікат" display="Завантажити сертифікат"/>
    <hyperlink ref="C615" r:id="rId614" tooltip="Завантажити сертифікат" display="Завантажити сертифікат"/>
    <hyperlink ref="C616" r:id="rId615" tooltip="Завантажити сертифікат" display="Завантажити сертифікат"/>
    <hyperlink ref="C617" r:id="rId616" tooltip="Завантажити сертифікат" display="Завантажити сертифікат"/>
    <hyperlink ref="C618" r:id="rId617" tooltip="Завантажити сертифікат" display="Завантажити сертифікат"/>
    <hyperlink ref="C619" r:id="rId618" tooltip="Завантажити сертифікат" display="Завантажити сертифікат"/>
    <hyperlink ref="C620" r:id="rId619" tooltip="Завантажити сертифікат" display="Завантажити сертифікат"/>
    <hyperlink ref="C621" r:id="rId620" tooltip="Завантажити сертифікат" display="Завантажити сертифікат"/>
    <hyperlink ref="C622" r:id="rId621" tooltip="Завантажити сертифікат" display="Завантажити сертифікат"/>
    <hyperlink ref="C623" r:id="rId622" tooltip="Завантажити сертифікат" display="Завантажити сертифікат"/>
    <hyperlink ref="C624" r:id="rId623" tooltip="Завантажити сертифікат" display="Завантажити сертифікат"/>
    <hyperlink ref="C625" r:id="rId624" tooltip="Завантажити сертифікат" display="Завантажити сертифікат"/>
    <hyperlink ref="C626" r:id="rId625" tooltip="Завантажити сертифікат" display="Завантажити сертифікат"/>
    <hyperlink ref="C627" r:id="rId626" tooltip="Завантажити сертифікат" display="Завантажити сертифікат"/>
    <hyperlink ref="C628" r:id="rId627" tooltip="Завантажити сертифікат" display="Завантажити сертифікат"/>
    <hyperlink ref="C629" r:id="rId628" tooltip="Завантажити сертифікат" display="Завантажити сертифікат"/>
    <hyperlink ref="C630" r:id="rId629" tooltip="Завантажити сертифікат" display="Завантажити сертифікат"/>
    <hyperlink ref="C631" r:id="rId630" tooltip="Завантажити сертифікат" display="Завантажити сертифікат"/>
    <hyperlink ref="C632" r:id="rId631" tooltip="Завантажити сертифікат" display="Завантажити сертифікат"/>
    <hyperlink ref="C633" r:id="rId632" tooltip="Завантажити сертифікат" display="Завантажити сертифікат"/>
    <hyperlink ref="C634" r:id="rId633" tooltip="Завантажити сертифікат" display="Завантажити сертифікат"/>
    <hyperlink ref="C635" r:id="rId634" tooltip="Завантажити сертифікат" display="Завантажити сертифікат"/>
    <hyperlink ref="C636" r:id="rId635" tooltip="Завантажити сертифікат" display="Завантажити сертифікат"/>
    <hyperlink ref="C637" r:id="rId636" tooltip="Завантажити сертифікат" display="Завантажити сертифікат"/>
    <hyperlink ref="C638" r:id="rId637" tooltip="Завантажити сертифікат" display="Завантажити сертифікат"/>
    <hyperlink ref="C639" r:id="rId638" tooltip="Завантажити сертифікат" display="Завантажити сертифікат"/>
    <hyperlink ref="C640" r:id="rId639" tooltip="Завантажити сертифікат" display="Завантажити сертифікат"/>
    <hyperlink ref="C641" r:id="rId640" tooltip="Завантажити сертифікат" display="Завантажити сертифікат"/>
    <hyperlink ref="C642" r:id="rId641" tooltip="Завантажити сертифікат" display="Завантажити сертифікат"/>
    <hyperlink ref="C643" r:id="rId642" tooltip="Завантажити сертифікат" display="Завантажити сертифікат"/>
    <hyperlink ref="C644" r:id="rId643" tooltip="Завантажити сертифікат" display="Завантажити сертифікат"/>
    <hyperlink ref="C645" r:id="rId644" tooltip="Завантажити сертифікат" display="Завантажити сертифікат"/>
    <hyperlink ref="C646" r:id="rId645" tooltip="Завантажити сертифікат" display="Завантажити сертифікат"/>
    <hyperlink ref="C647" r:id="rId646" tooltip="Завантажити сертифікат" display="Завантажити сертифікат"/>
    <hyperlink ref="C648" r:id="rId647" tooltip="Завантажити сертифікат" display="Завантажити сертифікат"/>
    <hyperlink ref="C649" r:id="rId648" tooltip="Завантажити сертифікат" display="Завантажити сертифікат"/>
    <hyperlink ref="C650" r:id="rId649" tooltip="Завантажити сертифікат" display="Завантажити сертифікат"/>
    <hyperlink ref="C651" r:id="rId650" tooltip="Завантажити сертифікат" display="Завантажити сертифікат"/>
    <hyperlink ref="C652" r:id="rId651" tooltip="Завантажити сертифікат" display="Завантажити сертифікат"/>
    <hyperlink ref="C653" r:id="rId652" tooltip="Завантажити сертифікат" display="Завантажити сертифікат"/>
    <hyperlink ref="C654" r:id="rId653" tooltip="Завантажити сертифікат" display="Завантажити сертифікат"/>
    <hyperlink ref="C655" r:id="rId654" tooltip="Завантажити сертифікат" display="Завантажити сертифікат"/>
    <hyperlink ref="C656" r:id="rId655" tooltip="Завантажити сертифікат" display="Завантажити сертифікат"/>
    <hyperlink ref="C657" r:id="rId656" tooltip="Завантажити сертифікат" display="Завантажити сертифікат"/>
    <hyperlink ref="C658" r:id="rId657" tooltip="Завантажити сертифікат" display="Завантажити сертифікат"/>
    <hyperlink ref="C659" r:id="rId658" tooltip="Завантажити сертифікат" display="Завантажити сертифікат"/>
    <hyperlink ref="C660" r:id="rId659" tooltip="Завантажити сертифікат" display="Завантажити сертифікат"/>
    <hyperlink ref="C661" r:id="rId660" tooltip="Завантажити сертифікат" display="Завантажити сертифікат"/>
    <hyperlink ref="C662" r:id="rId661" tooltip="Завантажити сертифікат" display="Завантажити сертифікат"/>
    <hyperlink ref="C663" r:id="rId662" tooltip="Завантажити сертифікат" display="Завантажити сертифікат"/>
    <hyperlink ref="C664" r:id="rId663" tooltip="Завантажити сертифікат" display="Завантажити сертифікат"/>
    <hyperlink ref="C665" r:id="rId664" tooltip="Завантажити сертифікат" display="Завантажити сертифікат"/>
    <hyperlink ref="C666" r:id="rId665" tooltip="Завантажити сертифікат" display="Завантажити сертифікат"/>
    <hyperlink ref="C667" r:id="rId666" tooltip="Завантажити сертифікат" display="Завантажити сертифікат"/>
    <hyperlink ref="C668" r:id="rId667" tooltip="Завантажити сертифікат" display="Завантажити сертифікат"/>
    <hyperlink ref="C669" r:id="rId668" tooltip="Завантажити сертифікат" display="Завантажити сертифікат"/>
    <hyperlink ref="C670" r:id="rId669" tooltip="Завантажити сертифікат" display="Завантажити сертифікат"/>
    <hyperlink ref="C671" r:id="rId670" tooltip="Завантажити сертифікат" display="Завантажити сертифікат"/>
    <hyperlink ref="C672" r:id="rId671" tooltip="Завантажити сертифікат" display="Завантажити сертифікат"/>
    <hyperlink ref="C673" r:id="rId672" tooltip="Завантажити сертифікат" display="Завантажити сертифікат"/>
    <hyperlink ref="C674" r:id="rId673" tooltip="Завантажити сертифікат" display="Завантажити сертифікат"/>
    <hyperlink ref="C675" r:id="rId674" tooltip="Завантажити сертифікат" display="Завантажити сертифікат"/>
    <hyperlink ref="C676" r:id="rId675" tooltip="Завантажити сертифікат" display="Завантажити сертифікат"/>
    <hyperlink ref="C677" r:id="rId676" tooltip="Завантажити сертифікат" display="Завантажити сертифікат"/>
    <hyperlink ref="C678" r:id="rId677" tooltip="Завантажити сертифікат" display="Завантажити сертифікат"/>
    <hyperlink ref="C679" r:id="rId678" tooltip="Завантажити сертифікат" display="Завантажити сертифікат"/>
    <hyperlink ref="C680" r:id="rId679" tooltip="Завантажити сертифікат" display="Завантажити сертифікат"/>
    <hyperlink ref="C681" r:id="rId680" tooltip="Завантажити сертифікат" display="Завантажити сертифікат"/>
    <hyperlink ref="C682" r:id="rId681" tooltip="Завантажити сертифікат" display="Завантажити сертифікат"/>
    <hyperlink ref="C683" r:id="rId682" tooltip="Завантажити сертифікат" display="Завантажити сертифікат"/>
    <hyperlink ref="C684" r:id="rId683" tooltip="Завантажити сертифікат" display="Завантажити сертифікат"/>
    <hyperlink ref="C685" r:id="rId684" tooltip="Завантажити сертифікат" display="Завантажити сертифікат"/>
    <hyperlink ref="C686" r:id="rId685" tooltip="Завантажити сертифікат" display="Завантажити сертифікат"/>
    <hyperlink ref="C687" r:id="rId686" tooltip="Завантажити сертифікат" display="Завантажити сертифікат"/>
    <hyperlink ref="C688" r:id="rId687" tooltip="Завантажити сертифікат" display="Завантажити сертифікат"/>
    <hyperlink ref="C689" r:id="rId688" tooltip="Завантажити сертифікат" display="Завантажити сертифікат"/>
    <hyperlink ref="C690" r:id="rId689" tooltip="Завантажити сертифікат" display="Завантажити сертифікат"/>
    <hyperlink ref="C691" r:id="rId690" tooltip="Завантажити сертифікат" display="Завантажити сертифікат"/>
    <hyperlink ref="C692" r:id="rId691" tooltip="Завантажити сертифікат" display="Завантажити сертифікат"/>
    <hyperlink ref="C693" r:id="rId692" tooltip="Завантажити сертифікат" display="Завантажити сертифікат"/>
    <hyperlink ref="C694" r:id="rId693" tooltip="Завантажити сертифікат" display="Завантажити сертифікат"/>
    <hyperlink ref="C695" r:id="rId694" tooltip="Завантажити сертифікат" display="Завантажити сертифікат"/>
    <hyperlink ref="C696" r:id="rId695" tooltip="Завантажити сертифікат" display="Завантажити сертифікат"/>
    <hyperlink ref="C697" r:id="rId696" tooltip="Завантажити сертифікат" display="Завантажити сертифікат"/>
    <hyperlink ref="C698" r:id="rId697" tooltip="Завантажити сертифікат" display="Завантажити сертифікат"/>
    <hyperlink ref="C699" r:id="rId698" tooltip="Завантажити сертифікат" display="Завантажити сертифікат"/>
    <hyperlink ref="C700" r:id="rId699" tooltip="Завантажити сертифікат" display="Завантажити сертифікат"/>
    <hyperlink ref="C701" r:id="rId700" tooltip="Завантажити сертифікат" display="Завантажити сертифікат"/>
    <hyperlink ref="C702" r:id="rId701" tooltip="Завантажити сертифікат" display="Завантажити сертифікат"/>
    <hyperlink ref="C703" r:id="rId702" tooltip="Завантажити сертифікат" display="Завантажити сертифікат"/>
    <hyperlink ref="C704" r:id="rId703" tooltip="Завантажити сертифікат" display="Завантажити сертифікат"/>
    <hyperlink ref="C705" r:id="rId704" tooltip="Завантажити сертифікат" display="Завантажити сертифікат"/>
    <hyperlink ref="C706" r:id="rId705" tooltip="Завантажити сертифікат" display="Завантажити сертифікат"/>
    <hyperlink ref="C707" r:id="rId706" tooltip="Завантажити сертифікат" display="Завантажити сертифікат"/>
    <hyperlink ref="C708" r:id="rId707" tooltip="Завантажити сертифікат" display="Завантажити сертифікат"/>
    <hyperlink ref="C709" r:id="rId708" tooltip="Завантажити сертифікат" display="Завантажити сертифікат"/>
    <hyperlink ref="C710" r:id="rId709" tooltip="Завантажити сертифікат" display="Завантажити сертифікат"/>
    <hyperlink ref="C711" r:id="rId710" tooltip="Завантажити сертифікат" display="Завантажити сертифікат"/>
    <hyperlink ref="C712" r:id="rId711" tooltip="Завантажити сертифікат" display="Завантажити сертифікат"/>
    <hyperlink ref="C713" r:id="rId712" tooltip="Завантажити сертифікат" display="Завантажити сертифікат"/>
    <hyperlink ref="C714" r:id="rId713" tooltip="Завантажити сертифікат" display="Завантажити сертифікат"/>
    <hyperlink ref="C715" r:id="rId714" tooltip="Завантажити сертифікат" display="Завантажити сертифікат"/>
    <hyperlink ref="C716" r:id="rId715" tooltip="Завантажити сертифікат" display="Завантажити сертифікат"/>
    <hyperlink ref="C717" r:id="rId716" tooltip="Завантажити сертифікат" display="Завантажити сертифікат"/>
    <hyperlink ref="C718" r:id="rId717" tooltip="Завантажити сертифікат" display="Завантажити сертифікат"/>
    <hyperlink ref="C719" r:id="rId718" tooltip="Завантажити сертифікат" display="Завантажити сертифікат"/>
    <hyperlink ref="C720" r:id="rId719" tooltip="Завантажити сертифікат" display="Завантажити сертифікат"/>
    <hyperlink ref="C721" r:id="rId720" tooltip="Завантажити сертифікат" display="Завантажити сертифікат"/>
    <hyperlink ref="C722" r:id="rId721" tooltip="Завантажити сертифікат" display="Завантажити сертифікат"/>
    <hyperlink ref="C723" r:id="rId722" tooltip="Завантажити сертифікат" display="Завантажити сертифікат"/>
    <hyperlink ref="C724" r:id="rId723" tooltip="Завантажити сертифікат" display="Завантажити сертифікат"/>
    <hyperlink ref="C725" r:id="rId724" tooltip="Завантажити сертифікат" display="Завантажити сертифікат"/>
    <hyperlink ref="C726" r:id="rId725" tooltip="Завантажити сертифікат" display="Завантажити сертифікат"/>
    <hyperlink ref="C727" r:id="rId726" tooltip="Завантажити сертифікат" display="Завантажити сертифікат"/>
    <hyperlink ref="C728" r:id="rId727" tooltip="Завантажити сертифікат" display="Завантажити сертифікат"/>
    <hyperlink ref="C729" r:id="rId728" tooltip="Завантажити сертифікат" display="Завантажити сертифікат"/>
    <hyperlink ref="C730" r:id="rId729" tooltip="Завантажити сертифікат" display="Завантажити сертифікат"/>
    <hyperlink ref="C731" r:id="rId730" tooltip="Завантажити сертифікат" display="Завантажити сертифікат"/>
    <hyperlink ref="C732" r:id="rId731" tooltip="Завантажити сертифікат" display="Завантажити сертифікат"/>
    <hyperlink ref="C733" r:id="rId732" tooltip="Завантажити сертифікат" display="Завантажити сертифікат"/>
    <hyperlink ref="C734" r:id="rId733" tooltip="Завантажити сертифікат" display="Завантажити сертифікат"/>
    <hyperlink ref="C735" r:id="rId734" tooltip="Завантажити сертифікат" display="Завантажити сертифікат"/>
    <hyperlink ref="C736" r:id="rId735" tooltip="Завантажити сертифікат" display="Завантажити сертифікат"/>
    <hyperlink ref="C737" r:id="rId736" tooltip="Завантажити сертифікат" display="Завантажити сертифікат"/>
    <hyperlink ref="C738" r:id="rId737" tooltip="Завантажити сертифікат" display="Завантажити сертифікат"/>
    <hyperlink ref="C739" r:id="rId738" tooltip="Завантажити сертифікат" display="Завантажити сертифікат"/>
    <hyperlink ref="C740" r:id="rId739" tooltip="Завантажити сертифікат" display="Завантажити сертифікат"/>
    <hyperlink ref="C741" r:id="rId740" tooltip="Завантажити сертифікат" display="Завантажити сертифікат"/>
    <hyperlink ref="C742" r:id="rId741" tooltip="Завантажити сертифікат" display="Завантажити сертифікат"/>
    <hyperlink ref="C743" r:id="rId742" tooltip="Завантажити сертифікат" display="Завантажити сертифікат"/>
    <hyperlink ref="C744" r:id="rId743" tooltip="Завантажити сертифікат" display="Завантажити сертифікат"/>
    <hyperlink ref="C745" r:id="rId744" tooltip="Завантажити сертифікат" display="Завантажити сертифікат"/>
    <hyperlink ref="C746" r:id="rId745" tooltip="Завантажити сертифікат" display="Завантажити сертифікат"/>
    <hyperlink ref="C747" r:id="rId746" tooltip="Завантажити сертифікат" display="Завантажити сертифікат"/>
    <hyperlink ref="C748" r:id="rId747" tooltip="Завантажити сертифікат" display="Завантажити сертифікат"/>
    <hyperlink ref="C749" r:id="rId748" tooltip="Завантажити сертифікат" display="Завантажити сертифікат"/>
    <hyperlink ref="C750" r:id="rId749" tooltip="Завантажити сертифікат" display="Завантажити сертифікат"/>
    <hyperlink ref="C751" r:id="rId750" tooltip="Завантажити сертифікат" display="Завантажити сертифікат"/>
    <hyperlink ref="C752" r:id="rId751" tooltip="Завантажити сертифікат" display="Завантажити сертифікат"/>
    <hyperlink ref="C753" r:id="rId752" tooltip="Завантажити сертифікат" display="Завантажити сертифікат"/>
    <hyperlink ref="C754" r:id="rId753" tooltip="Завантажити сертифікат" display="Завантажити сертифікат"/>
    <hyperlink ref="C755" r:id="rId754" tooltip="Завантажити сертифікат" display="Завантажити сертифікат"/>
    <hyperlink ref="C756" r:id="rId755" tooltip="Завантажити сертифікат" display="Завантажити сертифікат"/>
    <hyperlink ref="C757" r:id="rId756" tooltip="Завантажити сертифікат" display="Завантажити сертифікат"/>
    <hyperlink ref="C758" r:id="rId757" tooltip="Завантажити сертифікат" display="Завантажити сертифікат"/>
    <hyperlink ref="C759" r:id="rId758" tooltip="Завантажити сертифікат" display="Завантажити сертифікат"/>
    <hyperlink ref="C760" r:id="rId759" tooltip="Завантажити сертифікат" display="Завантажити сертифікат"/>
    <hyperlink ref="C761" r:id="rId760" tooltip="Завантажити сертифікат" display="Завантажити сертифікат"/>
    <hyperlink ref="C762" r:id="rId761" tooltip="Завантажити сертифікат" display="Завантажити сертифікат"/>
    <hyperlink ref="C763" r:id="rId762" tooltip="Завантажити сертифікат" display="Завантажити сертифікат"/>
    <hyperlink ref="C764" r:id="rId763" tooltip="Завантажити сертифікат" display="Завантажити сертифікат"/>
    <hyperlink ref="C765" r:id="rId764" tooltip="Завантажити сертифікат" display="Завантажити сертифікат"/>
    <hyperlink ref="C766" r:id="rId765" tooltip="Завантажити сертифікат" display="Завантажити сертифікат"/>
    <hyperlink ref="C767" r:id="rId766" tooltip="Завантажити сертифікат" display="Завантажити сертифікат"/>
    <hyperlink ref="C768" r:id="rId767" tooltip="Завантажити сертифікат" display="Завантажити сертифікат"/>
    <hyperlink ref="C769" r:id="rId768" tooltip="Завантажити сертифікат" display="Завантажити сертифікат"/>
    <hyperlink ref="C770" r:id="rId769" tooltip="Завантажити сертифікат" display="Завантажити сертифікат"/>
    <hyperlink ref="C771" r:id="rId770" tooltip="Завантажити сертифікат" display="Завантажити сертифікат"/>
    <hyperlink ref="C772" r:id="rId771" tooltip="Завантажити сертифікат" display="Завантажити сертифікат"/>
    <hyperlink ref="C773" r:id="rId772" tooltip="Завантажити сертифікат" display="Завантажити сертифікат"/>
    <hyperlink ref="C774" r:id="rId773" tooltip="Завантажити сертифікат" display="Завантажити сертифікат"/>
    <hyperlink ref="C775" r:id="rId774" tooltip="Завантажити сертифікат" display="Завантажити сертифікат"/>
    <hyperlink ref="C776" r:id="rId775" tooltip="Завантажити сертифікат" display="Завантажити сертифікат"/>
    <hyperlink ref="C777" r:id="rId776" tooltip="Завантажити сертифікат" display="Завантажити сертифікат"/>
    <hyperlink ref="C778" r:id="rId777" tooltip="Завантажити сертифікат" display="Завантажити сертифікат"/>
    <hyperlink ref="C779" r:id="rId778" tooltip="Завантажити сертифікат" display="Завантажити сертифікат"/>
    <hyperlink ref="C780" r:id="rId779" tooltip="Завантажити сертифікат" display="Завантажити сертифікат"/>
    <hyperlink ref="C781" r:id="rId780" tooltip="Завантажити сертифікат" display="Завантажити сертифікат"/>
    <hyperlink ref="C782" r:id="rId781" tooltip="Завантажити сертифікат" display="Завантажити сертифікат"/>
    <hyperlink ref="C783" r:id="rId782" tooltip="Завантажити сертифікат" display="Завантажити сертифікат"/>
    <hyperlink ref="C784" r:id="rId783" tooltip="Завантажити сертифікат" display="Завантажити сертифікат"/>
    <hyperlink ref="C785" r:id="rId784" tooltip="Завантажити сертифікат" display="Завантажити сертифікат"/>
    <hyperlink ref="C786" r:id="rId785" tooltip="Завантажити сертифікат" display="Завантажити сертифікат"/>
    <hyperlink ref="C787" r:id="rId786" tooltip="Завантажити сертифікат" display="Завантажити сертифікат"/>
    <hyperlink ref="C788" r:id="rId787" tooltip="Завантажити сертифікат" display="Завантажити сертифікат"/>
    <hyperlink ref="C789" r:id="rId788" tooltip="Завантажити сертифікат" display="Завантажити сертифікат"/>
    <hyperlink ref="C790" r:id="rId789" tooltip="Завантажити сертифікат" display="Завантажити сертифікат"/>
    <hyperlink ref="C791" r:id="rId790" tooltip="Завантажити сертифікат" display="Завантажити сертифікат"/>
    <hyperlink ref="C792" r:id="rId791" tooltip="Завантажити сертифікат" display="Завантажити сертифікат"/>
    <hyperlink ref="C793" r:id="rId792" tooltip="Завантажити сертифікат" display="Завантажити сертифікат"/>
    <hyperlink ref="C794" r:id="rId793" tooltip="Завантажити сертифікат" display="Завантажити сертифікат"/>
    <hyperlink ref="C795" r:id="rId794" tooltip="Завантажити сертифікат" display="Завантажити сертифікат"/>
    <hyperlink ref="C796" r:id="rId795" tooltip="Завантажити сертифікат" display="Завантажити сертифікат"/>
    <hyperlink ref="C797" r:id="rId796" tooltip="Завантажити сертифікат" display="Завантажити сертифікат"/>
    <hyperlink ref="C798" r:id="rId797" tooltip="Завантажити сертифікат" display="Завантажити сертифікат"/>
    <hyperlink ref="C799" r:id="rId798" tooltip="Завантажити сертифікат" display="Завантажити сертифікат"/>
    <hyperlink ref="C800" r:id="rId799" tooltip="Завантажити сертифікат" display="Завантажити сертифікат"/>
    <hyperlink ref="C801" r:id="rId800" tooltip="Завантажити сертифікат" display="Завантажити сертифікат"/>
    <hyperlink ref="C802" r:id="rId801" tooltip="Завантажити сертифікат" display="Завантажити сертифікат"/>
    <hyperlink ref="C803" r:id="rId802" tooltip="Завантажити сертифікат" display="Завантажити сертифікат"/>
    <hyperlink ref="C804" r:id="rId803" tooltip="Завантажити сертифікат" display="Завантажити сертифікат"/>
    <hyperlink ref="C805" r:id="rId804" tooltip="Завантажити сертифікат" display="Завантажити сертифікат"/>
    <hyperlink ref="C806" r:id="rId805" tooltip="Завантажити сертифікат" display="Завантажити сертифікат"/>
    <hyperlink ref="C807" r:id="rId806" tooltip="Завантажити сертифікат" display="Завантажити сертифікат"/>
    <hyperlink ref="C808" r:id="rId807" tooltip="Завантажити сертифікат" display="Завантажити сертифікат"/>
    <hyperlink ref="C809" r:id="rId808" tooltip="Завантажити сертифікат" display="Завантажити сертифікат"/>
    <hyperlink ref="C810" r:id="rId809" tooltip="Завантажити сертифікат" display="Завантажити сертифікат"/>
    <hyperlink ref="C811" r:id="rId810" tooltip="Завантажити сертифікат" display="Завантажити сертифікат"/>
    <hyperlink ref="C812" r:id="rId811" tooltip="Завантажити сертифікат" display="Завантажити сертифікат"/>
    <hyperlink ref="C813" r:id="rId812" tooltip="Завантажити сертифікат" display="Завантажити сертифікат"/>
    <hyperlink ref="C814" r:id="rId813" tooltip="Завантажити сертифікат" display="Завантажити сертифікат"/>
    <hyperlink ref="C815" r:id="rId814" tooltip="Завантажити сертифікат" display="Завантажити сертифікат"/>
    <hyperlink ref="C816" r:id="rId815" tooltip="Завантажити сертифікат" display="Завантажити сертифікат"/>
    <hyperlink ref="C817" r:id="rId816" tooltip="Завантажити сертифікат" display="Завантажити сертифікат"/>
    <hyperlink ref="C818" r:id="rId817" tooltip="Завантажити сертифікат" display="Завантажити сертифікат"/>
    <hyperlink ref="C819" r:id="rId818" tooltip="Завантажити сертифікат" display="Завантажити сертифікат"/>
    <hyperlink ref="C820" r:id="rId819" tooltip="Завантажити сертифікат" display="Завантажити сертифікат"/>
    <hyperlink ref="C821" r:id="rId820" tooltip="Завантажити сертифікат" display="Завантажити сертифікат"/>
    <hyperlink ref="C822" r:id="rId821" tooltip="Завантажити сертифікат" display="Завантажити сертифікат"/>
    <hyperlink ref="C823" r:id="rId822" tooltip="Завантажити сертифікат" display="Завантажити сертифікат"/>
    <hyperlink ref="C824" r:id="rId823" tooltip="Завантажити сертифікат" display="Завантажити сертифікат"/>
    <hyperlink ref="C825" r:id="rId824" tooltip="Завантажити сертифікат" display="Завантажити сертифікат"/>
    <hyperlink ref="C826" r:id="rId825" tooltip="Завантажити сертифікат" display="Завантажити сертифікат"/>
    <hyperlink ref="C827" r:id="rId826" tooltip="Завантажити сертифікат" display="Завантажити сертифікат"/>
    <hyperlink ref="C828" r:id="rId827" tooltip="Завантажити сертифікат" display="Завантажити сертифікат"/>
    <hyperlink ref="C829" r:id="rId828" tooltip="Завантажити сертифікат" display="Завантажити сертифікат"/>
    <hyperlink ref="C830" r:id="rId829" tooltip="Завантажити сертифікат" display="Завантажити сертифікат"/>
    <hyperlink ref="C831" r:id="rId830" tooltip="Завантажити сертифікат" display="Завантажити сертифікат"/>
    <hyperlink ref="C832" r:id="rId831" tooltip="Завантажити сертифікат" display="Завантажити сертифікат"/>
    <hyperlink ref="C833" r:id="rId832" tooltip="Завантажити сертифікат" display="Завантажити сертифікат"/>
    <hyperlink ref="C834" r:id="rId833" tooltip="Завантажити сертифікат" display="Завантажити сертифікат"/>
    <hyperlink ref="C835" r:id="rId834" tooltip="Завантажити сертифікат" display="Завантажити сертифікат"/>
    <hyperlink ref="C836" r:id="rId835" tooltip="Завантажити сертифікат" display="Завантажити сертифікат"/>
    <hyperlink ref="C837" r:id="rId836" tooltip="Завантажити сертифікат" display="Завантажити сертифікат"/>
    <hyperlink ref="C838" r:id="rId837" tooltip="Завантажити сертифікат" display="Завантажити сертифікат"/>
    <hyperlink ref="C839" r:id="rId838" tooltip="Завантажити сертифікат" display="Завантажити сертифікат"/>
    <hyperlink ref="C840" r:id="rId839" tooltip="Завантажити сертифікат" display="Завантажити сертифікат"/>
    <hyperlink ref="C841" r:id="rId840" tooltip="Завантажити сертифікат" display="Завантажити сертифікат"/>
    <hyperlink ref="C842" r:id="rId841" tooltip="Завантажити сертифікат" display="Завантажити сертифікат"/>
    <hyperlink ref="C843" r:id="rId842" tooltip="Завантажити сертифікат" display="Завантажити сертифікат"/>
    <hyperlink ref="C844" r:id="rId843" tooltip="Завантажити сертифікат" display="Завантажити сертифікат"/>
    <hyperlink ref="C845" r:id="rId844" tooltip="Завантажити сертифікат" display="Завантажити сертифікат"/>
    <hyperlink ref="C846" r:id="rId845" tooltip="Завантажити сертифікат" display="Завантажити сертифікат"/>
    <hyperlink ref="C847" r:id="rId846" tooltip="Завантажити сертифікат" display="Завантажити сертифікат"/>
    <hyperlink ref="C848" r:id="rId847" tooltip="Завантажити сертифікат" display="Завантажити сертифікат"/>
    <hyperlink ref="C849" r:id="rId848" tooltip="Завантажити сертифікат" display="Завантажити сертифікат"/>
    <hyperlink ref="C850" r:id="rId849" tooltip="Завантажити сертифікат" display="Завантажити сертифікат"/>
    <hyperlink ref="C851" r:id="rId850" tooltip="Завантажити сертифікат" display="Завантажити сертифікат"/>
    <hyperlink ref="C852" r:id="rId851" tooltip="Завантажити сертифікат" display="Завантажити сертифікат"/>
    <hyperlink ref="C853" r:id="rId852" tooltip="Завантажити сертифікат" display="Завантажити сертифікат"/>
    <hyperlink ref="C854" r:id="rId853" tooltip="Завантажити сертифікат" display="Завантажити сертифікат"/>
    <hyperlink ref="C855" r:id="rId854" tooltip="Завантажити сертифікат" display="Завантажити сертифікат"/>
    <hyperlink ref="C856" r:id="rId855" tooltip="Завантажити сертифікат" display="Завантажити сертифікат"/>
    <hyperlink ref="C857" r:id="rId856" tooltip="Завантажити сертифікат" display="Завантажити сертифікат"/>
    <hyperlink ref="C858" r:id="rId857" tooltip="Завантажити сертифікат" display="Завантажити сертифікат"/>
    <hyperlink ref="C859" r:id="rId858" tooltip="Завантажити сертифікат" display="Завантажити сертифікат"/>
    <hyperlink ref="C860" r:id="rId859" tooltip="Завантажити сертифікат" display="Завантажити сертифікат"/>
    <hyperlink ref="C861" r:id="rId860" tooltip="Завантажити сертифікат" display="Завантажити сертифікат"/>
    <hyperlink ref="C862" r:id="rId861" tooltip="Завантажити сертифікат" display="Завантажити сертифікат"/>
    <hyperlink ref="C863" r:id="rId862" tooltip="Завантажити сертифікат" display="Завантажити сертифікат"/>
    <hyperlink ref="C864" r:id="rId863" tooltip="Завантажити сертифікат" display="Завантажити сертифікат"/>
    <hyperlink ref="C865" r:id="rId864" tooltip="Завантажити сертифікат" display="Завантажити сертифікат"/>
    <hyperlink ref="C866" r:id="rId865" tooltip="Завантажити сертифікат" display="Завантажити сертифікат"/>
    <hyperlink ref="C867" r:id="rId866" tooltip="Завантажити сертифікат" display="Завантажити сертифікат"/>
    <hyperlink ref="C868" r:id="rId867" tooltip="Завантажити сертифікат" display="Завантажити сертифікат"/>
    <hyperlink ref="C869" r:id="rId868" tooltip="Завантажити сертифікат" display="Завантажити сертифікат"/>
    <hyperlink ref="C870" r:id="rId869" tooltip="Завантажити сертифікат" display="Завантажити сертифікат"/>
    <hyperlink ref="C871" r:id="rId870" tooltip="Завантажити сертифікат" display="Завантажити сертифікат"/>
    <hyperlink ref="C872" r:id="rId871" tooltip="Завантажити сертифікат" display="Завантажити сертифікат"/>
    <hyperlink ref="C873" r:id="rId872" tooltip="Завантажити сертифікат" display="Завантажити сертифікат"/>
    <hyperlink ref="C874" r:id="rId873" tooltip="Завантажити сертифікат" display="Завантажити сертифікат"/>
    <hyperlink ref="C875" r:id="rId874" tooltip="Завантажити сертифікат" display="Завантажити сертифікат"/>
    <hyperlink ref="C876" r:id="rId875" tooltip="Завантажити сертифікат" display="Завантажити сертифікат"/>
    <hyperlink ref="C877" r:id="rId876" tooltip="Завантажити сертифікат" display="Завантажити сертифікат"/>
    <hyperlink ref="C878" r:id="rId877" tooltip="Завантажити сертифікат" display="Завантажити сертифікат"/>
    <hyperlink ref="C879" r:id="rId878" tooltip="Завантажити сертифікат" display="Завантажити сертифікат"/>
    <hyperlink ref="C880" r:id="rId879" tooltip="Завантажити сертифікат" display="Завантажити сертифікат"/>
    <hyperlink ref="C881" r:id="rId880" tooltip="Завантажити сертифікат" display="Завантажити сертифікат"/>
    <hyperlink ref="C882" r:id="rId881" tooltip="Завантажити сертифікат" display="Завантажити сертифікат"/>
    <hyperlink ref="C883" r:id="rId882" tooltip="Завантажити сертифікат" display="Завантажити сертифікат"/>
    <hyperlink ref="C884" r:id="rId883" tooltip="Завантажити сертифікат" display="Завантажити сертифікат"/>
    <hyperlink ref="C885" r:id="rId884" tooltip="Завантажити сертифікат" display="Завантажити сертифікат"/>
    <hyperlink ref="C886" r:id="rId885" tooltip="Завантажити сертифікат" display="Завантажити сертифікат"/>
    <hyperlink ref="C887" r:id="rId886" tooltip="Завантажити сертифікат" display="Завантажити сертифікат"/>
    <hyperlink ref="C888" r:id="rId887" tooltip="Завантажити сертифікат" display="Завантажити сертифікат"/>
    <hyperlink ref="C889" r:id="rId888" tooltip="Завантажити сертифікат" display="Завантажити сертифікат"/>
    <hyperlink ref="C890" r:id="rId889" tooltip="Завантажити сертифікат" display="Завантажити сертифікат"/>
    <hyperlink ref="C891" r:id="rId890" tooltip="Завантажити сертифікат" display="Завантажити сертифікат"/>
    <hyperlink ref="C892" r:id="rId891" tooltip="Завантажити сертифікат" display="Завантажити сертифікат"/>
    <hyperlink ref="C893" r:id="rId892" tooltip="Завантажити сертифікат" display="Завантажити сертифікат"/>
    <hyperlink ref="C894" r:id="rId893" tooltip="Завантажити сертифікат" display="Завантажити сертифікат"/>
    <hyperlink ref="C895" r:id="rId894" tooltip="Завантажити сертифікат" display="Завантажити сертифікат"/>
    <hyperlink ref="C896" r:id="rId895" tooltip="Завантажити сертифікат" display="Завантажити сертифікат"/>
    <hyperlink ref="C897" r:id="rId896" tooltip="Завантажити сертифікат" display="Завантажити сертифікат"/>
    <hyperlink ref="C898" r:id="rId897" tooltip="Завантажити сертифікат" display="Завантажити сертифікат"/>
    <hyperlink ref="C899" r:id="rId898" tooltip="Завантажити сертифікат" display="Завантажити сертифікат"/>
    <hyperlink ref="C900" r:id="rId899" tooltip="Завантажити сертифікат" display="Завантажити сертифікат"/>
    <hyperlink ref="C901" r:id="rId900" tooltip="Завантажити сертифікат" display="Завантажити сертифікат"/>
    <hyperlink ref="C902" r:id="rId901" tooltip="Завантажити сертифікат" display="Завантажити сертифікат"/>
    <hyperlink ref="C903" r:id="rId902" tooltip="Завантажити сертифікат" display="Завантажити сертифікат"/>
    <hyperlink ref="C904" r:id="rId903" tooltip="Завантажити сертифікат" display="Завантажити сертифікат"/>
    <hyperlink ref="C905" r:id="rId904" tooltip="Завантажити сертифікат" display="Завантажити сертифікат"/>
    <hyperlink ref="C906" r:id="rId905" tooltip="Завантажити сертифікат" display="Завантажити сертифікат"/>
    <hyperlink ref="C907" r:id="rId906" tooltip="Завантажити сертифікат" display="Завантажити сертифікат"/>
    <hyperlink ref="C908" r:id="rId907" tooltip="Завантажити сертифікат" display="Завантажити сертифікат"/>
    <hyperlink ref="C909" r:id="rId908" tooltip="Завантажити сертифікат" display="Завантажити сертифікат"/>
    <hyperlink ref="C910" r:id="rId909" tooltip="Завантажити сертифікат" display="Завантажити сертифікат"/>
    <hyperlink ref="C911" r:id="rId910" tooltip="Завантажити сертифікат" display="Завантажити сертифікат"/>
    <hyperlink ref="C912" r:id="rId911" tooltip="Завантажити сертифікат" display="Завантажити сертифікат"/>
    <hyperlink ref="C913" r:id="rId912" tooltip="Завантажити сертифікат" display="Завантажити сертифікат"/>
    <hyperlink ref="C914" r:id="rId913" tooltip="Завантажити сертифікат" display="Завантажити сертифікат"/>
    <hyperlink ref="C915" r:id="rId914" tooltip="Завантажити сертифікат" display="Завантажити сертифікат"/>
    <hyperlink ref="C916" r:id="rId915" tooltip="Завантажити сертифікат" display="Завантажити сертифікат"/>
    <hyperlink ref="C917" r:id="rId916" tooltip="Завантажити сертифікат" display="Завантажити сертифікат"/>
    <hyperlink ref="C918" r:id="rId917" tooltip="Завантажити сертифікат" display="Завантажити сертифікат"/>
    <hyperlink ref="C919" r:id="rId918" tooltip="Завантажити сертифікат" display="Завантажити сертифікат"/>
    <hyperlink ref="C920" r:id="rId919" tooltip="Завантажити сертифікат" display="Завантажити сертифікат"/>
    <hyperlink ref="C921" r:id="rId920" tooltip="Завантажити сертифікат" display="Завантажити сертифікат"/>
    <hyperlink ref="C922" r:id="rId921" tooltip="Завантажити сертифікат" display="Завантажити сертифікат"/>
    <hyperlink ref="C923" r:id="rId922" tooltip="Завантажити сертифікат" display="Завантажити сертифікат"/>
    <hyperlink ref="C924" r:id="rId923" tooltip="Завантажити сертифікат" display="Завантажити сертифікат"/>
    <hyperlink ref="C925" r:id="rId924" tooltip="Завантажити сертифікат" display="Завантажити сертифікат"/>
    <hyperlink ref="C926" r:id="rId925" tooltip="Завантажити сертифікат" display="Завантажити сертифікат"/>
    <hyperlink ref="C927" r:id="rId926" tooltip="Завантажити сертифікат" display="Завантажити сертифікат"/>
    <hyperlink ref="C928" r:id="rId927" tooltip="Завантажити сертифікат" display="Завантажити сертифікат"/>
    <hyperlink ref="C929" r:id="rId928" tooltip="Завантажити сертифікат" display="Завантажити сертифікат"/>
    <hyperlink ref="C930" r:id="rId929" tooltip="Завантажити сертифікат" display="Завантажити сертифікат"/>
    <hyperlink ref="C931" r:id="rId930" tooltip="Завантажити сертифікат" display="Завантажити сертифікат"/>
    <hyperlink ref="C932" r:id="rId931" tooltip="Завантажити сертифікат" display="Завантажити сертифікат"/>
    <hyperlink ref="C933" r:id="rId932" tooltip="Завантажити сертифікат" display="Завантажити сертифікат"/>
    <hyperlink ref="C934" r:id="rId933" tooltip="Завантажити сертифікат" display="Завантажити сертифікат"/>
    <hyperlink ref="C935" r:id="rId934" tooltip="Завантажити сертифікат" display="Завантажити сертифікат"/>
    <hyperlink ref="C936" r:id="rId935" tooltip="Завантажити сертифікат" display="Завантажити сертифікат"/>
    <hyperlink ref="C937" r:id="rId936" tooltip="Завантажити сертифікат" display="Завантажити сертифікат"/>
    <hyperlink ref="C938" r:id="rId937" tooltip="Завантажити сертифікат" display="Завантажити сертифікат"/>
    <hyperlink ref="C939" r:id="rId938" tooltip="Завантажити сертифікат" display="Завантажити сертифікат"/>
    <hyperlink ref="C940" r:id="rId939" tooltip="Завантажити сертифікат" display="Завантажити сертифікат"/>
    <hyperlink ref="C941" r:id="rId940" tooltip="Завантажити сертифікат" display="Завантажити сертифікат"/>
    <hyperlink ref="C942" r:id="rId941" tooltip="Завантажити сертифікат" display="Завантажити сертифікат"/>
    <hyperlink ref="C943" r:id="rId942" tooltip="Завантажити сертифікат" display="Завантажити сертифікат"/>
    <hyperlink ref="C944" r:id="rId943" tooltip="Завантажити сертифікат" display="Завантажити сертифікат"/>
    <hyperlink ref="C945" r:id="rId944" tooltip="Завантажити сертифікат" display="Завантажити сертифікат"/>
    <hyperlink ref="C946" r:id="rId945" tooltip="Завантажити сертифікат" display="Завантажити сертифікат"/>
    <hyperlink ref="C947" r:id="rId946" tooltip="Завантажити сертифікат" display="Завантажити сертифікат"/>
    <hyperlink ref="C948" r:id="rId947" tooltip="Завантажити сертифікат" display="Завантажити сертифікат"/>
    <hyperlink ref="C949" r:id="rId948" tooltip="Завантажити сертифікат" display="Завантажити сертифікат"/>
    <hyperlink ref="C950" r:id="rId949" tooltip="Завантажити сертифікат" display="Завантажити сертифікат"/>
    <hyperlink ref="C951" r:id="rId950" tooltip="Завантажити сертифікат" display="Завантажити сертифікат"/>
    <hyperlink ref="C952" r:id="rId951" tooltip="Завантажити сертифікат" display="Завантажити сертифікат"/>
    <hyperlink ref="C953" r:id="rId952" tooltip="Завантажити сертифікат" display="Завантажити сертифікат"/>
    <hyperlink ref="C954" r:id="rId953" tooltip="Завантажити сертифікат" display="Завантажити сертифікат"/>
    <hyperlink ref="C955" r:id="rId954" tooltip="Завантажити сертифікат" display="Завантажити сертифікат"/>
    <hyperlink ref="C956" r:id="rId955" tooltip="Завантажити сертифікат" display="Завантажити сертифікат"/>
    <hyperlink ref="C957" r:id="rId956" tooltip="Завантажити сертифікат" display="Завантажити сертифікат"/>
    <hyperlink ref="C958" r:id="rId957" tooltip="Завантажити сертифікат" display="Завантажити сертифікат"/>
    <hyperlink ref="C959" r:id="rId958" tooltip="Завантажити сертифікат" display="Завантажити сертифікат"/>
    <hyperlink ref="C960" r:id="rId959" tooltip="Завантажити сертифікат" display="Завантажити сертифікат"/>
    <hyperlink ref="C961" r:id="rId960" tooltip="Завантажити сертифікат" display="Завантажити сертифікат"/>
    <hyperlink ref="C962" r:id="rId961" tooltip="Завантажити сертифікат" display="Завантажити сертифікат"/>
    <hyperlink ref="C963" r:id="rId962" tooltip="Завантажити сертифікат" display="Завантажити сертифікат"/>
    <hyperlink ref="C964" r:id="rId963" tooltip="Завантажити сертифікат" display="Завантажити сертифікат"/>
    <hyperlink ref="C965" r:id="rId964" tooltip="Завантажити сертифікат" display="Завантажити сертифікат"/>
    <hyperlink ref="C966" r:id="rId965" tooltip="Завантажити сертифікат" display="Завантажити сертифікат"/>
    <hyperlink ref="C967" r:id="rId966" tooltip="Завантажити сертифікат" display="Завантажити сертифікат"/>
    <hyperlink ref="C968" r:id="rId967" tooltip="Завантажити сертифікат" display="Завантажити сертифікат"/>
    <hyperlink ref="C969" r:id="rId968" tooltip="Завантажити сертифікат" display="Завантажити сертифікат"/>
    <hyperlink ref="C970" r:id="rId969" tooltip="Завантажити сертифікат" display="Завантажити сертифікат"/>
    <hyperlink ref="C971" r:id="rId970" tooltip="Завантажити сертифікат" display="Завантажити сертифікат"/>
    <hyperlink ref="C972" r:id="rId971" tooltip="Завантажити сертифікат" display="Завантажити сертифікат"/>
    <hyperlink ref="C973" r:id="rId972" tooltip="Завантажити сертифікат" display="Завантажити сертифікат"/>
    <hyperlink ref="C974" r:id="rId973" tooltip="Завантажити сертифікат" display="Завантажити сертифікат"/>
    <hyperlink ref="C975" r:id="rId974" tooltip="Завантажити сертифікат" display="Завантажити сертифікат"/>
    <hyperlink ref="C976" r:id="rId975" tooltip="Завантажити сертифікат" display="Завантажити сертифікат"/>
    <hyperlink ref="C977" r:id="rId976" tooltip="Завантажити сертифікат" display="Завантажити сертифікат"/>
    <hyperlink ref="C978" r:id="rId977" tooltip="Завантажити сертифікат" display="Завантажити сертифікат"/>
    <hyperlink ref="C979" r:id="rId978" tooltip="Завантажити сертифікат" display="Завантажити сертифікат"/>
    <hyperlink ref="C980" r:id="rId979" tooltip="Завантажити сертифікат" display="Завантажити сертифікат"/>
    <hyperlink ref="C981" r:id="rId980" tooltip="Завантажити сертифікат" display="Завантажити сертифікат"/>
    <hyperlink ref="C982" r:id="rId981" tooltip="Завантажити сертифікат" display="Завантажити сертифікат"/>
    <hyperlink ref="C983" r:id="rId982" tooltip="Завантажити сертифікат" display="Завантажити сертифікат"/>
    <hyperlink ref="C984" r:id="rId983" tooltip="Завантажити сертифікат" display="Завантажити сертифікат"/>
    <hyperlink ref="C985" r:id="rId984" tooltip="Завантажити сертифікат" display="Завантажити сертифікат"/>
    <hyperlink ref="C986" r:id="rId985" tooltip="Завантажити сертифікат" display="Завантажити сертифікат"/>
    <hyperlink ref="C987" r:id="rId986" tooltip="Завантажити сертифікат" display="Завантажити сертифікат"/>
    <hyperlink ref="C988" r:id="rId987" tooltip="Завантажити сертифікат" display="Завантажити сертифікат"/>
    <hyperlink ref="C989" r:id="rId988" tooltip="Завантажити сертифікат" display="Завантажити сертифікат"/>
    <hyperlink ref="C990" r:id="rId989" tooltip="Завантажити сертифікат" display="Завантажити сертифікат"/>
    <hyperlink ref="C991" r:id="rId990" tooltip="Завантажити сертифікат" display="Завантажити сертифікат"/>
    <hyperlink ref="C992" r:id="rId991" tooltip="Завантажити сертифікат" display="Завантажити сертифікат"/>
    <hyperlink ref="C993" r:id="rId992" tooltip="Завантажити сертифікат" display="Завантажити сертифікат"/>
    <hyperlink ref="C994" r:id="rId993" tooltip="Завантажити сертифікат" display="Завантажити сертифікат"/>
    <hyperlink ref="C995" r:id="rId994" tooltip="Завантажити сертифікат" display="Завантажити сертифікат"/>
    <hyperlink ref="C996" r:id="rId995" tooltip="Завантажити сертифікат" display="Завантажити сертифікат"/>
    <hyperlink ref="C997" r:id="rId996" tooltip="Завантажити сертифікат" display="Завантажити сертифікат"/>
    <hyperlink ref="C998" r:id="rId997" tooltip="Завантажити сертифікат" display="Завантажити сертифікат"/>
    <hyperlink ref="C999" r:id="rId998" tooltip="Завантажити сертифікат" display="Завантажити сертифікат"/>
    <hyperlink ref="C1000" r:id="rId999" tooltip="Завантажити сертифікат" display="Завантажити сертифікат"/>
    <hyperlink ref="C1001" r:id="rId1000" tooltip="Завантажити сертифікат" display="Завантажити сертифікат"/>
    <hyperlink ref="C1002" r:id="rId1001" tooltip="Завантажити сертифікат" display="Завантажити сертифікат"/>
    <hyperlink ref="C1003" r:id="rId1002" tooltip="Завантажити сертифікат" display="Завантажити сертифікат"/>
    <hyperlink ref="C1004" r:id="rId1003" tooltip="Завантажити сертифікат" display="Завантажити сертифікат"/>
    <hyperlink ref="C1005" r:id="rId1004" tooltip="Завантажити сертифікат" display="Завантажити сертифікат"/>
    <hyperlink ref="C1006" r:id="rId1005" tooltip="Завантажити сертифікат" display="Завантажити сертифікат"/>
    <hyperlink ref="C1007" r:id="rId1006" tooltip="Завантажити сертифікат" display="Завантажити сертифікат"/>
    <hyperlink ref="C1008" r:id="rId1007" tooltip="Завантажити сертифікат" display="Завантажити сертифікат"/>
    <hyperlink ref="C1009" r:id="rId1008" tooltip="Завантажити сертифікат" display="Завантажити сертифікат"/>
    <hyperlink ref="C1010" r:id="rId1009" tooltip="Завантажити сертифікат" display="Завантажити сертифікат"/>
    <hyperlink ref="C1011" r:id="rId1010" tooltip="Завантажити сертифікат" display="Завантажити сертифікат"/>
    <hyperlink ref="C1012" r:id="rId1011" tooltip="Завантажити сертифікат" display="Завантажити сертифікат"/>
    <hyperlink ref="C1013" r:id="rId1012" tooltip="Завантажити сертифікат" display="Завантажити сертифікат"/>
    <hyperlink ref="C1014" r:id="rId1013" tooltip="Завантажити сертифікат" display="Завантажити сертифікат"/>
    <hyperlink ref="C1015" r:id="rId1014" tooltip="Завантажити сертифікат" display="Завантажити сертифікат"/>
    <hyperlink ref="C1016" r:id="rId1015" tooltip="Завантажити сертифікат" display="Завантажити сертифікат"/>
    <hyperlink ref="C1017" r:id="rId1016" tooltip="Завантажити сертифікат" display="Завантажити сертифікат"/>
    <hyperlink ref="C1018" r:id="rId1017" tooltip="Завантажити сертифікат" display="Завантажити сертифікат"/>
    <hyperlink ref="C1019" r:id="rId1018" tooltip="Завантажити сертифікат" display="Завантажити сертифікат"/>
    <hyperlink ref="C1020" r:id="rId1019" tooltip="Завантажити сертифікат" display="Завантажити сертифікат"/>
    <hyperlink ref="C1021" r:id="rId1020" tooltip="Завантажити сертифікат" display="Завантажити сертифікат"/>
    <hyperlink ref="C1022" r:id="rId1021" tooltip="Завантажити сертифікат" display="Завантажити сертифікат"/>
    <hyperlink ref="C1023" r:id="rId1022" tooltip="Завантажити сертифікат" display="Завантажити сертифікат"/>
    <hyperlink ref="C1024" r:id="rId1023" tooltip="Завантажити сертифікат" display="Завантажити сертифікат"/>
    <hyperlink ref="C1025" r:id="rId1024" tooltip="Завантажити сертифікат" display="Завантажити сертифікат"/>
    <hyperlink ref="C1026" r:id="rId1025" tooltip="Завантажити сертифікат" display="Завантажити сертифікат"/>
    <hyperlink ref="C1027" r:id="rId1026" tooltip="Завантажити сертифікат" display="Завантажити сертифікат"/>
    <hyperlink ref="C1028" r:id="rId1027" tooltip="Завантажити сертифікат" display="Завантажити сертифікат"/>
    <hyperlink ref="C1029" r:id="rId1028" tooltip="Завантажити сертифікат" display="Завантажити сертифікат"/>
    <hyperlink ref="C1030" r:id="rId1029" tooltip="Завантажити сертифікат" display="Завантажити сертифікат"/>
    <hyperlink ref="C1031" r:id="rId1030" tooltip="Завантажити сертифікат" display="Завантажити сертифікат"/>
    <hyperlink ref="C1032" r:id="rId1031" tooltip="Завантажити сертифікат" display="Завантажити сертифікат"/>
    <hyperlink ref="C1033" r:id="rId1032" tooltip="Завантажити сертифікат" display="Завантажити сертифікат"/>
    <hyperlink ref="C1034" r:id="rId1033" tooltip="Завантажити сертифікат" display="Завантажити сертифікат"/>
    <hyperlink ref="C1035" r:id="rId1034" tooltip="Завантажити сертифікат" display="Завантажити сертифікат"/>
    <hyperlink ref="C1036" r:id="rId1035" tooltip="Завантажити сертифікат" display="Завантажити сертифікат"/>
    <hyperlink ref="C1037" r:id="rId1036" tooltip="Завантажити сертифікат" display="Завантажити сертифікат"/>
    <hyperlink ref="C1038" r:id="rId1037" tooltip="Завантажити сертифікат" display="Завантажити сертифікат"/>
    <hyperlink ref="C1039" r:id="rId1038" tooltip="Завантажити сертифікат" display="Завантажити сертифікат"/>
    <hyperlink ref="C1040" r:id="rId1039" tooltip="Завантажити сертифікат" display="Завантажити сертифікат"/>
    <hyperlink ref="C1041" r:id="rId1040" tooltip="Завантажити сертифікат" display="Завантажити сертифікат"/>
    <hyperlink ref="C1042" r:id="rId1041" tooltip="Завантажити сертифікат" display="Завантажити сертифікат"/>
    <hyperlink ref="C1043" r:id="rId1042" tooltip="Завантажити сертифікат" display="Завантажити сертифікат"/>
    <hyperlink ref="C1044" r:id="rId1043" tooltip="Завантажити сертифікат" display="Завантажити сертифікат"/>
    <hyperlink ref="C1045" r:id="rId1044" tooltip="Завантажити сертифікат" display="Завантажити сертифікат"/>
    <hyperlink ref="C1046" r:id="rId1045" tooltip="Завантажити сертифікат" display="Завантажити сертифікат"/>
    <hyperlink ref="C1047" r:id="rId1046" tooltip="Завантажити сертифікат" display="Завантажити сертифікат"/>
    <hyperlink ref="C1048" r:id="rId1047" tooltip="Завантажити сертифікат" display="Завантажити сертифікат"/>
    <hyperlink ref="C1049" r:id="rId1048" tooltip="Завантажити сертифікат" display="Завантажити сертифікат"/>
    <hyperlink ref="C1050" r:id="rId1049" tooltip="Завантажити сертифікат" display="Завантажити сертифікат"/>
    <hyperlink ref="C1051" r:id="rId1050" tooltip="Завантажити сертифікат" display="Завантажити сертифікат"/>
    <hyperlink ref="C1052" r:id="rId1051" tooltip="Завантажити сертифікат" display="Завантажити сертифікат"/>
    <hyperlink ref="C1053" r:id="rId1052" tooltip="Завантажити сертифікат" display="Завантажити сертифікат"/>
    <hyperlink ref="C1054" r:id="rId1053" tooltip="Завантажити сертифікат" display="Завантажити сертифікат"/>
    <hyperlink ref="C1055" r:id="rId1054" tooltip="Завантажити сертифікат" display="Завантажити сертифікат"/>
    <hyperlink ref="C1056" r:id="rId1055" tooltip="Завантажити сертифікат" display="Завантажити сертифікат"/>
    <hyperlink ref="C1057" r:id="rId1056" tooltip="Завантажити сертифікат" display="Завантажити сертифікат"/>
    <hyperlink ref="C1058" r:id="rId1057" tooltip="Завантажити сертифікат" display="Завантажити сертифікат"/>
    <hyperlink ref="C1059" r:id="rId1058" tooltip="Завантажити сертифікат" display="Завантажити сертифікат"/>
    <hyperlink ref="C1060" r:id="rId1059" tooltip="Завантажити сертифікат" display="Завантажити сертифікат"/>
    <hyperlink ref="C1061" r:id="rId1060" tooltip="Завантажити сертифікат" display="Завантажити сертифікат"/>
    <hyperlink ref="C1062" r:id="rId1061" tooltip="Завантажити сертифікат" display="Завантажити сертифікат"/>
    <hyperlink ref="C1063" r:id="rId1062" tooltip="Завантажити сертифікат" display="Завантажити сертифікат"/>
    <hyperlink ref="C1064" r:id="rId1063" tooltip="Завантажити сертифікат" display="Завантажити сертифікат"/>
    <hyperlink ref="C1065" r:id="rId1064" tooltip="Завантажити сертифікат" display="Завантажити сертифікат"/>
    <hyperlink ref="C1066" r:id="rId1065" tooltip="Завантажити сертифікат" display="Завантажити сертифікат"/>
    <hyperlink ref="C1067" r:id="rId1066" tooltip="Завантажити сертифікат" display="Завантажити сертифікат"/>
    <hyperlink ref="C1068" r:id="rId1067" tooltip="Завантажити сертифікат" display="Завантажити сертифікат"/>
    <hyperlink ref="C1069" r:id="rId1068" tooltip="Завантажити сертифікат" display="Завантажити сертифікат"/>
    <hyperlink ref="C1070" r:id="rId1069" tooltip="Завантажити сертифікат" display="Завантажити сертифікат"/>
    <hyperlink ref="C1071" r:id="rId1070" tooltip="Завантажити сертифікат" display="Завантажити сертифікат"/>
    <hyperlink ref="C1072" r:id="rId1071" tooltip="Завантажити сертифікат" display="Завантажити сертифікат"/>
    <hyperlink ref="C1073" r:id="rId1072" tooltip="Завантажити сертифікат" display="Завантажити сертифікат"/>
    <hyperlink ref="C1074" r:id="rId1073" tooltip="Завантажити сертифікат" display="Завантажити сертифікат"/>
    <hyperlink ref="C1075" r:id="rId1074" tooltip="Завантажити сертифікат" display="Завантажити сертифікат"/>
    <hyperlink ref="C1076" r:id="rId1075" tooltip="Завантажити сертифікат" display="Завантажити сертифікат"/>
    <hyperlink ref="C1077" r:id="rId1076" tooltip="Завантажити сертифікат" display="Завантажити сертифікат"/>
    <hyperlink ref="C1078" r:id="rId1077" tooltip="Завантажити сертифікат" display="Завантажити сертифікат"/>
    <hyperlink ref="C1079" r:id="rId1078" tooltip="Завантажити сертифікат" display="Завантажити сертифікат"/>
    <hyperlink ref="C1080" r:id="rId1079" tooltip="Завантажити сертифікат" display="Завантажити сертифікат"/>
    <hyperlink ref="C1081" r:id="rId1080" tooltip="Завантажити сертифікат" display="Завантажити сертифікат"/>
    <hyperlink ref="C1082" r:id="rId1081" tooltip="Завантажити сертифікат" display="Завантажити сертифікат"/>
    <hyperlink ref="C1083" r:id="rId1082" tooltip="Завантажити сертифікат" display="Завантажити сертифікат"/>
    <hyperlink ref="C1084" r:id="rId1083" tooltip="Завантажити сертифікат" display="Завантажити сертифікат"/>
    <hyperlink ref="C1085" r:id="rId1084" tooltip="Завантажити сертифікат" display="Завантажити сертифікат"/>
    <hyperlink ref="C1086" r:id="rId1085" tooltip="Завантажити сертифікат" display="Завантажити сертифікат"/>
    <hyperlink ref="C1087" r:id="rId1086" tooltip="Завантажити сертифікат" display="Завантажити сертифікат"/>
    <hyperlink ref="C1088" r:id="rId1087" tooltip="Завантажити сертифікат" display="Завантажити сертифікат"/>
    <hyperlink ref="C1089" r:id="rId1088" tooltip="Завантажити сертифікат" display="Завантажити сертифікат"/>
    <hyperlink ref="C1090" r:id="rId1089" tooltip="Завантажити сертифікат" display="Завантажити сертифікат"/>
    <hyperlink ref="C1091" r:id="rId1090" tooltip="Завантажити сертифікат" display="Завантажити сертифікат"/>
    <hyperlink ref="C1092" r:id="rId1091" tooltip="Завантажити сертифікат" display="Завантажити сертифікат"/>
    <hyperlink ref="C1093" r:id="rId1092" tooltip="Завантажити сертифікат" display="Завантажити сертифікат"/>
    <hyperlink ref="C1094" r:id="rId1093" tooltip="Завантажити сертифікат" display="Завантажити сертифікат"/>
    <hyperlink ref="C1095" r:id="rId1094" tooltip="Завантажити сертифікат" display="Завантажити сертифікат"/>
    <hyperlink ref="C1096" r:id="rId1095" tooltip="Завантажити сертифікат" display="Завантажити сертифікат"/>
    <hyperlink ref="C1097" r:id="rId1096" tooltip="Завантажити сертифікат" display="Завантажити сертифікат"/>
    <hyperlink ref="C1098" r:id="rId1097" tooltip="Завантажити сертифікат" display="Завантажити сертифікат"/>
    <hyperlink ref="C1099" r:id="rId1098" tooltip="Завантажити сертифікат" display="Завантажити сертифікат"/>
    <hyperlink ref="C1100" r:id="rId1099" tooltip="Завантажити сертифікат" display="Завантажити сертифікат"/>
    <hyperlink ref="C1101" r:id="rId1100" tooltip="Завантажити сертифікат" display="Завантажити сертифікат"/>
    <hyperlink ref="C1102" r:id="rId1101" tooltip="Завантажити сертифікат" display="Завантажити сертифікат"/>
    <hyperlink ref="C1103" r:id="rId1102" tooltip="Завантажити сертифікат" display="Завантажити сертифікат"/>
    <hyperlink ref="C1104" r:id="rId1103" tooltip="Завантажити сертифікат" display="Завантажити сертифікат"/>
    <hyperlink ref="C1105" r:id="rId1104" tooltip="Завантажити сертифікат" display="Завантажити сертифікат"/>
    <hyperlink ref="C1106" r:id="rId1105" tooltip="Завантажити сертифікат" display="Завантажити сертифікат"/>
    <hyperlink ref="C1107" r:id="rId1106" tooltip="Завантажити сертифікат" display="Завантажити сертифікат"/>
    <hyperlink ref="C1108" r:id="rId1107" tooltip="Завантажити сертифікат" display="Завантажити сертифікат"/>
    <hyperlink ref="C1109" r:id="rId1108" tooltip="Завантажити сертифікат" display="Завантажити сертифікат"/>
    <hyperlink ref="C1110" r:id="rId1109" tooltip="Завантажити сертифікат" display="Завантажити сертифікат"/>
    <hyperlink ref="C1111" r:id="rId1110" tooltip="Завантажити сертифікат" display="Завантажити сертифікат"/>
    <hyperlink ref="C1112" r:id="rId1111" tooltip="Завантажити сертифікат" display="Завантажити сертифікат"/>
    <hyperlink ref="C1113" r:id="rId1112" tooltip="Завантажити сертифікат" display="Завантажити сертифікат"/>
    <hyperlink ref="C1114" r:id="rId1113" tooltip="Завантажити сертифікат" display="Завантажити сертифікат"/>
    <hyperlink ref="C1115" r:id="rId1114" tooltip="Завантажити сертифікат" display="Завантажити сертифікат"/>
    <hyperlink ref="C1116" r:id="rId1115" tooltip="Завантажити сертифікат" display="Завантажити сертифікат"/>
    <hyperlink ref="C1117" r:id="rId1116" tooltip="Завантажити сертифікат" display="Завантажити сертифікат"/>
    <hyperlink ref="C1118" r:id="rId1117" tooltip="Завантажити сертифікат" display="Завантажити сертифікат"/>
    <hyperlink ref="C1119" r:id="rId1118" tooltip="Завантажити сертифікат" display="Завантажити сертифікат"/>
    <hyperlink ref="C1120" r:id="rId1119" tooltip="Завантажити сертифікат" display="Завантажити сертифікат"/>
    <hyperlink ref="C1121" r:id="rId1120" tooltip="Завантажити сертифікат" display="Завантажити сертифікат"/>
    <hyperlink ref="C1122" r:id="rId1121" tooltip="Завантажити сертифікат" display="Завантажити сертифікат"/>
    <hyperlink ref="C1123" r:id="rId1122" tooltip="Завантажити сертифікат" display="Завантажити сертифікат"/>
    <hyperlink ref="C1124" r:id="rId1123" tooltip="Завантажити сертифікат" display="Завантажити сертифікат"/>
    <hyperlink ref="C1125" r:id="rId1124" tooltip="Завантажити сертифікат" display="Завантажити сертифікат"/>
    <hyperlink ref="C1126" r:id="rId1125" tooltip="Завантажити сертифікат" display="Завантажити сертифікат"/>
    <hyperlink ref="C1127" r:id="rId1126" tooltip="Завантажити сертифікат" display="Завантажити сертифікат"/>
    <hyperlink ref="C1128" r:id="rId1127" tooltip="Завантажити сертифікат" display="Завантажити сертифікат"/>
    <hyperlink ref="C1129" r:id="rId1128" tooltip="Завантажити сертифікат" display="Завантажити сертифікат"/>
    <hyperlink ref="C1130" r:id="rId1129" tooltip="Завантажити сертифікат" display="Завантажити сертифікат"/>
    <hyperlink ref="C1131" r:id="rId1130" tooltip="Завантажити сертифікат" display="Завантажити сертифікат"/>
    <hyperlink ref="C1132" r:id="rId1131" tooltip="Завантажити сертифікат" display="Завантажити сертифікат"/>
    <hyperlink ref="C1133" r:id="rId1132" tooltip="Завантажити сертифікат" display="Завантажити сертифікат"/>
    <hyperlink ref="C1134" r:id="rId1133" tooltip="Завантажити сертифікат" display="Завантажити сертифікат"/>
    <hyperlink ref="C1135" r:id="rId1134" tooltip="Завантажити сертифікат" display="Завантажити сертифікат"/>
    <hyperlink ref="C1136" r:id="rId1135" tooltip="Завантажити сертифікат" display="Завантажити сертифікат"/>
    <hyperlink ref="C1137" r:id="rId1136" tooltip="Завантажити сертифікат" display="Завантажити сертифікат"/>
    <hyperlink ref="C1138" r:id="rId1137" tooltip="Завантажити сертифікат" display="Завантажити сертифікат"/>
    <hyperlink ref="C1139" r:id="rId1138" tooltip="Завантажити сертифікат" display="Завантажити сертифікат"/>
    <hyperlink ref="C1140" r:id="rId1139" tooltip="Завантажити сертифікат" display="Завантажити сертифікат"/>
    <hyperlink ref="C1141" r:id="rId1140" tooltip="Завантажити сертифікат" display="Завантажити сертифікат"/>
    <hyperlink ref="C1142" r:id="rId1141" tooltip="Завантажити сертифікат" display="Завантажити сертифікат"/>
    <hyperlink ref="C1143" r:id="rId1142" tooltip="Завантажити сертифікат" display="Завантажити сертифікат"/>
    <hyperlink ref="C1144" r:id="rId1143" tooltip="Завантажити сертифікат" display="Завантажити сертифікат"/>
    <hyperlink ref="C1145" r:id="rId1144" tooltip="Завантажити сертифікат" display="Завантажити сертифікат"/>
    <hyperlink ref="C1146" r:id="rId1145" tooltip="Завантажити сертифікат" display="Завантажити сертифікат"/>
    <hyperlink ref="C1147" r:id="rId1146" tooltip="Завантажити сертифікат" display="Завантажити сертифікат"/>
    <hyperlink ref="C1148" r:id="rId1147" tooltip="Завантажити сертифікат" display="Завантажити сертифікат"/>
    <hyperlink ref="C1149" r:id="rId1148" tooltip="Завантажити сертифікат" display="Завантажити сертифікат"/>
    <hyperlink ref="C1150" r:id="rId1149" tooltip="Завантажити сертифікат" display="Завантажити сертифікат"/>
    <hyperlink ref="C1151" r:id="rId1150" tooltip="Завантажити сертифікат" display="Завантажити сертифікат"/>
    <hyperlink ref="C1152" r:id="rId1151" tooltip="Завантажити сертифікат" display="Завантажити сертифікат"/>
    <hyperlink ref="C1153" r:id="rId1152" tooltip="Завантажити сертифікат" display="Завантажити сертифікат"/>
    <hyperlink ref="C1154" r:id="rId1153" tooltip="Завантажити сертифікат" display="Завантажити сертифікат"/>
    <hyperlink ref="C1155" r:id="rId1154" tooltip="Завантажити сертифікат" display="Завантажити сертифікат"/>
    <hyperlink ref="C1156" r:id="rId1155" tooltip="Завантажити сертифікат" display="Завантажити сертифікат"/>
    <hyperlink ref="C1157" r:id="rId1156" tooltip="Завантажити сертифікат" display="Завантажити сертифікат"/>
    <hyperlink ref="C1158" r:id="rId1157" tooltip="Завантажити сертифікат" display="Завантажити сертифікат"/>
    <hyperlink ref="C1159" r:id="rId1158" tooltip="Завантажити сертифікат" display="Завантажити сертифікат"/>
    <hyperlink ref="C1160" r:id="rId1159" tooltip="Завантажити сертифікат" display="Завантажити сертифікат"/>
    <hyperlink ref="C1161" r:id="rId1160" tooltip="Завантажити сертифікат" display="Завантажити сертифікат"/>
    <hyperlink ref="C1162" r:id="rId1161" tooltip="Завантажити сертифікат" display="Завантажити сертифікат"/>
    <hyperlink ref="C1163" r:id="rId1162" tooltip="Завантажити сертифікат" display="Завантажити сертифікат"/>
    <hyperlink ref="C1164" r:id="rId1163" tooltip="Завантажити сертифікат" display="Завантажити сертифікат"/>
    <hyperlink ref="C1165" r:id="rId1164" tooltip="Завантажити сертифікат" display="Завантажити сертифікат"/>
    <hyperlink ref="C1166" r:id="rId1165" tooltip="Завантажити сертифікат" display="Завантажити сертифікат"/>
    <hyperlink ref="C1167" r:id="rId1166" tooltip="Завантажити сертифікат" display="Завантажити сертифікат"/>
    <hyperlink ref="C1168" r:id="rId1167" tooltip="Завантажити сертифікат" display="Завантажити сертифікат"/>
    <hyperlink ref="C1169" r:id="rId1168" tooltip="Завантажити сертифікат" display="Завантажити сертифікат"/>
    <hyperlink ref="C1170" r:id="rId1169" tooltip="Завантажити сертифікат" display="Завантажити сертифікат"/>
    <hyperlink ref="C1171" r:id="rId1170" tooltip="Завантажити сертифікат" display="Завантажити сертифікат"/>
    <hyperlink ref="C1172" r:id="rId1171" tooltip="Завантажити сертифікат" display="Завантажити сертифікат"/>
    <hyperlink ref="C1173" r:id="rId1172" tooltip="Завантажити сертифікат" display="Завантажити сертифікат"/>
    <hyperlink ref="C1174" r:id="rId1173" tooltip="Завантажити сертифікат" display="Завантажити сертифікат"/>
    <hyperlink ref="C1175" r:id="rId1174" tooltip="Завантажити сертифікат" display="Завантажити сертифікат"/>
    <hyperlink ref="C1176" r:id="rId1175" tooltip="Завантажити сертифікат" display="Завантажити сертифікат"/>
    <hyperlink ref="C1177" r:id="rId1176" tooltip="Завантажити сертифікат" display="Завантажити сертифікат"/>
    <hyperlink ref="C1178" r:id="rId1177" tooltip="Завантажити сертифікат" display="Завантажити сертифікат"/>
    <hyperlink ref="C1179" r:id="rId1178" tooltip="Завантажити сертифікат" display="Завантажити сертифікат"/>
    <hyperlink ref="C1180" r:id="rId1179" tooltip="Завантажити сертифікат" display="Завантажити сертифікат"/>
    <hyperlink ref="C1181" r:id="rId1180" tooltip="Завантажити сертифікат" display="Завантажити сертифікат"/>
    <hyperlink ref="C1182" r:id="rId1181" tooltip="Завантажити сертифікат" display="Завантажити сертифікат"/>
    <hyperlink ref="C1183" r:id="rId1182" tooltip="Завантажити сертифікат" display="Завантажити сертифікат"/>
    <hyperlink ref="C1184" r:id="rId1183" tooltip="Завантажити сертифікат" display="Завантажити сертифікат"/>
    <hyperlink ref="C1185" r:id="rId1184" tooltip="Завантажити сертифікат" display="Завантажити сертифікат"/>
    <hyperlink ref="C1186" r:id="rId1185" tooltip="Завантажити сертифікат" display="Завантажити сертифікат"/>
    <hyperlink ref="C1187" r:id="rId1186" tooltip="Завантажити сертифікат" display="Завантажити сертифікат"/>
    <hyperlink ref="C1188" r:id="rId1187" tooltip="Завантажити сертифікат" display="Завантажити сертифікат"/>
    <hyperlink ref="C1189" r:id="rId1188" tooltip="Завантажити сертифікат" display="Завантажити сертифікат"/>
    <hyperlink ref="C1190" r:id="rId1189" tooltip="Завантажити сертифікат" display="Завантажити сертифікат"/>
    <hyperlink ref="C1191" r:id="rId1190" tooltip="Завантажити сертифікат" display="Завантажити сертифікат"/>
    <hyperlink ref="C1192" r:id="rId1191" tooltip="Завантажити сертифікат" display="Завантажити сертифікат"/>
    <hyperlink ref="C1193" r:id="rId1192" tooltip="Завантажити сертифікат" display="Завантажити сертифікат"/>
    <hyperlink ref="C1194" r:id="rId1193" tooltip="Завантажити сертифікат" display="Завантажити сертифікат"/>
    <hyperlink ref="C1195" r:id="rId1194" tooltip="Завантажити сертифікат" display="Завантажити сертифікат"/>
    <hyperlink ref="C1196" r:id="rId1195" tooltip="Завантажити сертифікат" display="Завантажити сертифікат"/>
    <hyperlink ref="C1197" r:id="rId1196" tooltip="Завантажити сертифікат" display="Завантажити сертифікат"/>
    <hyperlink ref="C1198" r:id="rId1197" tooltip="Завантажити сертифікат" display="Завантажити сертифікат"/>
    <hyperlink ref="C1199" r:id="rId1198" tooltip="Завантажити сертифікат" display="Завантажити сертифікат"/>
    <hyperlink ref="C1200" r:id="rId1199" tooltip="Завантажити сертифікат" display="Завантажити сертифікат"/>
    <hyperlink ref="C1201" r:id="rId1200" tooltip="Завантажити сертифікат" display="Завантажити сертифікат"/>
    <hyperlink ref="C1202" r:id="rId1201" tooltip="Завантажити сертифікат" display="Завантажити сертифікат"/>
    <hyperlink ref="C1203" r:id="rId1202" tooltip="Завантажити сертифікат" display="Завантажити сертифікат"/>
    <hyperlink ref="C1204" r:id="rId1203" tooltip="Завантажити сертифікат" display="Завантажити сертифікат"/>
    <hyperlink ref="C1205" r:id="rId1204" tooltip="Завантажити сертифікат" display="Завантажити сертифікат"/>
    <hyperlink ref="C1206" r:id="rId1205" tooltip="Завантажити сертифікат" display="Завантажити сертифікат"/>
    <hyperlink ref="C1207" r:id="rId1206" tooltip="Завантажити сертифікат" display="Завантажити сертифікат"/>
    <hyperlink ref="C1208" r:id="rId1207" tooltip="Завантажити сертифікат" display="Завантажити сертифікат"/>
    <hyperlink ref="C1209" r:id="rId1208" tooltip="Завантажити сертифікат" display="Завантажити сертифікат"/>
    <hyperlink ref="C1210" r:id="rId1209" tooltip="Завантажити сертифікат" display="Завантажити сертифікат"/>
    <hyperlink ref="C1211" r:id="rId1210" tooltip="Завантажити сертифікат" display="Завантажити сертифікат"/>
    <hyperlink ref="C1212" r:id="rId1211" tooltip="Завантажити сертифікат" display="Завантажити сертифікат"/>
    <hyperlink ref="C1213" r:id="rId1212" tooltip="Завантажити сертифікат" display="Завантажити сертифікат"/>
    <hyperlink ref="C1214" r:id="rId1213" tooltip="Завантажити сертифікат" display="Завантажити сертифікат"/>
    <hyperlink ref="C1215" r:id="rId1214" tooltip="Завантажити сертифікат" display="Завантажити сертифікат"/>
    <hyperlink ref="C1216" r:id="rId1215" tooltip="Завантажити сертифікат" display="Завантажити сертифікат"/>
    <hyperlink ref="C1217" r:id="rId1216" tooltip="Завантажити сертифікат" display="Завантажити сертифікат"/>
    <hyperlink ref="C1218" r:id="rId1217" tooltip="Завантажити сертифікат" display="Завантажити сертифікат"/>
    <hyperlink ref="C1219" r:id="rId1218" tooltip="Завантажити сертифікат" display="Завантажити сертифікат"/>
    <hyperlink ref="C1220" r:id="rId1219" tooltip="Завантажити сертифікат" display="Завантажити сертифікат"/>
    <hyperlink ref="C1221" r:id="rId1220" tooltip="Завантажити сертифікат" display="Завантажити сертифікат"/>
    <hyperlink ref="C1222" r:id="rId1221" tooltip="Завантажити сертифікат" display="Завантажити сертифікат"/>
    <hyperlink ref="C1223" r:id="rId1222" tooltip="Завантажити сертифікат" display="Завантажити сертифікат"/>
    <hyperlink ref="C1224" r:id="rId1223" tooltip="Завантажити сертифікат" display="Завантажити сертифікат"/>
    <hyperlink ref="C1225" r:id="rId1224" tooltip="Завантажити сертифікат" display="Завантажити сертифікат"/>
    <hyperlink ref="C1226" r:id="rId1225" tooltip="Завантажити сертифікат" display="Завантажити сертифікат"/>
    <hyperlink ref="C1227" r:id="rId1226" tooltip="Завантажити сертифікат" display="Завантажити сертифікат"/>
    <hyperlink ref="C1228" r:id="rId1227" tooltip="Завантажити сертифікат" display="Завантажити сертифікат"/>
    <hyperlink ref="C1229" r:id="rId1228" tooltip="Завантажити сертифікат" display="Завантажити сертифікат"/>
    <hyperlink ref="C1230" r:id="rId1229" tooltip="Завантажити сертифікат" display="Завантажити сертифікат"/>
    <hyperlink ref="C1231" r:id="rId1230" tooltip="Завантажити сертифікат" display="Завантажити сертифікат"/>
    <hyperlink ref="C1232" r:id="rId1231" tooltip="Завантажити сертифікат" display="Завантажити сертифікат"/>
    <hyperlink ref="C1233" r:id="rId1232" tooltip="Завантажити сертифікат" display="Завантажити сертифікат"/>
    <hyperlink ref="C1234" r:id="rId1233" tooltip="Завантажити сертифікат" display="Завантажити сертифікат"/>
    <hyperlink ref="C1235" r:id="rId1234" tooltip="Завантажити сертифікат" display="Завантажити сертифікат"/>
    <hyperlink ref="C1236" r:id="rId1235" tooltip="Завантажити сертифікат" display="Завантажити сертифікат"/>
    <hyperlink ref="C1237" r:id="rId1236" tooltip="Завантажити сертифікат" display="Завантажити сертифікат"/>
    <hyperlink ref="C1238" r:id="rId1237" tooltip="Завантажити сертифікат" display="Завантажити сертифікат"/>
    <hyperlink ref="C1239" r:id="rId1238" tooltip="Завантажити сертифікат" display="Завантажити сертифікат"/>
    <hyperlink ref="C1240" r:id="rId1239" tooltip="Завантажити сертифікат" display="Завантажити сертифікат"/>
    <hyperlink ref="C1241" r:id="rId1240" tooltip="Завантажити сертифікат" display="Завантажити сертифікат"/>
    <hyperlink ref="C1242" r:id="rId1241" tooltip="Завантажити сертифікат" display="Завантажити сертифікат"/>
    <hyperlink ref="C1243" r:id="rId1242" tooltip="Завантажити сертифікат" display="Завантажити сертифікат"/>
    <hyperlink ref="C1244" r:id="rId1243" tooltip="Завантажити сертифікат" display="Завантажити сертифікат"/>
    <hyperlink ref="C1245" r:id="rId1244" tooltip="Завантажити сертифікат" display="Завантажити сертифікат"/>
    <hyperlink ref="C1246" r:id="rId1245" tooltip="Завантажити сертифікат" display="Завантажити сертифікат"/>
    <hyperlink ref="C1247" r:id="rId1246" tooltip="Завантажити сертифікат" display="Завантажити сертифікат"/>
    <hyperlink ref="C1248" r:id="rId1247" tooltip="Завантажити сертифікат" display="Завантажити сертифікат"/>
    <hyperlink ref="C1249" r:id="rId1248" tooltip="Завантажити сертифікат" display="Завантажити сертифікат"/>
    <hyperlink ref="C1250" r:id="rId1249" tooltip="Завантажити сертифікат" display="Завантажити сертифікат"/>
    <hyperlink ref="C1251" r:id="rId1250" tooltip="Завантажити сертифікат" display="Завантажити сертифікат"/>
    <hyperlink ref="C1252" r:id="rId1251" tooltip="Завантажити сертифікат" display="Завантажити сертифікат"/>
    <hyperlink ref="C1253" r:id="rId1252" tooltip="Завантажити сертифікат" display="Завантажити сертифікат"/>
    <hyperlink ref="C1254" r:id="rId1253" tooltip="Завантажити сертифікат" display="Завантажити сертифікат"/>
    <hyperlink ref="C1255" r:id="rId1254" tooltip="Завантажити сертифікат" display="Завантажити сертифікат"/>
    <hyperlink ref="C1256" r:id="rId1255" tooltip="Завантажити сертифікат" display="Завантажити сертифікат"/>
    <hyperlink ref="C1257" r:id="rId1256" tooltip="Завантажити сертифікат" display="Завантажити сертифікат"/>
    <hyperlink ref="C1258" r:id="rId1257" tooltip="Завантажити сертифікат" display="Завантажити сертифікат"/>
    <hyperlink ref="C1259" r:id="rId1258" tooltip="Завантажити сертифікат" display="Завантажити сертифікат"/>
    <hyperlink ref="C1260" r:id="rId1259" tooltip="Завантажити сертифікат" display="Завантажити сертифікат"/>
    <hyperlink ref="C1261" r:id="rId1260" tooltip="Завантажити сертифікат" display="Завантажити сертифікат"/>
    <hyperlink ref="C1262" r:id="rId1261" tooltip="Завантажити сертифікат" display="Завантажити сертифікат"/>
    <hyperlink ref="C1263" r:id="rId1262" tooltip="Завантажити сертифікат" display="Завантажити сертифікат"/>
    <hyperlink ref="C1264" r:id="rId1263" tooltip="Завантажити сертифікат" display="Завантажити сертифікат"/>
    <hyperlink ref="C1265" r:id="rId1264" tooltip="Завантажити сертифікат" display="Завантажити сертифікат"/>
    <hyperlink ref="C1266" r:id="rId1265" tooltip="Завантажити сертифікат" display="Завантажити сертифікат"/>
    <hyperlink ref="C1267" r:id="rId1266" tooltip="Завантажити сертифікат" display="Завантажити сертифікат"/>
    <hyperlink ref="C1268" r:id="rId1267" tooltip="Завантажити сертифікат" display="Завантажити сертифікат"/>
    <hyperlink ref="C1269" r:id="rId1268" tooltip="Завантажити сертифікат" display="Завантажити сертифікат"/>
    <hyperlink ref="C1270" r:id="rId1269" tooltip="Завантажити сертифікат" display="Завантажити сертифікат"/>
    <hyperlink ref="C1271" r:id="rId1270" tooltip="Завантажити сертифікат" display="Завантажити сертифікат"/>
    <hyperlink ref="C1272" r:id="rId1271" tooltip="Завантажити сертифікат" display="Завантажити сертифікат"/>
    <hyperlink ref="C1273" r:id="rId1272" tooltip="Завантажити сертифікат" display="Завантажити сертифікат"/>
    <hyperlink ref="C1274" r:id="rId1273" tooltip="Завантажити сертифікат" display="Завантажити сертифікат"/>
    <hyperlink ref="C1275" r:id="rId1274" tooltip="Завантажити сертифікат" display="Завантажити сертифікат"/>
    <hyperlink ref="C1276" r:id="rId1275" tooltip="Завантажити сертифікат" display="Завантажити сертифікат"/>
    <hyperlink ref="C1277" r:id="rId1276" tooltip="Завантажити сертифікат" display="Завантажити сертифікат"/>
    <hyperlink ref="C1278" r:id="rId1277" tooltip="Завантажити сертифікат" display="Завантажити сертифікат"/>
    <hyperlink ref="C1279" r:id="rId1278" tooltip="Завантажити сертифікат" display="Завантажити сертифікат"/>
    <hyperlink ref="C1280" r:id="rId1279" tooltip="Завантажити сертифікат" display="Завантажити сертифікат"/>
    <hyperlink ref="C1281" r:id="rId1280" tooltip="Завантажити сертифікат" display="Завантажити сертифікат"/>
    <hyperlink ref="C1282" r:id="rId1281" tooltip="Завантажити сертифікат" display="Завантажити сертифікат"/>
    <hyperlink ref="C1283" r:id="rId1282" tooltip="Завантажити сертифікат" display="Завантажити сертифікат"/>
    <hyperlink ref="C1284" r:id="rId1283" tooltip="Завантажити сертифікат" display="Завантажити сертифікат"/>
    <hyperlink ref="C1285" r:id="rId1284" tooltip="Завантажити сертифікат" display="Завантажити сертифікат"/>
    <hyperlink ref="C1286" r:id="rId1285" tooltip="Завантажити сертифікат" display="Завантажити сертифікат"/>
    <hyperlink ref="C1287" r:id="rId1286" tooltip="Завантажити сертифікат" display="Завантажити сертифікат"/>
    <hyperlink ref="C1288" r:id="rId1287" tooltip="Завантажити сертифікат" display="Завантажити сертифікат"/>
    <hyperlink ref="C1289" r:id="rId1288" tooltip="Завантажити сертифікат" display="Завантажити сертифікат"/>
    <hyperlink ref="C1290" r:id="rId1289" tooltip="Завантажити сертифікат" display="Завантажити сертифікат"/>
    <hyperlink ref="C1291" r:id="rId1290" tooltip="Завантажити сертифікат" display="Завантажити сертифікат"/>
    <hyperlink ref="C1292" r:id="rId1291" tooltip="Завантажити сертифікат" display="Завантажити сертифікат"/>
    <hyperlink ref="C1293" r:id="rId1292" tooltip="Завантажити сертифікат" display="Завантажити сертифікат"/>
    <hyperlink ref="C1294" r:id="rId1293" tooltip="Завантажити сертифікат" display="Завантажити сертифікат"/>
    <hyperlink ref="C1295" r:id="rId1294" tooltip="Завантажити сертифікат" display="Завантажити сертифікат"/>
    <hyperlink ref="C1296" r:id="rId1295" tooltip="Завантажити сертифікат" display="Завантажити сертифікат"/>
    <hyperlink ref="C1297" r:id="rId1296" tooltip="Завантажити сертифікат" display="Завантажити сертифікат"/>
    <hyperlink ref="C1298" r:id="rId1297" tooltip="Завантажити сертифікат" display="Завантажити сертифікат"/>
    <hyperlink ref="C1299" r:id="rId1298" tooltip="Завантажити сертифікат" display="Завантажити сертифікат"/>
    <hyperlink ref="C1300" r:id="rId1299" tooltip="Завантажити сертифікат" display="Завантажити сертифікат"/>
    <hyperlink ref="C1301" r:id="rId1300" tooltip="Завантажити сертифікат" display="Завантажити сертифікат"/>
    <hyperlink ref="C1302" r:id="rId1301" tooltip="Завантажити сертифікат" display="Завантажити сертифікат"/>
    <hyperlink ref="C1303" r:id="rId1302" tooltip="Завантажити сертифікат" display="Завантажити сертифікат"/>
    <hyperlink ref="C1304" r:id="rId1303" tooltip="Завантажити сертифікат" display="Завантажити сертифікат"/>
    <hyperlink ref="C1305" r:id="rId1304" tooltip="Завантажити сертифікат" display="Завантажити сертифікат"/>
    <hyperlink ref="C1306" r:id="rId1305" tooltip="Завантажити сертифікат" display="Завантажити сертифікат"/>
    <hyperlink ref="C1307" r:id="rId1306" tooltip="Завантажити сертифікат" display="Завантажити сертифікат"/>
    <hyperlink ref="C1308" r:id="rId1307" tooltip="Завантажити сертифікат" display="Завантажити сертифікат"/>
    <hyperlink ref="C1309" r:id="rId1308" tooltip="Завантажити сертифікат" display="Завантажити сертифікат"/>
    <hyperlink ref="C1310" r:id="rId1309" tooltip="Завантажити сертифікат" display="Завантажити сертифікат"/>
    <hyperlink ref="C1311" r:id="rId1310" tooltip="Завантажити сертифікат" display="Завантажити сертифікат"/>
    <hyperlink ref="C1312" r:id="rId1311" tooltip="Завантажити сертифікат" display="Завантажити сертифікат"/>
    <hyperlink ref="C1313" r:id="rId1312" tooltip="Завантажити сертифікат" display="Завантажити сертифікат"/>
    <hyperlink ref="C1314" r:id="rId1313" tooltip="Завантажити сертифікат" display="Завантажити сертифікат"/>
    <hyperlink ref="C1315" r:id="rId1314" tooltip="Завантажити сертифікат" display="Завантажити сертифікат"/>
    <hyperlink ref="C1316" r:id="rId1315" tooltip="Завантажити сертифікат" display="Завантажити сертифікат"/>
    <hyperlink ref="C1317" r:id="rId1316" tooltip="Завантажити сертифікат" display="Завантажити сертифікат"/>
    <hyperlink ref="C1318" r:id="rId1317" tooltip="Завантажити сертифікат" display="Завантажити сертифікат"/>
    <hyperlink ref="C1319" r:id="rId1318" tooltip="Завантажити сертифікат" display="Завантажити сертифікат"/>
    <hyperlink ref="C1320" r:id="rId1319" tooltip="Завантажити сертифікат" display="Завантажити сертифікат"/>
    <hyperlink ref="C1321" r:id="rId1320" tooltip="Завантажити сертифікат" display="Завантажити сертифікат"/>
    <hyperlink ref="C1322" r:id="rId1321" tooltip="Завантажити сертифікат" display="Завантажити сертифікат"/>
    <hyperlink ref="C1323" r:id="rId1322" tooltip="Завантажити сертифікат" display="Завантажити сертифікат"/>
    <hyperlink ref="C1324" r:id="rId1323" tooltip="Завантажити сертифікат" display="Завантажити сертифікат"/>
    <hyperlink ref="C1325" r:id="rId1324" tooltip="Завантажити сертифікат" display="Завантажити сертифікат"/>
    <hyperlink ref="C1326" r:id="rId1325" tooltip="Завантажити сертифікат" display="Завантажити сертифікат"/>
    <hyperlink ref="C1327" r:id="rId1326" tooltip="Завантажити сертифікат" display="Завантажити сертифікат"/>
    <hyperlink ref="C1328" r:id="rId1327" tooltip="Завантажити сертифікат" display="Завантажити сертифікат"/>
    <hyperlink ref="C1329" r:id="rId1328" tooltip="Завантажити сертифікат" display="Завантажити сертифікат"/>
    <hyperlink ref="C1330" r:id="rId1329" tooltip="Завантажити сертифікат" display="Завантажити сертифікат"/>
    <hyperlink ref="C1331" r:id="rId1330" tooltip="Завантажити сертифікат" display="Завантажити сертифікат"/>
    <hyperlink ref="C1332" r:id="rId1331" tooltip="Завантажити сертифікат" display="Завантажити сертифікат"/>
    <hyperlink ref="C1333" r:id="rId1332" tooltip="Завантажити сертифікат" display="Завантажити сертифікат"/>
    <hyperlink ref="C1334" r:id="rId1333" tooltip="Завантажити сертифікат" display="Завантажити сертифікат"/>
    <hyperlink ref="C1335" r:id="rId1334" tooltip="Завантажити сертифікат" display="Завантажити сертифікат"/>
    <hyperlink ref="C1336" r:id="rId1335" tooltip="Завантажити сертифікат" display="Завантажити сертифікат"/>
    <hyperlink ref="C1337" r:id="rId1336" tooltip="Завантажити сертифікат" display="Завантажити сертифікат"/>
    <hyperlink ref="C1338" r:id="rId1337" tooltip="Завантажити сертифікат" display="Завантажити сертифікат"/>
    <hyperlink ref="C1339" r:id="rId1338" tooltip="Завантажити сертифікат" display="Завантажити сертифікат"/>
    <hyperlink ref="C1340" r:id="rId1339" tooltip="Завантажити сертифікат" display="Завантажити сертифікат"/>
    <hyperlink ref="C1341" r:id="rId1340" tooltip="Завантажити сертифікат" display="Завантажити сертифікат"/>
    <hyperlink ref="C1342" r:id="rId1341" tooltip="Завантажити сертифікат" display="Завантажити сертифікат"/>
    <hyperlink ref="C1343" r:id="rId1342" tooltip="Завантажити сертифікат" display="Завантажити сертифікат"/>
    <hyperlink ref="C1344" r:id="rId1343" tooltip="Завантажити сертифікат" display="Завантажити сертифікат"/>
    <hyperlink ref="C1345" r:id="rId1344" tooltip="Завантажити сертифікат" display="Завантажити сертифікат"/>
    <hyperlink ref="C1346" r:id="rId1345" tooltip="Завантажити сертифікат" display="Завантажити сертифікат"/>
    <hyperlink ref="C1347" r:id="rId1346" tooltip="Завантажити сертифікат" display="Завантажити сертифікат"/>
    <hyperlink ref="C1348" r:id="rId1347" tooltip="Завантажити сертифікат" display="Завантажити сертифікат"/>
    <hyperlink ref="C1349" r:id="rId1348" tooltip="Завантажити сертифікат" display="Завантажити сертифікат"/>
    <hyperlink ref="C1350" r:id="rId1349" tooltip="Завантажити сертифікат" display="Завантажити сертифікат"/>
    <hyperlink ref="C1351" r:id="rId1350" tooltip="Завантажити сертифікат" display="Завантажити сертифікат"/>
    <hyperlink ref="C1352" r:id="rId1351" tooltip="Завантажити сертифікат" display="Завантажити сертифікат"/>
    <hyperlink ref="C1353" r:id="rId1352" tooltip="Завантажити сертифікат" display="Завантажити сертифікат"/>
    <hyperlink ref="C1354" r:id="rId1353" tooltip="Завантажити сертифікат" display="Завантажити сертифікат"/>
    <hyperlink ref="C1355" r:id="rId1354" tooltip="Завантажити сертифікат" display="Завантажити сертифікат"/>
    <hyperlink ref="C1356" r:id="rId1355" tooltip="Завантажити сертифікат" display="Завантажити сертифікат"/>
    <hyperlink ref="C1357" r:id="rId1356" tooltip="Завантажити сертифікат" display="Завантажити сертифікат"/>
    <hyperlink ref="C1358" r:id="rId1357" tooltip="Завантажити сертифікат" display="Завантажити сертифікат"/>
    <hyperlink ref="C1359" r:id="rId1358" tooltip="Завантажити сертифікат" display="Завантажити сертифікат"/>
    <hyperlink ref="C1360" r:id="rId1359" tooltip="Завантажити сертифікат" display="Завантажити сертифікат"/>
    <hyperlink ref="C1361" r:id="rId1360" tooltip="Завантажити сертифікат" display="Завантажити сертифікат"/>
    <hyperlink ref="C1362" r:id="rId1361" tooltip="Завантажити сертифікат" display="Завантажити сертифікат"/>
    <hyperlink ref="C1363" r:id="rId1362" tooltip="Завантажити сертифікат" display="Завантажити сертифікат"/>
    <hyperlink ref="C1364" r:id="rId1363" tooltip="Завантажити сертифікат" display="Завантажити сертифікат"/>
    <hyperlink ref="C1365" r:id="rId1364" tooltip="Завантажити сертифікат" display="Завантажити сертифікат"/>
    <hyperlink ref="C1366" r:id="rId1365" tooltip="Завантажити сертифікат" display="Завантажити сертифікат"/>
    <hyperlink ref="C1367" r:id="rId1366" tooltip="Завантажити сертифікат" display="Завантажити сертифікат"/>
    <hyperlink ref="C1368" r:id="rId1367" tooltip="Завантажити сертифікат" display="Завантажити сертифікат"/>
    <hyperlink ref="C1369" r:id="rId1368" tooltip="Завантажити сертифікат" display="Завантажити сертифікат"/>
    <hyperlink ref="C1370" r:id="rId1369" tooltip="Завантажити сертифікат" display="Завантажити сертифікат"/>
    <hyperlink ref="C1371" r:id="rId1370" tooltip="Завантажити сертифікат" display="Завантажити сертифікат"/>
    <hyperlink ref="C1372" r:id="rId1371" tooltip="Завантажити сертифікат" display="Завантажити сертифікат"/>
    <hyperlink ref="C1373" r:id="rId1372" tooltip="Завантажити сертифікат" display="Завантажити сертифікат"/>
    <hyperlink ref="C1374" r:id="rId1373" tooltip="Завантажити сертифікат" display="Завантажити сертифікат"/>
    <hyperlink ref="C1375" r:id="rId1374" tooltip="Завантажити сертифікат" display="Завантажити сертифікат"/>
    <hyperlink ref="C1376" r:id="rId1375" tooltip="Завантажити сертифікат" display="Завантажити сертифікат"/>
    <hyperlink ref="C1377" r:id="rId1376" tooltip="Завантажити сертифікат" display="Завантажити сертифікат"/>
    <hyperlink ref="C1378" r:id="rId1377" tooltip="Завантажити сертифікат" display="Завантажити сертифікат"/>
    <hyperlink ref="C1379" r:id="rId1378" tooltip="Завантажити сертифікат" display="Завантажити сертифікат"/>
    <hyperlink ref="C1380" r:id="rId1379" tooltip="Завантажити сертифікат" display="Завантажити сертифікат"/>
    <hyperlink ref="C1381" r:id="rId1380" tooltip="Завантажити сертифікат" display="Завантажити сертифікат"/>
    <hyperlink ref="C1382" r:id="rId1381" tooltip="Завантажити сертифікат" display="Завантажити сертифікат"/>
    <hyperlink ref="C1383" r:id="rId1382" tooltip="Завантажити сертифікат" display="Завантажити сертифікат"/>
    <hyperlink ref="C1384" r:id="rId1383" tooltip="Завантажити сертифікат" display="Завантажити сертифікат"/>
    <hyperlink ref="C1385" r:id="rId1384" tooltip="Завантажити сертифікат" display="Завантажити сертифікат"/>
    <hyperlink ref="C1386" r:id="rId1385" tooltip="Завантажити сертифікат" display="Завантажити сертифікат"/>
    <hyperlink ref="C1387" r:id="rId1386" tooltip="Завантажити сертифікат" display="Завантажити сертифікат"/>
    <hyperlink ref="C1388" r:id="rId1387" tooltip="Завантажити сертифікат" display="Завантажити сертифікат"/>
    <hyperlink ref="C1389" r:id="rId1388" tooltip="Завантажити сертифікат" display="Завантажити сертифікат"/>
    <hyperlink ref="C1390" r:id="rId1389" tooltip="Завантажити сертифікат" display="Завантажити сертифікат"/>
    <hyperlink ref="C1391" r:id="rId1390" tooltip="Завантажити сертифікат" display="Завантажити сертифікат"/>
    <hyperlink ref="C1392" r:id="rId1391" tooltip="Завантажити сертифікат" display="Завантажити сертифікат"/>
    <hyperlink ref="C1393" r:id="rId1392" tooltip="Завантажити сертифікат" display="Завантажити сертифікат"/>
    <hyperlink ref="C1394" r:id="rId1393" tooltip="Завантажити сертифікат" display="Завантажити сертифікат"/>
    <hyperlink ref="C1395" r:id="rId1394" tooltip="Завантажити сертифікат" display="Завантажити сертифікат"/>
    <hyperlink ref="C1396" r:id="rId1395" tooltip="Завантажити сертифікат" display="Завантажити сертифікат"/>
    <hyperlink ref="C1397" r:id="rId1396" tooltip="Завантажити сертифікат" display="Завантажити сертифікат"/>
    <hyperlink ref="C1398" r:id="rId1397" tooltip="Завантажити сертифікат" display="Завантажити сертифікат"/>
    <hyperlink ref="C1399" r:id="rId1398" tooltip="Завантажити сертифікат" display="Завантажити сертифікат"/>
    <hyperlink ref="C1400" r:id="rId1399" tooltip="Завантажити сертифікат" display="Завантажити сертифікат"/>
    <hyperlink ref="C1401" r:id="rId1400" tooltip="Завантажити сертифікат" display="Завантажити сертифікат"/>
    <hyperlink ref="C1402" r:id="rId1401" tooltip="Завантажити сертифікат" display="Завантажити сертифікат"/>
    <hyperlink ref="C1403" r:id="rId1402" tooltip="Завантажити сертифікат" display="Завантажити сертифікат"/>
    <hyperlink ref="C1404" r:id="rId1403" tooltip="Завантажити сертифікат" display="Завантажити сертифікат"/>
    <hyperlink ref="C1405" r:id="rId1404" tooltip="Завантажити сертифікат" display="Завантажити сертифікат"/>
    <hyperlink ref="C1406" r:id="rId1405" tooltip="Завантажити сертифікат" display="Завантажити сертифікат"/>
    <hyperlink ref="C1407" r:id="rId1406" tooltip="Завантажити сертифікат" display="Завантажити сертифікат"/>
    <hyperlink ref="C1408" r:id="rId1407" tooltip="Завантажити сертифікат" display="Завантажити сертифікат"/>
    <hyperlink ref="C1409" r:id="rId1408" tooltip="Завантажити сертифікат" display="Завантажити сертифікат"/>
    <hyperlink ref="C1410" r:id="rId1409" tooltip="Завантажити сертифікат" display="Завантажити сертифікат"/>
    <hyperlink ref="C1411" r:id="rId1410" tooltip="Завантажити сертифікат" display="Завантажити сертифікат"/>
    <hyperlink ref="C1412" r:id="rId1411" tooltip="Завантажити сертифікат" display="Завантажити сертифікат"/>
    <hyperlink ref="C1413" r:id="rId1412" tooltip="Завантажити сертифікат" display="Завантажити сертифікат"/>
    <hyperlink ref="C1414" r:id="rId1413" tooltip="Завантажити сертифікат" display="Завантажити сертифікат"/>
    <hyperlink ref="C1415" r:id="rId1414" tooltip="Завантажити сертифікат" display="Завантажити сертифікат"/>
    <hyperlink ref="C1416" r:id="rId1415" tooltip="Завантажити сертифікат" display="Завантажити сертифікат"/>
    <hyperlink ref="C1417" r:id="rId1416" tooltip="Завантажити сертифікат" display="Завантажити сертифікат"/>
    <hyperlink ref="C1418" r:id="rId1417" tooltip="Завантажити сертифікат" display="Завантажити сертифікат"/>
    <hyperlink ref="C1419" r:id="rId1418" tooltip="Завантажити сертифікат" display="Завантажити сертифікат"/>
    <hyperlink ref="C1420" r:id="rId1419" tooltip="Завантажити сертифікат" display="Завантажити сертифікат"/>
    <hyperlink ref="C1421" r:id="rId1420" tooltip="Завантажити сертифікат" display="Завантажити сертифікат"/>
    <hyperlink ref="C1422" r:id="rId1421" tooltip="Завантажити сертифікат" display="Завантажити сертифікат"/>
    <hyperlink ref="C1423" r:id="rId1422" tooltip="Завантажити сертифікат" display="Завантажити сертифікат"/>
    <hyperlink ref="C1424" r:id="rId1423" tooltip="Завантажити сертифікат" display="Завантажити сертифікат"/>
    <hyperlink ref="C1425" r:id="rId1424" tooltip="Завантажити сертифікат" display="Завантажити сертифікат"/>
    <hyperlink ref="C1426" r:id="rId1425" tooltip="Завантажити сертифікат" display="Завантажити сертифікат"/>
    <hyperlink ref="C1427" r:id="rId1426" tooltip="Завантажити сертифікат" display="Завантажити сертифікат"/>
    <hyperlink ref="C1428" r:id="rId1427" tooltip="Завантажити сертифікат" display="Завантажити сертифікат"/>
    <hyperlink ref="C1429" r:id="rId1428" tooltip="Завантажити сертифікат" display="Завантажити сертифікат"/>
    <hyperlink ref="C1430" r:id="rId1429" tooltip="Завантажити сертифікат" display="Завантажити сертифікат"/>
    <hyperlink ref="C1431" r:id="rId1430" tooltip="Завантажити сертифікат" display="Завантажити сертифікат"/>
    <hyperlink ref="C1432" r:id="rId1431" tooltip="Завантажити сертифікат" display="Завантажити сертифікат"/>
    <hyperlink ref="C1433" r:id="rId1432" tooltip="Завантажити сертифікат" display="Завантажити сертифікат"/>
    <hyperlink ref="C1434" r:id="rId1433" tooltip="Завантажити сертифікат" display="Завантажити сертифікат"/>
    <hyperlink ref="C1435" r:id="rId1434" tooltip="Завантажити сертифікат" display="Завантажити сертифікат"/>
    <hyperlink ref="C1436" r:id="rId1435" tooltip="Завантажити сертифікат" display="Завантажити сертифікат"/>
    <hyperlink ref="C1437" r:id="rId1436" tooltip="Завантажити сертифікат" display="Завантажити сертифікат"/>
    <hyperlink ref="C1438" r:id="rId1437" tooltip="Завантажити сертифікат" display="Завантажити сертифікат"/>
    <hyperlink ref="C1439" r:id="rId1438" tooltip="Завантажити сертифікат" display="Завантажити сертифікат"/>
    <hyperlink ref="C1440" r:id="rId1439" tooltip="Завантажити сертифікат" display="Завантажити сертифікат"/>
    <hyperlink ref="C1441" r:id="rId1440" tooltip="Завантажити сертифікат" display="Завантажити сертифікат"/>
    <hyperlink ref="C1442" r:id="rId1441" tooltip="Завантажити сертифікат" display="Завантажити сертифікат"/>
    <hyperlink ref="C1443" r:id="rId1442" tooltip="Завантажити сертифікат" display="Завантажити сертифікат"/>
    <hyperlink ref="C1444" r:id="rId1443" tooltip="Завантажити сертифікат" display="Завантажити сертифікат"/>
    <hyperlink ref="C1445" r:id="rId1444" tooltip="Завантажити сертифікат" display="Завантажити сертифікат"/>
    <hyperlink ref="C1446" r:id="rId1445" tooltip="Завантажити сертифікат" display="Завантажити сертифікат"/>
    <hyperlink ref="C1447" r:id="rId1446" tooltip="Завантажити сертифікат" display="Завантажити сертифікат"/>
    <hyperlink ref="C1448" r:id="rId1447" tooltip="Завантажити сертифікат" display="Завантажити сертифікат"/>
    <hyperlink ref="C1449" r:id="rId1448" tooltip="Завантажити сертифікат" display="Завантажити сертифікат"/>
    <hyperlink ref="C1450" r:id="rId1449" tooltip="Завантажити сертифікат" display="Завантажити сертифікат"/>
    <hyperlink ref="C1451" r:id="rId1450" tooltip="Завантажити сертифікат" display="Завантажити сертифікат"/>
    <hyperlink ref="C1452" r:id="rId1451" tooltip="Завантажити сертифікат" display="Завантажити сертифікат"/>
    <hyperlink ref="C1453" r:id="rId1452" tooltip="Завантажити сертифікат" display="Завантажити сертифікат"/>
    <hyperlink ref="C1454" r:id="rId1453" tooltip="Завантажити сертифікат" display="Завантажити сертифікат"/>
    <hyperlink ref="C1455" r:id="rId1454" tooltip="Завантажити сертифікат" display="Завантажити сертифікат"/>
    <hyperlink ref="C1456" r:id="rId1455" tooltip="Завантажити сертифікат" display="Завантажити сертифікат"/>
    <hyperlink ref="C1457" r:id="rId1456" tooltip="Завантажити сертифікат" display="Завантажити сертифікат"/>
    <hyperlink ref="C1458" r:id="rId1457" tooltip="Завантажити сертифікат" display="Завантажити сертифікат"/>
    <hyperlink ref="C1459" r:id="rId1458" tooltip="Завантажити сертифікат" display="Завантажити сертифікат"/>
    <hyperlink ref="C1460" r:id="rId1459" tooltip="Завантажити сертифікат" display="Завантажити сертифікат"/>
    <hyperlink ref="C1461" r:id="rId1460" tooltip="Завантажити сертифікат" display="Завантажити сертифікат"/>
    <hyperlink ref="C1462" r:id="rId1461" tooltip="Завантажити сертифікат" display="Завантажити сертифікат"/>
    <hyperlink ref="C1463" r:id="rId1462" tooltip="Завантажити сертифікат" display="Завантажити сертифікат"/>
    <hyperlink ref="C1464" r:id="rId1463" tooltip="Завантажити сертифікат" display="Завантажити сертифікат"/>
    <hyperlink ref="C1465" r:id="rId1464" tooltip="Завантажити сертифікат" display="Завантажити сертифікат"/>
    <hyperlink ref="C1466" r:id="rId1465" tooltip="Завантажити сертифікат" display="Завантажити сертифікат"/>
    <hyperlink ref="C1467" r:id="rId1466" tooltip="Завантажити сертифікат" display="Завантажити сертифікат"/>
    <hyperlink ref="C1468" r:id="rId1467" tooltip="Завантажити сертифікат" display="Завантажити сертифікат"/>
    <hyperlink ref="C1469" r:id="rId1468" tooltip="Завантажити сертифікат" display="Завантажити сертифікат"/>
    <hyperlink ref="C1470" r:id="rId1469" tooltip="Завантажити сертифікат" display="Завантажити сертифікат"/>
    <hyperlink ref="C1471" r:id="rId1470" tooltip="Завантажити сертифікат" display="Завантажити сертифікат"/>
    <hyperlink ref="C1472" r:id="rId1471" tooltip="Завантажити сертифікат" display="Завантажити сертифікат"/>
    <hyperlink ref="C1473" r:id="rId1472" tooltip="Завантажити сертифікат" display="Завантажити сертифікат"/>
    <hyperlink ref="C1474" r:id="rId1473" tooltip="Завантажити сертифікат" display="Завантажити сертифікат"/>
    <hyperlink ref="C1475" r:id="rId1474" tooltip="Завантажити сертифікат" display="Завантажити сертифікат"/>
    <hyperlink ref="C1476" r:id="rId1475" tooltip="Завантажити сертифікат" display="Завантажити сертифікат"/>
    <hyperlink ref="C1477" r:id="rId1476" tooltip="Завантажити сертифікат" display="Завантажити сертифікат"/>
    <hyperlink ref="C1478" r:id="rId1477" tooltip="Завантажити сертифікат" display="Завантажити сертифікат"/>
    <hyperlink ref="C1479" r:id="rId1478" tooltip="Завантажити сертифікат" display="Завантажити сертифікат"/>
    <hyperlink ref="C1480" r:id="rId1479" tooltip="Завантажити сертифікат" display="Завантажити сертифікат"/>
    <hyperlink ref="C1481" r:id="rId1480" tooltip="Завантажити сертифікат" display="Завантажити сертифікат"/>
    <hyperlink ref="C1482" r:id="rId1481" tooltip="Завантажити сертифікат" display="Завантажити сертифікат"/>
    <hyperlink ref="C1483" r:id="rId1482" tooltip="Завантажити сертифікат" display="Завантажити сертифікат"/>
    <hyperlink ref="C1484" r:id="rId1483" tooltip="Завантажити сертифікат" display="Завантажити сертифікат"/>
    <hyperlink ref="C1485" r:id="rId1484" tooltip="Завантажити сертифікат" display="Завантажити сертифікат"/>
    <hyperlink ref="C1486" r:id="rId1485" tooltip="Завантажити сертифікат" display="Завантажити сертифікат"/>
    <hyperlink ref="C1487" r:id="rId1486" tooltip="Завантажити сертифікат" display="Завантажити сертифікат"/>
    <hyperlink ref="C1488" r:id="rId1487" tooltip="Завантажити сертифікат" display="Завантажити сертифікат"/>
    <hyperlink ref="C1489" r:id="rId1488" tooltip="Завантажити сертифікат" display="Завантажити сертифікат"/>
    <hyperlink ref="C1490" r:id="rId1489" tooltip="Завантажити сертифікат" display="Завантажити сертифікат"/>
    <hyperlink ref="C1491" r:id="rId1490" tooltip="Завантажити сертифікат" display="Завантажити сертифікат"/>
    <hyperlink ref="C1492" r:id="rId1491" tooltip="Завантажити сертифікат" display="Завантажити сертифікат"/>
    <hyperlink ref="C1493" r:id="rId1492" tooltip="Завантажити сертифікат" display="Завантажити сертифікат"/>
    <hyperlink ref="C1494" r:id="rId1493" tooltip="Завантажити сертифікат" display="Завантажити сертифікат"/>
    <hyperlink ref="C1495" r:id="rId1494" tooltip="Завантажити сертифікат" display="Завантажити сертифікат"/>
    <hyperlink ref="C1496" r:id="rId1495" tooltip="Завантажити сертифікат" display="Завантажити сертифікат"/>
    <hyperlink ref="C1497" r:id="rId1496" tooltip="Завантажити сертифікат" display="Завантажити сертифікат"/>
    <hyperlink ref="C1498" r:id="rId1497" tooltip="Завантажити сертифікат" display="Завантажити сертифікат"/>
    <hyperlink ref="C1499" r:id="rId1498" tooltip="Завантажити сертифікат" display="Завантажити сертифікат"/>
    <hyperlink ref="C1500" r:id="rId1499" tooltip="Завантажити сертифікат" display="Завантажити сертифікат"/>
    <hyperlink ref="C1501" r:id="rId1500" tooltip="Завантажити сертифікат" display="Завантажити сертифікат"/>
    <hyperlink ref="C1502" r:id="rId1501" tooltip="Завантажити сертифікат" display="Завантажити сертифікат"/>
    <hyperlink ref="C1503" r:id="rId1502" tooltip="Завантажити сертифікат" display="Завантажити сертифікат"/>
    <hyperlink ref="C1504" r:id="rId1503" tooltip="Завантажити сертифікат" display="Завантажити сертифікат"/>
    <hyperlink ref="C1505" r:id="rId1504" tooltip="Завантажити сертифікат" display="Завантажити сертифікат"/>
    <hyperlink ref="C1506" r:id="rId1505" tooltip="Завантажити сертифікат" display="Завантажити сертифікат"/>
    <hyperlink ref="C1507" r:id="rId1506" tooltip="Завантажити сертифікат" display="Завантажити сертифікат"/>
    <hyperlink ref="C1508" r:id="rId1507" tooltip="Завантажити сертифікат" display="Завантажити сертифікат"/>
    <hyperlink ref="C1509" r:id="rId1508" tooltip="Завантажити сертифікат" display="Завантажити сертифікат"/>
    <hyperlink ref="C1510" r:id="rId1509" tooltip="Завантажити сертифікат" display="Завантажити сертифікат"/>
    <hyperlink ref="C1511" r:id="rId1510" tooltip="Завантажити сертифікат" display="Завантажити сертифікат"/>
    <hyperlink ref="C1512" r:id="rId1511" tooltip="Завантажити сертифікат" display="Завантажити сертифікат"/>
    <hyperlink ref="C1513" r:id="rId1512" tooltip="Завантажити сертифікат" display="Завантажити сертифікат"/>
    <hyperlink ref="C1514" r:id="rId1513" tooltip="Завантажити сертифікат" display="Завантажити сертифікат"/>
    <hyperlink ref="C1515" r:id="rId1514" tooltip="Завантажити сертифікат" display="Завантажити сертифікат"/>
    <hyperlink ref="C1516" r:id="rId1515" tooltip="Завантажити сертифікат" display="Завантажити сертифікат"/>
    <hyperlink ref="C1517" r:id="rId1516" tooltip="Завантажити сертифікат" display="Завантажити сертифікат"/>
    <hyperlink ref="C1518" r:id="rId1517" tooltip="Завантажити сертифікат" display="Завантажити сертифікат"/>
    <hyperlink ref="C1519" r:id="rId1518" tooltip="Завантажити сертифікат" display="Завантажити сертифікат"/>
    <hyperlink ref="C1520" r:id="rId1519" tooltip="Завантажити сертифікат" display="Завантажити сертифікат"/>
    <hyperlink ref="C1521" r:id="rId1520" tooltip="Завантажити сертифікат" display="Завантажити сертифікат"/>
    <hyperlink ref="C1522" r:id="rId1521" tooltip="Завантажити сертифікат" display="Завантажити сертифікат"/>
    <hyperlink ref="C1523" r:id="rId1522" tooltip="Завантажити сертифікат" display="Завантажити сертифікат"/>
    <hyperlink ref="C1524" r:id="rId1523" tooltip="Завантажити сертифікат" display="Завантажити сертифікат"/>
    <hyperlink ref="C1525" r:id="rId1524" tooltip="Завантажити сертифікат" display="Завантажити сертифікат"/>
    <hyperlink ref="C1526" r:id="rId1525" tooltip="Завантажити сертифікат" display="Завантажити сертифікат"/>
    <hyperlink ref="C1527" r:id="rId1526" tooltip="Завантажити сертифікат" display="Завантажити сертифікат"/>
    <hyperlink ref="C1528" r:id="rId1527" tooltip="Завантажити сертифікат" display="Завантажити сертифікат"/>
    <hyperlink ref="C1529" r:id="rId1528" tooltip="Завантажити сертифікат" display="Завантажити сертифікат"/>
    <hyperlink ref="C1530" r:id="rId1529" tooltip="Завантажити сертифікат" display="Завантажити сертифікат"/>
    <hyperlink ref="C1531" r:id="rId1530" tooltip="Завантажити сертифікат" display="Завантажити сертифікат"/>
    <hyperlink ref="C1532" r:id="rId1531" tooltip="Завантажити сертифікат" display="Завантажити сертифікат"/>
    <hyperlink ref="C1533" r:id="rId1532" tooltip="Завантажити сертифікат" display="Завантажити сертифікат"/>
    <hyperlink ref="C1534" r:id="rId1533" tooltip="Завантажити сертифікат" display="Завантажити сертифікат"/>
    <hyperlink ref="C1535" r:id="rId1534" tooltip="Завантажити сертифікат" display="Завантажити сертифікат"/>
    <hyperlink ref="C1536" r:id="rId1535" tooltip="Завантажити сертифікат" display="Завантажити сертифікат"/>
    <hyperlink ref="C1537" r:id="rId1536" tooltip="Завантажити сертифікат" display="Завантажити сертифікат"/>
    <hyperlink ref="C1538" r:id="rId1537" tooltip="Завантажити сертифікат" display="Завантажити сертифікат"/>
    <hyperlink ref="C1539" r:id="rId1538" tooltip="Завантажити сертифікат" display="Завантажити сертифікат"/>
    <hyperlink ref="C1540" r:id="rId1539" tooltip="Завантажити сертифікат" display="Завантажити сертифікат"/>
    <hyperlink ref="C1541" r:id="rId1540" tooltip="Завантажити сертифікат" display="Завантажити сертифікат"/>
    <hyperlink ref="C1542" r:id="rId1541" tooltip="Завантажити сертифікат" display="Завантажити сертифікат"/>
    <hyperlink ref="C1543" r:id="rId1542" tooltip="Завантажити сертифікат" display="Завантажити сертифікат"/>
    <hyperlink ref="C1544" r:id="rId1543" tooltip="Завантажити сертифікат" display="Завантажити сертифікат"/>
    <hyperlink ref="C1545" r:id="rId1544" tooltip="Завантажити сертифікат" display="Завантажити сертифікат"/>
    <hyperlink ref="C1546" r:id="rId1545" tooltip="Завантажити сертифікат" display="Завантажити сертифікат"/>
    <hyperlink ref="C1547" r:id="rId1546" tooltip="Завантажити сертифікат" display="Завантажити сертифікат"/>
    <hyperlink ref="C1548" r:id="rId1547" tooltip="Завантажити сертифікат" display="Завантажити сертифікат"/>
    <hyperlink ref="C1549" r:id="rId1548" tooltip="Завантажити сертифікат" display="Завантажити сертифікат"/>
    <hyperlink ref="C1550" r:id="rId1549" tooltip="Завантажити сертифікат" display="Завантажити сертифікат"/>
    <hyperlink ref="C1551" r:id="rId1550" tooltip="Завантажити сертифікат" display="Завантажити сертифікат"/>
    <hyperlink ref="C1552" r:id="rId1551" tooltip="Завантажити сертифікат" display="Завантажити сертифікат"/>
    <hyperlink ref="C1553" r:id="rId1552" tooltip="Завантажити сертифікат" display="Завантажити сертифікат"/>
    <hyperlink ref="C1554" r:id="rId1553" tooltip="Завантажити сертифікат" display="Завантажити сертифікат"/>
    <hyperlink ref="C1555" r:id="rId1554" tooltip="Завантажити сертифікат" display="Завантажити сертифікат"/>
    <hyperlink ref="C1556" r:id="rId1555" tooltip="Завантажити сертифікат" display="Завантажити сертифікат"/>
    <hyperlink ref="C1557" r:id="rId1556" tooltip="Завантажити сертифікат" display="Завантажити сертифікат"/>
    <hyperlink ref="C1558" r:id="rId1557" tooltip="Завантажити сертифікат" display="Завантажити сертифікат"/>
    <hyperlink ref="C1559" r:id="rId1558" tooltip="Завантажити сертифікат" display="Завантажити сертифікат"/>
    <hyperlink ref="C1560" r:id="rId1559" tooltip="Завантажити сертифікат" display="Завантажити сертифікат"/>
    <hyperlink ref="C1561" r:id="rId1560" tooltip="Завантажити сертифікат" display="Завантажити сертифікат"/>
    <hyperlink ref="C1562" r:id="rId1561" tooltip="Завантажити сертифікат" display="Завантажити сертифікат"/>
    <hyperlink ref="C1563" r:id="rId1562" tooltip="Завантажити сертифікат" display="Завантажити сертифікат"/>
    <hyperlink ref="C1564" r:id="rId1563" tooltip="Завантажити сертифікат" display="Завантажити сертифікат"/>
    <hyperlink ref="C1565" r:id="rId1564" tooltip="Завантажити сертифікат" display="Завантажити сертифікат"/>
    <hyperlink ref="C1566" r:id="rId1565" tooltip="Завантажити сертифікат" display="Завантажити сертифікат"/>
    <hyperlink ref="C1567" r:id="rId1566" tooltip="Завантажити сертифікат" display="Завантажити сертифікат"/>
    <hyperlink ref="C1568" r:id="rId1567" tooltip="Завантажити сертифікат" display="Завантажити сертифікат"/>
    <hyperlink ref="C1569" r:id="rId1568" tooltip="Завантажити сертифікат" display="Завантажити сертифікат"/>
    <hyperlink ref="C1570" r:id="rId1569" tooltip="Завантажити сертифікат" display="Завантажити сертифікат"/>
    <hyperlink ref="C1571" r:id="rId1570" tooltip="Завантажити сертифікат" display="Завантажити сертифікат"/>
    <hyperlink ref="C1572" r:id="rId1571" tooltip="Завантажити сертифікат" display="Завантажити сертифікат"/>
    <hyperlink ref="C1573" r:id="rId1572" tooltip="Завантажити сертифікат" display="Завантажити сертифікат"/>
    <hyperlink ref="C1574" r:id="rId1573" tooltip="Завантажити сертифікат" display="Завантажити сертифікат"/>
    <hyperlink ref="C1575" r:id="rId1574" tooltip="Завантажити сертифікат" display="Завантажити сертифікат"/>
    <hyperlink ref="C1576" r:id="rId1575" tooltip="Завантажити сертифікат" display="Завантажити сертифікат"/>
    <hyperlink ref="C1577" r:id="rId1576" tooltip="Завантажити сертифікат" display="Завантажити сертифікат"/>
    <hyperlink ref="C1578" r:id="rId1577" tooltip="Завантажити сертифікат" display="Завантажити сертифікат"/>
    <hyperlink ref="C1579" r:id="rId1578" tooltip="Завантажити сертифікат" display="Завантажити сертифікат"/>
    <hyperlink ref="C1580" r:id="rId1579" tooltip="Завантажити сертифікат" display="Завантажити сертифікат"/>
    <hyperlink ref="C1581" r:id="rId1580" tooltip="Завантажити сертифікат" display="Завантажити сертифікат"/>
    <hyperlink ref="C1582" r:id="rId1581" tooltip="Завантажити сертифікат" display="Завантажити сертифікат"/>
    <hyperlink ref="C1583" r:id="rId1582" tooltip="Завантажити сертифікат" display="Завантажити сертифікат"/>
    <hyperlink ref="C1584" r:id="rId1583" tooltip="Завантажити сертифікат" display="Завантажити сертифікат"/>
    <hyperlink ref="C1585" r:id="rId1584" tooltip="Завантажити сертифікат" display="Завантажити сертифікат"/>
    <hyperlink ref="C1586" r:id="rId1585" tooltip="Завантажити сертифікат" display="Завантажити сертифікат"/>
    <hyperlink ref="C1587" r:id="rId1586" tooltip="Завантажити сертифікат" display="Завантажити сертифікат"/>
    <hyperlink ref="C1588" r:id="rId1587" tooltip="Завантажити сертифікат" display="Завантажити сертифікат"/>
    <hyperlink ref="C1589" r:id="rId1588" tooltip="Завантажити сертифікат" display="Завантажити сертифікат"/>
    <hyperlink ref="C1590" r:id="rId1589" tooltip="Завантажити сертифікат" display="Завантажити сертифікат"/>
    <hyperlink ref="C1591" r:id="rId1590" tooltip="Завантажити сертифікат" display="Завантажити сертифікат"/>
    <hyperlink ref="C1592" r:id="rId1591" tooltip="Завантажити сертифікат" display="Завантажити сертифікат"/>
    <hyperlink ref="C1593" r:id="rId1592" tooltip="Завантажити сертифікат" display="Завантажити сертифікат"/>
    <hyperlink ref="C1594" r:id="rId1593" tooltip="Завантажити сертифікат" display="Завантажити сертифікат"/>
    <hyperlink ref="C1595" r:id="rId1594" tooltip="Завантажити сертифікат" display="Завантажити сертифікат"/>
    <hyperlink ref="C1596" r:id="rId1595" tooltip="Завантажити сертифікат" display="Завантажити сертифікат"/>
    <hyperlink ref="C1597" r:id="rId1596" tooltip="Завантажити сертифікат" display="Завантажити сертифікат"/>
    <hyperlink ref="C1598" r:id="rId1597" tooltip="Завантажити сертифікат" display="Завантажити сертифікат"/>
    <hyperlink ref="C1599" r:id="rId1598" tooltip="Завантажити сертифікат" display="Завантажити сертифікат"/>
    <hyperlink ref="C1600" r:id="rId1599" tooltip="Завантажити сертифікат" display="Завантажити сертифікат"/>
    <hyperlink ref="C1601" r:id="rId1600" tooltip="Завантажити сертифікат" display="Завантажити сертифікат"/>
    <hyperlink ref="C1602" r:id="rId1601" tooltip="Завантажити сертифікат" display="Завантажити сертифікат"/>
    <hyperlink ref="C1603" r:id="rId1602" tooltip="Завантажити сертифікат" display="Завантажити сертифікат"/>
    <hyperlink ref="C1604" r:id="rId1603" tooltip="Завантажити сертифікат" display="Завантажити сертифікат"/>
    <hyperlink ref="C1605" r:id="rId1604" tooltip="Завантажити сертифікат" display="Завантажити сертифікат"/>
    <hyperlink ref="C1606" r:id="rId1605" tooltip="Завантажити сертифікат" display="Завантажити сертифікат"/>
    <hyperlink ref="C1607" r:id="rId1606" tooltip="Завантажити сертифікат" display="Завантажити сертифікат"/>
    <hyperlink ref="C1608" r:id="rId1607" tooltip="Завантажити сертифікат" display="Завантажити сертифікат"/>
    <hyperlink ref="C1609" r:id="rId1608" tooltip="Завантажити сертифікат" display="Завантажити сертифікат"/>
    <hyperlink ref="C1610" r:id="rId1609" tooltip="Завантажити сертифікат" display="Завантажити сертифікат"/>
    <hyperlink ref="C1611" r:id="rId1610" tooltip="Завантажити сертифікат" display="Завантажити сертифікат"/>
    <hyperlink ref="C1612" r:id="rId1611" tooltip="Завантажити сертифікат" display="Завантажити сертифікат"/>
    <hyperlink ref="C1613" r:id="rId1612" tooltip="Завантажити сертифікат" display="Завантажити сертифікат"/>
    <hyperlink ref="C1614" r:id="rId1613" tooltip="Завантажити сертифікат" display="Завантажити сертифікат"/>
    <hyperlink ref="C1615" r:id="rId1614" tooltip="Завантажити сертифікат" display="Завантажити сертифікат"/>
    <hyperlink ref="C1616" r:id="rId1615" tooltip="Завантажити сертифікат" display="Завантажити сертифікат"/>
    <hyperlink ref="C1617" r:id="rId1616" tooltip="Завантажити сертифікат" display="Завантажити сертифікат"/>
    <hyperlink ref="C1618" r:id="rId1617" tooltip="Завантажити сертифікат" display="Завантажити сертифікат"/>
    <hyperlink ref="C1619" r:id="rId1618" tooltip="Завантажити сертифікат" display="Завантажити сертифікат"/>
    <hyperlink ref="C1620" r:id="rId1619" tooltip="Завантажити сертифікат" display="Завантажити сертифікат"/>
    <hyperlink ref="C1621" r:id="rId1620" tooltip="Завантажити сертифікат" display="Завантажити сертифікат"/>
    <hyperlink ref="C1622" r:id="rId1621" tooltip="Завантажити сертифікат" display="Завантажити сертифікат"/>
    <hyperlink ref="C1623" r:id="rId1622" tooltip="Завантажити сертифікат" display="Завантажити сертифікат"/>
    <hyperlink ref="C1624" r:id="rId1623" tooltip="Завантажити сертифікат" display="Завантажити сертифікат"/>
    <hyperlink ref="C1625" r:id="rId1624" tooltip="Завантажити сертифікат" display="Завантажити сертифікат"/>
    <hyperlink ref="C1626" r:id="rId1625" tooltip="Завантажити сертифікат" display="Завантажити сертифікат"/>
    <hyperlink ref="C1627" r:id="rId1626" tooltip="Завантажити сертифікат" display="Завантажити сертифікат"/>
    <hyperlink ref="C1628" r:id="rId1627" tooltip="Завантажити сертифікат" display="Завантажити сертифікат"/>
    <hyperlink ref="C1629" r:id="rId1628" tooltip="Завантажити сертифікат" display="Завантажити сертифікат"/>
    <hyperlink ref="C1630" r:id="rId1629" tooltip="Завантажити сертифікат" display="Завантажити сертифікат"/>
    <hyperlink ref="C1631" r:id="rId1630" tooltip="Завантажити сертифікат" display="Завантажити сертифікат"/>
    <hyperlink ref="C1632" r:id="rId1631" tooltip="Завантажити сертифікат" display="Завантажити сертифікат"/>
    <hyperlink ref="C1633" r:id="rId1632" tooltip="Завантажити сертифікат" display="Завантажити сертифікат"/>
    <hyperlink ref="C1634" r:id="rId1633" tooltip="Завантажити сертифікат" display="Завантажити сертифікат"/>
    <hyperlink ref="C1635" r:id="rId1634" tooltip="Завантажити сертифікат" display="Завантажити сертифікат"/>
    <hyperlink ref="C1636" r:id="rId1635" tooltip="Завантажити сертифікат" display="Завантажити сертифікат"/>
    <hyperlink ref="C1637" r:id="rId1636" tooltip="Завантажити сертифікат" display="Завантажити сертифікат"/>
    <hyperlink ref="C1638" r:id="rId1637" tooltip="Завантажити сертифікат" display="Завантажити сертифікат"/>
    <hyperlink ref="C1639" r:id="rId1638" tooltip="Завантажити сертифікат" display="Завантажити сертифікат"/>
    <hyperlink ref="C1640" r:id="rId1639" tooltip="Завантажити сертифікат" display="Завантажити сертифікат"/>
    <hyperlink ref="C1641" r:id="rId1640" tooltip="Завантажити сертифікат" display="Завантажити сертифікат"/>
    <hyperlink ref="C1642" r:id="rId1641" tooltip="Завантажити сертифікат" display="Завантажити сертифікат"/>
    <hyperlink ref="C1643" r:id="rId1642" tooltip="Завантажити сертифікат" display="Завантажити сертифікат"/>
    <hyperlink ref="C1644" r:id="rId1643" tooltip="Завантажити сертифікат" display="Завантажити сертифікат"/>
    <hyperlink ref="C1645" r:id="rId1644" tooltip="Завантажити сертифікат" display="Завантажити сертифікат"/>
    <hyperlink ref="C1646" r:id="rId1645" tooltip="Завантажити сертифікат" display="Завантажити сертифікат"/>
    <hyperlink ref="C1647" r:id="rId1646" tooltip="Завантажити сертифікат" display="Завантажити сертифікат"/>
    <hyperlink ref="C1648" r:id="rId1647" tooltip="Завантажити сертифікат" display="Завантажити сертифікат"/>
    <hyperlink ref="C1649" r:id="rId1648" tooltip="Завантажити сертифікат" display="Завантажити сертифікат"/>
    <hyperlink ref="C1650" r:id="rId1649" tooltip="Завантажити сертифікат" display="Завантажити сертифікат"/>
    <hyperlink ref="C1651" r:id="rId1650" tooltip="Завантажити сертифікат" display="Завантажити сертифікат"/>
    <hyperlink ref="C1652" r:id="rId1651" tooltip="Завантажити сертифікат" display="Завантажити сертифікат"/>
    <hyperlink ref="C1653" r:id="rId1652" tooltip="Завантажити сертифікат" display="Завантажити сертифікат"/>
    <hyperlink ref="C1654" r:id="rId1653" tooltip="Завантажити сертифікат" display="Завантажити сертифікат"/>
    <hyperlink ref="C1655" r:id="rId1654" tooltip="Завантажити сертифікат" display="Завантажити сертифікат"/>
    <hyperlink ref="C1656" r:id="rId1655" tooltip="Завантажити сертифікат" display="Завантажити сертифікат"/>
    <hyperlink ref="C1657" r:id="rId1656" tooltip="Завантажити сертифікат" display="Завантажити сертифікат"/>
    <hyperlink ref="C1658" r:id="rId1657" tooltip="Завантажити сертифікат" display="Завантажити сертифікат"/>
    <hyperlink ref="C1659" r:id="rId1658" tooltip="Завантажити сертифікат" display="Завантажити сертифікат"/>
    <hyperlink ref="C1660" r:id="rId1659" tooltip="Завантажити сертифікат" display="Завантажити сертифікат"/>
    <hyperlink ref="C1661" r:id="rId1660" tooltip="Завантажити сертифікат" display="Завантажити сертифікат"/>
    <hyperlink ref="C1662" r:id="rId1661" tooltip="Завантажити сертифікат" display="Завантажити сертифікат"/>
    <hyperlink ref="C1663" r:id="rId1662" tooltip="Завантажити сертифікат" display="Завантажити сертифікат"/>
    <hyperlink ref="C1664" r:id="rId1663" tooltip="Завантажити сертифікат" display="Завантажити сертифікат"/>
    <hyperlink ref="C1665" r:id="rId1664" tooltip="Завантажити сертифікат" display="Завантажити сертифікат"/>
    <hyperlink ref="C1666" r:id="rId1665" tooltip="Завантажити сертифікат" display="Завантажити сертифікат"/>
    <hyperlink ref="C1667" r:id="rId1666" tooltip="Завантажити сертифікат" display="Завантажити сертифікат"/>
    <hyperlink ref="C1668" r:id="rId1667" tooltip="Завантажити сертифікат" display="Завантажити сертифікат"/>
    <hyperlink ref="C1669" r:id="rId1668" tooltip="Завантажити сертифікат" display="Завантажити сертифікат"/>
    <hyperlink ref="C1670" r:id="rId1669" tooltip="Завантажити сертифікат" display="Завантажити сертифікат"/>
    <hyperlink ref="C1671" r:id="rId1670" tooltip="Завантажити сертифікат" display="Завантажити сертифікат"/>
    <hyperlink ref="C1672" r:id="rId1671" tooltip="Завантажити сертифікат" display="Завантажити сертифікат"/>
    <hyperlink ref="C1673" r:id="rId1672" tooltip="Завантажити сертифікат" display="Завантажити сертифікат"/>
    <hyperlink ref="C1674" r:id="rId1673" tooltip="Завантажити сертифікат" display="Завантажити сертифікат"/>
    <hyperlink ref="C1675" r:id="rId1674" tooltip="Завантажити сертифікат" display="Завантажити сертифікат"/>
    <hyperlink ref="C1676" r:id="rId1675" tooltip="Завантажити сертифікат" display="Завантажити сертифікат"/>
    <hyperlink ref="C1677" r:id="rId1676" tooltip="Завантажити сертифікат" display="Завантажити сертифікат"/>
    <hyperlink ref="C1678" r:id="rId1677" tooltip="Завантажити сертифікат" display="Завантажити сертифікат"/>
    <hyperlink ref="C1679" r:id="rId1678" tooltip="Завантажити сертифікат" display="Завантажити сертифікат"/>
    <hyperlink ref="C1680" r:id="rId1679" tooltip="Завантажити сертифікат" display="Завантажити сертифікат"/>
    <hyperlink ref="C1681" r:id="rId1680" tooltip="Завантажити сертифікат" display="Завантажити сертифікат"/>
    <hyperlink ref="C1682" r:id="rId1681" tooltip="Завантажити сертифікат" display="Завантажити сертифікат"/>
    <hyperlink ref="C1683" r:id="rId1682" tooltip="Завантажити сертифікат" display="Завантажити сертифікат"/>
    <hyperlink ref="C1684" r:id="rId1683" tooltip="Завантажити сертифікат" display="Завантажити сертифікат"/>
    <hyperlink ref="C1685" r:id="rId1684" tooltip="Завантажити сертифікат" display="Завантажити сертифікат"/>
    <hyperlink ref="C1686" r:id="rId1685" tooltip="Завантажити сертифікат" display="Завантажити сертифікат"/>
    <hyperlink ref="C1687" r:id="rId1686" tooltip="Завантажити сертифікат" display="Завантажити сертифікат"/>
    <hyperlink ref="C1688" r:id="rId1687" tooltip="Завантажити сертифікат" display="Завантажити сертифікат"/>
    <hyperlink ref="C1689" r:id="rId1688" tooltip="Завантажити сертифікат" display="Завантажити сертифікат"/>
    <hyperlink ref="C1690" r:id="rId1689" tooltip="Завантажити сертифікат" display="Завантажити сертифікат"/>
    <hyperlink ref="C1691" r:id="rId1690" tooltip="Завантажити сертифікат" display="Завантажити сертифікат"/>
    <hyperlink ref="C1692" r:id="rId1691" tooltip="Завантажити сертифікат" display="Завантажити сертифікат"/>
    <hyperlink ref="C1693" r:id="rId1692" tooltip="Завантажити сертифікат" display="Завантажити сертифікат"/>
    <hyperlink ref="C1694" r:id="rId1693" tooltip="Завантажити сертифікат" display="Завантажити сертифікат"/>
    <hyperlink ref="C1695" r:id="rId1694" tooltip="Завантажити сертифікат" display="Завантажити сертифікат"/>
    <hyperlink ref="C1696" r:id="rId1695" tooltip="Завантажити сертифікат" display="Завантажити сертифікат"/>
    <hyperlink ref="C1697" r:id="rId1696" tooltip="Завантажити сертифікат" display="Завантажити сертифікат"/>
    <hyperlink ref="C1698" r:id="rId1697" tooltip="Завантажити сертифікат" display="Завантажити сертифікат"/>
    <hyperlink ref="C1699" r:id="rId1698" tooltip="Завантажити сертифікат" display="Завантажити сертифікат"/>
    <hyperlink ref="C1700" r:id="rId1699" tooltip="Завантажити сертифікат" display="Завантажити сертифікат"/>
    <hyperlink ref="C1701" r:id="rId1700" tooltip="Завантажити сертифікат" display="Завантажити сертифікат"/>
    <hyperlink ref="C1702" r:id="rId1701" tooltip="Завантажити сертифікат" display="Завантажити сертифікат"/>
    <hyperlink ref="C1703" r:id="rId1702" tooltip="Завантажити сертифікат" display="Завантажити сертифікат"/>
    <hyperlink ref="C1704" r:id="rId1703" tooltip="Завантажити сертифікат" display="Завантажити сертифікат"/>
    <hyperlink ref="C1705" r:id="rId1704" tooltip="Завантажити сертифікат" display="Завантажити сертифікат"/>
    <hyperlink ref="C1706" r:id="rId1705" tooltip="Завантажити сертифікат" display="Завантажити сертифікат"/>
    <hyperlink ref="C1707" r:id="rId1706" tooltip="Завантажити сертифікат" display="Завантажити сертифікат"/>
    <hyperlink ref="C1708" r:id="rId1707" tooltip="Завантажити сертифікат" display="Завантажити сертифікат"/>
    <hyperlink ref="C1709" r:id="rId1708" tooltip="Завантажити сертифікат" display="Завантажити сертифікат"/>
    <hyperlink ref="C1710" r:id="rId1709" tooltip="Завантажити сертифікат" display="Завантажити сертифікат"/>
    <hyperlink ref="C1711" r:id="rId1710" tooltip="Завантажити сертифікат" display="Завантажити сертифікат"/>
    <hyperlink ref="C1712" r:id="rId1711" tooltip="Завантажити сертифікат" display="Завантажити сертифікат"/>
    <hyperlink ref="C1713" r:id="rId1712" tooltip="Завантажити сертифікат" display="Завантажити сертифікат"/>
    <hyperlink ref="C1714" r:id="rId1713" tooltip="Завантажити сертифікат" display="Завантажити сертифікат"/>
    <hyperlink ref="C1715" r:id="rId1714" tooltip="Завантажити сертифікат" display="Завантажити сертифікат"/>
    <hyperlink ref="C1716" r:id="rId1715" tooltip="Завантажити сертифікат" display="Завантажити сертифікат"/>
    <hyperlink ref="C1717" r:id="rId1716" tooltip="Завантажити сертифікат" display="Завантажити сертифікат"/>
    <hyperlink ref="C1718" r:id="rId1717" tooltip="Завантажити сертифікат" display="Завантажити сертифікат"/>
    <hyperlink ref="C1719" r:id="rId1718" tooltip="Завантажити сертифікат" display="Завантажити сертифікат"/>
    <hyperlink ref="C1720" r:id="rId1719" tooltip="Завантажити сертифікат" display="Завантажити сертифікат"/>
    <hyperlink ref="C1721" r:id="rId1720" tooltip="Завантажити сертифікат" display="Завантажити сертифікат"/>
    <hyperlink ref="C1722" r:id="rId1721" tooltip="Завантажити сертифікат" display="Завантажити сертифікат"/>
    <hyperlink ref="C1723" r:id="rId1722" tooltip="Завантажити сертифікат" display="Завантажити сертифікат"/>
    <hyperlink ref="C1724" r:id="rId1723" tooltip="Завантажити сертифікат" display="Завантажити сертифікат"/>
    <hyperlink ref="C1725" r:id="rId1724" tooltip="Завантажити сертифікат" display="Завантажити сертифікат"/>
    <hyperlink ref="C1726" r:id="rId1725" tooltip="Завантажити сертифікат" display="Завантажити сертифікат"/>
    <hyperlink ref="C1727" r:id="rId1726" tooltip="Завантажити сертифікат" display="Завантажити сертифікат"/>
    <hyperlink ref="C1728" r:id="rId1727" tooltip="Завантажити сертифікат" display="Завантажити сертифікат"/>
    <hyperlink ref="C1729" r:id="rId1728" tooltip="Завантажити сертифікат" display="Завантажити сертифікат"/>
    <hyperlink ref="C1730" r:id="rId1729" tooltip="Завантажити сертифікат" display="Завантажити сертифікат"/>
    <hyperlink ref="C1731" r:id="rId1730" tooltip="Завантажити сертифікат" display="Завантажити сертифікат"/>
    <hyperlink ref="C1732" r:id="rId1731" tooltip="Завантажити сертифікат" display="Завантажити сертифікат"/>
    <hyperlink ref="C1733" r:id="rId1732" tooltip="Завантажити сертифікат" display="Завантажити сертифікат"/>
    <hyperlink ref="C1734" r:id="rId1733" tooltip="Завантажити сертифікат" display="Завантажити сертифікат"/>
    <hyperlink ref="C1735" r:id="rId1734" tooltip="Завантажити сертифікат" display="Завантажити сертифікат"/>
    <hyperlink ref="C1736" r:id="rId1735" tooltip="Завантажити сертифікат" display="Завантажити сертифікат"/>
    <hyperlink ref="C1737" r:id="rId1736" tooltip="Завантажити сертифікат" display="Завантажити сертифікат"/>
    <hyperlink ref="C1738" r:id="rId1737" tooltip="Завантажити сертифікат" display="Завантажити сертифікат"/>
    <hyperlink ref="C1739" r:id="rId1738" tooltip="Завантажити сертифікат" display="Завантажити сертифікат"/>
    <hyperlink ref="C1740" r:id="rId1739" tooltip="Завантажити сертифікат" display="Завантажити сертифікат"/>
    <hyperlink ref="C1741" r:id="rId1740" tooltip="Завантажити сертифікат" display="Завантажити сертифікат"/>
    <hyperlink ref="C1742" r:id="rId1741" tooltip="Завантажити сертифікат" display="Завантажити сертифікат"/>
    <hyperlink ref="C1743" r:id="rId1742" tooltip="Завантажити сертифікат" display="Завантажити сертифікат"/>
    <hyperlink ref="C1744" r:id="rId1743" tooltip="Завантажити сертифікат" display="Завантажити сертифікат"/>
    <hyperlink ref="C1745" r:id="rId1744" tooltip="Завантажити сертифікат" display="Завантажити сертифікат"/>
    <hyperlink ref="C1746" r:id="rId1745" tooltip="Завантажити сертифікат" display="Завантажити сертифікат"/>
    <hyperlink ref="C1747" r:id="rId1746" tooltip="Завантажити сертифікат" display="Завантажити сертифікат"/>
    <hyperlink ref="C1748" r:id="rId1747" tooltip="Завантажити сертифікат" display="Завантажити сертифікат"/>
    <hyperlink ref="C1749" r:id="rId1748" tooltip="Завантажити сертифікат" display="Завантажити сертифікат"/>
    <hyperlink ref="C1750" r:id="rId1749" tooltip="Завантажити сертифікат" display="Завантажити сертифікат"/>
    <hyperlink ref="C1751" r:id="rId1750" tooltip="Завантажити сертифікат" display="Завантажити сертифікат"/>
    <hyperlink ref="C1752" r:id="rId1751" tooltip="Завантажити сертифікат" display="Завантажити сертифікат"/>
    <hyperlink ref="C1753" r:id="rId1752" tooltip="Завантажити сертифікат" display="Завантажити сертифікат"/>
    <hyperlink ref="C1754" r:id="rId1753" tooltip="Завантажити сертифікат" display="Завантажити сертифікат"/>
    <hyperlink ref="C1755" r:id="rId1754" tooltip="Завантажити сертифікат" display="Завантажити сертифікат"/>
    <hyperlink ref="C1756" r:id="rId1755" tooltip="Завантажити сертифікат" display="Завантажити сертифікат"/>
    <hyperlink ref="C1757" r:id="rId1756" tooltip="Завантажити сертифікат" display="Завантажити сертифікат"/>
    <hyperlink ref="C1758" r:id="rId1757" tooltip="Завантажити сертифікат" display="Завантажити сертифікат"/>
    <hyperlink ref="C1759" r:id="rId1758" tooltip="Завантажити сертифікат" display="Завантажити сертифікат"/>
    <hyperlink ref="C1760" r:id="rId1759" tooltip="Завантажити сертифікат" display="Завантажити сертифікат"/>
    <hyperlink ref="C1761" r:id="rId1760" tooltip="Завантажити сертифікат" display="Завантажити сертифікат"/>
    <hyperlink ref="C1762" r:id="rId1761" tooltip="Завантажити сертифікат" display="Завантажити сертифікат"/>
    <hyperlink ref="C1763" r:id="rId1762" tooltip="Завантажити сертифікат" display="Завантажити сертифікат"/>
    <hyperlink ref="C1764" r:id="rId1763" tooltip="Завантажити сертифікат" display="Завантажити сертифікат"/>
    <hyperlink ref="C1765" r:id="rId1764" tooltip="Завантажити сертифікат" display="Завантажити сертифікат"/>
    <hyperlink ref="C1766" r:id="rId1765" tooltip="Завантажити сертифікат" display="Завантажити сертифікат"/>
    <hyperlink ref="C1767" r:id="rId1766" tooltip="Завантажити сертифікат" display="Завантажити сертифікат"/>
    <hyperlink ref="C1768" r:id="rId1767" tooltip="Завантажити сертифікат" display="Завантажити сертифікат"/>
    <hyperlink ref="C1769" r:id="rId1768" tooltip="Завантажити сертифікат" display="Завантажити сертифікат"/>
    <hyperlink ref="C1770" r:id="rId1769" tooltip="Завантажити сертифікат" display="Завантажити сертифікат"/>
    <hyperlink ref="C1771" r:id="rId1770" tooltip="Завантажити сертифікат" display="Завантажити сертифікат"/>
    <hyperlink ref="C1772" r:id="rId1771" tooltip="Завантажити сертифікат" display="Завантажити сертифікат"/>
    <hyperlink ref="C1773" r:id="rId1772" tooltip="Завантажити сертифікат" display="Завантажити сертифікат"/>
    <hyperlink ref="C1774" r:id="rId1773" tooltip="Завантажити сертифікат" display="Завантажити сертифікат"/>
    <hyperlink ref="C1775" r:id="rId1774" tooltip="Завантажити сертифікат" display="Завантажити сертифікат"/>
    <hyperlink ref="C1776" r:id="rId1775" tooltip="Завантажити сертифікат" display="Завантажити сертифікат"/>
    <hyperlink ref="C1777" r:id="rId1776" tooltip="Завантажити сертифікат" display="Завантажити сертифікат"/>
    <hyperlink ref="C1778" r:id="rId1777" tooltip="Завантажити сертифікат" display="Завантажити сертифікат"/>
    <hyperlink ref="C1779" r:id="rId1778" tooltip="Завантажити сертифікат" display="Завантажити сертифікат"/>
    <hyperlink ref="C1780" r:id="rId1779" tooltip="Завантажити сертифікат" display="Завантажити сертифікат"/>
    <hyperlink ref="C1781" r:id="rId1780" tooltip="Завантажити сертифікат" display="Завантажити сертифікат"/>
    <hyperlink ref="C1782" r:id="rId1781" tooltip="Завантажити сертифікат" display="Завантажити сертифікат"/>
    <hyperlink ref="C1783" r:id="rId1782" tooltip="Завантажити сертифікат" display="Завантажити сертифікат"/>
    <hyperlink ref="C1784" r:id="rId1783" tooltip="Завантажити сертифікат" display="Завантажити сертифікат"/>
    <hyperlink ref="C1785" r:id="rId1784" tooltip="Завантажити сертифікат" display="Завантажити сертифікат"/>
    <hyperlink ref="C1786" r:id="rId1785" tooltip="Завантажити сертифікат" display="Завантажити сертифікат"/>
    <hyperlink ref="C1787" r:id="rId1786" tooltip="Завантажити сертифікат" display="Завантажити сертифікат"/>
    <hyperlink ref="C1788" r:id="rId1787" tooltip="Завантажити сертифікат" display="Завантажити сертифікат"/>
    <hyperlink ref="C1789" r:id="rId1788" tooltip="Завантажити сертифікат" display="Завантажити сертифікат"/>
    <hyperlink ref="C1790" r:id="rId1789" tooltip="Завантажити сертифікат" display="Завантажити сертифікат"/>
    <hyperlink ref="C1791" r:id="rId1790" tooltip="Завантажити сертифікат" display="Завантажити сертифікат"/>
    <hyperlink ref="C1792" r:id="rId1791" tooltip="Завантажити сертифікат" display="Завантажити сертифікат"/>
    <hyperlink ref="C1793" r:id="rId1792" tooltip="Завантажити сертифікат" display="Завантажити сертифікат"/>
    <hyperlink ref="C1794" r:id="rId1793" tooltip="Завантажити сертифікат" display="Завантажити сертифікат"/>
    <hyperlink ref="C1795" r:id="rId1794" tooltip="Завантажити сертифікат" display="Завантажити сертифікат"/>
    <hyperlink ref="C1796" r:id="rId1795" tooltip="Завантажити сертифікат" display="Завантажити сертифікат"/>
    <hyperlink ref="C1797" r:id="rId1796" tooltip="Завантажити сертифікат" display="Завантажити сертифікат"/>
    <hyperlink ref="C1798" r:id="rId1797" tooltip="Завантажити сертифікат" display="Завантажити сертифікат"/>
    <hyperlink ref="C1799" r:id="rId1798" tooltip="Завантажити сертифікат" display="Завантажити сертифікат"/>
    <hyperlink ref="C1800" r:id="rId1799" tooltip="Завантажити сертифікат" display="Завантажити сертифікат"/>
    <hyperlink ref="C1801" r:id="rId1800" tooltip="Завантажити сертифікат" display="Завантажити сертифікат"/>
    <hyperlink ref="C1802" r:id="rId1801" tooltip="Завантажити сертифікат" display="Завантажити сертифікат"/>
    <hyperlink ref="C1803" r:id="rId1802" tooltip="Завантажити сертифікат" display="Завантажити сертифікат"/>
    <hyperlink ref="C1804" r:id="rId1803" tooltip="Завантажити сертифікат" display="Завантажити сертифікат"/>
    <hyperlink ref="C1805" r:id="rId1804" tooltip="Завантажити сертифікат" display="Завантажити сертифікат"/>
    <hyperlink ref="C1806" r:id="rId1805" tooltip="Завантажити сертифікат" display="Завантажити сертифікат"/>
    <hyperlink ref="C1807" r:id="rId1806" tooltip="Завантажити сертифікат" display="Завантажити сертифікат"/>
    <hyperlink ref="C1808" r:id="rId1807" tooltip="Завантажити сертифікат" display="Завантажити сертифікат"/>
    <hyperlink ref="C1809" r:id="rId1808" tooltip="Завантажити сертифікат" display="Завантажити сертифікат"/>
    <hyperlink ref="C1810" r:id="rId1809" tooltip="Завантажити сертифікат" display="Завантажити сертифікат"/>
    <hyperlink ref="C1811" r:id="rId1810" tooltip="Завантажити сертифікат" display="Завантажити сертифікат"/>
    <hyperlink ref="C1812" r:id="rId1811" tooltip="Завантажити сертифікат" display="Завантажити сертифікат"/>
    <hyperlink ref="C1813" r:id="rId1812" tooltip="Завантажити сертифікат" display="Завантажити сертифікат"/>
  </hyperlinks>
  <pageMargins left="0.7" right="0.7" top="0.75" bottom="0.75" header="0.3" footer="0.3"/>
  <pageSetup orientation="portrait" r:id="rId18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2023-12-14T11:25:55Z</dcterms:created>
  <dcterms:modified xsi:type="dcterms:W3CDTF">2024-02-14T16:19:36Z</dcterms:modified>
  <cp:category/>
</cp:coreProperties>
</file>