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d:\UsersNBU\003369\Desktop\Мої документи\Музей Грошей\"/>
    </mc:Choice>
  </mc:AlternateContent>
  <bookViews>
    <workbookView xWindow="0" yWindow="0" windowWidth="23040" windowHeight="9072"/>
  </bookViews>
  <sheets>
    <sheet name="Січень 2025" sheetId="1" r:id="rId1"/>
  </sheets>
  <calcPr calcId="162913"/>
</workbook>
</file>

<file path=xl/calcChain.xml><?xml version="1.0" encoding="utf-8"?>
<calcChain xmlns="http://schemas.openxmlformats.org/spreadsheetml/2006/main">
  <c r="F605" i="1" l="1"/>
  <c r="F604" i="1"/>
  <c r="F603" i="1"/>
  <c r="F602" i="1"/>
  <c r="F601" i="1"/>
  <c r="F600" i="1"/>
  <c r="F599" i="1"/>
  <c r="F598" i="1"/>
  <c r="F597" i="1"/>
  <c r="F596" i="1"/>
  <c r="F595" i="1"/>
  <c r="F594" i="1"/>
  <c r="F593" i="1"/>
  <c r="F592" i="1"/>
  <c r="F591" i="1"/>
  <c r="F590" i="1"/>
  <c r="F589" i="1"/>
  <c r="F588" i="1"/>
  <c r="F587" i="1"/>
  <c r="F586" i="1"/>
  <c r="F585" i="1"/>
  <c r="F584" i="1"/>
  <c r="F583" i="1"/>
  <c r="F582" i="1"/>
  <c r="F581" i="1"/>
  <c r="F580" i="1"/>
  <c r="F579" i="1"/>
  <c r="F578" i="1"/>
  <c r="F577" i="1"/>
  <c r="F576" i="1"/>
  <c r="F575" i="1"/>
  <c r="F574" i="1"/>
  <c r="F573" i="1"/>
  <c r="F572" i="1"/>
  <c r="F571" i="1"/>
  <c r="F570" i="1"/>
  <c r="F569" i="1"/>
  <c r="F568" i="1"/>
  <c r="F567" i="1"/>
  <c r="F566" i="1"/>
  <c r="F565" i="1"/>
  <c r="F564" i="1"/>
  <c r="F563" i="1"/>
  <c r="F562" i="1"/>
  <c r="F561" i="1"/>
  <c r="F560" i="1"/>
  <c r="F559" i="1"/>
  <c r="F558" i="1"/>
  <c r="F557" i="1"/>
  <c r="F556" i="1"/>
  <c r="F555" i="1"/>
  <c r="F554" i="1"/>
  <c r="F553" i="1"/>
  <c r="F552" i="1"/>
  <c r="F551" i="1"/>
  <c r="F550" i="1"/>
  <c r="F549" i="1"/>
  <c r="F548" i="1"/>
  <c r="F547" i="1"/>
  <c r="F546" i="1"/>
  <c r="F545" i="1"/>
  <c r="F544" i="1"/>
  <c r="F543" i="1"/>
  <c r="F542" i="1"/>
  <c r="F541" i="1"/>
  <c r="F540" i="1"/>
  <c r="F539" i="1"/>
  <c r="F538" i="1"/>
  <c r="F537" i="1"/>
  <c r="F536" i="1"/>
  <c r="F535" i="1"/>
  <c r="F534" i="1"/>
  <c r="F533" i="1"/>
  <c r="F532" i="1"/>
  <c r="F531" i="1"/>
  <c r="F530" i="1"/>
  <c r="F529" i="1"/>
  <c r="F528" i="1"/>
  <c r="F527" i="1"/>
  <c r="F526" i="1"/>
  <c r="F525" i="1"/>
  <c r="F524" i="1"/>
  <c r="F523" i="1"/>
  <c r="F522" i="1"/>
  <c r="F521" i="1"/>
  <c r="F520" i="1"/>
  <c r="F519" i="1"/>
  <c r="F518" i="1"/>
  <c r="F517" i="1"/>
  <c r="F516" i="1"/>
  <c r="F515" i="1"/>
  <c r="F514" i="1"/>
  <c r="F513" i="1"/>
  <c r="F512" i="1"/>
  <c r="F511" i="1"/>
  <c r="F510" i="1"/>
  <c r="F509" i="1"/>
  <c r="F508" i="1"/>
  <c r="F507" i="1"/>
  <c r="F506" i="1"/>
  <c r="F505" i="1"/>
  <c r="F504" i="1"/>
  <c r="F503" i="1"/>
  <c r="F502" i="1"/>
  <c r="F501" i="1"/>
  <c r="F500" i="1"/>
  <c r="F499" i="1"/>
  <c r="F498" i="1"/>
  <c r="F497" i="1"/>
  <c r="F496" i="1"/>
  <c r="F495" i="1"/>
  <c r="F494" i="1"/>
  <c r="F493" i="1"/>
  <c r="F492" i="1"/>
  <c r="F491" i="1"/>
  <c r="F490" i="1"/>
  <c r="F489" i="1"/>
  <c r="F488" i="1"/>
  <c r="F487" i="1"/>
  <c r="F486" i="1"/>
  <c r="F485" i="1"/>
  <c r="F484" i="1"/>
  <c r="F483" i="1"/>
  <c r="F482" i="1"/>
  <c r="F481" i="1"/>
  <c r="F480" i="1"/>
  <c r="F479" i="1"/>
  <c r="F478" i="1"/>
  <c r="F477" i="1"/>
  <c r="F476" i="1"/>
  <c r="F475" i="1"/>
  <c r="F474" i="1"/>
  <c r="F473" i="1"/>
  <c r="F472" i="1"/>
  <c r="F471" i="1"/>
  <c r="F470" i="1" l="1"/>
  <c r="F469" i="1"/>
  <c r="F468" i="1"/>
  <c r="F467" i="1"/>
  <c r="F466" i="1"/>
  <c r="F465" i="1"/>
  <c r="F464" i="1"/>
  <c r="F463" i="1"/>
  <c r="F462" i="1"/>
  <c r="F461" i="1"/>
  <c r="F460" i="1"/>
  <c r="F459" i="1"/>
  <c r="F458" i="1"/>
  <c r="F457" i="1"/>
  <c r="F456" i="1"/>
  <c r="F455" i="1"/>
  <c r="F454" i="1"/>
  <c r="F453" i="1"/>
  <c r="F452" i="1"/>
  <c r="F451" i="1"/>
  <c r="F450" i="1"/>
  <c r="F449" i="1"/>
  <c r="F448" i="1"/>
  <c r="F447" i="1"/>
  <c r="F446" i="1"/>
  <c r="F445" i="1"/>
  <c r="F444" i="1"/>
  <c r="F443" i="1"/>
  <c r="F442" i="1"/>
  <c r="F441" i="1"/>
  <c r="F440" i="1"/>
  <c r="F439" i="1"/>
  <c r="F438" i="1"/>
  <c r="F437" i="1"/>
  <c r="F436" i="1"/>
  <c r="F435" i="1"/>
  <c r="F434" i="1"/>
  <c r="F433" i="1"/>
  <c r="F432" i="1"/>
  <c r="F431" i="1"/>
  <c r="F430" i="1"/>
  <c r="F429" i="1"/>
  <c r="F428" i="1"/>
  <c r="F427" i="1"/>
  <c r="F426" i="1"/>
  <c r="F425" i="1"/>
  <c r="F424" i="1"/>
  <c r="F423" i="1"/>
  <c r="F422" i="1"/>
  <c r="F421" i="1"/>
  <c r="F420" i="1"/>
  <c r="F419" i="1"/>
  <c r="F418" i="1"/>
  <c r="F417" i="1"/>
  <c r="F416" i="1"/>
  <c r="F415" i="1"/>
  <c r="F414" i="1"/>
  <c r="F413" i="1"/>
  <c r="F412" i="1"/>
  <c r="F411" i="1"/>
  <c r="F410" i="1"/>
  <c r="F409" i="1"/>
  <c r="F408" i="1"/>
  <c r="F407" i="1"/>
  <c r="F406" i="1"/>
  <c r="F405" i="1"/>
  <c r="F404" i="1"/>
  <c r="F403" i="1"/>
  <c r="F402" i="1"/>
  <c r="F401" i="1"/>
  <c r="F400" i="1"/>
  <c r="F399" i="1"/>
  <c r="F398" i="1"/>
  <c r="F397" i="1"/>
  <c r="F396" i="1"/>
  <c r="F395" i="1"/>
  <c r="F394" i="1"/>
  <c r="F393" i="1"/>
  <c r="F392" i="1"/>
  <c r="F391" i="1"/>
  <c r="F390" i="1"/>
  <c r="F389" i="1"/>
  <c r="F388" i="1"/>
  <c r="F387" i="1"/>
  <c r="F386" i="1"/>
  <c r="F385" i="1"/>
  <c r="F384" i="1"/>
  <c r="F383" i="1"/>
  <c r="F382" i="1"/>
  <c r="F381" i="1"/>
  <c r="F380" i="1"/>
  <c r="F379" i="1"/>
  <c r="F378" i="1"/>
  <c r="F377" i="1"/>
  <c r="F376" i="1"/>
  <c r="F375" i="1"/>
  <c r="F374" i="1"/>
  <c r="F373" i="1"/>
  <c r="F372" i="1"/>
  <c r="F371" i="1"/>
  <c r="F370" i="1"/>
  <c r="F369" i="1"/>
  <c r="F368" i="1"/>
  <c r="F367" i="1"/>
  <c r="F366" i="1"/>
  <c r="F365" i="1"/>
  <c r="F364" i="1"/>
  <c r="F363" i="1"/>
  <c r="F362" i="1"/>
  <c r="F361" i="1"/>
  <c r="F360" i="1"/>
  <c r="F359" i="1"/>
  <c r="F358" i="1"/>
  <c r="F357" i="1"/>
  <c r="F356" i="1"/>
  <c r="F355" i="1"/>
  <c r="F354" i="1"/>
  <c r="F353" i="1"/>
  <c r="F352" i="1"/>
  <c r="F351" i="1"/>
  <c r="F350" i="1"/>
  <c r="F349" i="1"/>
  <c r="F348" i="1"/>
  <c r="F347" i="1"/>
  <c r="F346" i="1"/>
  <c r="F345" i="1"/>
  <c r="F344" i="1"/>
  <c r="F343" i="1"/>
  <c r="F342" i="1"/>
  <c r="F341" i="1"/>
  <c r="F340" i="1"/>
  <c r="F339" i="1"/>
  <c r="F338" i="1"/>
  <c r="F337" i="1"/>
  <c r="F336" i="1"/>
  <c r="F335" i="1"/>
  <c r="F334" i="1"/>
  <c r="F333" i="1"/>
  <c r="F332" i="1"/>
  <c r="F331" i="1"/>
  <c r="F330" i="1"/>
  <c r="F329" i="1"/>
  <c r="F328" i="1"/>
  <c r="F327" i="1"/>
  <c r="F326" i="1"/>
  <c r="F325" i="1"/>
  <c r="F324" i="1"/>
  <c r="F323" i="1"/>
  <c r="F322" i="1"/>
  <c r="F321" i="1"/>
  <c r="F320" i="1"/>
  <c r="F319" i="1"/>
  <c r="F318" i="1"/>
  <c r="F317" i="1"/>
  <c r="F316" i="1"/>
  <c r="F315" i="1"/>
  <c r="F314" i="1"/>
  <c r="F313" i="1"/>
  <c r="F312" i="1"/>
  <c r="F311" i="1"/>
  <c r="F310" i="1"/>
  <c r="F309" i="1"/>
  <c r="F308" i="1"/>
  <c r="F307" i="1"/>
  <c r="F306" i="1"/>
  <c r="F305" i="1"/>
  <c r="F304" i="1"/>
  <c r="F303" i="1"/>
  <c r="F302" i="1"/>
  <c r="F301" i="1"/>
  <c r="F300" i="1"/>
  <c r="F299" i="1"/>
  <c r="F298" i="1"/>
  <c r="F297" i="1"/>
  <c r="F296" i="1"/>
  <c r="F295" i="1"/>
  <c r="F294" i="1"/>
  <c r="F293" i="1"/>
  <c r="F292" i="1"/>
  <c r="F291" i="1"/>
  <c r="F290" i="1"/>
  <c r="F289" i="1"/>
  <c r="F288" i="1"/>
  <c r="F287" i="1"/>
  <c r="F286" i="1"/>
  <c r="F285" i="1"/>
  <c r="F284" i="1"/>
  <c r="F283" i="1"/>
  <c r="F282" i="1"/>
  <c r="F281" i="1"/>
  <c r="F280" i="1"/>
  <c r="F279" i="1"/>
  <c r="F278" i="1"/>
  <c r="F277" i="1"/>
  <c r="F276" i="1"/>
  <c r="F275" i="1"/>
  <c r="F274" i="1"/>
  <c r="F273" i="1"/>
  <c r="F272" i="1"/>
  <c r="F271" i="1"/>
  <c r="F270" i="1"/>
  <c r="F269" i="1"/>
  <c r="F268" i="1"/>
  <c r="F267" i="1"/>
  <c r="F266" i="1"/>
  <c r="F265" i="1"/>
  <c r="F264" i="1"/>
  <c r="F263" i="1"/>
  <c r="F262" i="1"/>
  <c r="F261" i="1"/>
  <c r="F260" i="1"/>
  <c r="F259" i="1"/>
  <c r="F258" i="1"/>
  <c r="F257" i="1"/>
  <c r="F256" i="1"/>
  <c r="F255" i="1"/>
  <c r="F254" i="1"/>
  <c r="F253" i="1"/>
  <c r="F252" i="1"/>
  <c r="F251" i="1"/>
  <c r="F250" i="1"/>
  <c r="F249" i="1"/>
  <c r="F248" i="1"/>
  <c r="F247" i="1"/>
  <c r="F246" i="1"/>
  <c r="F245" i="1"/>
  <c r="F244" i="1"/>
  <c r="F243" i="1"/>
  <c r="F242" i="1"/>
  <c r="F241" i="1"/>
  <c r="F240" i="1"/>
  <c r="F239" i="1"/>
  <c r="F238" i="1"/>
  <c r="F237" i="1"/>
  <c r="F236" i="1"/>
  <c r="F235" i="1"/>
  <c r="F234" i="1" l="1"/>
  <c r="F233" i="1"/>
  <c r="F232" i="1"/>
  <c r="F231" i="1"/>
  <c r="F230" i="1"/>
  <c r="F229" i="1"/>
  <c r="F228" i="1"/>
  <c r="F227" i="1"/>
  <c r="F226" i="1"/>
  <c r="F225" i="1"/>
  <c r="F224" i="1"/>
  <c r="F223" i="1"/>
  <c r="F222" i="1"/>
  <c r="F221" i="1"/>
  <c r="F220" i="1"/>
  <c r="F219" i="1"/>
  <c r="F218" i="1"/>
  <c r="F217" i="1"/>
  <c r="F216" i="1"/>
  <c r="F215" i="1"/>
  <c r="F214" i="1"/>
  <c r="F213" i="1"/>
  <c r="F212" i="1"/>
  <c r="F211" i="1"/>
  <c r="F210" i="1"/>
  <c r="F209" i="1"/>
  <c r="F208" i="1"/>
  <c r="F207" i="1"/>
  <c r="F206" i="1"/>
  <c r="F205" i="1"/>
  <c r="F204" i="1"/>
  <c r="F203" i="1"/>
  <c r="F202" i="1"/>
  <c r="F201" i="1"/>
  <c r="F200" i="1"/>
  <c r="F199" i="1"/>
  <c r="F198" i="1"/>
  <c r="F197" i="1"/>
  <c r="F196" i="1"/>
  <c r="F195" i="1"/>
  <c r="F194" i="1"/>
  <c r="F193" i="1"/>
  <c r="F192" i="1"/>
  <c r="F191" i="1"/>
  <c r="F190" i="1"/>
  <c r="F189" i="1"/>
  <c r="F188" i="1"/>
  <c r="F187" i="1"/>
  <c r="F186" i="1"/>
  <c r="F185" i="1"/>
  <c r="F184" i="1"/>
  <c r="F183" i="1"/>
  <c r="F182" i="1"/>
  <c r="F181" i="1"/>
  <c r="F180" i="1"/>
  <c r="F179" i="1"/>
  <c r="F178" i="1"/>
  <c r="F177" i="1"/>
  <c r="F176" i="1"/>
  <c r="F175" i="1"/>
  <c r="F174" i="1"/>
  <c r="F173" i="1"/>
  <c r="F172" i="1"/>
  <c r="F171" i="1"/>
  <c r="F170" i="1"/>
  <c r="F169" i="1"/>
  <c r="F168" i="1"/>
  <c r="F167" i="1"/>
  <c r="F166" i="1"/>
  <c r="F165" i="1"/>
  <c r="F164" i="1"/>
  <c r="F163" i="1"/>
  <c r="F162" i="1"/>
  <c r="F161" i="1"/>
  <c r="F160" i="1"/>
  <c r="F159" i="1"/>
  <c r="F158" i="1"/>
  <c r="F157" i="1"/>
  <c r="F156" i="1"/>
  <c r="F155" i="1"/>
  <c r="F154" i="1"/>
  <c r="F153" i="1"/>
  <c r="F152" i="1"/>
  <c r="F151" i="1"/>
  <c r="F150" i="1"/>
  <c r="F149" i="1"/>
  <c r="F148" i="1"/>
  <c r="F147" i="1"/>
  <c r="F146" i="1"/>
  <c r="F145" i="1"/>
  <c r="F144" i="1"/>
  <c r="F143" i="1"/>
  <c r="F142" i="1"/>
  <c r="F141" i="1"/>
  <c r="F140" i="1"/>
  <c r="F139" i="1"/>
  <c r="F138" i="1"/>
  <c r="F137" i="1"/>
  <c r="F136" i="1"/>
  <c r="F135" i="1"/>
  <c r="F134" i="1"/>
  <c r="F133" i="1"/>
  <c r="F132" i="1"/>
  <c r="F131" i="1"/>
  <c r="F130" i="1"/>
  <c r="F129" i="1"/>
  <c r="F128" i="1"/>
  <c r="F127" i="1"/>
  <c r="F126" i="1"/>
  <c r="F125" i="1"/>
  <c r="F124" i="1"/>
  <c r="F123" i="1"/>
  <c r="F122" i="1"/>
  <c r="F121" i="1"/>
  <c r="F120" i="1"/>
  <c r="F119" i="1"/>
  <c r="F118" i="1"/>
  <c r="F117" i="1"/>
  <c r="F116"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10" i="1"/>
  <c r="F9" i="1"/>
  <c r="F8" i="1"/>
  <c r="F7" i="1"/>
  <c r="F6" i="1"/>
  <c r="F5" i="1"/>
  <c r="F4" i="1"/>
  <c r="F3" i="1"/>
  <c r="F2" i="1"/>
</calcChain>
</file>

<file path=xl/sharedStrings.xml><?xml version="1.0" encoding="utf-8"?>
<sst xmlns="http://schemas.openxmlformats.org/spreadsheetml/2006/main" count="2422" uniqueCount="829">
  <si>
    <t xml:space="preserve">Номер </t>
  </si>
  <si>
    <t xml:space="preserve">ПІБ </t>
  </si>
  <si>
    <t xml:space="preserve">Установа </t>
  </si>
  <si>
    <t>Дата</t>
  </si>
  <si>
    <t>Назва заходу</t>
  </si>
  <si>
    <t>Посилання на сертифікат</t>
  </si>
  <si>
    <t>Тимошик Михайло Морозенкович</t>
  </si>
  <si>
    <t>ТВПУ ресторанного сервісу і торгівлі</t>
  </si>
  <si>
    <t>28 січня 2025 р.</t>
  </si>
  <si>
    <t>Історія грошового обігу України: гроші як засіб комунікації</t>
  </si>
  <si>
    <t>Здирок Марія Андріївна</t>
  </si>
  <si>
    <t>ВСП "Стрийський фаховий коледж Львівського НУП"</t>
  </si>
  <si>
    <t>Мараховська Тетяна Анатоліївна</t>
  </si>
  <si>
    <t>Бершадський ліцей √1 імені Анатолія Матвієнка</t>
  </si>
  <si>
    <t>ПОДКОПАЄВА ОКСАНА ВОЛОДИМИРІВНА</t>
  </si>
  <si>
    <t>Санаторна школа 20</t>
  </si>
  <si>
    <t>Тринчук Віктор Вікторович</t>
  </si>
  <si>
    <t>Луганський національний університет імені Тараса Шевченка</t>
  </si>
  <si>
    <t>Журова Олена Вячеславівна</t>
  </si>
  <si>
    <t>Заклад дошкільної освіти (ясла-садок) комбінованого типу #237 "Смородинка "Запорізької міської ради</t>
  </si>
  <si>
    <t>Сідельник Надія Валеріївна</t>
  </si>
  <si>
    <t>Державний навчальний заклад "Сумське вище професійне училище будівництва та автотранспорту"</t>
  </si>
  <si>
    <t>Костенко Юрій Олексійович</t>
  </si>
  <si>
    <t>Харківський національний автомобільно-дорожній університет</t>
  </si>
  <si>
    <t>Сергєєва Олена Степанівна</t>
  </si>
  <si>
    <t>Одеський національний економічний університет</t>
  </si>
  <si>
    <t>Бартельова Алла Анатоліївна</t>
  </si>
  <si>
    <t>ВСП "Вінницький фаховий коледж НУХТ"</t>
  </si>
  <si>
    <t>Ліманова Анна Сергіївна</t>
  </si>
  <si>
    <t>ЖТЕФК ДТЕУ</t>
  </si>
  <si>
    <t>Ганзюк Світлана Михайлівна</t>
  </si>
  <si>
    <t>Дніпровський державний технічний університет</t>
  </si>
  <si>
    <t>Габер Поліна Миколаївна</t>
  </si>
  <si>
    <t>ліцей "Фінансовий"</t>
  </si>
  <si>
    <t>Борщ Ірина Степанівна</t>
  </si>
  <si>
    <t>Львівська медична академія імені Андрея Крупинського</t>
  </si>
  <si>
    <t>Свідзінська Олена Анатоліївна</t>
  </si>
  <si>
    <t>Варшавська Українська школа</t>
  </si>
  <si>
    <t>Скочій Марина Володимирівна</t>
  </si>
  <si>
    <t>Фаховий коледж економіки та технології</t>
  </si>
  <si>
    <t>Гробова Наталія Олександрівна</t>
  </si>
  <si>
    <t>Люботинська ЗОШ І-ІІІ ст. 3</t>
  </si>
  <si>
    <t>Горбань Катерина Володимирівна</t>
  </si>
  <si>
    <t>ВСП Технологічний фаховий коледж ДУЕТ</t>
  </si>
  <si>
    <t>Куртакова Ганна Олександрівна</t>
  </si>
  <si>
    <t>Національна академія внутрішніх справ</t>
  </si>
  <si>
    <t>Гуцул Інна Анатоліївна</t>
  </si>
  <si>
    <t>Хмельницький університет управління та права імені Леоніда Юзькова</t>
  </si>
  <si>
    <t>Процик Марія Миколаївна</t>
  </si>
  <si>
    <t>Тернопільський кооперативний фаховий коледж</t>
  </si>
  <si>
    <t>Байдик Сергій Миколайович</t>
  </si>
  <si>
    <t>Старосалтівський ліцей Старосалтівської селищної ради Чугуївського району Харківської області</t>
  </si>
  <si>
    <t>Кукса Сергій Васильович</t>
  </si>
  <si>
    <t>Білопільська гімназія №4</t>
  </si>
  <si>
    <t>Владимир Ольга Михайлівна</t>
  </si>
  <si>
    <t>Тернопільський національний технічний університет імені Івана Пулюя</t>
  </si>
  <si>
    <t>Бобошко Оксана Олександрівна</t>
  </si>
  <si>
    <t>Гімназія №5"Перлина" Бердянської міської ради</t>
  </si>
  <si>
    <t>Шпомер Тетяна Олександрівна</t>
  </si>
  <si>
    <t>Національний університет "Чернігівська політехніка"</t>
  </si>
  <si>
    <t>Рінило Ігор Ярославович</t>
  </si>
  <si>
    <t>Хожаєнко Юлія Василівна</t>
  </si>
  <si>
    <t>Дніпровський ліцей # 1 Дніпровської міської ради</t>
  </si>
  <si>
    <t>Чухно Оксана Петрівна</t>
  </si>
  <si>
    <t>Сенчанський будинок дитячої та юнацької творчості Миргородського району Полтавської області</t>
  </si>
  <si>
    <t>Кучерук Людмила Олександрівна</t>
  </si>
  <si>
    <t>Вугледарський навчально-виховний комплекс "МРІЯ" (загальноосвітня школа І-ІІІ ступенів-дошкільний навчальний заклад)</t>
  </si>
  <si>
    <t>Яцентюк Світлана Ярославівна</t>
  </si>
  <si>
    <t>ВСП " Стрийський фаховий коледж ЛНУП"</t>
  </si>
  <si>
    <t>Мельничук Ірина Іванівна</t>
  </si>
  <si>
    <t>Університет економіки і підприємництва</t>
  </si>
  <si>
    <t>Мартинюк Богдана Богданівна</t>
  </si>
  <si>
    <t>Відокремлений структурний підрозділ "Тернопільський фаховий коледж Тернопільського національного технічного університету імені Івана Пулюя"</t>
  </si>
  <si>
    <t>Рожко Зоя Павлівна</t>
  </si>
  <si>
    <t>ВСП «Вінницький фаховий коледж НУХТ «</t>
  </si>
  <si>
    <t>Акчуріна Юлія Михайлівна</t>
  </si>
  <si>
    <t>Вишивана Богдана Михайлівна</t>
  </si>
  <si>
    <t>Львівський національний університет імені Івана Франка</t>
  </si>
  <si>
    <t>Гончаренко Олена Михайлівна</t>
  </si>
  <si>
    <t>Броварський ліцей №3 Броварської міської ради Броварського району Київської області</t>
  </si>
  <si>
    <t>Єрмолаєва Віра Василівна</t>
  </si>
  <si>
    <t>Комунальний заклад "Ліцей сучасної освіти "Інтелект" Світловодської міської ради</t>
  </si>
  <si>
    <t>Южека Роман Сергійович</t>
  </si>
  <si>
    <t>Львівський державний університет внутрішніх справ</t>
  </si>
  <si>
    <t>Нікольчук Юлія Миколаївна</t>
  </si>
  <si>
    <t>Хмельницький кооперативний торговельно-економічний інститут</t>
  </si>
  <si>
    <t>Сашко Ольга Петрівна</t>
  </si>
  <si>
    <t>Луцький кооперативний фаховий коледж ЛТЕУ</t>
  </si>
  <si>
    <t>Петлиця Олеся Олександрівна</t>
  </si>
  <si>
    <t>Харківський автомобільно-дорожній фаховий коледж</t>
  </si>
  <si>
    <t>Павліщева Євгенія Анатоліївна</t>
  </si>
  <si>
    <t>Комунальний заклад "Харківський ліцей 87 Харківської міської ради"</t>
  </si>
  <si>
    <t>Турова Лариса Леонидовна</t>
  </si>
  <si>
    <t>ДНП "Державний університет "Київський авіаційний інститут"</t>
  </si>
  <si>
    <t>Лутченко Діана Дмитрівна</t>
  </si>
  <si>
    <t>" Відокремлений структурний підрозділ "Фаховий коледж економіки і технологій Національного університету "Чернігівська політехніка"</t>
  </si>
  <si>
    <t>Бешун Поліна Геннадіївна</t>
  </si>
  <si>
    <t>ВІДОКРЕМЛЕНИЙ СТРУКТУРНИЙ ПІДРОЗДІЛ «ФАХОВИЙ КОЛЕДЖ ЕКОНОМІКИ І ТЕХНОЛОГІЙ НАЦІОНАЛЬНОГО УНІВЕРСИТЕТУ «ЧЕРНІГІВСЬКА ПОЛІТЕХНІКА»»</t>
  </si>
  <si>
    <t>Спірідонова Діана Сергіївна</t>
  </si>
  <si>
    <t>ЛНУ імені Івана Франка</t>
  </si>
  <si>
    <t>Струс Людмила Анатоліївна</t>
  </si>
  <si>
    <t>ВСП Вінницький фаховий коледж Національного університету харчових технологій</t>
  </si>
  <si>
    <t>Хижняк Єлизавета Сергіївна</t>
  </si>
  <si>
    <t>Вовчанський фаховий коледж Державного біотехнологічного університету</t>
  </si>
  <si>
    <t>Мирослава КОНОНЧУК</t>
  </si>
  <si>
    <t>Дрогобицький механіко-технологічний фаховий коледж</t>
  </si>
  <si>
    <t>Завидей Софія В'ячеславівна</t>
  </si>
  <si>
    <t>ВСП ФКЕТ НУ "Чернігівська політехніка"</t>
  </si>
  <si>
    <t>Ткачук Наталія Миколаівна</t>
  </si>
  <si>
    <t>Янова Вікторія Миколаївна</t>
  </si>
  <si>
    <t>Любимівський ЗДПЗСО #2</t>
  </si>
  <si>
    <t>КАТАЄВА Світлана Борисівна</t>
  </si>
  <si>
    <t>Університет економіки і підприємництва, м. Хмельницький</t>
  </si>
  <si>
    <t>Лопатовська Оксана Олександрівна</t>
  </si>
  <si>
    <t>Коноваленко Ігор Вікторович</t>
  </si>
  <si>
    <t>Комунальний закдад "Харківський ліцей № 156 Харківської міської ради"</t>
  </si>
  <si>
    <t>Рудницька Юлія Борисівна</t>
  </si>
  <si>
    <t>Дьорка Андрій Ігорович</t>
  </si>
  <si>
    <t>Школьна Валентина Степанівна</t>
  </si>
  <si>
    <t>Ілюхіна Василина Вікторівна</t>
  </si>
  <si>
    <t>УДУ ім.М.Драгоманова</t>
  </si>
  <si>
    <t>Рудь Олена Володимирівна</t>
  </si>
  <si>
    <t>Відокремлений структурний підрозділ "Вінницький фаховий коледж Національного університету харчових технологій"</t>
  </si>
  <si>
    <t>Соловей Наталія Миколаївна</t>
  </si>
  <si>
    <t>Кам'янець-Подільський державний історичний музей-заповідник</t>
  </si>
  <si>
    <t>Василишин Марія Володимирівна</t>
  </si>
  <si>
    <t>ВСП ЛФКХПП НУХТ</t>
  </si>
  <si>
    <t>Дзюблюк Олександр Валерійович</t>
  </si>
  <si>
    <t>Західноукраїнський національний університет</t>
  </si>
  <si>
    <t>Шишкіна Олена Вікторівна</t>
  </si>
  <si>
    <t>Кіріченко Ганна Петрівна</t>
  </si>
  <si>
    <t>Комунальний дошкільний навчальний заклад загального розвитку (ясла-садок) № 34 «Оленка» Бердянської міської ради Запорізької області</t>
  </si>
  <si>
    <t>Нікітюк Карина Вʼячеславівна</t>
  </si>
  <si>
    <t>ВСП «Фаховий коледж економіки і технологій НУ «Чернігівська політехніка «</t>
  </si>
  <si>
    <t>Зелениця Ірина Михайлівна</t>
  </si>
  <si>
    <t>Іванова Тетяна Миколаївна</t>
  </si>
  <si>
    <t>Національний університет "Києво-Могилянська академія"</t>
  </si>
  <si>
    <t>Нагорний Павло Дем'янович</t>
  </si>
  <si>
    <t>Тесля Софія Миколаївна</t>
  </si>
  <si>
    <t>Волкова Світлана Зіновіївна</t>
  </si>
  <si>
    <t>МФКЕХТ</t>
  </si>
  <si>
    <t>Терещенко Дарина Євгенівна</t>
  </si>
  <si>
    <t>ВСП «Гірничо-електромеханічний фаховий коледж КНУ»</t>
  </si>
  <si>
    <t>Магденко Людмила Євгенівна</t>
  </si>
  <si>
    <t>Комунальний заклад «Таранівський ліцей імені Героїв-широнінців» Зміївської міської ради Чугуївського району Харківської області</t>
  </si>
  <si>
    <t>Корначевська Людмила Василівна</t>
  </si>
  <si>
    <t>Тернопільська початкова школа "Ерудит"</t>
  </si>
  <si>
    <t>Легецька Софія Олегівна</t>
  </si>
  <si>
    <t>КТГГ</t>
  </si>
  <si>
    <t>Ренгевич Оксана Василівна</t>
  </si>
  <si>
    <t>Державний навчальний заклад "Запорізький будівельний центр професійно-технічної освіти"</t>
  </si>
  <si>
    <t>Димарчук Тетяна Вікторівна</t>
  </si>
  <si>
    <t>Іванківський ліцей Іванківської селищної ради</t>
  </si>
  <si>
    <t>Київський національний університет будівництва і архітектури</t>
  </si>
  <si>
    <t>Шелупець Поліна Миколаївна</t>
  </si>
  <si>
    <t>Відокремлений структурний підрозділ "Фаховий коледж економіки і технологій Національного університету "Чернігівська політехніка"</t>
  </si>
  <si>
    <t>Назаренко Ірина Миколаївна</t>
  </si>
  <si>
    <t>Вертіївський дошкільний навчальний заклад "Колосок"</t>
  </si>
  <si>
    <t>Roman Yuzheka</t>
  </si>
  <si>
    <t>Master student 
Faculty of Finance Management and Business 
Ivan Franko National University of Lviv,
member of the Public Organization «Union of Educators of Ukraine»</t>
  </si>
  <si>
    <t>Садчикова Ірина Володимирівна</t>
  </si>
  <si>
    <t>Клименко Катеріна</t>
  </si>
  <si>
    <t>Відокремлений структурний підрозділ «Фаховий коледж економіки і технологій НУ «Чернігівська політехніка»</t>
  </si>
  <si>
    <t>Засухіна Марія Сергіївна</t>
  </si>
  <si>
    <t>Клапків Юрій Михайлович</t>
  </si>
  <si>
    <t>Пронікова Ірина Вікторівана</t>
  </si>
  <si>
    <t>Національний університет "Чернігівський колегіум" імені Т.Г.Шевченка</t>
  </si>
  <si>
    <t>Рагуліна Ірина Іванівна</t>
  </si>
  <si>
    <t>Відокремлений структурний підрозділ «Вовчанський фаховий коледж ДБТУ»</t>
  </si>
  <si>
    <t>Божко Ірина Георгіївна</t>
  </si>
  <si>
    <t>Чернівецький медичний фаховий коледж</t>
  </si>
  <si>
    <t>Тищук Альбіна Василівна</t>
  </si>
  <si>
    <t>Семенівська гімназія Старокозацької сільської ради</t>
  </si>
  <si>
    <t>Москаленко Олена Володимирівна</t>
  </si>
  <si>
    <t>Харківський національний університет імені В.Н. Каразіна</t>
  </si>
  <si>
    <t>Меліховець Ганна Алімівна</t>
  </si>
  <si>
    <t>Рязанова Наталія Олексіївна</t>
  </si>
  <si>
    <t>Комишанченко Артем Юрійович</t>
  </si>
  <si>
    <t>Сухецька Лариса Петрівна</t>
  </si>
  <si>
    <t>ЗОШ І-ІІІ ст.2 м.Зборова</t>
  </si>
  <si>
    <t>Дворник Інна Володимирівна</t>
  </si>
  <si>
    <t>Відокремлений підрозділ Національного університету біоресурсів і природокористування України "Ніжинський агротехнічний інститут"</t>
  </si>
  <si>
    <t>Гунько Ніла Олександрівна</t>
  </si>
  <si>
    <t>Піскунов Роман Олександрович</t>
  </si>
  <si>
    <t>Літовка-Деменіна Світлана Григорівна</t>
  </si>
  <si>
    <t>Київський фаховий коледж туризму та готельного господарства</t>
  </si>
  <si>
    <t>Левкович Іванна Стефанівна</t>
  </si>
  <si>
    <t>ВСП " Стрийський фаховий коледж Львівського НУП"</t>
  </si>
  <si>
    <t>Каролоп Олена Олександрівна</t>
  </si>
  <si>
    <t>Чеснік Наталія Миколаївна</t>
  </si>
  <si>
    <t>Вінницький коледж Національного університету харчових технологій</t>
  </si>
  <si>
    <t>Верхогляд Катерина Сергіївна</t>
  </si>
  <si>
    <t>Сосновська Руслана Станіславівна</t>
  </si>
  <si>
    <t>Медичний фаховий коледж Харківського національного медичного університету</t>
  </si>
  <si>
    <t>Яременко Інна Анатоліївна</t>
  </si>
  <si>
    <t>Відокремлений структурний підрозділ "Фаховий коледж економіки і технологій "НУ" Чернігівська політехніка"</t>
  </si>
  <si>
    <t>Басай Андрій</t>
  </si>
  <si>
    <t>Відокремлений структурний підрозділ херсонський політехнічний фаховий коледж національного університету Одеська політехніка</t>
  </si>
  <si>
    <t>Руденко Ніна Іванівна</t>
  </si>
  <si>
    <t>ВСП «Технологічний фаховий коледж Державного університету економіки і технологій»</t>
  </si>
  <si>
    <t>Клименко Ганна Василівна</t>
  </si>
  <si>
    <t>Дніпровська гіиназія № 106</t>
  </si>
  <si>
    <t>Синчак Віктор Петрович</t>
  </si>
  <si>
    <t xml:space="preserve">Хмельницький університет
управління та права імені Леоніда Юзькова
</t>
  </si>
  <si>
    <t>Рудой Володимир Михайлович</t>
  </si>
  <si>
    <t>Сколовський Кірілл Олексійович</t>
  </si>
  <si>
    <t>Хортицька національна академія</t>
  </si>
  <si>
    <t>Яковлєв Михайло Володимирович</t>
  </si>
  <si>
    <t>Вовчанський фаховий коледж ДБТУ</t>
  </si>
  <si>
    <t>Ісаєнко Дар'я Русланівна</t>
  </si>
  <si>
    <t>Борисюк Катерина Михайлівна</t>
  </si>
  <si>
    <t>Маринченко Карина Олександрівна</t>
  </si>
  <si>
    <t>ВСП "ФКЕТ НУ "Чернігівська політехніка""</t>
  </si>
  <si>
    <t>Соколовський Павло Олексійович</t>
  </si>
  <si>
    <t>ХНА ЗОР</t>
  </si>
  <si>
    <t>Тищенко Олег Сергійович</t>
  </si>
  <si>
    <t>Бойко Олена Володимирівна</t>
  </si>
  <si>
    <t>Рильський Максим Геннадійович</t>
  </si>
  <si>
    <t>Стороженко Олена Юріївна</t>
  </si>
  <si>
    <t>Вовчансткий фаховий коледж біотехнічного університету</t>
  </si>
  <si>
    <t>Костюк Вікторія Анатоліївна</t>
  </si>
  <si>
    <t>Національний університет біоресурсів і природокористування України</t>
  </si>
  <si>
    <t>Кирилюс Маргарита Сергіївна</t>
  </si>
  <si>
    <t>Гімназія №5 "Перлина" Бердянської міської ради</t>
  </si>
  <si>
    <t>Рєзнік Олеся Миколаївна</t>
  </si>
  <si>
    <t>Новікова Людмила Флорівна</t>
  </si>
  <si>
    <t>Університет митної справи та фінансів</t>
  </si>
  <si>
    <t>Скорописова Людмила Іванівна</t>
  </si>
  <si>
    <t>Донецький обласний палац дитячої та юнацької творчості</t>
  </si>
  <si>
    <t>Івашина Світлана Юріївна</t>
  </si>
  <si>
    <t>Лукань Софія Сергіївна</t>
  </si>
  <si>
    <t>Шендригоренко Марина Трохимівна</t>
  </si>
  <si>
    <t>Маріупольський державний університет</t>
  </si>
  <si>
    <t>Фірсова Наталія Леонідівна</t>
  </si>
  <si>
    <t>Єрмоленко Дмитро Сергійович</t>
  </si>
  <si>
    <t>Івашина Олександр Флорович</t>
  </si>
  <si>
    <t>Мальованна Таїса Петрівна</t>
  </si>
  <si>
    <t>Черкаський фаховий коледж харчових технологій та бізнесу</t>
  </si>
  <si>
    <t>С'єдіна Інна Олегівна</t>
  </si>
  <si>
    <t>Харківське вище професійне училище сфери послуг</t>
  </si>
  <si>
    <t>Ващук Руслана Іванівна</t>
  </si>
  <si>
    <t>Яблунівська філія опорного закладу Кам'янський ліцей</t>
  </si>
  <si>
    <t>Карбовська Жанна Анатоліївна</t>
  </si>
  <si>
    <t>Муравський Олексій Андрійович</t>
  </si>
  <si>
    <t>Войчишина Валентина Леонідівна</t>
  </si>
  <si>
    <t>Кам'янець-Подільський ліцей з посиленою військово-фізичною підготовкою Хмельницької області</t>
  </si>
  <si>
    <t>Дрьомов Сергій Віталійович</t>
  </si>
  <si>
    <t>Тарасюк Ірина Володимирівна</t>
  </si>
  <si>
    <t>ВСП «Технологічний фаховий коледж Національного лісотехнічного університету України»</t>
  </si>
  <si>
    <t>Тупчій Антоніна Филимонівна</t>
  </si>
  <si>
    <t>Файчук Ольга Валеріївна</t>
  </si>
  <si>
    <t>Макогон Валентина Дмитрівна</t>
  </si>
  <si>
    <t>Державний торговельно-економічний університет</t>
  </si>
  <si>
    <t>Суліма Ганна Костянтинівна</t>
  </si>
  <si>
    <t>Вовчанський фаховий коледж дбту</t>
  </si>
  <si>
    <t>Юхименко Володимир Миколайович</t>
  </si>
  <si>
    <t>Київський національний університет імені Тараса Шевченка</t>
  </si>
  <si>
    <t>Подгорна Алла Олександрівна</t>
  </si>
  <si>
    <t>ВСП "Фаховий коледж НУК імені адмірала Макарова"</t>
  </si>
  <si>
    <t>Бровар Марія Степанівна</t>
  </si>
  <si>
    <t>Макогон Іван Іванович</t>
  </si>
  <si>
    <t>Міністерство фінансів України</t>
  </si>
  <si>
    <t>Щербак Єлизавета Денисівна</t>
  </si>
  <si>
    <t>Тимошик Наталія Степанівна</t>
  </si>
  <si>
    <t>Бондаренко Свiтлана Миколаīвна</t>
  </si>
  <si>
    <t>Харкiвський автомобiльно-дорожний фаховий коледж</t>
  </si>
  <si>
    <t>Шикула Наталя Григорівна</t>
  </si>
  <si>
    <t>Нікопольська гімназія №7 Нікопольської міської ради</t>
  </si>
  <si>
    <t>Коваленко Вікторія Володимирівна</t>
  </si>
  <si>
    <t>Глушко Віта Володимирівна</t>
  </si>
  <si>
    <t>Академічний ліцей №1 імені А.С.Малишка Обухівської міської ради Київської области</t>
  </si>
  <si>
    <t>Макогон Вероніка Іванівна</t>
  </si>
  <si>
    <t>Броварський ліцей № 2 ім. В.О. Сухомлинського</t>
  </si>
  <si>
    <t>Костоглодова Марина Сергіївна</t>
  </si>
  <si>
    <t>Безпаленко Ольга Володимирівна</t>
  </si>
  <si>
    <t>ВНЗ "Київський університет ринкових відносин"</t>
  </si>
  <si>
    <t>Шевченко Любов Ярославівна</t>
  </si>
  <si>
    <t>Перегуда Анна Володимирівна</t>
  </si>
  <si>
    <t>Відокремлений структурний підрозділ «Вовчанський фаховий коледж» ДБТУ</t>
  </si>
  <si>
    <t>Аврамчук Лідія Андріївна</t>
  </si>
  <si>
    <t>Подвірна Тетяна Володимирівна</t>
  </si>
  <si>
    <t>Тернопільський національний технічний університет ім.І.Пулюя</t>
  </si>
  <si>
    <t>Горохова Вікторія Михайлівна</t>
  </si>
  <si>
    <t>Сумський фаховий коледж економіки і торгівлі</t>
  </si>
  <si>
    <t>Рудюк Наталя Валентинівна</t>
  </si>
  <si>
    <t>Дніпровський транспортно-економічний фаховий коледж</t>
  </si>
  <si>
    <t>Прошункова Анжеліка Владіславівна</t>
  </si>
  <si>
    <t>Худолій Любов Михайлівна</t>
  </si>
  <si>
    <t>Костенко Єлізавета Олексіївна</t>
  </si>
  <si>
    <t>Кобильченко Руслан Григорович</t>
  </si>
  <si>
    <t>МФУ</t>
  </si>
  <si>
    <t>Азаренков Сергій Григорович</t>
  </si>
  <si>
    <t>Нечитайло Максим Олексійович</t>
  </si>
  <si>
    <t>Кісь Андрій Романович</t>
  </si>
  <si>
    <t>Шимко Олена Володимирівна</t>
  </si>
  <si>
    <t>ВСП "Одеський технічний фаховий коледж ОНТУ"</t>
  </si>
  <si>
    <t>Павленко Андрій Генрихович</t>
  </si>
  <si>
    <t>Оболєнцева Вікторія Вікторівна</t>
  </si>
  <si>
    <t>Добропільський НВК "Спеціалізована школа І-ІІІ ступенів № 4 з поглибленим вивченням окремих предметів-ДНЗ " Добропільської міської ради Донецької області</t>
  </si>
  <si>
    <t>Петраш Денис Олександрович</t>
  </si>
  <si>
    <t>Деркач Тетяна Анатоліївна</t>
  </si>
  <si>
    <t>ВСП "Уманський фаховий коледж технологій та бізнесу УНУС"</t>
  </si>
  <si>
    <t>Черненко Володимир Миколайович</t>
  </si>
  <si>
    <t>Калашнік Денис Романович</t>
  </si>
  <si>
    <t>Черкашин Віктор Іванович</t>
  </si>
  <si>
    <t>Будрик Оксана Ігорівна</t>
  </si>
  <si>
    <t>Ліцей Інітіум міста Сєвєродонецька Луганської області</t>
  </si>
  <si>
    <t>Акастьолова Оксана Володимирівна</t>
  </si>
  <si>
    <t>Орільський ліцей Слобожанської селищної ради Дніпровського району Дніпропетровської області</t>
  </si>
  <si>
    <t>Мосійчук Алла Ярославівна</t>
  </si>
  <si>
    <t>Відокремлений структурний підрозділ "Березнівський лісотехнічний фаховий коледж Національного університету водного господарства та природокористування"</t>
  </si>
  <si>
    <t>Хижняк Елізавета Сергіївна</t>
  </si>
  <si>
    <t>Назаревич Софія Петрівна</t>
  </si>
  <si>
    <t>Відокремлений структурний підрозділ «Зборівський фаховий коледж Тернопільського національного технічного університету імені Івана Пулюя»</t>
  </si>
  <si>
    <t>Глуходєдова Юлія Миколаївна</t>
  </si>
  <si>
    <t>Комунальний заклад "Харківський ліцей №10 Харківської міської ради"</t>
  </si>
  <si>
    <t>Проценко Світлана Сергіїївна</t>
  </si>
  <si>
    <t>Баратівська гімназія Горохівської сільської ради Баштанського району Миколаївської області</t>
  </si>
  <si>
    <t>Галица Андрій Віталійович</t>
  </si>
  <si>
    <t>Губинська Наталія Володимирівна</t>
  </si>
  <si>
    <t>Харківський автодорожній фаховий коледж</t>
  </si>
  <si>
    <t>Демченко Юлія Ігорівна</t>
  </si>
  <si>
    <t>Козлова Вероніка Миколаївна</t>
  </si>
  <si>
    <t>Акчурін Амір Рінатович</t>
  </si>
  <si>
    <t>Комунальний заклад вищої освіти Хортицька національна навчально реабілітаційна академія Запорізької обласної ради</t>
  </si>
  <si>
    <t>Фалєєва Світлана Костянтинівна</t>
  </si>
  <si>
    <t>Комунальний заклад "Харківська гімназія 86 Харківської міської ради"</t>
  </si>
  <si>
    <t>Цибулькіна Наталя Володимирівна</t>
  </si>
  <si>
    <t>Відокремлений структурний підрозділ " Гірничо-електромеханічний фаховий коледж Криворізького національного університету"</t>
  </si>
  <si>
    <t>Мартинюк Софія Володимирівна</t>
  </si>
  <si>
    <t>Гринчук Любов Григорівна</t>
  </si>
  <si>
    <t>Ліцей №2 м. Хмільника Вінницької області</t>
  </si>
  <si>
    <t>Гориславець Павло Анатолійович</t>
  </si>
  <si>
    <t>Національний університет "Львівська політехніка"</t>
  </si>
  <si>
    <t>Старинська Ганна</t>
  </si>
  <si>
    <t>Варшавська українська школа</t>
  </si>
  <si>
    <t>Кудлай Олена Валеріївна</t>
  </si>
  <si>
    <t>ФОП , Полімовний ліцей 23</t>
  </si>
  <si>
    <t>Надія Олександрівна Дорошенко</t>
  </si>
  <si>
    <t>Харківський національний університет імені Василя Каразіна</t>
  </si>
  <si>
    <t>Тюміна Владислава Олександрівна</t>
  </si>
  <si>
    <t>Дніпровська гімназія № 72 Дніпровської міської ради</t>
  </si>
  <si>
    <t>Томас</t>
  </si>
  <si>
    <t>Ірина</t>
  </si>
  <si>
    <t>Германчук Вікторія Андріївна</t>
  </si>
  <si>
    <t>Полінкевич Оксана Миколаївна</t>
  </si>
  <si>
    <t>Луцький національний технічний університет</t>
  </si>
  <si>
    <t>Бровко Лариса Василівна</t>
  </si>
  <si>
    <t>Відокремлений структурний підрозділ "Хорольський агропромисловий фаховий коледж Полтавського державного аграрного університету"</t>
  </si>
  <si>
    <t>Селезень Лілія Сергіївна</t>
  </si>
  <si>
    <t>Стеценко Олена Олексіївна</t>
  </si>
  <si>
    <t>ВСП Хорольський АФК ПДАУ</t>
  </si>
  <si>
    <t>Химич Ірина Григорівна</t>
  </si>
  <si>
    <t>Мірошник Алла Сергіївна</t>
  </si>
  <si>
    <t>Нагорна Олена Володимирівна</t>
  </si>
  <si>
    <t>Комунальний заклад освіти "Покровський центр підготовки і перепідготовки робітничих кадрів" Дніпропетровської обласної ради"</t>
  </si>
  <si>
    <t>Чумак Ірина Казимирівна</t>
  </si>
  <si>
    <t>Чернівецький фаховий коледж бізнесу та харчових технологій</t>
  </si>
  <si>
    <t>Мищишин Іванна Романівна</t>
  </si>
  <si>
    <t>Інститут регіональних досліджень ім. М. І. Долішнього НАН України</t>
  </si>
  <si>
    <t>Білоус Дар'я Андріївна</t>
  </si>
  <si>
    <t>Ярошевський Ярослав Богданович</t>
  </si>
  <si>
    <t>Теребовлянський музей-майстерня</t>
  </si>
  <si>
    <t>Гусак Ірина Юріївна</t>
  </si>
  <si>
    <t>Коваленко Ганна Олександрівна</t>
  </si>
  <si>
    <t>КЗО " Покровський ЦППРК" ДОР"</t>
  </si>
  <si>
    <t>Ященко Аліна Олександрівна</t>
  </si>
  <si>
    <t>Коледж Економіки та технологій</t>
  </si>
  <si>
    <t>Андріець Вікторія Євгеніївна</t>
  </si>
  <si>
    <t>Бондаренко Артем Сергійович</t>
  </si>
  <si>
    <t>КЗ "Мереф'янський медичний ліцей"</t>
  </si>
  <si>
    <t>Івах Світлана Сергіївна</t>
  </si>
  <si>
    <t>Герінбург Ольга Вікторівна</t>
  </si>
  <si>
    <t>Херсонський академічний ліцей імені О.В.Мішукова</t>
  </si>
  <si>
    <t>Поперечнюк Людмила Миколаївна</t>
  </si>
  <si>
    <t>Звягельський політехнічний фаховий коледж</t>
  </si>
  <si>
    <t>Жовторіпенко Христина Олександрівна</t>
  </si>
  <si>
    <t>ФКЕТ</t>
  </si>
  <si>
    <t>Колодій Андрій Володимирович</t>
  </si>
  <si>
    <t>Львівський національний університет природокористування</t>
  </si>
  <si>
    <t>Рудик Вікторія Сергіївна</t>
  </si>
  <si>
    <t>Відокремлений структурний підрозділ "Аграрно-економічний фаховий коледж Полтавського державного аграрного університету"</t>
  </si>
  <si>
    <t>Бондаренко Наталія Дмитрівна</t>
  </si>
  <si>
    <t>КЗ "Мереф'янський ліцей №7"</t>
  </si>
  <si>
    <t>Шільвінська Ольга Леонардівна</t>
  </si>
  <si>
    <t>Черкаський державний бізнес-коледж</t>
  </si>
  <si>
    <t>Герасимчук Алла Вікторівна</t>
  </si>
  <si>
    <t>ДНЗ "Полонський агропромисловий центр професійної освіти"</t>
  </si>
  <si>
    <t>Воробйова Марія Олександрівна</t>
  </si>
  <si>
    <t>ВСП ТФК ДУЕТ</t>
  </si>
  <si>
    <t>Лещик Ірина Богданівна</t>
  </si>
  <si>
    <t>25 лютого 2025 р.</t>
  </si>
  <si>
    <t>Історія грошового обігу України: жіночий світ монети</t>
  </si>
  <si>
    <t>Христенко Ірина Миколаївна</t>
  </si>
  <si>
    <t>Комунальний заклад "Заклад дошкільної освіти (ясла-садок) √109 Харківської міської ради"</t>
  </si>
  <si>
    <t>Лук'янова Віталіна Андріївна</t>
  </si>
  <si>
    <t>КЗ " Білгород-Дністровський педагогічний фахових коледж"</t>
  </si>
  <si>
    <t>Вертіївський ДНЗ "Колосок"</t>
  </si>
  <si>
    <t>Мадай Лідія Орестівна</t>
  </si>
  <si>
    <t>Львівська гімназія "Євшан"</t>
  </si>
  <si>
    <t>Відокремлений структурний підрозділ "Вовчанський фаховий коледж Державного біотехнологічного університету"</t>
  </si>
  <si>
    <t>Псьота Вікторія Олександрівна</t>
  </si>
  <si>
    <t>КЗ "Мереф`янський ліцей №7"</t>
  </si>
  <si>
    <t>Вовчанстький фаховий біотехнічний</t>
  </si>
  <si>
    <t>Клименко Тетяна Вікторівна</t>
  </si>
  <si>
    <t>Воронецька Ірина Яківна</t>
  </si>
  <si>
    <t>Ліцей ім. Михайла Драгоманова</t>
  </si>
  <si>
    <t>Дерев'янко Світлана Іванівна</t>
  </si>
  <si>
    <t>НУБІП України</t>
  </si>
  <si>
    <t>Крот Людмила Миколаївна</t>
  </si>
  <si>
    <t>Кременчуцький національний університет імені Михайла Остроградського</t>
  </si>
  <si>
    <t>Барабаш Леся Віталіївна</t>
  </si>
  <si>
    <t>Уманський національний університет садівництва</t>
  </si>
  <si>
    <t>Пронікова Ірина Вікторівна</t>
  </si>
  <si>
    <t>Музичко Ірина Анатоліївна</t>
  </si>
  <si>
    <t>ВСП "Фаховий коледж економіки і технологій НУ "Чернігівська політехніка"</t>
  </si>
  <si>
    <t>Парна Оксана Миколаївна</t>
  </si>
  <si>
    <t>Кролевецький заклад дошкільної освіти (ясла-садок)№7 Кролевецької міської ради</t>
  </si>
  <si>
    <t>ЦЮПАК Оксана Петрівна</t>
  </si>
  <si>
    <t>Відокремлений структурний підрозділ "Технологічний фаховий коледж Національного лісотехнічного університету України"</t>
  </si>
  <si>
    <t>Копилова Ольга Володимирівна</t>
  </si>
  <si>
    <t>Одеський національний морський університет</t>
  </si>
  <si>
    <t>Коханова Олена Федорівна</t>
  </si>
  <si>
    <t>Харківський автомобільно - дорожній фаховий коледж</t>
  </si>
  <si>
    <t>Сесюк Ліза Сергіївна</t>
  </si>
  <si>
    <t>Вінницький Національний аграрний університет</t>
  </si>
  <si>
    <t>Буцька Єлизавета Олександрівна</t>
  </si>
  <si>
    <t>Харківський радіотехнічний фаховий коледж</t>
  </si>
  <si>
    <t>Відокремлений структурний підрозділ "Вовчанський фаховий коледж ДБТУ"</t>
  </si>
  <si>
    <t>Бондар Вікторія Олександрівна</t>
  </si>
  <si>
    <t>заклад загальної середньої освіти "Солонянський ліцей" Солонянської селищної ради Дніпропетровської області</t>
  </si>
  <si>
    <t>ВСП»Вінницький фаховий коледж НУХТ «</t>
  </si>
  <si>
    <t>Гоголь Оксана Василівна</t>
  </si>
  <si>
    <t>Канівська загальноосвітня школа I - ІІІ ступенів №4 Канівської міської ради Черкаської області</t>
  </si>
  <si>
    <t xml:space="preserve">
Харківський Національний Університет імені В.Н.Каразніа</t>
  </si>
  <si>
    <t>Буйвал Олена Вячеславівна</t>
  </si>
  <si>
    <t>Кролевецький заклад дошкільної освіти ясла-садок 7 Кролевецької міської ради</t>
  </si>
  <si>
    <t>Мошенська Наталія Валеріївна</t>
  </si>
  <si>
    <t>Харківський фаховий коледж спорту</t>
  </si>
  <si>
    <t>Ігнатенко Леся Євгенівна</t>
  </si>
  <si>
    <t>Середня загальноосвітня школа № 67</t>
  </si>
  <si>
    <t>Трапезникова Олена Василівна</t>
  </si>
  <si>
    <t>Каховська спеціалізована загальноосвітня школа І-ІІІ ступенів №2 з поглибленим вивченням іноземних мов Каховської міської ради</t>
  </si>
  <si>
    <t>Ладан Сергій Петрович</t>
  </si>
  <si>
    <t>Вінницький гуманітарний ліцей №1 імені М.І.Пирогова</t>
  </si>
  <si>
    <t>Яковенко Лариса Іванівна</t>
  </si>
  <si>
    <t>Полтавський національний педагогічний університет імені В.Г.Короленка</t>
  </si>
  <si>
    <t>Ягужинська Крістіна Миколаївна</t>
  </si>
  <si>
    <t>ЦНТУ</t>
  </si>
  <si>
    <t>Кірічок Марина Олексіївна</t>
  </si>
  <si>
    <t>Навчально-виховний комплекс 2 Покровської міської ради</t>
  </si>
  <si>
    <t>Світлана Юріївна Данілова</t>
  </si>
  <si>
    <t>Нікопольська гімназія 20 Нікопольської міської ради</t>
  </si>
  <si>
    <t>Кухарчук Надія Миколаївна</t>
  </si>
  <si>
    <t>Прилуцький заклад дошкільної освіти (ясла-садок) комбінованого типу N 29</t>
  </si>
  <si>
    <t>Кочешков Анатолій</t>
  </si>
  <si>
    <t>НТУУ "КПІ ім. І. Сікорського"</t>
  </si>
  <si>
    <t>Марченко Наталія Миколаївна</t>
  </si>
  <si>
    <t>Адаменко Ірина Петрівна</t>
  </si>
  <si>
    <t>Добропільський НВК "Спеціалізована школа І-ІІІ ступенів № 4 з поглибленим вивченням окремих предметів-ДНЗ "Добропільської міської ради Донецької області</t>
  </si>
  <si>
    <t>Ткач Валентина Михайлівна</t>
  </si>
  <si>
    <t>Кононець Олена Миколаївна</t>
  </si>
  <si>
    <t>Ліцей 240 "Соціум" м.Київ</t>
  </si>
  <si>
    <t>Тибель Іван Васильович</t>
  </si>
  <si>
    <t>Нурхаметова Ірина Сагідулівна</t>
  </si>
  <si>
    <t>ВСП ЛКТІ НУ ЛП</t>
  </si>
  <si>
    <t>Харківський національний університет імені В.Н.Каразіна</t>
  </si>
  <si>
    <t>Мисько Володимир Зіновійович</t>
  </si>
  <si>
    <t>Кам'янець-Подільське позашкільне навчально-виховне об'єднання</t>
  </si>
  <si>
    <t>Михайлюк Світлана Іванівна</t>
  </si>
  <si>
    <t>Новороздільський політехнічний фаховий коледж</t>
  </si>
  <si>
    <t>Ролінський Олександр Володимирович</t>
  </si>
  <si>
    <t>Водоп'янов Роман Вікторович</t>
  </si>
  <si>
    <t>Комунальний заклад "Запорізька спеціалізована школа-інтернат ІІ-ІІІ ступенів "Козацький ліцей" Запорізької обласної ради</t>
  </si>
  <si>
    <t>Комунальний заклад "Ліцей сучасної освіти "Інтелект" Світловодської міської ради"</t>
  </si>
  <si>
    <t>Нянько Людмила Юріївна</t>
  </si>
  <si>
    <t>Шаповалова Наталія Михайлівна</t>
  </si>
  <si>
    <t>СК ЗДО "Слов'янський ясла - садок №1 "Веселка"</t>
  </si>
  <si>
    <t>ФІліп'єва Валентина Іванівна</t>
  </si>
  <si>
    <t>КЗО "Межівське ПТУ" ДОР</t>
  </si>
  <si>
    <t>Власова Катерина Василівна</t>
  </si>
  <si>
    <t>Вугледарський навчально – виховний комплекс «МРІЯ» (загальноосвітня школа І-ІІІ ступенів – дошкільний навчальний заклад) Вугледарської міської ради Донецької області</t>
  </si>
  <si>
    <t>Парубець Олена Миколаївна</t>
  </si>
  <si>
    <t>Національний університет Чернігівська політехніка</t>
  </si>
  <si>
    <t>Філаткіна Оксана Василівна</t>
  </si>
  <si>
    <t>Миколаївська гімназія №57 ім.Т.Г. Шевченка</t>
  </si>
  <si>
    <t>Микитенко Ірина Ігорівна</t>
  </si>
  <si>
    <t>Айдембекова Ольга Михайлівна</t>
  </si>
  <si>
    <t>Шатіло Оксана Вадимівна</t>
  </si>
  <si>
    <t>-</t>
  </si>
  <si>
    <t>Кам'янець Подільський державний історичний музей-заповідник</t>
  </si>
  <si>
    <t>Відокремлений структурний підрозділ ''Зборівський фаховий коледж Тернопільського національного технічного університету імені Івана Пулюя"</t>
  </si>
  <si>
    <t>Гуренко Тамара Олексіївна</t>
  </si>
  <si>
    <t>Шевченко Борис Олексійович</t>
  </si>
  <si>
    <t>Полтавський національний педагогічний університет імені В.Г. Короленка</t>
  </si>
  <si>
    <t>Крилова Олена Валер'янівна</t>
  </si>
  <si>
    <t>НТУ"Дніпровська політехніка"</t>
  </si>
  <si>
    <t>Проніков Олександр Костянтинович</t>
  </si>
  <si>
    <t>Романішина Юлія Іванівна</t>
  </si>
  <si>
    <t>Національний технічний університет "Дніпровська політехніка"</t>
  </si>
  <si>
    <t>Боярова Олена Анатоліївна</t>
  </si>
  <si>
    <t>НУБіП України</t>
  </si>
  <si>
    <t>Куса Тетяна Миколаївна</t>
  </si>
  <si>
    <t>КЗЗСО "Луцький ліцей 21 імені Михайла Кравчука Луцької міської ради"</t>
  </si>
  <si>
    <t>Власюк Світлана Анатоліївна</t>
  </si>
  <si>
    <t>Ілюхіна Василина</t>
  </si>
  <si>
    <t>УДУ ім. М.Драгоманова</t>
  </si>
  <si>
    <t>Відокремлений структурний підрозділ "Хорольський агропромисловий коледж Полтавського державного аграрного університету"</t>
  </si>
  <si>
    <t>Тимоць Мирослава Василівна</t>
  </si>
  <si>
    <t>ЗВО "Університет Короля Данила"</t>
  </si>
  <si>
    <t>Нянько Віталій Миколайович</t>
  </si>
  <si>
    <t>Броварський ліцей №2 ім. В. О. Сухомлинського</t>
  </si>
  <si>
    <t>ВСП Технологічний фаховий коледж Державного університету економіки і технологій</t>
  </si>
  <si>
    <t>Мисько Тетяна Орестівна</t>
  </si>
  <si>
    <t>Кам'янець-Подільський ліцей №17</t>
  </si>
  <si>
    <t>Катрусяк Віктор Михайлович</t>
  </si>
  <si>
    <t>Скалатський ліцей Тернопільська обл</t>
  </si>
  <si>
    <t>Пічугіна Юлія Валеріївна</t>
  </si>
  <si>
    <t>ОНУ імені І.І.Мечникова</t>
  </si>
  <si>
    <t>Прилуцька Тетяна Дмитрівна</t>
  </si>
  <si>
    <t>Харківський національний педагогічний університет імені Г. С. Сковороди</t>
  </si>
  <si>
    <t>Турова Лариса Леонідівна</t>
  </si>
  <si>
    <t>Державний університет "Київський авіаційний інститут"</t>
  </si>
  <si>
    <t>Синявін Олександр Миколайович</t>
  </si>
  <si>
    <t>ВСП «Фаховий коледж Національного університету кораблебудування імені адмірала Макарова» (м. Миколаїв)</t>
  </si>
  <si>
    <t>Панченко Вікторія Сергіївна</t>
  </si>
  <si>
    <t>ВСП "Житомирський торговельно-економічний фаховий коледж Державного торговельно-економічного університету"</t>
  </si>
  <si>
    <t>Дейкун Інна Олексіївна</t>
  </si>
  <si>
    <t>Ніжинська гімназія 15 " Основа"</t>
  </si>
  <si>
    <t>Маркова Євгенія Юхимівна</t>
  </si>
  <si>
    <t>Херсонський морський фаховий коледж рибної промисловості</t>
  </si>
  <si>
    <t>Ткачук Наталія Миколаївна</t>
  </si>
  <si>
    <t>Гут Любов Василівна</t>
  </si>
  <si>
    <t>Чернівецький торговельно-економічний інститут Державного торговельно-економічного університету</t>
  </si>
  <si>
    <t>Непокупна Тетяна Андріївна</t>
  </si>
  <si>
    <t>Веліченко Дмитро Святославович</t>
  </si>
  <si>
    <t>ОДЕСЬКИЙ ЛІЦЕЙ №28</t>
  </si>
  <si>
    <t xml:space="preserve">Дяків Ольга Юліанівна 
</t>
  </si>
  <si>
    <t>Кузик НАТАЛІЯ ПЕТРІВНА</t>
  </si>
  <si>
    <t>Нянько Валерія Віталіївна</t>
  </si>
  <si>
    <t>Степаненко Сергій Володимирович</t>
  </si>
  <si>
    <t>Скрипій Юрій Олексійович</t>
  </si>
  <si>
    <t>Державний університет інфраструктури та технологій</t>
  </si>
  <si>
    <t>Божко Надія Валеріївна</t>
  </si>
  <si>
    <t>Шевчук Катерина Віталіївна</t>
  </si>
  <si>
    <t>Долотова Ольга Михайлівна</t>
  </si>
  <si>
    <t>Дніпровська гімназія 34 ДМР</t>
  </si>
  <si>
    <t>Гробова Наталія</t>
  </si>
  <si>
    <t>Люботинська загальноосвітня школа І-ІІІ ступенів № 3 Люботинської міської ради Харківської області</t>
  </si>
  <si>
    <t>Приходько Володимир Всеволодович</t>
  </si>
  <si>
    <t>Стеблівський ліцей – опорний заклад загальної середньої освіти імені І. С. Нечуя – Левицького Стеблівської селищної ради Черкаської області</t>
  </si>
  <si>
    <t>Скрипник Олена Владиславівна</t>
  </si>
  <si>
    <t>Вище професійне училище #7 м. Кременчука Полтавської області</t>
  </si>
  <si>
    <t>ТИМОШИК Наталія Степанівна</t>
  </si>
  <si>
    <t>Туманцова Олена Валеріївна</t>
  </si>
  <si>
    <t>Полтавський фаховий кооперативний коледж</t>
  </si>
  <si>
    <t>здобувач вищої освіти ІІ курсу навчальної групи І
галузь знань 05 «Соціальні та поведінкові науки»
напряму підготовки (спеціальності) 053 «Психологія», 
Інститут управління, психології та безпеки,
Львівський державний університет внутрішніх справ, 
член Громадської організації «Спілка освітян України»</t>
  </si>
  <si>
    <t>Харкiвський автомобiльно дорожний фаховий коледж</t>
  </si>
  <si>
    <t>Мельянкова Людмила Василівна</t>
  </si>
  <si>
    <t>Савченко Алла Володимирівна</t>
  </si>
  <si>
    <t>Вінницький транспортний фаховий коледж</t>
  </si>
  <si>
    <t>КЗ Рішельєвський науковий ліцей</t>
  </si>
  <si>
    <t>Єрохіна Лариса Дмитрівна</t>
  </si>
  <si>
    <t>Верхньодніпровський ліцей №2</t>
  </si>
  <si>
    <t>ВСП Хорольський АФК</t>
  </si>
  <si>
    <t>Кругляк Мілана Андріївна</t>
  </si>
  <si>
    <t>Хмельницький фаховий економіко-технічний коледж</t>
  </si>
  <si>
    <t>Ладанівська Оксана Володимирівна</t>
  </si>
  <si>
    <t>Прокопенко Юлія Володимирівна</t>
  </si>
  <si>
    <t>СКЗДО "Слов'янський ясла-садок #1 "Веселка" Слов'янської сільської ради</t>
  </si>
  <si>
    <t>а second-year applicant for higher education
of the second (master's) level of higher education, 
field of knowledge 05 «Social and Behavioral Sciences», 
direction of training (specialty) 053 «Psychology»,
Educational and Research Institute of Management, Psychology and Security, 
Lviv State University of Internal Affairs, 
member of the NGO «Union of Educators of Ukraine»</t>
  </si>
  <si>
    <t>Шмаль Василь Миколайович</t>
  </si>
  <si>
    <t>Відокремлений структурний підрозділ"Любешівський технічний фаховий коледж Луцького національного технічного університету"</t>
  </si>
  <si>
    <t>Колесник Олена Олександрівна</t>
  </si>
  <si>
    <t>Херсонська Державна Морська академія</t>
  </si>
  <si>
    <t>Савченко Наталія Григорівна</t>
  </si>
  <si>
    <t>Романенко Інна Сергіївна</t>
  </si>
  <si>
    <t>Кролевецький ЗДО ( ясла -садок) #7</t>
  </si>
  <si>
    <t>Литвиненко Віола Михайлівна</t>
  </si>
  <si>
    <t>комунальний заклад «ХАРКІВСЬКИЙ ЛІЦЕЙ № 105 ХАРКІВСЬКОЇ МІСЬКОЇ РАДИ»</t>
  </si>
  <si>
    <t>Русин Олександра Олександрівна</t>
  </si>
  <si>
    <t>Мукачівський професійний політехнічний коледж</t>
  </si>
  <si>
    <t>Подільчук Мирослава Іванівна</t>
  </si>
  <si>
    <t>Державний професійно-технічний навчальний заклад "Чернівецький професійний ліцей залізничного транспорту "</t>
  </si>
  <si>
    <t>Бондаренко Наталія Вікторівна</t>
  </si>
  <si>
    <t>Шевчук Владислава Олегівна</t>
  </si>
  <si>
    <t>Богданович Вікторія Володимирівна</t>
  </si>
  <si>
    <t>Кісіль Вікторія Володимирівна</t>
  </si>
  <si>
    <t>Дніпровський фаховий коледж енергетичних та інформаційних технологій</t>
  </si>
  <si>
    <t>Галянт Анастасія Миколаївна</t>
  </si>
  <si>
    <t>Шевчук Вікторія Вікторівна</t>
  </si>
  <si>
    <t>лнту</t>
  </si>
  <si>
    <t>Горбатенко Лада Володимирівна</t>
  </si>
  <si>
    <t>Криворізький ліцей академічного спрямування " Міжнародні перспективи"</t>
  </si>
  <si>
    <t>ОРЕШКО ТЕТЯНА ОЛЕКСІЇВНА</t>
  </si>
  <si>
    <t>Міжнародний ліцей "Михаїл"</t>
  </si>
  <si>
    <t>Крехелєва Ольга Володимирівна</t>
  </si>
  <si>
    <t>КЗ " Козачелагерський опорний заклад освіти" Олешківської міської ради</t>
  </si>
  <si>
    <t>Шарова Юлія Миколаївна</t>
  </si>
  <si>
    <t>Грабівська Катерина Юліанівна</t>
  </si>
  <si>
    <t>Вінницький національний аграрний університет</t>
  </si>
  <si>
    <t>Андрієвська Наталія Геннадіївна</t>
  </si>
  <si>
    <t>Гришкова Тетяна Володимирівна</t>
  </si>
  <si>
    <t>Володимирівський ліцей</t>
  </si>
  <si>
    <t>Відокремлений структурний підрозділ «Аграрно-економічний фаховий коледж Полтавського державного аграрного університету»</t>
  </si>
  <si>
    <t>Вінницький фаховий коледж НУХТ</t>
  </si>
  <si>
    <t>Боян Іванна Володимирівна</t>
  </si>
  <si>
    <t>Університет Короля Данила</t>
  </si>
  <si>
    <t>Гнат Юлія Романівна</t>
  </si>
  <si>
    <t xml:space="preserve">
фаховий коледж ЗВО "Університет Короля Данила"</t>
  </si>
  <si>
    <t>Феденько Анастасія Дмитрівна</t>
  </si>
  <si>
    <t>ЗВО «Університет Короля Данила»</t>
  </si>
  <si>
    <t>Вовчанський фаховий коледж державного біотехнологічного університету</t>
  </si>
  <si>
    <t>Уманський національний унівеситет садівництва</t>
  </si>
  <si>
    <t>Довгалюк Ангеліна Русланівна</t>
  </si>
  <si>
    <t>Вінницький Національний Аграрний університет</t>
  </si>
  <si>
    <t>Русин Євгенія Олександрівна</t>
  </si>
  <si>
    <t>Дзюбенко Оксана Володимирівна</t>
  </si>
  <si>
    <t>КЗ "Херсонський базовий медичний фаховий коледж" ХОР</t>
  </si>
  <si>
    <t>Корнелюк Вадим Леонідович</t>
  </si>
  <si>
    <t>Мирогощанський аграрний фаховий коледж</t>
  </si>
  <si>
    <t>Надточій Ірина Ігорівна</t>
  </si>
  <si>
    <t>Херсонський навчально-науковий інститут Національного університету кораблебудування</t>
  </si>
  <si>
    <t>Кірілюс Маргарита Сергіївна</t>
  </si>
  <si>
    <t>Вершигора Дарія Олегівна</t>
  </si>
  <si>
    <t>Яковенко Поліна Вадимівна</t>
  </si>
  <si>
    <t>ПНПУ ІМЕНІ В. Г. КОРОЛЕНКА</t>
  </si>
  <si>
    <t>Костючик Юлія Вікторівна</t>
  </si>
  <si>
    <t>Каховська ЗОШ #3</t>
  </si>
  <si>
    <t>Зозуля Наталія Володимирівна</t>
  </si>
  <si>
    <t>Харківський ліцей №105</t>
  </si>
  <si>
    <t>Гриценко Ольга Миколаївна</t>
  </si>
  <si>
    <t>ВСП "Хмельницький торговельно-економічний фаховий коледж ДТЕУ,"</t>
  </si>
  <si>
    <t>КУДЛАЙ Олена Валеріівна</t>
  </si>
  <si>
    <t>ліцей 23 . м.Дніпро</t>
  </si>
  <si>
    <t>Пелецька Світлана Миколаївна</t>
  </si>
  <si>
    <t>СК ЗДО " Слов'янський я/с №1 "Веселка" Слов'янської сільської ради"</t>
  </si>
  <si>
    <t>Сербенюк Ольга Вікторівна</t>
  </si>
  <si>
    <t>Відокремлений структурний підрозділ *Київський транспортно-економічний фаховий коледж Національного транспортного університету"</t>
  </si>
  <si>
    <t>Крамар Людмила Богданівна</t>
  </si>
  <si>
    <t>Лобур Тетяна Богданівна</t>
  </si>
  <si>
    <t>Каховська ЗОШ №3</t>
  </si>
  <si>
    <t>Волоско Вячеслав Васильович</t>
  </si>
  <si>
    <t>Харюк Богдан Васильович</t>
  </si>
  <si>
    <t>ХМЕЛЬНИЦЬКИЙ УНІВЕРСИТЕТ УПРАВЛІННЯ ТА ПРАВА ІМЕНІ ЛЕОНІДА ЮЗЬКОВА</t>
  </si>
  <si>
    <t>Томас Ірина Георгіївна</t>
  </si>
  <si>
    <t>Миколаївський політехнічний фаховий коледж</t>
  </si>
  <si>
    <t>Борисюк Катерина Миколаївна</t>
  </si>
  <si>
    <t>Дурунда Тетяна</t>
  </si>
  <si>
    <t>Мукачівський політихнічний професійний коледж</t>
  </si>
  <si>
    <t>Жмудь Ірина Анатоліївна</t>
  </si>
  <si>
    <t>Філія "Жуківська початкова школа" Білицького ліцею N1 Білицької селищної ради</t>
  </si>
  <si>
    <t>Руцька Дарина Андріївна</t>
  </si>
  <si>
    <t>Білоус Олександра Сергіївна</t>
  </si>
  <si>
    <t>Вінницький Національний Аграрний Університет</t>
  </si>
  <si>
    <t>Бортун Каріна Олександрівна</t>
  </si>
  <si>
    <t>25 березня 2025 р.</t>
  </si>
  <si>
    <t>Історія грошового обігу України: таємниці скарбів давнього Києва</t>
  </si>
  <si>
    <t>Минич Юлія Василівна</t>
  </si>
  <si>
    <t>Лозівська філія Харківського автомобільно-дорожнього фахового коледжу</t>
  </si>
  <si>
    <t>Патлах Олег Олександрович</t>
  </si>
  <si>
    <t>Національний університет «Чернігівська Політехніка»</t>
  </si>
  <si>
    <t>Тунєєва Олена Миколаївна</t>
  </si>
  <si>
    <t>КЗ ,,Пісочинський ліцей ,,Джерело,,</t>
  </si>
  <si>
    <t>Сич Ірина Сергіївна</t>
  </si>
  <si>
    <t>КЗДО КТ №220 КМР</t>
  </si>
  <si>
    <t>Поплавська Наталія Миколаївна</t>
  </si>
  <si>
    <t>Ірпінський фаховий коледж економіки та права</t>
  </si>
  <si>
    <t>Серпухов Дмитро Володимирович</t>
  </si>
  <si>
    <t>Бондаренко Олена Сергіївна</t>
  </si>
  <si>
    <t>Гусєва Тетяна Миколаївна</t>
  </si>
  <si>
    <t>Добросінська Поліна Сергіївна</t>
  </si>
  <si>
    <t>Одеський Національний Економічний Університет</t>
  </si>
  <si>
    <t>Сʼєдіна Інна Олегівна</t>
  </si>
  <si>
    <t>Березовська Оксана Богданівна</t>
  </si>
  <si>
    <t>Заклад загальної середньої освіти І-ІІІ ступенів - заклад дошкільної освіти с.Товстолуг</t>
  </si>
  <si>
    <t>Вітюк Світлана Михайлівна</t>
  </si>
  <si>
    <t>Новочорторийський технолого-економічний фаховий коледж</t>
  </si>
  <si>
    <t>Довга Віта Володимирівна</t>
  </si>
  <si>
    <t>ВСП "Технологічний фаховий коледж НУ "ЛП"</t>
  </si>
  <si>
    <t>Федоришина Марина Станіславівна</t>
  </si>
  <si>
    <t>Гайворонський політехнічний фаховий коледж</t>
  </si>
  <si>
    <t>Горбенко Ольга Борисівна</t>
  </si>
  <si>
    <t>Київський державний коледж туризму та готельного господарства</t>
  </si>
  <si>
    <t>Дрюк Оксана Олексіївна</t>
  </si>
  <si>
    <t>Херсонський заклад дошкльної освіти № 73 Херсонської міської ради</t>
  </si>
  <si>
    <t>Давиденко Людмила Сергіївна</t>
  </si>
  <si>
    <t>Відокремлений структурний підрозділ "Вугледарський фаховий коледж Маріупольського державного університету"</t>
  </si>
  <si>
    <t>Перетята Ірина Олександрівна</t>
  </si>
  <si>
    <t>ЗДО73 м.Херсон</t>
  </si>
  <si>
    <t>Шевченко Оксана Анатоліївна</t>
  </si>
  <si>
    <t>ДПТНЗ "Конотопське ВПУ"</t>
  </si>
  <si>
    <t>Мареєва Римма Вікторівна</t>
  </si>
  <si>
    <t>Стефішина Юлія Дмитрівна</t>
  </si>
  <si>
    <t>ОНЕУ</t>
  </si>
  <si>
    <t xml:space="preserve">
Олійник Ярослав Віталійович</t>
  </si>
  <si>
    <t>Ложечка Ганна Ігорівна</t>
  </si>
  <si>
    <t>Комунальний заклад освіти “Навчально-виховне об’єднання № 136 “класична гімназія ім. Кирила і Мефодія початкова школа - дошкільний навчальний заклад - валеологічний центр”  Дніпровської міської ради</t>
  </si>
  <si>
    <t>Гречко Катерина Миколаївна</t>
  </si>
  <si>
    <t>ліцей номер 125, м. Києва</t>
  </si>
  <si>
    <t>Драгомір Юлія</t>
  </si>
  <si>
    <t>Андрєєва Олена Володимирівна</t>
  </si>
  <si>
    <t>Чепель Вікторія Вячеславівна</t>
  </si>
  <si>
    <t>ДНЗ №19 "Світлячок"</t>
  </si>
  <si>
    <t>Відокремлений структурний підрозділ "Зборівський фаховий коледж Тернопільського національного технічного університету імені Івана Пулюя"</t>
  </si>
  <si>
    <t>Сергієнко Людмила Костянтинівна</t>
  </si>
  <si>
    <t>Одеський торговельно-економічний фаховий коледж</t>
  </si>
  <si>
    <t>Ряба Людмила Вадимівна</t>
  </si>
  <si>
    <t>Мамонтова Зінаїда Василівна</t>
  </si>
  <si>
    <t>Коньова Катерина Андріївна</t>
  </si>
  <si>
    <t>ХНАДУ</t>
  </si>
  <si>
    <t>Рябченко Тетяна Олександрівна</t>
  </si>
  <si>
    <t>КЗ СОР "Обласний ліцей спортивного профілю"Барса"</t>
  </si>
  <si>
    <t>Беденко Світлана Миколаївна</t>
  </si>
  <si>
    <t>Васильченко Богдан Миколайович</t>
  </si>
  <si>
    <t>Опорний заклад «Диканський ліцей імені М.В. Гоголя» Диканської селищної ради Полтавської області</t>
  </si>
  <si>
    <t>ЦАБАК Людмила Петрівна</t>
  </si>
  <si>
    <t>комунальний заклад "Дошкільни йнавчальний заклад № 51 Вінницької міської ради"</t>
  </si>
  <si>
    <t>Анненко Анастасія Віталіївна</t>
  </si>
  <si>
    <t>Кордуба Наталія Ярославівна</t>
  </si>
  <si>
    <t>Тернопільська ПШ ''Ерудит''</t>
  </si>
  <si>
    <t>Бонка Тетяна Олексіївна</t>
  </si>
  <si>
    <t xml:space="preserve">
Комунальний заклад дошкільної освіти (ясла-садок) комбінованого типу №306 
Криворізької міської ради</t>
  </si>
  <si>
    <t>Медведенко Свiтлана Миколаiвна</t>
  </si>
  <si>
    <t>КЗДО КТ 306 КМР</t>
  </si>
  <si>
    <t>Шагун Євгенія Максимівна</t>
  </si>
  <si>
    <t>Альохіна Наталія Іванівна</t>
  </si>
  <si>
    <t>КЗДО №149 КМР</t>
  </si>
  <si>
    <t>Приходько Алла Борисівна</t>
  </si>
  <si>
    <t>Відокремлений структурний підрозділ «Смілянський промислово-економічний фаховий коледж Черкаського державного технологічного університету»</t>
  </si>
  <si>
    <t>Кравець Людмила Віталіївна</t>
  </si>
  <si>
    <t>Рівненська гімназія № 14 Рівненської міської ради</t>
  </si>
  <si>
    <t>Антіпова Тетяна Андріївна</t>
  </si>
  <si>
    <t>Преславська гімназія імені академіка Миколи Державіна</t>
  </si>
  <si>
    <t>Нєгаєва Ганна Валеріївна</t>
  </si>
  <si>
    <t>Хмельницький університет управління ат права імені Леоніда Юзькова</t>
  </si>
  <si>
    <t>Легенчук Оксана Анатоліївна</t>
  </si>
  <si>
    <t>Все кіфк кнуба</t>
  </si>
  <si>
    <t>Терещенко Олена Леонідівна</t>
  </si>
  <si>
    <t>КОМУНАЛЬНИЙ ЗАКЛАД "МЕРЕФ"ЯНСЬКИЙ ЛІЦЕЙ "ПЕРСПЕКТИВА" МЕРЕФ"ЯНСЬКОЇ МІСЬКОЇ РАДИ ХАРКІВСЬКОЇ ОБЛАСТІ</t>
  </si>
  <si>
    <t>Охрімова Віолетта Іванівна</t>
  </si>
  <si>
    <t>Галішева Тетяна Вікторівна</t>
  </si>
  <si>
    <t>ЗВЕНИГОРОДСЬКА ГІМНАЗІЯ №5 ЗВЕНИГОРОДСЬКОЇ МІСЬКОЇ РАДИ ЗВЕНИГОРОДСЬКОГО РАЙОНУ ЧЕРКАСЬКОЇ ОБЛАСТІ</t>
  </si>
  <si>
    <t>Гончар Богдан Генадійович</t>
  </si>
  <si>
    <t>Ващенко Людмила Володимирівна</t>
  </si>
  <si>
    <t>Комунальний заклад Харківська гімназія 79 Харківської міської ради</t>
  </si>
  <si>
    <t>Любов Долинська</t>
  </si>
  <si>
    <t>Мукачівський кооперативний фаховий коледж бізнесу</t>
  </si>
  <si>
    <t>Білавцева Світлана Володимирівна</t>
  </si>
  <si>
    <t>Відокремлений структурний підрозділ "Гірничо-електромеханічний фаховий коледж Криворізького національного університету"</t>
  </si>
  <si>
    <t>Ісаєнко Вікторія Валентинівна</t>
  </si>
  <si>
    <t>Національний Університет "Чернігівська Політехніка"</t>
  </si>
  <si>
    <t>Дивнич Людмила Анатоліївна</t>
  </si>
  <si>
    <t>Звенигородський ліцей Звенигородської міської ради Звенигородського району Черкаської області</t>
  </si>
  <si>
    <t>Віокремлений структурний підрозділ "Гірничо-електромеханічний фаховий коледж Криворізького національного університету"</t>
  </si>
  <si>
    <t>Вакула Оксана Ярославівна</t>
  </si>
  <si>
    <t>ДНЗ "Вище професійне училище - 34 м. Стрий"</t>
  </si>
  <si>
    <t>Бартош Марія Євгеніївна</t>
  </si>
  <si>
    <t>ЗДО (ясла-садок) №5 "Вербиченька" Сарненької міської ради</t>
  </si>
  <si>
    <t>Вєтряна Олена Анатоліївна</t>
  </si>
  <si>
    <t>Херсонський заклад дошкільної освіти 73 Херсонської міської ради</t>
  </si>
  <si>
    <t>Левада Сергій Вікторович</t>
  </si>
  <si>
    <t>Боярський ФК НУБіП України</t>
  </si>
  <si>
    <t>Александрова Єлізавєта Олександрівна</t>
  </si>
  <si>
    <t>Михалевич Павло Миколайович</t>
  </si>
  <si>
    <t>ВСП "Ковельський промислово-економічний фаховий коледж Луцького національного технічного університету"</t>
  </si>
  <si>
    <t>Шило Валентина Миколаївна</t>
  </si>
  <si>
    <t>Степненська філія Ямпільського ліцею №2</t>
  </si>
  <si>
    <t>Людмила Підвисоцька</t>
  </si>
  <si>
    <t>ТОВ «Вишгородський заклад загальної середньої освіти – ліцей «ЕКТІВ СКУЛ»</t>
  </si>
  <si>
    <t>Сокуренко Олена Олексіївна</t>
  </si>
  <si>
    <t>Миколаївський обласний інститут післядипломної педагогічної освіти</t>
  </si>
  <si>
    <t>Степанюк Лариса Євгенівна</t>
  </si>
  <si>
    <t>ЗДО 8 м. Рівне</t>
  </si>
  <si>
    <t>Шкуропат Катерина Володимирівна</t>
  </si>
  <si>
    <t>Добровеличківська філія Добровеличківського ліцею "ІНТЕЛЕКТ"</t>
  </si>
  <si>
    <t>Бєдна Яна Володимирівна</t>
  </si>
  <si>
    <t>Пахомов Валентин Олександрович</t>
  </si>
  <si>
    <t>Олійник Наталія Олегівна</t>
  </si>
  <si>
    <t>Ліцей 267</t>
  </si>
  <si>
    <t>Глушак Володимир Віталійович</t>
  </si>
  <si>
    <t>Степненська філія Ямпільського ліцею №2 Ямпільської селищної ради Сумської області</t>
  </si>
  <si>
    <t>Коноваленко Юлія Миколаївна</t>
  </si>
  <si>
    <t>Комунальний Заклад Нікопольська гімназія №3 Нікопольської міської ради</t>
  </si>
  <si>
    <t>Годунко Юлія Олександрівна</t>
  </si>
  <si>
    <t>Пречистівська філія Вугледарського навчально-виховного комплексу «МРІЯ» (загальноосвітня школа І-ІІІ ступенів – дошкільний навчальний заклад) Вугледарської міської ради Донецької області</t>
  </si>
  <si>
    <t>Кулакевич Галина Миколаївна</t>
  </si>
  <si>
    <t>Хмільський ліцей</t>
  </si>
  <si>
    <t>ВСП "Аграрно-економічний фаховий коледж ПДАУ"</t>
  </si>
  <si>
    <t>Набок Світлана Олександрівна</t>
  </si>
  <si>
    <t>Дошкільний навчальний заклад (ясла-садок) №495 Шевченківського району м. Києва</t>
  </si>
  <si>
    <t>Безсмертна Алла Володимирівна</t>
  </si>
  <si>
    <t>Алфьорова Злата Олегівна</t>
  </si>
  <si>
    <t>Картавцева Тетяна Сергіївна</t>
  </si>
  <si>
    <t>Білінська Анастасія Олегівна</t>
  </si>
  <si>
    <t>Стеблівський ліцей – опорний заклад загальної середньої освіти 
імені І. С. Нечуя – Левицького Стеблівської селищної ради Черкаської області</t>
  </si>
  <si>
    <t>Рудь Оксана Василівна</t>
  </si>
  <si>
    <t>КЗ "Черкаський академічний ліцей "Перспектива" ЧОР"</t>
  </si>
  <si>
    <t>Середа Катерина Анатоліївна</t>
  </si>
  <si>
    <t>ТОВ "Приватний ліцей "Ай Діти" міста Києва"</t>
  </si>
  <si>
    <t>Шевченко Тетяна Олександрівна</t>
  </si>
  <si>
    <t>ВСП Аграрно - економічний фаховий коледж ПДАУ</t>
  </si>
  <si>
    <t>Ляшук Олена Богданівна</t>
  </si>
  <si>
    <t>Заклад дошкільної освіти (ясла-садок) №8 Рівненської міської ради</t>
  </si>
  <si>
    <t>ВСП Фаховий коледж НУК імені адмірала Макарова</t>
  </si>
  <si>
    <t>Зіньковська Наталія Володимирівна</t>
  </si>
  <si>
    <t>Чмирівський ліцей Чмирівської сільської ради Старобільського району Луганської області</t>
  </si>
  <si>
    <t>Сокальська Ольга Володимирівна</t>
  </si>
  <si>
    <t>Херсонський кооперативний економіко-правовий фаховий коледж</t>
  </si>
  <si>
    <t>Богдан Світлана Олександрівна</t>
  </si>
  <si>
    <t>Гладка Лілія Олексіївна</t>
  </si>
  <si>
    <t>ВСП " Аграрно економічний фаховий коледж ПДАУ"</t>
  </si>
  <si>
    <t>Лизанець Оксана Михайлівна</t>
  </si>
  <si>
    <t>Турʼя Бистрянська гімназія</t>
  </si>
  <si>
    <t>Цимбаліст Марія Романівна</t>
  </si>
  <si>
    <t>Кальченко Ольга Миколаївна</t>
  </si>
  <si>
    <t>Кулакова Ганна Максимівна</t>
  </si>
  <si>
    <t>Харківський Національний Економічний університет ім. Семена Кузнеця</t>
  </si>
  <si>
    <t>Комунальний заклад Запорізька спеціалізована школа-інтернат ІІ-ІІІ ступенів Козацький ліцей Запорізької обласної ради</t>
  </si>
  <si>
    <t>Петренко Людмила Іванівна</t>
  </si>
  <si>
    <t>ЗДО (ясла-садок) #5 "Вербиченька" Сарненської міської ради</t>
  </si>
  <si>
    <t>Кульмінська Вероніка Андріївна</t>
  </si>
  <si>
    <t>ХНЕУ</t>
  </si>
  <si>
    <t>Рябенко Галина Миколаївна</t>
  </si>
  <si>
    <t>Приватний заклад вищої освіти «Міжнародний класичний університет імені Пилипа Орлика», Україна, м. Миколаїв,</t>
  </si>
  <si>
    <t>Москаленко Олександр Миколайович</t>
  </si>
  <si>
    <t>ВСП Хомутецький фаховий коледж ПДАУ</t>
  </si>
  <si>
    <t>Якименко Анастасія Сергіївна</t>
  </si>
  <si>
    <t>Городківський ліцей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</si>
</sst>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1"/>
      <color rgb="FF000000"/>
      <name val="Calibri"/>
    </font>
    <font>
      <b/>
      <sz val="11"/>
      <color rgb="FF000000"/>
      <name val="Calibri"/>
      <family val="2"/>
      <charset val="204"/>
    </font>
  </fonts>
  <fills count="2">
    <fill>
      <patternFill patternType="none"/>
    </fill>
    <fill>
      <patternFill patternType="gray125"/>
    </fill>
  </fills>
  <borders count="1">
    <border>
      <left/>
      <right/>
      <top/>
      <bottom/>
      <diagonal/>
    </border>
  </borders>
  <cellStyleXfs count="1">
    <xf numFmtId="0" fontId="0" fillId="0" borderId="0"/>
  </cellStyleXfs>
  <cellXfs count="2">
    <xf numFmtId="0" fontId="0" fillId="0" borderId="0" xfId="0"/>
    <xf numFmtId="0" fontId="1" fillId="0" borderId="0" xfId="0" applyFont="1"/>
  </cellXfs>
  <cellStyles count="1">
    <cellStyle name="Звичайний"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talan.bank.gov.ua/get-user-certificate/tXx3GP_g6wMooYsbuPF6" TargetMode="External"/><Relationship Id="rId21" Type="http://schemas.openxmlformats.org/officeDocument/2006/relationships/hyperlink" Target="https://talan.bank.gov.ua/get-user-certificate/tXx3GBdhJGkWk2e_TROd" TargetMode="External"/><Relationship Id="rId324" Type="http://schemas.openxmlformats.org/officeDocument/2006/relationships/hyperlink" Target="https://talan.bank.gov.ua/get-user-certificate/hBB9YFo1YFdaazQshb-z" TargetMode="External"/><Relationship Id="rId531" Type="http://schemas.openxmlformats.org/officeDocument/2006/relationships/hyperlink" Target="https://talan.bank.gov.ua/get-user-certificate/do573di0AFKA3VizTFEO" TargetMode="External"/><Relationship Id="rId170" Type="http://schemas.openxmlformats.org/officeDocument/2006/relationships/hyperlink" Target="https://talan.bank.gov.ua/get-user-certificate/tXx3GYeA99ccrHo6zj2p" TargetMode="External"/><Relationship Id="rId268" Type="http://schemas.openxmlformats.org/officeDocument/2006/relationships/hyperlink" Target="https://talan.bank.gov.ua/get-user-certificate/hBB9Y1b4of41rWkKvyws" TargetMode="External"/><Relationship Id="rId475" Type="http://schemas.openxmlformats.org/officeDocument/2006/relationships/hyperlink" Target="https://talan.bank.gov.ua/get-user-certificate/do5736ZnoF2Iedhw6NpE" TargetMode="External"/><Relationship Id="rId32" Type="http://schemas.openxmlformats.org/officeDocument/2006/relationships/hyperlink" Target="https://talan.bank.gov.ua/get-user-certificate/tXx3GCo0qy34OE-D9b60" TargetMode="External"/><Relationship Id="rId128" Type="http://schemas.openxmlformats.org/officeDocument/2006/relationships/hyperlink" Target="https://talan.bank.gov.ua/get-user-certificate/tXx3Gks80MF-VrFPDUwZ" TargetMode="External"/><Relationship Id="rId335" Type="http://schemas.openxmlformats.org/officeDocument/2006/relationships/hyperlink" Target="https://talan.bank.gov.ua/get-user-certificate/hBB9YxAGOglCHNBJnp0M" TargetMode="External"/><Relationship Id="rId542" Type="http://schemas.openxmlformats.org/officeDocument/2006/relationships/hyperlink" Target="https://talan.bank.gov.ua/get-user-certificate/do5732ekaDCSFWRi09vB" TargetMode="External"/><Relationship Id="rId181" Type="http://schemas.openxmlformats.org/officeDocument/2006/relationships/hyperlink" Target="https://talan.bank.gov.ua/get-user-certificate/tXx3GVMQQ924C_tjt7pb" TargetMode="External"/><Relationship Id="rId402" Type="http://schemas.openxmlformats.org/officeDocument/2006/relationships/hyperlink" Target="https://talan.bank.gov.ua/get-user-certificate/hBB9YhTKgyQGKbe6SYRn" TargetMode="External"/><Relationship Id="rId279" Type="http://schemas.openxmlformats.org/officeDocument/2006/relationships/hyperlink" Target="https://talan.bank.gov.ua/get-user-certificate/hBB9YzW-Immj--6HA7mf" TargetMode="External"/><Relationship Id="rId486" Type="http://schemas.openxmlformats.org/officeDocument/2006/relationships/hyperlink" Target="https://talan.bank.gov.ua/get-user-certificate/do573OyNVqShgPr79mxo" TargetMode="External"/><Relationship Id="rId43" Type="http://schemas.openxmlformats.org/officeDocument/2006/relationships/hyperlink" Target="https://talan.bank.gov.ua/get-user-certificate/tXx3GSFuWa_SMgT714rn" TargetMode="External"/><Relationship Id="rId139" Type="http://schemas.openxmlformats.org/officeDocument/2006/relationships/hyperlink" Target="https://talan.bank.gov.ua/get-user-certificate/tXx3G6SIG33i5RGR704u" TargetMode="External"/><Relationship Id="rId346" Type="http://schemas.openxmlformats.org/officeDocument/2006/relationships/hyperlink" Target="https://talan.bank.gov.ua/get-user-certificate/hBB9Ytfdo9ZlzWz9XAOP" TargetMode="External"/><Relationship Id="rId553" Type="http://schemas.openxmlformats.org/officeDocument/2006/relationships/hyperlink" Target="https://talan.bank.gov.ua/get-user-certificate/do5739x4k_XN0j_JoYM6" TargetMode="External"/><Relationship Id="rId192" Type="http://schemas.openxmlformats.org/officeDocument/2006/relationships/hyperlink" Target="https://talan.bank.gov.ua/get-user-certificate/tXx3G-ty7WaD4MVyBM49" TargetMode="External"/><Relationship Id="rId206" Type="http://schemas.openxmlformats.org/officeDocument/2006/relationships/hyperlink" Target="https://talan.bank.gov.ua/get-user-certificate/tXx3G2SRdrmUUTHQElZT" TargetMode="External"/><Relationship Id="rId413" Type="http://schemas.openxmlformats.org/officeDocument/2006/relationships/hyperlink" Target="https://talan.bank.gov.ua/get-user-certificate/hBB9YY0fHPqm9pUQfp18" TargetMode="External"/><Relationship Id="rId497" Type="http://schemas.openxmlformats.org/officeDocument/2006/relationships/hyperlink" Target="https://talan.bank.gov.ua/get-user-certificate/do573blSCaQNgfAqTOqa" TargetMode="External"/><Relationship Id="rId357" Type="http://schemas.openxmlformats.org/officeDocument/2006/relationships/hyperlink" Target="https://talan.bank.gov.ua/get-user-certificate/hBB9YKHxKd4be9_KGK4X" TargetMode="External"/><Relationship Id="rId54" Type="http://schemas.openxmlformats.org/officeDocument/2006/relationships/hyperlink" Target="https://talan.bank.gov.ua/get-user-certificate/tXx3Gs-29wgnWXurF1zr" TargetMode="External"/><Relationship Id="rId217" Type="http://schemas.openxmlformats.org/officeDocument/2006/relationships/hyperlink" Target="https://talan.bank.gov.ua/get-user-certificate/tXx3GWJp7_cgJ1PPnFNX" TargetMode="External"/><Relationship Id="rId564" Type="http://schemas.openxmlformats.org/officeDocument/2006/relationships/hyperlink" Target="https://talan.bank.gov.ua/get-user-certificate/do573E60ihqlUIFELSAu" TargetMode="External"/><Relationship Id="rId424" Type="http://schemas.openxmlformats.org/officeDocument/2006/relationships/hyperlink" Target="https://talan.bank.gov.ua/get-user-certificate/hBB9Yc8odYQ9p4ABocn3" TargetMode="External"/><Relationship Id="rId270" Type="http://schemas.openxmlformats.org/officeDocument/2006/relationships/hyperlink" Target="https://talan.bank.gov.ua/get-user-certificate/hBB9YWa3A1OOX1g7UwCT" TargetMode="External"/><Relationship Id="rId65" Type="http://schemas.openxmlformats.org/officeDocument/2006/relationships/hyperlink" Target="https://talan.bank.gov.ua/get-user-certificate/tXx3GDoFChDntvCDn5gy" TargetMode="External"/><Relationship Id="rId130" Type="http://schemas.openxmlformats.org/officeDocument/2006/relationships/hyperlink" Target="https://talan.bank.gov.ua/get-user-certificate/tXx3Ggj9TL0mZmuER94p" TargetMode="External"/><Relationship Id="rId368" Type="http://schemas.openxmlformats.org/officeDocument/2006/relationships/hyperlink" Target="https://talan.bank.gov.ua/get-user-certificate/hBB9YMErLm8WyRRn8-cd" TargetMode="External"/><Relationship Id="rId575" Type="http://schemas.openxmlformats.org/officeDocument/2006/relationships/hyperlink" Target="https://talan.bank.gov.ua/get-user-certificate/do573kLIrWuky87mrlSD" TargetMode="External"/><Relationship Id="rId228" Type="http://schemas.openxmlformats.org/officeDocument/2006/relationships/hyperlink" Target="https://talan.bank.gov.ua/get-user-certificate/tXx3GuxfnCmsTkxbo1_d" TargetMode="External"/><Relationship Id="rId435" Type="http://schemas.openxmlformats.org/officeDocument/2006/relationships/hyperlink" Target="https://talan.bank.gov.ua/get-user-certificate/hBB9Ys_j-GUIDWAL0wqx" TargetMode="External"/><Relationship Id="rId281" Type="http://schemas.openxmlformats.org/officeDocument/2006/relationships/hyperlink" Target="https://talan.bank.gov.ua/get-user-certificate/hBB9Ylns2AKt3lVxP2L9" TargetMode="External"/><Relationship Id="rId502" Type="http://schemas.openxmlformats.org/officeDocument/2006/relationships/hyperlink" Target="https://talan.bank.gov.ua/get-user-certificate/do573H-mFoBnc9SWA4Or" TargetMode="External"/><Relationship Id="rId76" Type="http://schemas.openxmlformats.org/officeDocument/2006/relationships/hyperlink" Target="https://talan.bank.gov.ua/get-user-certificate/tXx3GTidfOrEGtaq8Ptz" TargetMode="External"/><Relationship Id="rId141" Type="http://schemas.openxmlformats.org/officeDocument/2006/relationships/hyperlink" Target="https://talan.bank.gov.ua/get-user-certificate/tXx3Gapp_8ops0SU0BjW" TargetMode="External"/><Relationship Id="rId379" Type="http://schemas.openxmlformats.org/officeDocument/2006/relationships/hyperlink" Target="https://talan.bank.gov.ua/get-user-certificate/hBB9YEK96PN9tbSraPZ5" TargetMode="External"/><Relationship Id="rId586" Type="http://schemas.openxmlformats.org/officeDocument/2006/relationships/hyperlink" Target="https://talan.bank.gov.ua/get-user-certificate/do573VZQ1mjjOTPmpUPr" TargetMode="External"/><Relationship Id="rId7" Type="http://schemas.openxmlformats.org/officeDocument/2006/relationships/hyperlink" Target="https://talan.bank.gov.ua/get-user-certificate/tXx3GpVi6ZL-uHys885y" TargetMode="External"/><Relationship Id="rId239" Type="http://schemas.openxmlformats.org/officeDocument/2006/relationships/hyperlink" Target="https://talan.bank.gov.ua/get-user-certificate/hBB9Yf8EYoN9dXAQNUBO" TargetMode="External"/><Relationship Id="rId446" Type="http://schemas.openxmlformats.org/officeDocument/2006/relationships/hyperlink" Target="https://talan.bank.gov.ua/get-user-certificate/hBB9YNg73zorafbWkswr" TargetMode="External"/><Relationship Id="rId292" Type="http://schemas.openxmlformats.org/officeDocument/2006/relationships/hyperlink" Target="https://talan.bank.gov.ua/get-user-certificate/hBB9Y7wRXB9pbeNjEa66" TargetMode="External"/><Relationship Id="rId306" Type="http://schemas.openxmlformats.org/officeDocument/2006/relationships/hyperlink" Target="https://talan.bank.gov.ua/get-user-certificate/hBB9YNzSQ7Dvu7gyDNlY" TargetMode="External"/><Relationship Id="rId87" Type="http://schemas.openxmlformats.org/officeDocument/2006/relationships/hyperlink" Target="https://talan.bank.gov.ua/get-user-certificate/tXx3GsNLyw0U-BBnwQ3x" TargetMode="External"/><Relationship Id="rId513" Type="http://schemas.openxmlformats.org/officeDocument/2006/relationships/hyperlink" Target="https://talan.bank.gov.ua/get-user-certificate/do573takvsCGZbEQPrFx" TargetMode="External"/><Relationship Id="rId597" Type="http://schemas.openxmlformats.org/officeDocument/2006/relationships/hyperlink" Target="https://talan.bank.gov.ua/get-user-certificate/do573GO-4GTwwbfIPkGq" TargetMode="External"/><Relationship Id="rId152" Type="http://schemas.openxmlformats.org/officeDocument/2006/relationships/hyperlink" Target="https://talan.bank.gov.ua/get-user-certificate/tXx3GYJ7jDsqLKmCE_eY" TargetMode="External"/><Relationship Id="rId457" Type="http://schemas.openxmlformats.org/officeDocument/2006/relationships/hyperlink" Target="https://talan.bank.gov.ua/get-user-certificate/hBB9Y-dTO7BptAogWZVX" TargetMode="External"/><Relationship Id="rId14" Type="http://schemas.openxmlformats.org/officeDocument/2006/relationships/hyperlink" Target="https://talan.bank.gov.ua/get-user-certificate/tXx3G4kTXYV4lNUsqJpb" TargetMode="External"/><Relationship Id="rId317" Type="http://schemas.openxmlformats.org/officeDocument/2006/relationships/hyperlink" Target="https://talan.bank.gov.ua/get-user-certificate/hBB9YWo9qIjetZbgxmq3" TargetMode="External"/><Relationship Id="rId524" Type="http://schemas.openxmlformats.org/officeDocument/2006/relationships/hyperlink" Target="https://talan.bank.gov.ua/get-user-certificate/do573OQzba2G_1uzd4No" TargetMode="External"/><Relationship Id="rId98" Type="http://schemas.openxmlformats.org/officeDocument/2006/relationships/hyperlink" Target="https://talan.bank.gov.ua/get-user-certificate/tXx3GWnu_joaeT8GxB91" TargetMode="External"/><Relationship Id="rId121" Type="http://schemas.openxmlformats.org/officeDocument/2006/relationships/hyperlink" Target="https://talan.bank.gov.ua/get-user-certificate/tXx3GO7rGuJwKJcBQ_nN" TargetMode="External"/><Relationship Id="rId163" Type="http://schemas.openxmlformats.org/officeDocument/2006/relationships/hyperlink" Target="https://talan.bank.gov.ua/get-user-certificate/tXx3GF7G4dhs_PgKauTP" TargetMode="External"/><Relationship Id="rId219" Type="http://schemas.openxmlformats.org/officeDocument/2006/relationships/hyperlink" Target="https://talan.bank.gov.ua/get-user-certificate/tXx3GfHbweqX5YdYzBRo" TargetMode="External"/><Relationship Id="rId370" Type="http://schemas.openxmlformats.org/officeDocument/2006/relationships/hyperlink" Target="https://talan.bank.gov.ua/get-user-certificate/hBB9YTj8fQjlS5SrO2re" TargetMode="External"/><Relationship Id="rId426" Type="http://schemas.openxmlformats.org/officeDocument/2006/relationships/hyperlink" Target="https://talan.bank.gov.ua/get-user-certificate/hBB9Yj0IuzGwfvbA8pSO" TargetMode="External"/><Relationship Id="rId230" Type="http://schemas.openxmlformats.org/officeDocument/2006/relationships/hyperlink" Target="https://talan.bank.gov.ua/get-user-certificate/tXx3GAnNIwd4whVK09Fk" TargetMode="External"/><Relationship Id="rId468" Type="http://schemas.openxmlformats.org/officeDocument/2006/relationships/hyperlink" Target="https://talan.bank.gov.ua/get-user-certificate/hBB9YqJ2qI2CJf1Atbiy" TargetMode="External"/><Relationship Id="rId25" Type="http://schemas.openxmlformats.org/officeDocument/2006/relationships/hyperlink" Target="https://talan.bank.gov.ua/get-user-certificate/tXx3GhPE4Z8dayuju43E" TargetMode="External"/><Relationship Id="rId67" Type="http://schemas.openxmlformats.org/officeDocument/2006/relationships/hyperlink" Target="https://talan.bank.gov.ua/get-user-certificate/tXx3GtFvCjxUP_p-TmFd" TargetMode="External"/><Relationship Id="rId272" Type="http://schemas.openxmlformats.org/officeDocument/2006/relationships/hyperlink" Target="https://talan.bank.gov.ua/get-user-certificate/hBB9Y32dwo6kI-YasHE4" TargetMode="External"/><Relationship Id="rId328" Type="http://schemas.openxmlformats.org/officeDocument/2006/relationships/hyperlink" Target="https://talan.bank.gov.ua/get-user-certificate/hBB9YkQZpSRx3KXLVYXY" TargetMode="External"/><Relationship Id="rId535" Type="http://schemas.openxmlformats.org/officeDocument/2006/relationships/hyperlink" Target="https://talan.bank.gov.ua/get-user-certificate/do573RiouJ364zE5CL9M" TargetMode="External"/><Relationship Id="rId577" Type="http://schemas.openxmlformats.org/officeDocument/2006/relationships/hyperlink" Target="https://talan.bank.gov.ua/get-user-certificate/do573mEmSY5gaD_btlxf" TargetMode="External"/><Relationship Id="rId132" Type="http://schemas.openxmlformats.org/officeDocument/2006/relationships/hyperlink" Target="https://talan.bank.gov.ua/get-user-certificate/tXx3GkdhAPzyAOb6N3I0" TargetMode="External"/><Relationship Id="rId174" Type="http://schemas.openxmlformats.org/officeDocument/2006/relationships/hyperlink" Target="https://talan.bank.gov.ua/get-user-certificate/tXx3GtLeJi-IVmf0aT0R" TargetMode="External"/><Relationship Id="rId381" Type="http://schemas.openxmlformats.org/officeDocument/2006/relationships/hyperlink" Target="https://talan.bank.gov.ua/get-user-certificate/hBB9YDNfSowBAYdajpzn" TargetMode="External"/><Relationship Id="rId602" Type="http://schemas.openxmlformats.org/officeDocument/2006/relationships/hyperlink" Target="https://talan.bank.gov.ua/get-user-certificate/do573f-i8urBOjqPy0u0" TargetMode="External"/><Relationship Id="rId241" Type="http://schemas.openxmlformats.org/officeDocument/2006/relationships/hyperlink" Target="https://talan.bank.gov.ua/get-user-certificate/hBB9Y42HYqj_qqUGkWX6" TargetMode="External"/><Relationship Id="rId437" Type="http://schemas.openxmlformats.org/officeDocument/2006/relationships/hyperlink" Target="https://talan.bank.gov.ua/get-user-certificate/hBB9YQe60tedSePB4jUb" TargetMode="External"/><Relationship Id="rId479" Type="http://schemas.openxmlformats.org/officeDocument/2006/relationships/hyperlink" Target="https://talan.bank.gov.ua/get-user-certificate/do573ZPOi8K7xBWFDOCO" TargetMode="External"/><Relationship Id="rId36" Type="http://schemas.openxmlformats.org/officeDocument/2006/relationships/hyperlink" Target="https://talan.bank.gov.ua/get-user-certificate/tXx3GPSuJk8mi8UlItVv" TargetMode="External"/><Relationship Id="rId283" Type="http://schemas.openxmlformats.org/officeDocument/2006/relationships/hyperlink" Target="https://talan.bank.gov.ua/get-user-certificate/hBB9YWF_IUzS5TJghzwo" TargetMode="External"/><Relationship Id="rId339" Type="http://schemas.openxmlformats.org/officeDocument/2006/relationships/hyperlink" Target="https://talan.bank.gov.ua/get-user-certificate/hBB9YNdGpKc7rGyBCq4U" TargetMode="External"/><Relationship Id="rId490" Type="http://schemas.openxmlformats.org/officeDocument/2006/relationships/hyperlink" Target="https://talan.bank.gov.ua/get-user-certificate/do573hPGRgs8k8EW1o4p" TargetMode="External"/><Relationship Id="rId504" Type="http://schemas.openxmlformats.org/officeDocument/2006/relationships/hyperlink" Target="https://talan.bank.gov.ua/get-user-certificate/do573yplG57LJN45VCVn" TargetMode="External"/><Relationship Id="rId546" Type="http://schemas.openxmlformats.org/officeDocument/2006/relationships/hyperlink" Target="https://talan.bank.gov.ua/get-user-certificate/do5732HsAB_TjC19MVlL" TargetMode="External"/><Relationship Id="rId78" Type="http://schemas.openxmlformats.org/officeDocument/2006/relationships/hyperlink" Target="https://talan.bank.gov.ua/get-user-certificate/tXx3G4IJD8_a_AS3aund" TargetMode="External"/><Relationship Id="rId101" Type="http://schemas.openxmlformats.org/officeDocument/2006/relationships/hyperlink" Target="https://talan.bank.gov.ua/get-user-certificate/tXx3Gr3_sj8p71rLFfEj" TargetMode="External"/><Relationship Id="rId143" Type="http://schemas.openxmlformats.org/officeDocument/2006/relationships/hyperlink" Target="https://talan.bank.gov.ua/get-user-certificate/tXx3GcMesMCY1oGHcQ_u" TargetMode="External"/><Relationship Id="rId185" Type="http://schemas.openxmlformats.org/officeDocument/2006/relationships/hyperlink" Target="https://talan.bank.gov.ua/get-user-certificate/tXx3GjXzjZkEbe5k-mGh" TargetMode="External"/><Relationship Id="rId350" Type="http://schemas.openxmlformats.org/officeDocument/2006/relationships/hyperlink" Target="https://talan.bank.gov.ua/get-user-certificate/hBB9YyXOgbBwu5mY3gOa" TargetMode="External"/><Relationship Id="rId406" Type="http://schemas.openxmlformats.org/officeDocument/2006/relationships/hyperlink" Target="https://talan.bank.gov.ua/get-user-certificate/hBB9YtojhnhmctpVvayq" TargetMode="External"/><Relationship Id="rId588" Type="http://schemas.openxmlformats.org/officeDocument/2006/relationships/hyperlink" Target="https://talan.bank.gov.ua/get-user-certificate/do573v4nm4vcA7mkG9Y9" TargetMode="External"/><Relationship Id="rId9" Type="http://schemas.openxmlformats.org/officeDocument/2006/relationships/hyperlink" Target="https://talan.bank.gov.ua/get-user-certificate/tXx3Gds8A6cEOmmhiDkO" TargetMode="External"/><Relationship Id="rId210" Type="http://schemas.openxmlformats.org/officeDocument/2006/relationships/hyperlink" Target="https://talan.bank.gov.ua/get-user-certificate/tXx3GL2puJoFXxTwHE-z" TargetMode="External"/><Relationship Id="rId392" Type="http://schemas.openxmlformats.org/officeDocument/2006/relationships/hyperlink" Target="https://talan.bank.gov.ua/get-user-certificate/hBB9YRWlXB27S1ovSWiq" TargetMode="External"/><Relationship Id="rId448" Type="http://schemas.openxmlformats.org/officeDocument/2006/relationships/hyperlink" Target="https://talan.bank.gov.ua/get-user-certificate/hBB9YSPX0u990V14IA4e" TargetMode="External"/><Relationship Id="rId252" Type="http://schemas.openxmlformats.org/officeDocument/2006/relationships/hyperlink" Target="https://talan.bank.gov.ua/get-user-certificate/hBB9YVxWtkW1mBluvAM2" TargetMode="External"/><Relationship Id="rId294" Type="http://schemas.openxmlformats.org/officeDocument/2006/relationships/hyperlink" Target="https://talan.bank.gov.ua/get-user-certificate/hBB9YinQvJ7PYhgji7ca" TargetMode="External"/><Relationship Id="rId308" Type="http://schemas.openxmlformats.org/officeDocument/2006/relationships/hyperlink" Target="https://talan.bank.gov.ua/get-user-certificate/hBB9YwThKih_nBOgxOeW" TargetMode="External"/><Relationship Id="rId515" Type="http://schemas.openxmlformats.org/officeDocument/2006/relationships/hyperlink" Target="https://talan.bank.gov.ua/get-user-certificate/do573DiJoNp658vqfHgP" TargetMode="External"/><Relationship Id="rId47" Type="http://schemas.openxmlformats.org/officeDocument/2006/relationships/hyperlink" Target="https://talan.bank.gov.ua/get-user-certificate/tXx3GluknUsravuVn95b" TargetMode="External"/><Relationship Id="rId89" Type="http://schemas.openxmlformats.org/officeDocument/2006/relationships/hyperlink" Target="https://talan.bank.gov.ua/get-user-certificate/tXx3GQmSuFYv-F0eDpQx" TargetMode="External"/><Relationship Id="rId112" Type="http://schemas.openxmlformats.org/officeDocument/2006/relationships/hyperlink" Target="https://talan.bank.gov.ua/get-user-certificate/tXx3GOScavCgi_E8aSrs" TargetMode="External"/><Relationship Id="rId154" Type="http://schemas.openxmlformats.org/officeDocument/2006/relationships/hyperlink" Target="https://talan.bank.gov.ua/get-user-certificate/tXx3G7tswlOejzI3KWqp" TargetMode="External"/><Relationship Id="rId361" Type="http://schemas.openxmlformats.org/officeDocument/2006/relationships/hyperlink" Target="https://talan.bank.gov.ua/get-user-certificate/hBB9YWHSfiuafDzUuS1-" TargetMode="External"/><Relationship Id="rId557" Type="http://schemas.openxmlformats.org/officeDocument/2006/relationships/hyperlink" Target="https://talan.bank.gov.ua/get-user-certificate/do573m_zEZSHC_z7n63Z" TargetMode="External"/><Relationship Id="rId599" Type="http://schemas.openxmlformats.org/officeDocument/2006/relationships/hyperlink" Target="https://talan.bank.gov.ua/get-user-certificate/do573qQS77CM2NH8zxLG" TargetMode="External"/><Relationship Id="rId196" Type="http://schemas.openxmlformats.org/officeDocument/2006/relationships/hyperlink" Target="https://talan.bank.gov.ua/get-user-certificate/tXx3G4pQVxVyPEcqvSSN" TargetMode="External"/><Relationship Id="rId417" Type="http://schemas.openxmlformats.org/officeDocument/2006/relationships/hyperlink" Target="https://talan.bank.gov.ua/get-user-certificate/hBB9Yi6AjTYfhU3M7QS1" TargetMode="External"/><Relationship Id="rId459" Type="http://schemas.openxmlformats.org/officeDocument/2006/relationships/hyperlink" Target="https://talan.bank.gov.ua/get-user-certificate/hBB9YWyYvPJdZ6Q-0MN-" TargetMode="External"/><Relationship Id="rId16" Type="http://schemas.openxmlformats.org/officeDocument/2006/relationships/hyperlink" Target="https://talan.bank.gov.ua/get-user-certificate/tXx3Gg9Q24CZ4-m4xlC2" TargetMode="External"/><Relationship Id="rId221" Type="http://schemas.openxmlformats.org/officeDocument/2006/relationships/hyperlink" Target="https://talan.bank.gov.ua/get-user-certificate/tXx3G-P5vgjOmbQLdFkX" TargetMode="External"/><Relationship Id="rId263" Type="http://schemas.openxmlformats.org/officeDocument/2006/relationships/hyperlink" Target="https://talan.bank.gov.ua/get-user-certificate/hBB9YDJ0ia3ep9qiwfuM" TargetMode="External"/><Relationship Id="rId319" Type="http://schemas.openxmlformats.org/officeDocument/2006/relationships/hyperlink" Target="https://talan.bank.gov.ua/get-user-certificate/hBB9YZ8VUUURvXe6pS16" TargetMode="External"/><Relationship Id="rId470" Type="http://schemas.openxmlformats.org/officeDocument/2006/relationships/hyperlink" Target="https://talan.bank.gov.ua/get-user-certificate/do573yljDSJPDoAkSFBl" TargetMode="External"/><Relationship Id="rId526" Type="http://schemas.openxmlformats.org/officeDocument/2006/relationships/hyperlink" Target="https://talan.bank.gov.ua/get-user-certificate/do573JBfsqHKiR9yxsJu" TargetMode="External"/><Relationship Id="rId58" Type="http://schemas.openxmlformats.org/officeDocument/2006/relationships/hyperlink" Target="https://talan.bank.gov.ua/get-user-certificate/tXx3GwaYF9dtcAJr0xZW" TargetMode="External"/><Relationship Id="rId123" Type="http://schemas.openxmlformats.org/officeDocument/2006/relationships/hyperlink" Target="https://talan.bank.gov.ua/get-user-certificate/tXx3Gkk0zf-uL4o6Zuvj" TargetMode="External"/><Relationship Id="rId330" Type="http://schemas.openxmlformats.org/officeDocument/2006/relationships/hyperlink" Target="https://talan.bank.gov.ua/get-user-certificate/hBB9Yqio-wGKKX5FK6hd" TargetMode="External"/><Relationship Id="rId568" Type="http://schemas.openxmlformats.org/officeDocument/2006/relationships/hyperlink" Target="https://talan.bank.gov.ua/get-user-certificate/do573RBQWCFdIXwSskJX" TargetMode="External"/><Relationship Id="rId165" Type="http://schemas.openxmlformats.org/officeDocument/2006/relationships/hyperlink" Target="https://talan.bank.gov.ua/get-user-certificate/tXx3GwIFBUzMu9OLZkf1" TargetMode="External"/><Relationship Id="rId372" Type="http://schemas.openxmlformats.org/officeDocument/2006/relationships/hyperlink" Target="https://talan.bank.gov.ua/get-user-certificate/hBB9YMnE3FEC_kaJLObV" TargetMode="External"/><Relationship Id="rId428" Type="http://schemas.openxmlformats.org/officeDocument/2006/relationships/hyperlink" Target="https://talan.bank.gov.ua/get-user-certificate/hBB9YK8g711oh5RLBSpY" TargetMode="External"/><Relationship Id="rId232" Type="http://schemas.openxmlformats.org/officeDocument/2006/relationships/hyperlink" Target="https://talan.bank.gov.ua/get-user-certificate/tXx3GbvPZctEKpR5_mkA" TargetMode="External"/><Relationship Id="rId274" Type="http://schemas.openxmlformats.org/officeDocument/2006/relationships/hyperlink" Target="https://talan.bank.gov.ua/get-user-certificate/hBB9YKHuBw_a6Lk4Eoh-" TargetMode="External"/><Relationship Id="rId481" Type="http://schemas.openxmlformats.org/officeDocument/2006/relationships/hyperlink" Target="https://talan.bank.gov.ua/get-user-certificate/do573atUpjrPdFOLBR62" TargetMode="External"/><Relationship Id="rId27" Type="http://schemas.openxmlformats.org/officeDocument/2006/relationships/hyperlink" Target="https://talan.bank.gov.ua/get-user-certificate/tXx3G6vzkxtTYrLpWlZm" TargetMode="External"/><Relationship Id="rId69" Type="http://schemas.openxmlformats.org/officeDocument/2006/relationships/hyperlink" Target="https://talan.bank.gov.ua/get-user-certificate/tXx3GdWGyY5FFlDbLJ7Y" TargetMode="External"/><Relationship Id="rId134" Type="http://schemas.openxmlformats.org/officeDocument/2006/relationships/hyperlink" Target="https://talan.bank.gov.ua/get-user-certificate/tXx3GotQE0pSrJfO9D9-" TargetMode="External"/><Relationship Id="rId537" Type="http://schemas.openxmlformats.org/officeDocument/2006/relationships/hyperlink" Target="https://talan.bank.gov.ua/get-user-certificate/do573e5Fng-Jat0sq7DW" TargetMode="External"/><Relationship Id="rId579" Type="http://schemas.openxmlformats.org/officeDocument/2006/relationships/hyperlink" Target="https://talan.bank.gov.ua/get-user-certificate/do5734V71xhGUO1om6GT" TargetMode="External"/><Relationship Id="rId80" Type="http://schemas.openxmlformats.org/officeDocument/2006/relationships/hyperlink" Target="https://talan.bank.gov.ua/get-user-certificate/tXx3GSUww4tSiFl_i1xY" TargetMode="External"/><Relationship Id="rId176" Type="http://schemas.openxmlformats.org/officeDocument/2006/relationships/hyperlink" Target="https://talan.bank.gov.ua/get-user-certificate/tXx3GxalfXP04yYpoezw" TargetMode="External"/><Relationship Id="rId341" Type="http://schemas.openxmlformats.org/officeDocument/2006/relationships/hyperlink" Target="https://talan.bank.gov.ua/get-user-certificate/hBB9YzjNfoCX1nBxqXFa" TargetMode="External"/><Relationship Id="rId383" Type="http://schemas.openxmlformats.org/officeDocument/2006/relationships/hyperlink" Target="https://talan.bank.gov.ua/get-user-certificate/hBB9YnKVY5Wg2FcGLHmQ" TargetMode="External"/><Relationship Id="rId439" Type="http://schemas.openxmlformats.org/officeDocument/2006/relationships/hyperlink" Target="https://talan.bank.gov.ua/get-user-certificate/hBB9YByqNujHVFu2QCb7" TargetMode="External"/><Relationship Id="rId590" Type="http://schemas.openxmlformats.org/officeDocument/2006/relationships/hyperlink" Target="https://talan.bank.gov.ua/get-user-certificate/do573FhdOqjgxxoSKJYW" TargetMode="External"/><Relationship Id="rId604" Type="http://schemas.openxmlformats.org/officeDocument/2006/relationships/hyperlink" Target="https://talan.bank.gov.ua/get-user-certificate/do573TrEgBVUF6PbQb0Z" TargetMode="External"/><Relationship Id="rId201" Type="http://schemas.openxmlformats.org/officeDocument/2006/relationships/hyperlink" Target="https://talan.bank.gov.ua/get-user-certificate/tXx3G6Ln2NDMqk0Wge8B" TargetMode="External"/><Relationship Id="rId243" Type="http://schemas.openxmlformats.org/officeDocument/2006/relationships/hyperlink" Target="https://talan.bank.gov.ua/get-user-certificate/hBB9YldD6-H9ftafiZQe" TargetMode="External"/><Relationship Id="rId285" Type="http://schemas.openxmlformats.org/officeDocument/2006/relationships/hyperlink" Target="https://talan.bank.gov.ua/get-user-certificate/hBB9YLWRauh-L91LPUyu" TargetMode="External"/><Relationship Id="rId450" Type="http://schemas.openxmlformats.org/officeDocument/2006/relationships/hyperlink" Target="https://talan.bank.gov.ua/get-user-certificate/hBB9Y8T1mvEd_9RdSk3Q" TargetMode="External"/><Relationship Id="rId506" Type="http://schemas.openxmlformats.org/officeDocument/2006/relationships/hyperlink" Target="https://talan.bank.gov.ua/get-user-certificate/do573HaGY28CYvcbzLOV" TargetMode="External"/><Relationship Id="rId38" Type="http://schemas.openxmlformats.org/officeDocument/2006/relationships/hyperlink" Target="https://talan.bank.gov.ua/get-user-certificate/tXx3G1KJuUuq5y_zS52O" TargetMode="External"/><Relationship Id="rId103" Type="http://schemas.openxmlformats.org/officeDocument/2006/relationships/hyperlink" Target="https://talan.bank.gov.ua/get-user-certificate/tXx3GTGIHTHykon1pBKM" TargetMode="External"/><Relationship Id="rId310" Type="http://schemas.openxmlformats.org/officeDocument/2006/relationships/hyperlink" Target="https://talan.bank.gov.ua/get-user-certificate/hBB9YS4IcwH_WiIrYsyV" TargetMode="External"/><Relationship Id="rId492" Type="http://schemas.openxmlformats.org/officeDocument/2006/relationships/hyperlink" Target="https://talan.bank.gov.ua/get-user-certificate/do573Pj0V1e522m_a4mP" TargetMode="External"/><Relationship Id="rId548" Type="http://schemas.openxmlformats.org/officeDocument/2006/relationships/hyperlink" Target="https://talan.bank.gov.ua/get-user-certificate/do573H_UERaYxvTebMxL" TargetMode="External"/><Relationship Id="rId91" Type="http://schemas.openxmlformats.org/officeDocument/2006/relationships/hyperlink" Target="https://talan.bank.gov.ua/get-user-certificate/tXx3G1bPm_LYhGBNFNDW" TargetMode="External"/><Relationship Id="rId145" Type="http://schemas.openxmlformats.org/officeDocument/2006/relationships/hyperlink" Target="https://talan.bank.gov.ua/get-user-certificate/tXx3GXY-B9Wlyj_CNVPS" TargetMode="External"/><Relationship Id="rId187" Type="http://schemas.openxmlformats.org/officeDocument/2006/relationships/hyperlink" Target="https://talan.bank.gov.ua/get-user-certificate/tXx3GZ2SpVgk8R1R3RUu" TargetMode="External"/><Relationship Id="rId352" Type="http://schemas.openxmlformats.org/officeDocument/2006/relationships/hyperlink" Target="https://talan.bank.gov.ua/get-user-certificate/hBB9YWsXmQduVfO5Nmux" TargetMode="External"/><Relationship Id="rId394" Type="http://schemas.openxmlformats.org/officeDocument/2006/relationships/hyperlink" Target="https://talan.bank.gov.ua/get-user-certificate/hBB9Y0XbHL_WzzEsXfmp" TargetMode="External"/><Relationship Id="rId408" Type="http://schemas.openxmlformats.org/officeDocument/2006/relationships/hyperlink" Target="https://talan.bank.gov.ua/get-user-certificate/hBB9YirTEZRaEA7OKBN4" TargetMode="External"/><Relationship Id="rId212" Type="http://schemas.openxmlformats.org/officeDocument/2006/relationships/hyperlink" Target="https://talan.bank.gov.ua/get-user-certificate/tXx3G19MGMySwQNBCsIh" TargetMode="External"/><Relationship Id="rId254" Type="http://schemas.openxmlformats.org/officeDocument/2006/relationships/hyperlink" Target="https://talan.bank.gov.ua/get-user-certificate/hBB9YeEROwtFYctvoqMe" TargetMode="External"/><Relationship Id="rId49" Type="http://schemas.openxmlformats.org/officeDocument/2006/relationships/hyperlink" Target="https://talan.bank.gov.ua/get-user-certificate/tXx3GRRJUcL4IwdQO288" TargetMode="External"/><Relationship Id="rId114" Type="http://schemas.openxmlformats.org/officeDocument/2006/relationships/hyperlink" Target="https://talan.bank.gov.ua/get-user-certificate/tXx3G3FZBWn6VFT1pm8c" TargetMode="External"/><Relationship Id="rId296" Type="http://schemas.openxmlformats.org/officeDocument/2006/relationships/hyperlink" Target="https://talan.bank.gov.ua/get-user-certificate/hBB9YoIJbtl0DyEpFWG7" TargetMode="External"/><Relationship Id="rId461" Type="http://schemas.openxmlformats.org/officeDocument/2006/relationships/hyperlink" Target="https://talan.bank.gov.ua/get-user-certificate/hBB9Y0G2S6_JUi9SrfBp" TargetMode="External"/><Relationship Id="rId517" Type="http://schemas.openxmlformats.org/officeDocument/2006/relationships/hyperlink" Target="https://talan.bank.gov.ua/get-user-certificate/do573q8CEv_DL3YvYdPg" TargetMode="External"/><Relationship Id="rId559" Type="http://schemas.openxmlformats.org/officeDocument/2006/relationships/hyperlink" Target="https://talan.bank.gov.ua/get-user-certificate/do573xAlOuEJIvEgzQcV" TargetMode="External"/><Relationship Id="rId60" Type="http://schemas.openxmlformats.org/officeDocument/2006/relationships/hyperlink" Target="https://talan.bank.gov.ua/get-user-certificate/tXx3GNqx1tStLsMKYFsk" TargetMode="External"/><Relationship Id="rId156" Type="http://schemas.openxmlformats.org/officeDocument/2006/relationships/hyperlink" Target="https://talan.bank.gov.ua/get-user-certificate/tXx3GWD6SR3_hQ_St7FY" TargetMode="External"/><Relationship Id="rId198" Type="http://schemas.openxmlformats.org/officeDocument/2006/relationships/hyperlink" Target="https://talan.bank.gov.ua/get-user-certificate/tXx3GS6kPsWeGJFxiPDa" TargetMode="External"/><Relationship Id="rId321" Type="http://schemas.openxmlformats.org/officeDocument/2006/relationships/hyperlink" Target="https://talan.bank.gov.ua/get-user-certificate/hBB9YaVW9qdJ-obl_7GS" TargetMode="External"/><Relationship Id="rId363" Type="http://schemas.openxmlformats.org/officeDocument/2006/relationships/hyperlink" Target="https://talan.bank.gov.ua/get-user-certificate/hBB9YZxoJcsEZDP3zDWq" TargetMode="External"/><Relationship Id="rId419" Type="http://schemas.openxmlformats.org/officeDocument/2006/relationships/hyperlink" Target="https://talan.bank.gov.ua/get-user-certificate/hBB9YzOf1qMOt64N4L4A" TargetMode="External"/><Relationship Id="rId570" Type="http://schemas.openxmlformats.org/officeDocument/2006/relationships/hyperlink" Target="https://talan.bank.gov.ua/get-user-certificate/do573QtPVCRCkV1UkebC" TargetMode="External"/><Relationship Id="rId223" Type="http://schemas.openxmlformats.org/officeDocument/2006/relationships/hyperlink" Target="https://talan.bank.gov.ua/get-user-certificate/tXx3GK2whCs5rg4kT7md" TargetMode="External"/><Relationship Id="rId430" Type="http://schemas.openxmlformats.org/officeDocument/2006/relationships/hyperlink" Target="https://talan.bank.gov.ua/get-user-certificate/hBB9YmJ0KrKcCr-au-5b" TargetMode="External"/><Relationship Id="rId18" Type="http://schemas.openxmlformats.org/officeDocument/2006/relationships/hyperlink" Target="https://talan.bank.gov.ua/get-user-certificate/tXx3Gh4VLdqTIh_0iNUp" TargetMode="External"/><Relationship Id="rId265" Type="http://schemas.openxmlformats.org/officeDocument/2006/relationships/hyperlink" Target="https://talan.bank.gov.ua/get-user-certificate/hBB9Ywzz0zeAItFeWiCF" TargetMode="External"/><Relationship Id="rId472" Type="http://schemas.openxmlformats.org/officeDocument/2006/relationships/hyperlink" Target="https://talan.bank.gov.ua/get-user-certificate/do573noCwY-TFxQR09Et" TargetMode="External"/><Relationship Id="rId528" Type="http://schemas.openxmlformats.org/officeDocument/2006/relationships/hyperlink" Target="https://talan.bank.gov.ua/get-user-certificate/do573LpJzYKhK-VqIjzf" TargetMode="External"/><Relationship Id="rId125" Type="http://schemas.openxmlformats.org/officeDocument/2006/relationships/hyperlink" Target="https://talan.bank.gov.ua/get-user-certificate/tXx3Gtr0dEp9p3jdyiPF" TargetMode="External"/><Relationship Id="rId167" Type="http://schemas.openxmlformats.org/officeDocument/2006/relationships/hyperlink" Target="https://talan.bank.gov.ua/get-user-certificate/tXx3G_lEdgsMcD7nJY4t" TargetMode="External"/><Relationship Id="rId332" Type="http://schemas.openxmlformats.org/officeDocument/2006/relationships/hyperlink" Target="https://talan.bank.gov.ua/get-user-certificate/hBB9YwBB2PnF9O_N3BCh" TargetMode="External"/><Relationship Id="rId374" Type="http://schemas.openxmlformats.org/officeDocument/2006/relationships/hyperlink" Target="https://talan.bank.gov.ua/get-user-certificate/hBB9YGH7UjbtkBR1Xh4R" TargetMode="External"/><Relationship Id="rId581" Type="http://schemas.openxmlformats.org/officeDocument/2006/relationships/hyperlink" Target="https://talan.bank.gov.ua/get-user-certificate/do573cxuNxjDOGTBn-4e" TargetMode="External"/><Relationship Id="rId71" Type="http://schemas.openxmlformats.org/officeDocument/2006/relationships/hyperlink" Target="https://talan.bank.gov.ua/get-user-certificate/tXx3GD7fuL1X4yIZkqi2" TargetMode="External"/><Relationship Id="rId234" Type="http://schemas.openxmlformats.org/officeDocument/2006/relationships/hyperlink" Target="https://talan.bank.gov.ua/get-user-certificate/hBB9Y3ON-I_hrseP-mBS" TargetMode="External"/><Relationship Id="rId2" Type="http://schemas.openxmlformats.org/officeDocument/2006/relationships/hyperlink" Target="https://talan.bank.gov.ua/get-user-certificate/tXx3GIK92An3QhD3DPhQ" TargetMode="External"/><Relationship Id="rId29" Type="http://schemas.openxmlformats.org/officeDocument/2006/relationships/hyperlink" Target="https://talan.bank.gov.ua/get-user-certificate/tXx3G9LU5mzrhd0JNXKy" TargetMode="External"/><Relationship Id="rId276" Type="http://schemas.openxmlformats.org/officeDocument/2006/relationships/hyperlink" Target="https://talan.bank.gov.ua/get-user-certificate/hBB9YpTtGTVokj71B8cK" TargetMode="External"/><Relationship Id="rId441" Type="http://schemas.openxmlformats.org/officeDocument/2006/relationships/hyperlink" Target="https://talan.bank.gov.ua/get-user-certificate/hBB9Yeiv3my6fEWIGC7d" TargetMode="External"/><Relationship Id="rId483" Type="http://schemas.openxmlformats.org/officeDocument/2006/relationships/hyperlink" Target="https://talan.bank.gov.ua/get-user-certificate/do573rTOu1JEqOqW3zRH" TargetMode="External"/><Relationship Id="rId539" Type="http://schemas.openxmlformats.org/officeDocument/2006/relationships/hyperlink" Target="https://talan.bank.gov.ua/get-user-certificate/do573NmJjVshHBi5Jso6" TargetMode="External"/><Relationship Id="rId40" Type="http://schemas.openxmlformats.org/officeDocument/2006/relationships/hyperlink" Target="https://talan.bank.gov.ua/get-user-certificate/tXx3GPjUxb3NYlEB_q3n" TargetMode="External"/><Relationship Id="rId136" Type="http://schemas.openxmlformats.org/officeDocument/2006/relationships/hyperlink" Target="https://talan.bank.gov.ua/get-user-certificate/tXx3GBp-ll4KYAHIQ0hI" TargetMode="External"/><Relationship Id="rId178" Type="http://schemas.openxmlformats.org/officeDocument/2006/relationships/hyperlink" Target="https://talan.bank.gov.ua/get-user-certificate/tXx3GcbWRhKoljaF6_jX" TargetMode="External"/><Relationship Id="rId301" Type="http://schemas.openxmlformats.org/officeDocument/2006/relationships/hyperlink" Target="https://talan.bank.gov.ua/get-user-certificate/hBB9YZfhUf3jrQGvjzTC" TargetMode="External"/><Relationship Id="rId343" Type="http://schemas.openxmlformats.org/officeDocument/2006/relationships/hyperlink" Target="https://talan.bank.gov.ua/get-user-certificate/hBB9YKzDhC3g--5akzyI" TargetMode="External"/><Relationship Id="rId550" Type="http://schemas.openxmlformats.org/officeDocument/2006/relationships/hyperlink" Target="https://talan.bank.gov.ua/get-user-certificate/do573yehM418KzPDWQ38" TargetMode="External"/><Relationship Id="rId82" Type="http://schemas.openxmlformats.org/officeDocument/2006/relationships/hyperlink" Target="https://talan.bank.gov.ua/get-user-certificate/tXx3GitK2bUPFLMH6FSM" TargetMode="External"/><Relationship Id="rId203" Type="http://schemas.openxmlformats.org/officeDocument/2006/relationships/hyperlink" Target="https://talan.bank.gov.ua/get-user-certificate/tXx3GJPyIhKtoVAtt5bO" TargetMode="External"/><Relationship Id="rId385" Type="http://schemas.openxmlformats.org/officeDocument/2006/relationships/hyperlink" Target="https://talan.bank.gov.ua/get-user-certificate/hBB9YG9iMlDdN6B26Cuc" TargetMode="External"/><Relationship Id="rId592" Type="http://schemas.openxmlformats.org/officeDocument/2006/relationships/hyperlink" Target="https://talan.bank.gov.ua/get-user-certificate/do573FQ_NPJSXo7sIy-_" TargetMode="External"/><Relationship Id="rId245" Type="http://schemas.openxmlformats.org/officeDocument/2006/relationships/hyperlink" Target="https://talan.bank.gov.ua/get-user-certificate/hBB9YbQwtQRGu6cpCm1W" TargetMode="External"/><Relationship Id="rId287" Type="http://schemas.openxmlformats.org/officeDocument/2006/relationships/hyperlink" Target="https://talan.bank.gov.ua/get-user-certificate/hBB9YvXpfUyScycmWn7x" TargetMode="External"/><Relationship Id="rId410" Type="http://schemas.openxmlformats.org/officeDocument/2006/relationships/hyperlink" Target="https://talan.bank.gov.ua/get-user-certificate/hBB9YXGkJtNC3Mv_eQnF" TargetMode="External"/><Relationship Id="rId452" Type="http://schemas.openxmlformats.org/officeDocument/2006/relationships/hyperlink" Target="https://talan.bank.gov.ua/get-user-certificate/hBB9YYpS5TZ6u3ltxywd" TargetMode="External"/><Relationship Id="rId494" Type="http://schemas.openxmlformats.org/officeDocument/2006/relationships/hyperlink" Target="https://talan.bank.gov.ua/get-user-certificate/do573aSlTVq-1AYagxC0" TargetMode="External"/><Relationship Id="rId508" Type="http://schemas.openxmlformats.org/officeDocument/2006/relationships/hyperlink" Target="https://talan.bank.gov.ua/get-user-certificate/do573xmeBc3lLI5c33k0" TargetMode="External"/><Relationship Id="rId105" Type="http://schemas.openxmlformats.org/officeDocument/2006/relationships/hyperlink" Target="https://talan.bank.gov.ua/get-user-certificate/tXx3G1wm0Q6TsNuDDrPJ" TargetMode="External"/><Relationship Id="rId147" Type="http://schemas.openxmlformats.org/officeDocument/2006/relationships/hyperlink" Target="https://talan.bank.gov.ua/get-user-certificate/tXx3GaNQoA1J2HYx2S3L" TargetMode="External"/><Relationship Id="rId312" Type="http://schemas.openxmlformats.org/officeDocument/2006/relationships/hyperlink" Target="https://talan.bank.gov.ua/get-user-certificate/hBB9Yucvet1dTE9K7GGL" TargetMode="External"/><Relationship Id="rId354" Type="http://schemas.openxmlformats.org/officeDocument/2006/relationships/hyperlink" Target="https://talan.bank.gov.ua/get-user-certificate/hBB9YKxvvyDxBZuQ0coI" TargetMode="External"/><Relationship Id="rId51" Type="http://schemas.openxmlformats.org/officeDocument/2006/relationships/hyperlink" Target="https://talan.bank.gov.ua/get-user-certificate/tXx3G9lN7x4_6zbIyPFR" TargetMode="External"/><Relationship Id="rId93" Type="http://schemas.openxmlformats.org/officeDocument/2006/relationships/hyperlink" Target="https://talan.bank.gov.ua/get-user-certificate/tXx3GdlkBGx6QEYFiqpT" TargetMode="External"/><Relationship Id="rId189" Type="http://schemas.openxmlformats.org/officeDocument/2006/relationships/hyperlink" Target="https://talan.bank.gov.ua/get-user-certificate/tXx3GPgtKBGMNTwFuqsS" TargetMode="External"/><Relationship Id="rId396" Type="http://schemas.openxmlformats.org/officeDocument/2006/relationships/hyperlink" Target="https://talan.bank.gov.ua/get-user-certificate/hBB9YzLi3lfBFoB-Ua96" TargetMode="External"/><Relationship Id="rId561" Type="http://schemas.openxmlformats.org/officeDocument/2006/relationships/hyperlink" Target="https://talan.bank.gov.ua/get-user-certificate/do573BcZnxNwUZoF8IhM" TargetMode="External"/><Relationship Id="rId214" Type="http://schemas.openxmlformats.org/officeDocument/2006/relationships/hyperlink" Target="https://talan.bank.gov.ua/get-user-certificate/tXx3GEowt1Px7gbYFyIp" TargetMode="External"/><Relationship Id="rId256" Type="http://schemas.openxmlformats.org/officeDocument/2006/relationships/hyperlink" Target="https://talan.bank.gov.ua/get-user-certificate/hBB9Y7jspaPAB0_kv2Hz" TargetMode="External"/><Relationship Id="rId298" Type="http://schemas.openxmlformats.org/officeDocument/2006/relationships/hyperlink" Target="https://talan.bank.gov.ua/get-user-certificate/hBB9Y4p38WQNYd0SPVnH" TargetMode="External"/><Relationship Id="rId421" Type="http://schemas.openxmlformats.org/officeDocument/2006/relationships/hyperlink" Target="https://talan.bank.gov.ua/get-user-certificate/hBB9Yc7ng0lal1X0Jrse" TargetMode="External"/><Relationship Id="rId463" Type="http://schemas.openxmlformats.org/officeDocument/2006/relationships/hyperlink" Target="https://talan.bank.gov.ua/get-user-certificate/hBB9Y2QBzascIFsmcFVR" TargetMode="External"/><Relationship Id="rId519" Type="http://schemas.openxmlformats.org/officeDocument/2006/relationships/hyperlink" Target="https://talan.bank.gov.ua/get-user-certificate/do573Ra-xbTCP-TRb3F-" TargetMode="External"/><Relationship Id="rId116" Type="http://schemas.openxmlformats.org/officeDocument/2006/relationships/hyperlink" Target="https://talan.bank.gov.ua/get-user-certificate/tXx3GinT0y9IlKKsMlh1" TargetMode="External"/><Relationship Id="rId158" Type="http://schemas.openxmlformats.org/officeDocument/2006/relationships/hyperlink" Target="https://talan.bank.gov.ua/get-user-certificate/tXx3Gwv8uA9zhMPmGlCB" TargetMode="External"/><Relationship Id="rId323" Type="http://schemas.openxmlformats.org/officeDocument/2006/relationships/hyperlink" Target="https://talan.bank.gov.ua/get-user-certificate/hBB9YGyo8N620nOcmRZL" TargetMode="External"/><Relationship Id="rId530" Type="http://schemas.openxmlformats.org/officeDocument/2006/relationships/hyperlink" Target="https://talan.bank.gov.ua/get-user-certificate/do573-QG1DeYIY1H2kym" TargetMode="External"/><Relationship Id="rId20" Type="http://schemas.openxmlformats.org/officeDocument/2006/relationships/hyperlink" Target="https://talan.bank.gov.ua/get-user-certificate/tXx3GvixKWQg74IacFAt" TargetMode="External"/><Relationship Id="rId62" Type="http://schemas.openxmlformats.org/officeDocument/2006/relationships/hyperlink" Target="https://talan.bank.gov.ua/get-user-certificate/tXx3GIcqYwf9Hvht6gkC" TargetMode="External"/><Relationship Id="rId365" Type="http://schemas.openxmlformats.org/officeDocument/2006/relationships/hyperlink" Target="https://talan.bank.gov.ua/get-user-certificate/hBB9Yh0QJJN7j3CS-r8A" TargetMode="External"/><Relationship Id="rId572" Type="http://schemas.openxmlformats.org/officeDocument/2006/relationships/hyperlink" Target="https://talan.bank.gov.ua/get-user-certificate/do573jffoTuuTGA4389y" TargetMode="External"/><Relationship Id="rId225" Type="http://schemas.openxmlformats.org/officeDocument/2006/relationships/hyperlink" Target="https://talan.bank.gov.ua/get-user-certificate/tXx3G30_ZkstETetQP6Y" TargetMode="External"/><Relationship Id="rId267" Type="http://schemas.openxmlformats.org/officeDocument/2006/relationships/hyperlink" Target="https://talan.bank.gov.ua/get-user-certificate/hBB9YGDPsbnROIy6Skwk" TargetMode="External"/><Relationship Id="rId432" Type="http://schemas.openxmlformats.org/officeDocument/2006/relationships/hyperlink" Target="https://talan.bank.gov.ua/get-user-certificate/hBB9Yu9wIH_srsMBy_mP" TargetMode="External"/><Relationship Id="rId474" Type="http://schemas.openxmlformats.org/officeDocument/2006/relationships/hyperlink" Target="https://talan.bank.gov.ua/get-user-certificate/do5734PYgWNTtPSZLnaW" TargetMode="External"/><Relationship Id="rId127" Type="http://schemas.openxmlformats.org/officeDocument/2006/relationships/hyperlink" Target="https://talan.bank.gov.ua/get-user-certificate/tXx3GT_d6l4f4Q17BXKi" TargetMode="External"/><Relationship Id="rId31" Type="http://schemas.openxmlformats.org/officeDocument/2006/relationships/hyperlink" Target="https://talan.bank.gov.ua/get-user-certificate/tXx3Gpk9gMQb5nE9848J" TargetMode="External"/><Relationship Id="rId73" Type="http://schemas.openxmlformats.org/officeDocument/2006/relationships/hyperlink" Target="https://talan.bank.gov.ua/get-user-certificate/tXx3GcX5heKq74Vfd4Xl" TargetMode="External"/><Relationship Id="rId169" Type="http://schemas.openxmlformats.org/officeDocument/2006/relationships/hyperlink" Target="https://talan.bank.gov.ua/get-user-certificate/tXx3GEROc79dg8hYgd7i" TargetMode="External"/><Relationship Id="rId334" Type="http://schemas.openxmlformats.org/officeDocument/2006/relationships/hyperlink" Target="https://talan.bank.gov.ua/get-user-certificate/hBB9YzXbfSAOmUfnJIxM" TargetMode="External"/><Relationship Id="rId376" Type="http://schemas.openxmlformats.org/officeDocument/2006/relationships/hyperlink" Target="https://talan.bank.gov.ua/get-user-certificate/hBB9YTyAs727s4MNS7UW" TargetMode="External"/><Relationship Id="rId541" Type="http://schemas.openxmlformats.org/officeDocument/2006/relationships/hyperlink" Target="https://talan.bank.gov.ua/get-user-certificate/do573KBaA-hKfoQTU9fu" TargetMode="External"/><Relationship Id="rId583" Type="http://schemas.openxmlformats.org/officeDocument/2006/relationships/hyperlink" Target="https://talan.bank.gov.ua/get-user-certificate/do573BuOWGqdLgxebZSe" TargetMode="External"/><Relationship Id="rId4" Type="http://schemas.openxmlformats.org/officeDocument/2006/relationships/hyperlink" Target="https://talan.bank.gov.ua/get-user-certificate/tXx3GuRdLB959d9R1_2k" TargetMode="External"/><Relationship Id="rId180" Type="http://schemas.openxmlformats.org/officeDocument/2006/relationships/hyperlink" Target="https://talan.bank.gov.ua/get-user-certificate/tXx3GWGtbdV0k2NQsozC" TargetMode="External"/><Relationship Id="rId236" Type="http://schemas.openxmlformats.org/officeDocument/2006/relationships/hyperlink" Target="https://talan.bank.gov.ua/get-user-certificate/hBB9YZOezPcCbnv0ZqV0" TargetMode="External"/><Relationship Id="rId278" Type="http://schemas.openxmlformats.org/officeDocument/2006/relationships/hyperlink" Target="https://talan.bank.gov.ua/get-user-certificate/hBB9Yq1zghdEJDCvqRy_" TargetMode="External"/><Relationship Id="rId401" Type="http://schemas.openxmlformats.org/officeDocument/2006/relationships/hyperlink" Target="https://talan.bank.gov.ua/get-user-certificate/hBB9Y-tbYhv44dLUxNt2" TargetMode="External"/><Relationship Id="rId443" Type="http://schemas.openxmlformats.org/officeDocument/2006/relationships/hyperlink" Target="https://talan.bank.gov.ua/get-user-certificate/hBB9YMUGY_QeVBWBmX_v" TargetMode="External"/><Relationship Id="rId303" Type="http://schemas.openxmlformats.org/officeDocument/2006/relationships/hyperlink" Target="https://talan.bank.gov.ua/get-user-certificate/hBB9YeIzK90w5uNvkllg" TargetMode="External"/><Relationship Id="rId485" Type="http://schemas.openxmlformats.org/officeDocument/2006/relationships/hyperlink" Target="https://talan.bank.gov.ua/get-user-certificate/do573w9V3IlVVUm-Hg3y" TargetMode="External"/><Relationship Id="rId42" Type="http://schemas.openxmlformats.org/officeDocument/2006/relationships/hyperlink" Target="https://talan.bank.gov.ua/get-user-certificate/tXx3G0fGjx8qE3p8Np6x" TargetMode="External"/><Relationship Id="rId84" Type="http://schemas.openxmlformats.org/officeDocument/2006/relationships/hyperlink" Target="https://talan.bank.gov.ua/get-user-certificate/tXx3GAMWuyseuE0YTJRK" TargetMode="External"/><Relationship Id="rId138" Type="http://schemas.openxmlformats.org/officeDocument/2006/relationships/hyperlink" Target="https://talan.bank.gov.ua/get-user-certificate/tXx3GTPxJhf45SaSituk" TargetMode="External"/><Relationship Id="rId345" Type="http://schemas.openxmlformats.org/officeDocument/2006/relationships/hyperlink" Target="https://talan.bank.gov.ua/get-user-certificate/hBB9YSRZ2rXeAJ_bvC_D" TargetMode="External"/><Relationship Id="rId387" Type="http://schemas.openxmlformats.org/officeDocument/2006/relationships/hyperlink" Target="https://talan.bank.gov.ua/get-user-certificate/hBB9YAXkvxkXLdHHMWzx" TargetMode="External"/><Relationship Id="rId510" Type="http://schemas.openxmlformats.org/officeDocument/2006/relationships/hyperlink" Target="https://talan.bank.gov.ua/get-user-certificate/do573GG5sygNdMy8LvGl" TargetMode="External"/><Relationship Id="rId552" Type="http://schemas.openxmlformats.org/officeDocument/2006/relationships/hyperlink" Target="https://talan.bank.gov.ua/get-user-certificate/do573e2axWjs0ydRpiOv" TargetMode="External"/><Relationship Id="rId594" Type="http://schemas.openxmlformats.org/officeDocument/2006/relationships/hyperlink" Target="https://talan.bank.gov.ua/get-user-certificate/do573gcoW3rLSh7_kEjq" TargetMode="External"/><Relationship Id="rId191" Type="http://schemas.openxmlformats.org/officeDocument/2006/relationships/hyperlink" Target="https://talan.bank.gov.ua/get-user-certificate/tXx3GevEb8SZuCpoURYT" TargetMode="External"/><Relationship Id="rId205" Type="http://schemas.openxmlformats.org/officeDocument/2006/relationships/hyperlink" Target="https://talan.bank.gov.ua/get-user-certificate/tXx3G7pfjCgps3gA4iUG" TargetMode="External"/><Relationship Id="rId247" Type="http://schemas.openxmlformats.org/officeDocument/2006/relationships/hyperlink" Target="https://talan.bank.gov.ua/get-user-certificate/hBB9YK4DjI3zoU5b6_Nd" TargetMode="External"/><Relationship Id="rId412" Type="http://schemas.openxmlformats.org/officeDocument/2006/relationships/hyperlink" Target="https://talan.bank.gov.ua/get-user-certificate/hBB9Ywr5Bm_Mpd3-Kt15" TargetMode="External"/><Relationship Id="rId107" Type="http://schemas.openxmlformats.org/officeDocument/2006/relationships/hyperlink" Target="https://talan.bank.gov.ua/get-user-certificate/tXx3GgLXtyf-QcJRVgB2" TargetMode="External"/><Relationship Id="rId289" Type="http://schemas.openxmlformats.org/officeDocument/2006/relationships/hyperlink" Target="https://talan.bank.gov.ua/get-user-certificate/hBB9YZiG4I3KDSrnZY5K" TargetMode="External"/><Relationship Id="rId454" Type="http://schemas.openxmlformats.org/officeDocument/2006/relationships/hyperlink" Target="https://talan.bank.gov.ua/get-user-certificate/hBB9YFR5XD5nnkyvpONj" TargetMode="External"/><Relationship Id="rId496" Type="http://schemas.openxmlformats.org/officeDocument/2006/relationships/hyperlink" Target="https://talan.bank.gov.ua/get-user-certificate/do573RVkNBLhEH2N4X_8" TargetMode="External"/><Relationship Id="rId11" Type="http://schemas.openxmlformats.org/officeDocument/2006/relationships/hyperlink" Target="https://talan.bank.gov.ua/get-user-certificate/tXx3GtlFJt1DyXQMkwMn" TargetMode="External"/><Relationship Id="rId53" Type="http://schemas.openxmlformats.org/officeDocument/2006/relationships/hyperlink" Target="https://talan.bank.gov.ua/get-user-certificate/tXx3GTcyJmuEZaFxldp8" TargetMode="External"/><Relationship Id="rId149" Type="http://schemas.openxmlformats.org/officeDocument/2006/relationships/hyperlink" Target="https://talan.bank.gov.ua/get-user-certificate/tXx3GtnhpkDO5d5jWLHO" TargetMode="External"/><Relationship Id="rId314" Type="http://schemas.openxmlformats.org/officeDocument/2006/relationships/hyperlink" Target="https://talan.bank.gov.ua/get-user-certificate/hBB9YeeNv66N6dxjyXkJ" TargetMode="External"/><Relationship Id="rId356" Type="http://schemas.openxmlformats.org/officeDocument/2006/relationships/hyperlink" Target="https://talan.bank.gov.ua/get-user-certificate/hBB9YrFbjfk-WStLK5a_" TargetMode="External"/><Relationship Id="rId398" Type="http://schemas.openxmlformats.org/officeDocument/2006/relationships/hyperlink" Target="https://talan.bank.gov.ua/get-user-certificate/hBB9YP_h7tWvVDhHgW6r" TargetMode="External"/><Relationship Id="rId521" Type="http://schemas.openxmlformats.org/officeDocument/2006/relationships/hyperlink" Target="https://talan.bank.gov.ua/get-user-certificate/do573zFOXWia4n6zZlFK" TargetMode="External"/><Relationship Id="rId563" Type="http://schemas.openxmlformats.org/officeDocument/2006/relationships/hyperlink" Target="https://talan.bank.gov.ua/get-user-certificate/do573enuHuRAoLavXHYv" TargetMode="External"/><Relationship Id="rId95" Type="http://schemas.openxmlformats.org/officeDocument/2006/relationships/hyperlink" Target="https://talan.bank.gov.ua/get-user-certificate/tXx3GgBsL8ontgZd_g1Z" TargetMode="External"/><Relationship Id="rId160" Type="http://schemas.openxmlformats.org/officeDocument/2006/relationships/hyperlink" Target="https://talan.bank.gov.ua/get-user-certificate/tXx3GiAoQGt_Q4NuzJKX" TargetMode="External"/><Relationship Id="rId216" Type="http://schemas.openxmlformats.org/officeDocument/2006/relationships/hyperlink" Target="https://talan.bank.gov.ua/get-user-certificate/tXx3G5cdAD1ur5r8jWsR" TargetMode="External"/><Relationship Id="rId423" Type="http://schemas.openxmlformats.org/officeDocument/2006/relationships/hyperlink" Target="https://talan.bank.gov.ua/get-user-certificate/hBB9YmT6PXwD92p_Dkqf" TargetMode="External"/><Relationship Id="rId258" Type="http://schemas.openxmlformats.org/officeDocument/2006/relationships/hyperlink" Target="https://talan.bank.gov.ua/get-user-certificate/hBB9Yt8bZbhhCdtqbBzB" TargetMode="External"/><Relationship Id="rId465" Type="http://schemas.openxmlformats.org/officeDocument/2006/relationships/hyperlink" Target="https://talan.bank.gov.ua/get-user-certificate/hBB9YkXehDZAh64AyfxX" TargetMode="External"/><Relationship Id="rId22" Type="http://schemas.openxmlformats.org/officeDocument/2006/relationships/hyperlink" Target="https://talan.bank.gov.ua/get-user-certificate/tXx3GmSX8ldqNlC0GTco" TargetMode="External"/><Relationship Id="rId64" Type="http://schemas.openxmlformats.org/officeDocument/2006/relationships/hyperlink" Target="https://talan.bank.gov.ua/get-user-certificate/tXx3GUZOnlERZAfVgUWh" TargetMode="External"/><Relationship Id="rId118" Type="http://schemas.openxmlformats.org/officeDocument/2006/relationships/hyperlink" Target="https://talan.bank.gov.ua/get-user-certificate/tXx3GwcubE84mREHoU7c" TargetMode="External"/><Relationship Id="rId325" Type="http://schemas.openxmlformats.org/officeDocument/2006/relationships/hyperlink" Target="https://talan.bank.gov.ua/get-user-certificate/hBB9YSpMzuh6Ua_blKws" TargetMode="External"/><Relationship Id="rId367" Type="http://schemas.openxmlformats.org/officeDocument/2006/relationships/hyperlink" Target="https://talan.bank.gov.ua/get-user-certificate/hBB9Yo6uDBz87H1vnIhW" TargetMode="External"/><Relationship Id="rId532" Type="http://schemas.openxmlformats.org/officeDocument/2006/relationships/hyperlink" Target="https://talan.bank.gov.ua/get-user-certificate/do573HSf3Y4occi_xijL" TargetMode="External"/><Relationship Id="rId574" Type="http://schemas.openxmlformats.org/officeDocument/2006/relationships/hyperlink" Target="https://talan.bank.gov.ua/get-user-certificate/do5733TN0e_zBQeVcGTI" TargetMode="External"/><Relationship Id="rId171" Type="http://schemas.openxmlformats.org/officeDocument/2006/relationships/hyperlink" Target="https://talan.bank.gov.ua/get-user-certificate/tXx3G3ET4nJgudTE4zm4" TargetMode="External"/><Relationship Id="rId227" Type="http://schemas.openxmlformats.org/officeDocument/2006/relationships/hyperlink" Target="https://talan.bank.gov.ua/get-user-certificate/tXx3GhL1rGee2mSBB4kj" TargetMode="External"/><Relationship Id="rId269" Type="http://schemas.openxmlformats.org/officeDocument/2006/relationships/hyperlink" Target="https://talan.bank.gov.ua/get-user-certificate/hBB9YFyQvPZJkOTs8Ryo" TargetMode="External"/><Relationship Id="rId434" Type="http://schemas.openxmlformats.org/officeDocument/2006/relationships/hyperlink" Target="https://talan.bank.gov.ua/get-user-certificate/hBB9Yb_uDatxizHm9BAG" TargetMode="External"/><Relationship Id="rId476" Type="http://schemas.openxmlformats.org/officeDocument/2006/relationships/hyperlink" Target="https://talan.bank.gov.ua/get-user-certificate/do573bGY-a9h5p3uX1e5" TargetMode="External"/><Relationship Id="rId33" Type="http://schemas.openxmlformats.org/officeDocument/2006/relationships/hyperlink" Target="https://talan.bank.gov.ua/get-user-certificate/tXx3GfQXmKXNudAeyk_0" TargetMode="External"/><Relationship Id="rId129" Type="http://schemas.openxmlformats.org/officeDocument/2006/relationships/hyperlink" Target="https://talan.bank.gov.ua/get-user-certificate/tXx3GjlEWXsLTyz34e_P" TargetMode="External"/><Relationship Id="rId280" Type="http://schemas.openxmlformats.org/officeDocument/2006/relationships/hyperlink" Target="https://talan.bank.gov.ua/get-user-certificate/hBB9Y6ehs3GahOW_rJ5P" TargetMode="External"/><Relationship Id="rId336" Type="http://schemas.openxmlformats.org/officeDocument/2006/relationships/hyperlink" Target="https://talan.bank.gov.ua/get-user-certificate/hBB9Y-zI4UxLoUq67phC" TargetMode="External"/><Relationship Id="rId501" Type="http://schemas.openxmlformats.org/officeDocument/2006/relationships/hyperlink" Target="https://talan.bank.gov.ua/get-user-certificate/do573FLdS8AsjRv18GX3" TargetMode="External"/><Relationship Id="rId543" Type="http://schemas.openxmlformats.org/officeDocument/2006/relationships/hyperlink" Target="https://talan.bank.gov.ua/get-user-certificate/do573yBSVVmsdbuVCEzq" TargetMode="External"/><Relationship Id="rId75" Type="http://schemas.openxmlformats.org/officeDocument/2006/relationships/hyperlink" Target="https://talan.bank.gov.ua/get-user-certificate/tXx3GFipHOyI1Nz9pGf1" TargetMode="External"/><Relationship Id="rId140" Type="http://schemas.openxmlformats.org/officeDocument/2006/relationships/hyperlink" Target="https://talan.bank.gov.ua/get-user-certificate/tXx3G0CyK8H0Htk3CNzb" TargetMode="External"/><Relationship Id="rId182" Type="http://schemas.openxmlformats.org/officeDocument/2006/relationships/hyperlink" Target="https://talan.bank.gov.ua/get-user-certificate/tXx3GG0yHJxJD2zgceEW" TargetMode="External"/><Relationship Id="rId378" Type="http://schemas.openxmlformats.org/officeDocument/2006/relationships/hyperlink" Target="https://talan.bank.gov.ua/get-user-certificate/hBB9YGF_kE2p6GvYLKFc" TargetMode="External"/><Relationship Id="rId403" Type="http://schemas.openxmlformats.org/officeDocument/2006/relationships/hyperlink" Target="https://talan.bank.gov.ua/get-user-certificate/hBB9YupxDpPGny4CNJLW" TargetMode="External"/><Relationship Id="rId585" Type="http://schemas.openxmlformats.org/officeDocument/2006/relationships/hyperlink" Target="https://talan.bank.gov.ua/get-user-certificate/do573lZNmzNIOh3VFbcn" TargetMode="External"/><Relationship Id="rId6" Type="http://schemas.openxmlformats.org/officeDocument/2006/relationships/hyperlink" Target="https://talan.bank.gov.ua/get-user-certificate/tXx3GZdvJde98WHZrW3s" TargetMode="External"/><Relationship Id="rId238" Type="http://schemas.openxmlformats.org/officeDocument/2006/relationships/hyperlink" Target="https://talan.bank.gov.ua/get-user-certificate/hBB9YyMTMAq6ddHONi75" TargetMode="External"/><Relationship Id="rId445" Type="http://schemas.openxmlformats.org/officeDocument/2006/relationships/hyperlink" Target="https://talan.bank.gov.ua/get-user-certificate/hBB9YSraz6Zmo8_iG7uI" TargetMode="External"/><Relationship Id="rId487" Type="http://schemas.openxmlformats.org/officeDocument/2006/relationships/hyperlink" Target="https://talan.bank.gov.ua/get-user-certificate/do573bVaV2PRFugpfBSw" TargetMode="External"/><Relationship Id="rId291" Type="http://schemas.openxmlformats.org/officeDocument/2006/relationships/hyperlink" Target="https://talan.bank.gov.ua/get-user-certificate/hBB9YdDVfH70j9E41nDW" TargetMode="External"/><Relationship Id="rId305" Type="http://schemas.openxmlformats.org/officeDocument/2006/relationships/hyperlink" Target="https://talan.bank.gov.ua/get-user-certificate/hBB9Yg_wap1mJN_YT9Fy" TargetMode="External"/><Relationship Id="rId347" Type="http://schemas.openxmlformats.org/officeDocument/2006/relationships/hyperlink" Target="https://talan.bank.gov.ua/get-user-certificate/hBB9YPjOGKDcXVUJQXiO" TargetMode="External"/><Relationship Id="rId512" Type="http://schemas.openxmlformats.org/officeDocument/2006/relationships/hyperlink" Target="https://talan.bank.gov.ua/get-user-certificate/do573MKKYfWMwdXw58C0" TargetMode="External"/><Relationship Id="rId44" Type="http://schemas.openxmlformats.org/officeDocument/2006/relationships/hyperlink" Target="https://talan.bank.gov.ua/get-user-certificate/tXx3GJkxUoSfUayxWwUf" TargetMode="External"/><Relationship Id="rId86" Type="http://schemas.openxmlformats.org/officeDocument/2006/relationships/hyperlink" Target="https://talan.bank.gov.ua/get-user-certificate/tXx3Gl2Hc9AOSL5TLf6v" TargetMode="External"/><Relationship Id="rId151" Type="http://schemas.openxmlformats.org/officeDocument/2006/relationships/hyperlink" Target="https://talan.bank.gov.ua/get-user-certificate/tXx3GbAY9xLoCAglUTgq" TargetMode="External"/><Relationship Id="rId389" Type="http://schemas.openxmlformats.org/officeDocument/2006/relationships/hyperlink" Target="https://talan.bank.gov.ua/get-user-certificate/hBB9Ypf1HSBobErdTUHv" TargetMode="External"/><Relationship Id="rId554" Type="http://schemas.openxmlformats.org/officeDocument/2006/relationships/hyperlink" Target="https://talan.bank.gov.ua/get-user-certificate/do573G2-T5Oivmdt7zMD" TargetMode="External"/><Relationship Id="rId596" Type="http://schemas.openxmlformats.org/officeDocument/2006/relationships/hyperlink" Target="https://talan.bank.gov.ua/get-user-certificate/do573ZkNQ4IE_del-RbT" TargetMode="External"/><Relationship Id="rId193" Type="http://schemas.openxmlformats.org/officeDocument/2006/relationships/hyperlink" Target="https://talan.bank.gov.ua/get-user-certificate/tXx3GAUQVvxvHLM9EuFV" TargetMode="External"/><Relationship Id="rId207" Type="http://schemas.openxmlformats.org/officeDocument/2006/relationships/hyperlink" Target="https://talan.bank.gov.ua/get-user-certificate/tXx3Gdyk-BIU7nRaezTj" TargetMode="External"/><Relationship Id="rId249" Type="http://schemas.openxmlformats.org/officeDocument/2006/relationships/hyperlink" Target="https://talan.bank.gov.ua/get-user-certificate/hBB9Y0Q3MW8V05zCpax-" TargetMode="External"/><Relationship Id="rId414" Type="http://schemas.openxmlformats.org/officeDocument/2006/relationships/hyperlink" Target="https://talan.bank.gov.ua/get-user-certificate/hBB9YTqwqSPcgK_7l5eB" TargetMode="External"/><Relationship Id="rId456" Type="http://schemas.openxmlformats.org/officeDocument/2006/relationships/hyperlink" Target="https://talan.bank.gov.ua/get-user-certificate/hBB9YDKcOECmeVXwJd9x" TargetMode="External"/><Relationship Id="rId498" Type="http://schemas.openxmlformats.org/officeDocument/2006/relationships/hyperlink" Target="https://talan.bank.gov.ua/get-user-certificate/do573ZmTIfEHgvyuBocg" TargetMode="External"/><Relationship Id="rId13" Type="http://schemas.openxmlformats.org/officeDocument/2006/relationships/hyperlink" Target="https://talan.bank.gov.ua/get-user-certificate/tXx3GMqlbRVSoUF0HRwU" TargetMode="External"/><Relationship Id="rId109" Type="http://schemas.openxmlformats.org/officeDocument/2006/relationships/hyperlink" Target="https://talan.bank.gov.ua/get-user-certificate/tXx3GzDxMKBJsoSLN_Xj" TargetMode="External"/><Relationship Id="rId260" Type="http://schemas.openxmlformats.org/officeDocument/2006/relationships/hyperlink" Target="https://talan.bank.gov.ua/get-user-certificate/hBB9YfpW2xQcvzhkdwfJ" TargetMode="External"/><Relationship Id="rId316" Type="http://schemas.openxmlformats.org/officeDocument/2006/relationships/hyperlink" Target="https://talan.bank.gov.ua/get-user-certificate/hBB9YxUQYnGZ5Bduu4FX" TargetMode="External"/><Relationship Id="rId523" Type="http://schemas.openxmlformats.org/officeDocument/2006/relationships/hyperlink" Target="https://talan.bank.gov.ua/get-user-certificate/do57317ICZADuJxTYZWN" TargetMode="External"/><Relationship Id="rId55" Type="http://schemas.openxmlformats.org/officeDocument/2006/relationships/hyperlink" Target="https://talan.bank.gov.ua/get-user-certificate/tXx3GYqDNoipo4nhr5Ew" TargetMode="External"/><Relationship Id="rId97" Type="http://schemas.openxmlformats.org/officeDocument/2006/relationships/hyperlink" Target="https://talan.bank.gov.ua/get-user-certificate/tXx3GNRTeWN5dDz9l9tq" TargetMode="External"/><Relationship Id="rId120" Type="http://schemas.openxmlformats.org/officeDocument/2006/relationships/hyperlink" Target="https://talan.bank.gov.ua/get-user-certificate/tXx3Gxz1xUR1Vqp6ZSjy" TargetMode="External"/><Relationship Id="rId358" Type="http://schemas.openxmlformats.org/officeDocument/2006/relationships/hyperlink" Target="https://talan.bank.gov.ua/get-user-certificate/hBB9YibFjFs7KsgZeTPd" TargetMode="External"/><Relationship Id="rId565" Type="http://schemas.openxmlformats.org/officeDocument/2006/relationships/hyperlink" Target="https://talan.bank.gov.ua/get-user-certificate/do573KoqTx0vHUvh7xjZ" TargetMode="External"/><Relationship Id="rId162" Type="http://schemas.openxmlformats.org/officeDocument/2006/relationships/hyperlink" Target="https://talan.bank.gov.ua/get-user-certificate/tXx3G3Iv3u0kuJwc9xTT" TargetMode="External"/><Relationship Id="rId218" Type="http://schemas.openxmlformats.org/officeDocument/2006/relationships/hyperlink" Target="https://talan.bank.gov.ua/get-user-certificate/tXx3GROSUFXKR-BUB7QX" TargetMode="External"/><Relationship Id="rId425" Type="http://schemas.openxmlformats.org/officeDocument/2006/relationships/hyperlink" Target="https://talan.bank.gov.ua/get-user-certificate/hBB9YjrZaA0YHySzPeyC" TargetMode="External"/><Relationship Id="rId467" Type="http://schemas.openxmlformats.org/officeDocument/2006/relationships/hyperlink" Target="https://talan.bank.gov.ua/get-user-certificate/hBB9YzomLapI5VnY6Cyo" TargetMode="External"/><Relationship Id="rId271" Type="http://schemas.openxmlformats.org/officeDocument/2006/relationships/hyperlink" Target="https://talan.bank.gov.ua/get-user-certificate/hBB9YaBgD7HUTplJfdk6" TargetMode="External"/><Relationship Id="rId24" Type="http://schemas.openxmlformats.org/officeDocument/2006/relationships/hyperlink" Target="https://talan.bank.gov.ua/get-user-certificate/tXx3Gh4rVPIJjkFIShMs" TargetMode="External"/><Relationship Id="rId66" Type="http://schemas.openxmlformats.org/officeDocument/2006/relationships/hyperlink" Target="https://talan.bank.gov.ua/get-user-certificate/tXx3GkL0TLopqOS3ejuN" TargetMode="External"/><Relationship Id="rId131" Type="http://schemas.openxmlformats.org/officeDocument/2006/relationships/hyperlink" Target="https://talan.bank.gov.ua/get-user-certificate/tXx3GM_Am4qv8-pMNWxD" TargetMode="External"/><Relationship Id="rId327" Type="http://schemas.openxmlformats.org/officeDocument/2006/relationships/hyperlink" Target="https://talan.bank.gov.ua/get-user-certificate/hBB9YT1C3Ph3DUjGSWBX" TargetMode="External"/><Relationship Id="rId369" Type="http://schemas.openxmlformats.org/officeDocument/2006/relationships/hyperlink" Target="https://talan.bank.gov.ua/get-user-certificate/hBB9YioIJ7odvFcHJAxz" TargetMode="External"/><Relationship Id="rId534" Type="http://schemas.openxmlformats.org/officeDocument/2006/relationships/hyperlink" Target="https://talan.bank.gov.ua/get-user-certificate/do5733cvAHdAYadtBhTj" TargetMode="External"/><Relationship Id="rId576" Type="http://schemas.openxmlformats.org/officeDocument/2006/relationships/hyperlink" Target="https://talan.bank.gov.ua/get-user-certificate/do5739Ok2WFOaC_zKGVg" TargetMode="External"/><Relationship Id="rId173" Type="http://schemas.openxmlformats.org/officeDocument/2006/relationships/hyperlink" Target="https://talan.bank.gov.ua/get-user-certificate/tXx3Gc3QviWkE8xQTN5v" TargetMode="External"/><Relationship Id="rId229" Type="http://schemas.openxmlformats.org/officeDocument/2006/relationships/hyperlink" Target="https://talan.bank.gov.ua/get-user-certificate/tXx3GEj841m_OjK1h-jr" TargetMode="External"/><Relationship Id="rId380" Type="http://schemas.openxmlformats.org/officeDocument/2006/relationships/hyperlink" Target="https://talan.bank.gov.ua/get-user-certificate/hBB9Yn07lEzDtERPodg1" TargetMode="External"/><Relationship Id="rId436" Type="http://schemas.openxmlformats.org/officeDocument/2006/relationships/hyperlink" Target="https://talan.bank.gov.ua/get-user-certificate/hBB9Y0pf75xwwCXNGrjE" TargetMode="External"/><Relationship Id="rId601" Type="http://schemas.openxmlformats.org/officeDocument/2006/relationships/hyperlink" Target="https://talan.bank.gov.ua/get-user-certificate/do573VCqss_JUZtKwvO7" TargetMode="External"/><Relationship Id="rId240" Type="http://schemas.openxmlformats.org/officeDocument/2006/relationships/hyperlink" Target="https://talan.bank.gov.ua/get-user-certificate/hBB9YVi8K-T6U0xNtRrR" TargetMode="External"/><Relationship Id="rId478" Type="http://schemas.openxmlformats.org/officeDocument/2006/relationships/hyperlink" Target="https://talan.bank.gov.ua/get-user-certificate/do573dBSlGluruDcA5-v" TargetMode="External"/><Relationship Id="rId35" Type="http://schemas.openxmlformats.org/officeDocument/2006/relationships/hyperlink" Target="https://talan.bank.gov.ua/get-user-certificate/tXx3GAuLhYWp1Uj2BDdb" TargetMode="External"/><Relationship Id="rId77" Type="http://schemas.openxmlformats.org/officeDocument/2006/relationships/hyperlink" Target="https://talan.bank.gov.ua/get-user-certificate/tXx3G7yrCKU1J18HmIZC" TargetMode="External"/><Relationship Id="rId100" Type="http://schemas.openxmlformats.org/officeDocument/2006/relationships/hyperlink" Target="https://talan.bank.gov.ua/get-user-certificate/tXx3GpLO7RPNQ-P3QwXI" TargetMode="External"/><Relationship Id="rId282" Type="http://schemas.openxmlformats.org/officeDocument/2006/relationships/hyperlink" Target="https://talan.bank.gov.ua/get-user-certificate/hBB9YiKGQEdbVIZjZYrh" TargetMode="External"/><Relationship Id="rId338" Type="http://schemas.openxmlformats.org/officeDocument/2006/relationships/hyperlink" Target="https://talan.bank.gov.ua/get-user-certificate/hBB9YGWjUmgrwIhrVjNo" TargetMode="External"/><Relationship Id="rId503" Type="http://schemas.openxmlformats.org/officeDocument/2006/relationships/hyperlink" Target="https://talan.bank.gov.ua/get-user-certificate/do573eqq6PxhBy0hVQ1l" TargetMode="External"/><Relationship Id="rId545" Type="http://schemas.openxmlformats.org/officeDocument/2006/relationships/hyperlink" Target="https://talan.bank.gov.ua/get-user-certificate/do573TbH3f6T9DVnVzN5" TargetMode="External"/><Relationship Id="rId587" Type="http://schemas.openxmlformats.org/officeDocument/2006/relationships/hyperlink" Target="https://talan.bank.gov.ua/get-user-certificate/do573mD3sGc1qa1mB-Xp" TargetMode="External"/><Relationship Id="rId8" Type="http://schemas.openxmlformats.org/officeDocument/2006/relationships/hyperlink" Target="https://talan.bank.gov.ua/get-user-certificate/tXx3G7l6TeZYvxj96_6O" TargetMode="External"/><Relationship Id="rId142" Type="http://schemas.openxmlformats.org/officeDocument/2006/relationships/hyperlink" Target="https://talan.bank.gov.ua/get-user-certificate/tXx3GenT_F3WcWsrHG95" TargetMode="External"/><Relationship Id="rId184" Type="http://schemas.openxmlformats.org/officeDocument/2006/relationships/hyperlink" Target="https://talan.bank.gov.ua/get-user-certificate/tXx3GESe1Hejth0-dv9R" TargetMode="External"/><Relationship Id="rId391" Type="http://schemas.openxmlformats.org/officeDocument/2006/relationships/hyperlink" Target="https://talan.bank.gov.ua/get-user-certificate/hBB9Y3tuRA01ofEhNY74" TargetMode="External"/><Relationship Id="rId405" Type="http://schemas.openxmlformats.org/officeDocument/2006/relationships/hyperlink" Target="https://talan.bank.gov.ua/get-user-certificate/hBB9YfZ2E9tcZxwGajU0" TargetMode="External"/><Relationship Id="rId447" Type="http://schemas.openxmlformats.org/officeDocument/2006/relationships/hyperlink" Target="https://talan.bank.gov.ua/get-user-certificate/hBB9YJsr6v8-SzoK2_eK" TargetMode="External"/><Relationship Id="rId251" Type="http://schemas.openxmlformats.org/officeDocument/2006/relationships/hyperlink" Target="https://talan.bank.gov.ua/get-user-certificate/hBB9Y4v8daEB6WcSg0P6" TargetMode="External"/><Relationship Id="rId489" Type="http://schemas.openxmlformats.org/officeDocument/2006/relationships/hyperlink" Target="https://talan.bank.gov.ua/get-user-certificate/do5730VJNTExN-zuNYqf" TargetMode="External"/><Relationship Id="rId46" Type="http://schemas.openxmlformats.org/officeDocument/2006/relationships/hyperlink" Target="https://talan.bank.gov.ua/get-user-certificate/tXx3Gy94rbdXEGfMVp_m" TargetMode="External"/><Relationship Id="rId293" Type="http://schemas.openxmlformats.org/officeDocument/2006/relationships/hyperlink" Target="https://talan.bank.gov.ua/get-user-certificate/hBB9YAtNM4WAe3TPM4eI" TargetMode="External"/><Relationship Id="rId307" Type="http://schemas.openxmlformats.org/officeDocument/2006/relationships/hyperlink" Target="https://talan.bank.gov.ua/get-user-certificate/hBB9Y59qYPMSIOYoNi4b" TargetMode="External"/><Relationship Id="rId349" Type="http://schemas.openxmlformats.org/officeDocument/2006/relationships/hyperlink" Target="https://talan.bank.gov.ua/get-user-certificate/hBB9YW0ZP2ygdTqTcw3m" TargetMode="External"/><Relationship Id="rId514" Type="http://schemas.openxmlformats.org/officeDocument/2006/relationships/hyperlink" Target="https://talan.bank.gov.ua/get-user-certificate/do5730IUP0apy5hN6ZuF" TargetMode="External"/><Relationship Id="rId556" Type="http://schemas.openxmlformats.org/officeDocument/2006/relationships/hyperlink" Target="https://talan.bank.gov.ua/get-user-certificate/do573I8Ts0RAVDkrc_8r" TargetMode="External"/><Relationship Id="rId88" Type="http://schemas.openxmlformats.org/officeDocument/2006/relationships/hyperlink" Target="https://talan.bank.gov.ua/get-user-certificate/tXx3GszpUEXjSXD7mZgm" TargetMode="External"/><Relationship Id="rId111" Type="http://schemas.openxmlformats.org/officeDocument/2006/relationships/hyperlink" Target="https://talan.bank.gov.ua/get-user-certificate/tXx3GAtKs1V8g6qmyCvp" TargetMode="External"/><Relationship Id="rId153" Type="http://schemas.openxmlformats.org/officeDocument/2006/relationships/hyperlink" Target="https://talan.bank.gov.ua/get-user-certificate/tXx3GKCJkIjZSCY1aUiP" TargetMode="External"/><Relationship Id="rId195" Type="http://schemas.openxmlformats.org/officeDocument/2006/relationships/hyperlink" Target="https://talan.bank.gov.ua/get-user-certificate/tXx3G1QvD-zn3oyer09B" TargetMode="External"/><Relationship Id="rId209" Type="http://schemas.openxmlformats.org/officeDocument/2006/relationships/hyperlink" Target="https://talan.bank.gov.ua/get-user-certificate/tXx3Gt_N3PjQ5BRRL21V" TargetMode="External"/><Relationship Id="rId360" Type="http://schemas.openxmlformats.org/officeDocument/2006/relationships/hyperlink" Target="https://talan.bank.gov.ua/get-user-certificate/hBB9YVANwGn3dGIz-5-x" TargetMode="External"/><Relationship Id="rId416" Type="http://schemas.openxmlformats.org/officeDocument/2006/relationships/hyperlink" Target="https://talan.bank.gov.ua/get-user-certificate/hBB9YSuFowGppFQkNWAw" TargetMode="External"/><Relationship Id="rId598" Type="http://schemas.openxmlformats.org/officeDocument/2006/relationships/hyperlink" Target="https://talan.bank.gov.ua/get-user-certificate/do573aYY1Zv2U0y3eFZv" TargetMode="External"/><Relationship Id="rId220" Type="http://schemas.openxmlformats.org/officeDocument/2006/relationships/hyperlink" Target="https://talan.bank.gov.ua/get-user-certificate/tXx3GNRe_Iswmdx9d1UA" TargetMode="External"/><Relationship Id="rId458" Type="http://schemas.openxmlformats.org/officeDocument/2006/relationships/hyperlink" Target="https://talan.bank.gov.ua/get-user-certificate/hBB9YItk79EXN9oRJ415" TargetMode="External"/><Relationship Id="rId15" Type="http://schemas.openxmlformats.org/officeDocument/2006/relationships/hyperlink" Target="https://talan.bank.gov.ua/get-user-certificate/tXx3GeTwzr1pojKEdkxx" TargetMode="External"/><Relationship Id="rId57" Type="http://schemas.openxmlformats.org/officeDocument/2006/relationships/hyperlink" Target="https://talan.bank.gov.ua/get-user-certificate/tXx3GixCFvSQVUolVTG9" TargetMode="External"/><Relationship Id="rId262" Type="http://schemas.openxmlformats.org/officeDocument/2006/relationships/hyperlink" Target="https://talan.bank.gov.ua/get-user-certificate/hBB9Ye6vzWjOhdBHesKw" TargetMode="External"/><Relationship Id="rId318" Type="http://schemas.openxmlformats.org/officeDocument/2006/relationships/hyperlink" Target="https://talan.bank.gov.ua/get-user-certificate/hBB9YFdTDg9MX0Y11nfJ" TargetMode="External"/><Relationship Id="rId525" Type="http://schemas.openxmlformats.org/officeDocument/2006/relationships/hyperlink" Target="https://talan.bank.gov.ua/get-user-certificate/do573rPYJRuEalpAAt4l" TargetMode="External"/><Relationship Id="rId567" Type="http://schemas.openxmlformats.org/officeDocument/2006/relationships/hyperlink" Target="https://talan.bank.gov.ua/get-user-certificate/do573yh9QosbmdVob9se" TargetMode="External"/><Relationship Id="rId99" Type="http://schemas.openxmlformats.org/officeDocument/2006/relationships/hyperlink" Target="https://talan.bank.gov.ua/get-user-certificate/tXx3GtGXVwp_gzUbp8lA" TargetMode="External"/><Relationship Id="rId122" Type="http://schemas.openxmlformats.org/officeDocument/2006/relationships/hyperlink" Target="https://talan.bank.gov.ua/get-user-certificate/tXx3GSv0O59uaypYRMId" TargetMode="External"/><Relationship Id="rId164" Type="http://schemas.openxmlformats.org/officeDocument/2006/relationships/hyperlink" Target="https://talan.bank.gov.ua/get-user-certificate/tXx3GE2K7fuwA94mVgze" TargetMode="External"/><Relationship Id="rId371" Type="http://schemas.openxmlformats.org/officeDocument/2006/relationships/hyperlink" Target="https://talan.bank.gov.ua/get-user-certificate/hBB9YoDq0Q1KOVc16sWA" TargetMode="External"/><Relationship Id="rId427" Type="http://schemas.openxmlformats.org/officeDocument/2006/relationships/hyperlink" Target="https://talan.bank.gov.ua/get-user-certificate/hBB9Ydb2bRnlqjo6BFuI" TargetMode="External"/><Relationship Id="rId469" Type="http://schemas.openxmlformats.org/officeDocument/2006/relationships/hyperlink" Target="https://talan.bank.gov.ua/get-user-certificate/hBB9YfWlbe4Fmq9DJTmI" TargetMode="External"/><Relationship Id="rId26" Type="http://schemas.openxmlformats.org/officeDocument/2006/relationships/hyperlink" Target="https://talan.bank.gov.ua/get-user-certificate/tXx3GPImqjmbaO9OuEqG" TargetMode="External"/><Relationship Id="rId231" Type="http://schemas.openxmlformats.org/officeDocument/2006/relationships/hyperlink" Target="https://talan.bank.gov.ua/get-user-certificate/tXx3GYiqAv2KvnyorgID" TargetMode="External"/><Relationship Id="rId273" Type="http://schemas.openxmlformats.org/officeDocument/2006/relationships/hyperlink" Target="https://talan.bank.gov.ua/get-user-certificate/hBB9YsF9i5x_Z8gSAe48" TargetMode="External"/><Relationship Id="rId329" Type="http://schemas.openxmlformats.org/officeDocument/2006/relationships/hyperlink" Target="https://talan.bank.gov.ua/get-user-certificate/hBB9YUImk60j0Vs-1qZS" TargetMode="External"/><Relationship Id="rId480" Type="http://schemas.openxmlformats.org/officeDocument/2006/relationships/hyperlink" Target="https://talan.bank.gov.ua/get-user-certificate/do573ZFORqCIHfvumzl2" TargetMode="External"/><Relationship Id="rId536" Type="http://schemas.openxmlformats.org/officeDocument/2006/relationships/hyperlink" Target="https://talan.bank.gov.ua/get-user-certificate/do573TimLshXtV2hYXfx" TargetMode="External"/><Relationship Id="rId68" Type="http://schemas.openxmlformats.org/officeDocument/2006/relationships/hyperlink" Target="https://talan.bank.gov.ua/get-user-certificate/tXx3G6ZyxMlX0avLztHp" TargetMode="External"/><Relationship Id="rId133" Type="http://schemas.openxmlformats.org/officeDocument/2006/relationships/hyperlink" Target="https://talan.bank.gov.ua/get-user-certificate/tXx3GfBEBldMKlDWgLbE" TargetMode="External"/><Relationship Id="rId175" Type="http://schemas.openxmlformats.org/officeDocument/2006/relationships/hyperlink" Target="https://talan.bank.gov.ua/get-user-certificate/tXx3GUrrz1mMxvofM548" TargetMode="External"/><Relationship Id="rId340" Type="http://schemas.openxmlformats.org/officeDocument/2006/relationships/hyperlink" Target="https://talan.bank.gov.ua/get-user-certificate/hBB9YmDIA1AWgDQ7Sj8Z" TargetMode="External"/><Relationship Id="rId578" Type="http://schemas.openxmlformats.org/officeDocument/2006/relationships/hyperlink" Target="https://talan.bank.gov.ua/get-user-certificate/do573rOj-g2V6ZSjeker" TargetMode="External"/><Relationship Id="rId200" Type="http://schemas.openxmlformats.org/officeDocument/2006/relationships/hyperlink" Target="https://talan.bank.gov.ua/get-user-certificate/tXx3GZ7Q57XZRrhGgE1v" TargetMode="External"/><Relationship Id="rId382" Type="http://schemas.openxmlformats.org/officeDocument/2006/relationships/hyperlink" Target="https://talan.bank.gov.ua/get-user-certificate/hBB9Y2hn1EXjtykS49uj" TargetMode="External"/><Relationship Id="rId438" Type="http://schemas.openxmlformats.org/officeDocument/2006/relationships/hyperlink" Target="https://talan.bank.gov.ua/get-user-certificate/hBB9YiY7AIuWm0fZSSNX" TargetMode="External"/><Relationship Id="rId603" Type="http://schemas.openxmlformats.org/officeDocument/2006/relationships/hyperlink" Target="https://talan.bank.gov.ua/get-user-certificate/do573aAi-nCKhAzlJR5j" TargetMode="External"/><Relationship Id="rId242" Type="http://schemas.openxmlformats.org/officeDocument/2006/relationships/hyperlink" Target="https://talan.bank.gov.ua/get-user-certificate/hBB9Ypfr9U28CyrC02fg" TargetMode="External"/><Relationship Id="rId284" Type="http://schemas.openxmlformats.org/officeDocument/2006/relationships/hyperlink" Target="https://talan.bank.gov.ua/get-user-certificate/hBB9Y4cufIxatBee9iIZ" TargetMode="External"/><Relationship Id="rId491" Type="http://schemas.openxmlformats.org/officeDocument/2006/relationships/hyperlink" Target="https://talan.bank.gov.ua/get-user-certificate/do573oeiwV7RaOPodWkV" TargetMode="External"/><Relationship Id="rId505" Type="http://schemas.openxmlformats.org/officeDocument/2006/relationships/hyperlink" Target="https://talan.bank.gov.ua/get-user-certificate/do573rMg1iQw-iym7iKU" TargetMode="External"/><Relationship Id="rId37" Type="http://schemas.openxmlformats.org/officeDocument/2006/relationships/hyperlink" Target="https://talan.bank.gov.ua/get-user-certificate/tXx3G7aK1syqoomvfnmD" TargetMode="External"/><Relationship Id="rId79" Type="http://schemas.openxmlformats.org/officeDocument/2006/relationships/hyperlink" Target="https://talan.bank.gov.ua/get-user-certificate/tXx3GLC6iIjLrllTDCa4" TargetMode="External"/><Relationship Id="rId102" Type="http://schemas.openxmlformats.org/officeDocument/2006/relationships/hyperlink" Target="https://talan.bank.gov.ua/get-user-certificate/tXx3GQhM0CXYraQ7ywXw" TargetMode="External"/><Relationship Id="rId144" Type="http://schemas.openxmlformats.org/officeDocument/2006/relationships/hyperlink" Target="https://talan.bank.gov.ua/get-user-certificate/tXx3GofNybeFJcrS6Isf" TargetMode="External"/><Relationship Id="rId547" Type="http://schemas.openxmlformats.org/officeDocument/2006/relationships/hyperlink" Target="https://talan.bank.gov.ua/get-user-certificate/do573Mssgv20jRZldHZ3" TargetMode="External"/><Relationship Id="rId589" Type="http://schemas.openxmlformats.org/officeDocument/2006/relationships/hyperlink" Target="https://talan.bank.gov.ua/get-user-certificate/do573yYcXMvKzQ1gmicA" TargetMode="External"/><Relationship Id="rId90" Type="http://schemas.openxmlformats.org/officeDocument/2006/relationships/hyperlink" Target="https://talan.bank.gov.ua/get-user-certificate/tXx3GlOfg-Dsl1QaEGr8" TargetMode="External"/><Relationship Id="rId186" Type="http://schemas.openxmlformats.org/officeDocument/2006/relationships/hyperlink" Target="https://talan.bank.gov.ua/get-user-certificate/tXx3G1L6sF7A8WH68pKe" TargetMode="External"/><Relationship Id="rId351" Type="http://schemas.openxmlformats.org/officeDocument/2006/relationships/hyperlink" Target="https://talan.bank.gov.ua/get-user-certificate/hBB9YfzpV7PhhUA3aJLh" TargetMode="External"/><Relationship Id="rId393" Type="http://schemas.openxmlformats.org/officeDocument/2006/relationships/hyperlink" Target="https://talan.bank.gov.ua/get-user-certificate/hBB9Y_UkddcwXCrWGsGc" TargetMode="External"/><Relationship Id="rId407" Type="http://schemas.openxmlformats.org/officeDocument/2006/relationships/hyperlink" Target="https://talan.bank.gov.ua/get-user-certificate/hBB9YTfiiJ8j6GkUGZLG" TargetMode="External"/><Relationship Id="rId449" Type="http://schemas.openxmlformats.org/officeDocument/2006/relationships/hyperlink" Target="https://talan.bank.gov.ua/get-user-certificate/hBB9YUv1ywGiSFACoTPN" TargetMode="External"/><Relationship Id="rId211" Type="http://schemas.openxmlformats.org/officeDocument/2006/relationships/hyperlink" Target="https://talan.bank.gov.ua/get-user-certificate/tXx3GHbFFEwZexWU3UUH" TargetMode="External"/><Relationship Id="rId253" Type="http://schemas.openxmlformats.org/officeDocument/2006/relationships/hyperlink" Target="https://talan.bank.gov.ua/get-user-certificate/hBB9YzvVE75HUt9-ILJR" TargetMode="External"/><Relationship Id="rId295" Type="http://schemas.openxmlformats.org/officeDocument/2006/relationships/hyperlink" Target="https://talan.bank.gov.ua/get-user-certificate/hBB9YT_HjpK5iD0Bp-gV" TargetMode="External"/><Relationship Id="rId309" Type="http://schemas.openxmlformats.org/officeDocument/2006/relationships/hyperlink" Target="https://talan.bank.gov.ua/get-user-certificate/hBB9YJgwCvvukYUxW2Uq" TargetMode="External"/><Relationship Id="rId460" Type="http://schemas.openxmlformats.org/officeDocument/2006/relationships/hyperlink" Target="https://talan.bank.gov.ua/get-user-certificate/hBB9YOpxYGhsbWF0Zm7C" TargetMode="External"/><Relationship Id="rId516" Type="http://schemas.openxmlformats.org/officeDocument/2006/relationships/hyperlink" Target="https://talan.bank.gov.ua/get-user-certificate/do573DVIlYA07i2gdWv6" TargetMode="External"/><Relationship Id="rId48" Type="http://schemas.openxmlformats.org/officeDocument/2006/relationships/hyperlink" Target="https://talan.bank.gov.ua/get-user-certificate/tXx3Gn43buUVq48pbnQ5" TargetMode="External"/><Relationship Id="rId113" Type="http://schemas.openxmlformats.org/officeDocument/2006/relationships/hyperlink" Target="https://talan.bank.gov.ua/get-user-certificate/tXx3GeoBXDaakANpOruI" TargetMode="External"/><Relationship Id="rId320" Type="http://schemas.openxmlformats.org/officeDocument/2006/relationships/hyperlink" Target="https://talan.bank.gov.ua/get-user-certificate/hBB9YlVpI-mQBMlqgKNm" TargetMode="External"/><Relationship Id="rId558" Type="http://schemas.openxmlformats.org/officeDocument/2006/relationships/hyperlink" Target="https://talan.bank.gov.ua/get-user-certificate/do573Cmh0FvR20kGvkSr" TargetMode="External"/><Relationship Id="rId155" Type="http://schemas.openxmlformats.org/officeDocument/2006/relationships/hyperlink" Target="https://talan.bank.gov.ua/get-user-certificate/tXx3Gn-oRWO8Qc-cuMlS" TargetMode="External"/><Relationship Id="rId197" Type="http://schemas.openxmlformats.org/officeDocument/2006/relationships/hyperlink" Target="https://talan.bank.gov.ua/get-user-certificate/tXx3GOl4V2M8EI0iK6hI" TargetMode="External"/><Relationship Id="rId362" Type="http://schemas.openxmlformats.org/officeDocument/2006/relationships/hyperlink" Target="https://talan.bank.gov.ua/get-user-certificate/hBB9YHtuoYhgK1sDN3Zw" TargetMode="External"/><Relationship Id="rId418" Type="http://schemas.openxmlformats.org/officeDocument/2006/relationships/hyperlink" Target="https://talan.bank.gov.ua/get-user-certificate/hBB9YM11hSGRUwxydpDn" TargetMode="External"/><Relationship Id="rId222" Type="http://schemas.openxmlformats.org/officeDocument/2006/relationships/hyperlink" Target="https://talan.bank.gov.ua/get-user-certificate/tXx3GbbgOIne4hbSg33y" TargetMode="External"/><Relationship Id="rId264" Type="http://schemas.openxmlformats.org/officeDocument/2006/relationships/hyperlink" Target="https://talan.bank.gov.ua/get-user-certificate/hBB9YxLVGvt7iQUlbycI" TargetMode="External"/><Relationship Id="rId471" Type="http://schemas.openxmlformats.org/officeDocument/2006/relationships/hyperlink" Target="https://talan.bank.gov.ua/get-user-certificate/do573-UE6ggm1z7TDlyU" TargetMode="External"/><Relationship Id="rId17" Type="http://schemas.openxmlformats.org/officeDocument/2006/relationships/hyperlink" Target="https://talan.bank.gov.ua/get-user-certificate/tXx3GsGesRnuQ_yZkOxd" TargetMode="External"/><Relationship Id="rId59" Type="http://schemas.openxmlformats.org/officeDocument/2006/relationships/hyperlink" Target="https://talan.bank.gov.ua/get-user-certificate/tXx3GsqCUS80bY8JASd3" TargetMode="External"/><Relationship Id="rId124" Type="http://schemas.openxmlformats.org/officeDocument/2006/relationships/hyperlink" Target="https://talan.bank.gov.ua/get-user-certificate/tXx3Gg0K6ZtdlSHEiKyX" TargetMode="External"/><Relationship Id="rId527" Type="http://schemas.openxmlformats.org/officeDocument/2006/relationships/hyperlink" Target="https://talan.bank.gov.ua/get-user-certificate/do573aO0vxmcLmLa9AqM" TargetMode="External"/><Relationship Id="rId569" Type="http://schemas.openxmlformats.org/officeDocument/2006/relationships/hyperlink" Target="https://talan.bank.gov.ua/get-user-certificate/do573kGJltW1CfwcrdIO" TargetMode="External"/><Relationship Id="rId70" Type="http://schemas.openxmlformats.org/officeDocument/2006/relationships/hyperlink" Target="https://talan.bank.gov.ua/get-user-certificate/tXx3GqoYf4JdPiN6WL1l" TargetMode="External"/><Relationship Id="rId166" Type="http://schemas.openxmlformats.org/officeDocument/2006/relationships/hyperlink" Target="https://talan.bank.gov.ua/get-user-certificate/tXx3GiTY5DjOFn3Kcd47" TargetMode="External"/><Relationship Id="rId331" Type="http://schemas.openxmlformats.org/officeDocument/2006/relationships/hyperlink" Target="https://talan.bank.gov.ua/get-user-certificate/hBB9YjEoNQS4Gxdpg3Aj" TargetMode="External"/><Relationship Id="rId373" Type="http://schemas.openxmlformats.org/officeDocument/2006/relationships/hyperlink" Target="https://talan.bank.gov.ua/get-user-certificate/hBB9YCYGsHOug9GMNUIg" TargetMode="External"/><Relationship Id="rId429" Type="http://schemas.openxmlformats.org/officeDocument/2006/relationships/hyperlink" Target="https://talan.bank.gov.ua/get-user-certificate/hBB9YhgLuLpyx4PAI2bP" TargetMode="External"/><Relationship Id="rId580" Type="http://schemas.openxmlformats.org/officeDocument/2006/relationships/hyperlink" Target="https://talan.bank.gov.ua/get-user-certificate/do5738r54vEm3ouY2gUE" TargetMode="External"/><Relationship Id="rId1" Type="http://schemas.openxmlformats.org/officeDocument/2006/relationships/hyperlink" Target="https://talan.bank.gov.ua/get-user-certificate/tXx3GA2HNqkk_sfUUmHn" TargetMode="External"/><Relationship Id="rId233" Type="http://schemas.openxmlformats.org/officeDocument/2006/relationships/hyperlink" Target="https://talan.bank.gov.ua/get-user-certificate/tXx3GNB9tlOcyTqZ0XBx" TargetMode="External"/><Relationship Id="rId440" Type="http://schemas.openxmlformats.org/officeDocument/2006/relationships/hyperlink" Target="https://talan.bank.gov.ua/get-user-certificate/hBB9YA3XtfIIUCP8ISWI" TargetMode="External"/><Relationship Id="rId28" Type="http://schemas.openxmlformats.org/officeDocument/2006/relationships/hyperlink" Target="https://talan.bank.gov.ua/get-user-certificate/tXx3GUlB8RvgHDQDCyGr" TargetMode="External"/><Relationship Id="rId275" Type="http://schemas.openxmlformats.org/officeDocument/2006/relationships/hyperlink" Target="https://talan.bank.gov.ua/get-user-certificate/hBB9Ymdoweu67_LKftqJ" TargetMode="External"/><Relationship Id="rId300" Type="http://schemas.openxmlformats.org/officeDocument/2006/relationships/hyperlink" Target="https://talan.bank.gov.ua/get-user-certificate/hBB9YeDSD6msE3j8RH4S" TargetMode="External"/><Relationship Id="rId482" Type="http://schemas.openxmlformats.org/officeDocument/2006/relationships/hyperlink" Target="https://talan.bank.gov.ua/get-user-certificate/do573kIy4AIlp5KxjqhQ" TargetMode="External"/><Relationship Id="rId538" Type="http://schemas.openxmlformats.org/officeDocument/2006/relationships/hyperlink" Target="https://talan.bank.gov.ua/get-user-certificate/do573PzL60kPurBzPVjI" TargetMode="External"/><Relationship Id="rId81" Type="http://schemas.openxmlformats.org/officeDocument/2006/relationships/hyperlink" Target="https://talan.bank.gov.ua/get-user-certificate/tXx3GNQaxl_ElVvT-UjO" TargetMode="External"/><Relationship Id="rId135" Type="http://schemas.openxmlformats.org/officeDocument/2006/relationships/hyperlink" Target="https://talan.bank.gov.ua/get-user-certificate/tXx3GLQ0LBW_BM_A_2ED" TargetMode="External"/><Relationship Id="rId177" Type="http://schemas.openxmlformats.org/officeDocument/2006/relationships/hyperlink" Target="https://talan.bank.gov.ua/get-user-certificate/tXx3G2L0INIOMCsW9k2N" TargetMode="External"/><Relationship Id="rId342" Type="http://schemas.openxmlformats.org/officeDocument/2006/relationships/hyperlink" Target="https://talan.bank.gov.ua/get-user-certificate/hBB9Yh7DEEsKZyvKxZW0" TargetMode="External"/><Relationship Id="rId384" Type="http://schemas.openxmlformats.org/officeDocument/2006/relationships/hyperlink" Target="https://talan.bank.gov.ua/get-user-certificate/hBB9YFNljJ6nKfcc7DCH" TargetMode="External"/><Relationship Id="rId591" Type="http://schemas.openxmlformats.org/officeDocument/2006/relationships/hyperlink" Target="https://talan.bank.gov.ua/get-user-certificate/do573bSajwnGymCurawX" TargetMode="External"/><Relationship Id="rId605" Type="http://schemas.openxmlformats.org/officeDocument/2006/relationships/printerSettings" Target="../printerSettings/printerSettings1.bin"/><Relationship Id="rId202" Type="http://schemas.openxmlformats.org/officeDocument/2006/relationships/hyperlink" Target="https://talan.bank.gov.ua/get-user-certificate/tXx3GRWKQ-0w7ZqPsjhw" TargetMode="External"/><Relationship Id="rId244" Type="http://schemas.openxmlformats.org/officeDocument/2006/relationships/hyperlink" Target="https://talan.bank.gov.ua/get-user-certificate/hBB9YZyNXyfpjx59mWU5" TargetMode="External"/><Relationship Id="rId39" Type="http://schemas.openxmlformats.org/officeDocument/2006/relationships/hyperlink" Target="https://talan.bank.gov.ua/get-user-certificate/tXx3GoLvPalGpJRsa7O6" TargetMode="External"/><Relationship Id="rId286" Type="http://schemas.openxmlformats.org/officeDocument/2006/relationships/hyperlink" Target="https://talan.bank.gov.ua/get-user-certificate/hBB9YWmKtH3FfpNPpJZ-" TargetMode="External"/><Relationship Id="rId451" Type="http://schemas.openxmlformats.org/officeDocument/2006/relationships/hyperlink" Target="https://talan.bank.gov.ua/get-user-certificate/hBB9YGiH1dW9z-CNZS4d" TargetMode="External"/><Relationship Id="rId493" Type="http://schemas.openxmlformats.org/officeDocument/2006/relationships/hyperlink" Target="https://talan.bank.gov.ua/get-user-certificate/do573R7IZTeAMxNw-sbV" TargetMode="External"/><Relationship Id="rId507" Type="http://schemas.openxmlformats.org/officeDocument/2006/relationships/hyperlink" Target="https://talan.bank.gov.ua/get-user-certificate/do573lhCW15OwqNdyskL" TargetMode="External"/><Relationship Id="rId549" Type="http://schemas.openxmlformats.org/officeDocument/2006/relationships/hyperlink" Target="https://talan.bank.gov.ua/get-user-certificate/do573LO-JW_dOE7H2wT8" TargetMode="External"/><Relationship Id="rId50" Type="http://schemas.openxmlformats.org/officeDocument/2006/relationships/hyperlink" Target="https://talan.bank.gov.ua/get-user-certificate/tXx3GUBWD7gLMETPdHuB" TargetMode="External"/><Relationship Id="rId104" Type="http://schemas.openxmlformats.org/officeDocument/2006/relationships/hyperlink" Target="https://talan.bank.gov.ua/get-user-certificate/tXx3GthtLIX30UkYcAj2" TargetMode="External"/><Relationship Id="rId146" Type="http://schemas.openxmlformats.org/officeDocument/2006/relationships/hyperlink" Target="https://talan.bank.gov.ua/get-user-certificate/tXx3G2XwyDRUy9SNV5Jg" TargetMode="External"/><Relationship Id="rId188" Type="http://schemas.openxmlformats.org/officeDocument/2006/relationships/hyperlink" Target="https://talan.bank.gov.ua/get-user-certificate/tXx3G1HmbSNAIfKFaOnt" TargetMode="External"/><Relationship Id="rId311" Type="http://schemas.openxmlformats.org/officeDocument/2006/relationships/hyperlink" Target="https://talan.bank.gov.ua/get-user-certificate/hBB9YUeOn8DnYhgvSQp2" TargetMode="External"/><Relationship Id="rId353" Type="http://schemas.openxmlformats.org/officeDocument/2006/relationships/hyperlink" Target="https://talan.bank.gov.ua/get-user-certificate/hBB9Y8YCi36X_i2RAQz6" TargetMode="External"/><Relationship Id="rId395" Type="http://schemas.openxmlformats.org/officeDocument/2006/relationships/hyperlink" Target="https://talan.bank.gov.ua/get-user-certificate/hBB9Y94Rypj1akcBoKC3" TargetMode="External"/><Relationship Id="rId409" Type="http://schemas.openxmlformats.org/officeDocument/2006/relationships/hyperlink" Target="https://talan.bank.gov.ua/get-user-certificate/hBB9YfV2BfOOAZSCPBcx" TargetMode="External"/><Relationship Id="rId560" Type="http://schemas.openxmlformats.org/officeDocument/2006/relationships/hyperlink" Target="https://talan.bank.gov.ua/get-user-certificate/do573jDE09k8ZaI5pA62" TargetMode="External"/><Relationship Id="rId92" Type="http://schemas.openxmlformats.org/officeDocument/2006/relationships/hyperlink" Target="https://talan.bank.gov.ua/get-user-certificate/tXx3Gl2pk5Yzh27SS5ti" TargetMode="External"/><Relationship Id="rId213" Type="http://schemas.openxmlformats.org/officeDocument/2006/relationships/hyperlink" Target="https://talan.bank.gov.ua/get-user-certificate/tXx3GsfnGXJW5wB1pPLT" TargetMode="External"/><Relationship Id="rId420" Type="http://schemas.openxmlformats.org/officeDocument/2006/relationships/hyperlink" Target="https://talan.bank.gov.ua/get-user-certificate/hBB9Ycpwqyhy7Vj-y-fg" TargetMode="External"/><Relationship Id="rId255" Type="http://schemas.openxmlformats.org/officeDocument/2006/relationships/hyperlink" Target="https://talan.bank.gov.ua/get-user-certificate/hBB9YlvVhT8moEqVAZhs" TargetMode="External"/><Relationship Id="rId297" Type="http://schemas.openxmlformats.org/officeDocument/2006/relationships/hyperlink" Target="https://talan.bank.gov.ua/get-user-certificate/hBB9Y8ZQCkm_CZklCxjP" TargetMode="External"/><Relationship Id="rId462" Type="http://schemas.openxmlformats.org/officeDocument/2006/relationships/hyperlink" Target="https://talan.bank.gov.ua/get-user-certificate/hBB9YUK_IrHULpTcl2y2" TargetMode="External"/><Relationship Id="rId518" Type="http://schemas.openxmlformats.org/officeDocument/2006/relationships/hyperlink" Target="https://talan.bank.gov.ua/get-user-certificate/do573vwNFh5NPHDj4Cu7" TargetMode="External"/><Relationship Id="rId115" Type="http://schemas.openxmlformats.org/officeDocument/2006/relationships/hyperlink" Target="https://talan.bank.gov.ua/get-user-certificate/tXx3GGjbirG9p3rW3xmd" TargetMode="External"/><Relationship Id="rId157" Type="http://schemas.openxmlformats.org/officeDocument/2006/relationships/hyperlink" Target="https://talan.bank.gov.ua/get-user-certificate/tXx3GNh0txX0hKW7sPU7" TargetMode="External"/><Relationship Id="rId322" Type="http://schemas.openxmlformats.org/officeDocument/2006/relationships/hyperlink" Target="https://talan.bank.gov.ua/get-user-certificate/hBB9YyjjzkCrYuRVLGAm" TargetMode="External"/><Relationship Id="rId364" Type="http://schemas.openxmlformats.org/officeDocument/2006/relationships/hyperlink" Target="https://talan.bank.gov.ua/get-user-certificate/hBB9Y0owSvuDrkDh8K3S" TargetMode="External"/><Relationship Id="rId61" Type="http://schemas.openxmlformats.org/officeDocument/2006/relationships/hyperlink" Target="https://talan.bank.gov.ua/get-user-certificate/tXx3Gd5AhsXLijpwMZCa" TargetMode="External"/><Relationship Id="rId199" Type="http://schemas.openxmlformats.org/officeDocument/2006/relationships/hyperlink" Target="https://talan.bank.gov.ua/get-user-certificate/tXx3GvA32Ypt2uinafEX" TargetMode="External"/><Relationship Id="rId571" Type="http://schemas.openxmlformats.org/officeDocument/2006/relationships/hyperlink" Target="https://talan.bank.gov.ua/get-user-certificate/do5739rUbxgLu8gI2u0Q" TargetMode="External"/><Relationship Id="rId19" Type="http://schemas.openxmlformats.org/officeDocument/2006/relationships/hyperlink" Target="https://talan.bank.gov.ua/get-user-certificate/tXx3GMucHilI0ta3RnnG" TargetMode="External"/><Relationship Id="rId224" Type="http://schemas.openxmlformats.org/officeDocument/2006/relationships/hyperlink" Target="https://talan.bank.gov.ua/get-user-certificate/tXx3GqcDjcZLraskWF_q" TargetMode="External"/><Relationship Id="rId266" Type="http://schemas.openxmlformats.org/officeDocument/2006/relationships/hyperlink" Target="https://talan.bank.gov.ua/get-user-certificate/hBB9Yb56CbhZXuDN2cYT" TargetMode="External"/><Relationship Id="rId431" Type="http://schemas.openxmlformats.org/officeDocument/2006/relationships/hyperlink" Target="https://talan.bank.gov.ua/get-user-certificate/hBB9YYEbxfEcDw3hp6P_" TargetMode="External"/><Relationship Id="rId473" Type="http://schemas.openxmlformats.org/officeDocument/2006/relationships/hyperlink" Target="https://talan.bank.gov.ua/get-user-certificate/do573A-2F_B4051g52pE" TargetMode="External"/><Relationship Id="rId529" Type="http://schemas.openxmlformats.org/officeDocument/2006/relationships/hyperlink" Target="https://talan.bank.gov.ua/get-user-certificate/do573aTVn9gMGEy-oArm" TargetMode="External"/><Relationship Id="rId30" Type="http://schemas.openxmlformats.org/officeDocument/2006/relationships/hyperlink" Target="https://talan.bank.gov.ua/get-user-certificate/tXx3GJFgBpbxtEvNgQhz" TargetMode="External"/><Relationship Id="rId126" Type="http://schemas.openxmlformats.org/officeDocument/2006/relationships/hyperlink" Target="https://talan.bank.gov.ua/get-user-certificate/tXx3GmVc0Q5Lf7ve6g_p" TargetMode="External"/><Relationship Id="rId168" Type="http://schemas.openxmlformats.org/officeDocument/2006/relationships/hyperlink" Target="https://talan.bank.gov.ua/get-user-certificate/tXx3GSZR5Ie7gdTbcqOw" TargetMode="External"/><Relationship Id="rId333" Type="http://schemas.openxmlformats.org/officeDocument/2006/relationships/hyperlink" Target="https://talan.bank.gov.ua/get-user-certificate/hBB9YpXQcNCnBfVyWBdO" TargetMode="External"/><Relationship Id="rId540" Type="http://schemas.openxmlformats.org/officeDocument/2006/relationships/hyperlink" Target="https://talan.bank.gov.ua/get-user-certificate/do573s9KoGa-mRIsFBAR" TargetMode="External"/><Relationship Id="rId72" Type="http://schemas.openxmlformats.org/officeDocument/2006/relationships/hyperlink" Target="https://talan.bank.gov.ua/get-user-certificate/tXx3GOPIT08r0x4HgeEI" TargetMode="External"/><Relationship Id="rId375" Type="http://schemas.openxmlformats.org/officeDocument/2006/relationships/hyperlink" Target="https://talan.bank.gov.ua/get-user-certificate/hBB9YHJDlkuyF_z231XN" TargetMode="External"/><Relationship Id="rId582" Type="http://schemas.openxmlformats.org/officeDocument/2006/relationships/hyperlink" Target="https://talan.bank.gov.ua/get-user-certificate/do5737hmbJm3EjqjlWtR" TargetMode="External"/><Relationship Id="rId3" Type="http://schemas.openxmlformats.org/officeDocument/2006/relationships/hyperlink" Target="https://talan.bank.gov.ua/get-user-certificate/tXx3GH34DMpMo5Lw-WJX" TargetMode="External"/><Relationship Id="rId235" Type="http://schemas.openxmlformats.org/officeDocument/2006/relationships/hyperlink" Target="https://talan.bank.gov.ua/get-user-certificate/hBB9YAC7Z8xhEwLWwM-j" TargetMode="External"/><Relationship Id="rId277" Type="http://schemas.openxmlformats.org/officeDocument/2006/relationships/hyperlink" Target="https://talan.bank.gov.ua/get-user-certificate/hBB9YfkdG0bXemv4bMeD" TargetMode="External"/><Relationship Id="rId400" Type="http://schemas.openxmlformats.org/officeDocument/2006/relationships/hyperlink" Target="https://talan.bank.gov.ua/get-user-certificate/hBB9YFPUoZGepZBxGFnY" TargetMode="External"/><Relationship Id="rId442" Type="http://schemas.openxmlformats.org/officeDocument/2006/relationships/hyperlink" Target="https://talan.bank.gov.ua/get-user-certificate/hBB9YZ44eQuG7i5GRMZv" TargetMode="External"/><Relationship Id="rId484" Type="http://schemas.openxmlformats.org/officeDocument/2006/relationships/hyperlink" Target="https://talan.bank.gov.ua/get-user-certificate/do573P8dmOmQ3iAwsojm" TargetMode="External"/><Relationship Id="rId137" Type="http://schemas.openxmlformats.org/officeDocument/2006/relationships/hyperlink" Target="https://talan.bank.gov.ua/get-user-certificate/tXx3GDnAnUIDJc8sg3do" TargetMode="External"/><Relationship Id="rId302" Type="http://schemas.openxmlformats.org/officeDocument/2006/relationships/hyperlink" Target="https://talan.bank.gov.ua/get-user-certificate/hBB9YhSK2QrXQiTYpcJx" TargetMode="External"/><Relationship Id="rId344" Type="http://schemas.openxmlformats.org/officeDocument/2006/relationships/hyperlink" Target="https://talan.bank.gov.ua/get-user-certificate/hBB9YAegEPPjqk7eXN31" TargetMode="External"/><Relationship Id="rId41" Type="http://schemas.openxmlformats.org/officeDocument/2006/relationships/hyperlink" Target="https://talan.bank.gov.ua/get-user-certificate/tXx3GQCtV8fm6O2mj2PD" TargetMode="External"/><Relationship Id="rId83" Type="http://schemas.openxmlformats.org/officeDocument/2006/relationships/hyperlink" Target="https://talan.bank.gov.ua/get-user-certificate/tXx3GJjMziK-diUxho_q" TargetMode="External"/><Relationship Id="rId179" Type="http://schemas.openxmlformats.org/officeDocument/2006/relationships/hyperlink" Target="https://talan.bank.gov.ua/get-user-certificate/tXx3G8vHJ1-GbItX6VYl" TargetMode="External"/><Relationship Id="rId386" Type="http://schemas.openxmlformats.org/officeDocument/2006/relationships/hyperlink" Target="https://talan.bank.gov.ua/get-user-certificate/hBB9YSl-Sut_iWlT5lyM" TargetMode="External"/><Relationship Id="rId551" Type="http://schemas.openxmlformats.org/officeDocument/2006/relationships/hyperlink" Target="https://talan.bank.gov.ua/get-user-certificate/do573RjtooKq1yViJP9_" TargetMode="External"/><Relationship Id="rId593" Type="http://schemas.openxmlformats.org/officeDocument/2006/relationships/hyperlink" Target="https://talan.bank.gov.ua/get-user-certificate/do573FH5tTIsr770Mqii" TargetMode="External"/><Relationship Id="rId190" Type="http://schemas.openxmlformats.org/officeDocument/2006/relationships/hyperlink" Target="https://talan.bank.gov.ua/get-user-certificate/tXx3G03gVzaBWAXvmcME" TargetMode="External"/><Relationship Id="rId204" Type="http://schemas.openxmlformats.org/officeDocument/2006/relationships/hyperlink" Target="https://talan.bank.gov.ua/get-user-certificate/tXx3GrQqFm-eUK6x07hU" TargetMode="External"/><Relationship Id="rId246" Type="http://schemas.openxmlformats.org/officeDocument/2006/relationships/hyperlink" Target="https://talan.bank.gov.ua/get-user-certificate/hBB9Y-6zkk2H1OItMmHA" TargetMode="External"/><Relationship Id="rId288" Type="http://schemas.openxmlformats.org/officeDocument/2006/relationships/hyperlink" Target="https://talan.bank.gov.ua/get-user-certificate/hBB9Y5Idd9IoFlQ-_4XZ" TargetMode="External"/><Relationship Id="rId411" Type="http://schemas.openxmlformats.org/officeDocument/2006/relationships/hyperlink" Target="https://talan.bank.gov.ua/get-user-certificate/hBB9YlUE_2uC20ChJw-t" TargetMode="External"/><Relationship Id="rId453" Type="http://schemas.openxmlformats.org/officeDocument/2006/relationships/hyperlink" Target="https://talan.bank.gov.ua/get-user-certificate/hBB9Yo2Mxwce_bBol507" TargetMode="External"/><Relationship Id="rId509" Type="http://schemas.openxmlformats.org/officeDocument/2006/relationships/hyperlink" Target="https://talan.bank.gov.ua/get-user-certificate/do573ufl1Eaf32tbEeqK" TargetMode="External"/><Relationship Id="rId106" Type="http://schemas.openxmlformats.org/officeDocument/2006/relationships/hyperlink" Target="https://talan.bank.gov.ua/get-user-certificate/tXx3GE8PQn3H5PA_-DBn" TargetMode="External"/><Relationship Id="rId313" Type="http://schemas.openxmlformats.org/officeDocument/2006/relationships/hyperlink" Target="https://talan.bank.gov.ua/get-user-certificate/hBB9YBwnciz2VLDiqIqp" TargetMode="External"/><Relationship Id="rId495" Type="http://schemas.openxmlformats.org/officeDocument/2006/relationships/hyperlink" Target="https://talan.bank.gov.ua/get-user-certificate/do573-UbjydZITqX0wsC" TargetMode="External"/><Relationship Id="rId10" Type="http://schemas.openxmlformats.org/officeDocument/2006/relationships/hyperlink" Target="https://talan.bank.gov.ua/get-user-certificate/tXx3G0_3uO2gaivsLpIg" TargetMode="External"/><Relationship Id="rId52" Type="http://schemas.openxmlformats.org/officeDocument/2006/relationships/hyperlink" Target="https://talan.bank.gov.ua/get-user-certificate/tXx3G05JKszwHANh69N7" TargetMode="External"/><Relationship Id="rId94" Type="http://schemas.openxmlformats.org/officeDocument/2006/relationships/hyperlink" Target="https://talan.bank.gov.ua/get-user-certificate/tXx3GWFTipduWlBINQLu" TargetMode="External"/><Relationship Id="rId148" Type="http://schemas.openxmlformats.org/officeDocument/2006/relationships/hyperlink" Target="https://talan.bank.gov.ua/get-user-certificate/tXx3GTjUSAgoWzdZj6G1" TargetMode="External"/><Relationship Id="rId355" Type="http://schemas.openxmlformats.org/officeDocument/2006/relationships/hyperlink" Target="https://talan.bank.gov.ua/get-user-certificate/hBB9YuwRK51N8czKR_IZ" TargetMode="External"/><Relationship Id="rId397" Type="http://schemas.openxmlformats.org/officeDocument/2006/relationships/hyperlink" Target="https://talan.bank.gov.ua/get-user-certificate/hBB9YE7F83zEsU6a6vTR" TargetMode="External"/><Relationship Id="rId520" Type="http://schemas.openxmlformats.org/officeDocument/2006/relationships/hyperlink" Target="https://talan.bank.gov.ua/get-user-certificate/do573TzF4mKMerLYNNg4" TargetMode="External"/><Relationship Id="rId562" Type="http://schemas.openxmlformats.org/officeDocument/2006/relationships/hyperlink" Target="https://talan.bank.gov.ua/get-user-certificate/do573erlFEwLWxCIi-rM" TargetMode="External"/><Relationship Id="rId215" Type="http://schemas.openxmlformats.org/officeDocument/2006/relationships/hyperlink" Target="https://talan.bank.gov.ua/get-user-certificate/tXx3GM-WRNIedwoN72nY" TargetMode="External"/><Relationship Id="rId257" Type="http://schemas.openxmlformats.org/officeDocument/2006/relationships/hyperlink" Target="https://talan.bank.gov.ua/get-user-certificate/hBB9YxjFCoM20kXqKqkb" TargetMode="External"/><Relationship Id="rId422" Type="http://schemas.openxmlformats.org/officeDocument/2006/relationships/hyperlink" Target="https://talan.bank.gov.ua/get-user-certificate/hBB9YTRzqHv_hDvqvORT" TargetMode="External"/><Relationship Id="rId464" Type="http://schemas.openxmlformats.org/officeDocument/2006/relationships/hyperlink" Target="https://talan.bank.gov.ua/get-user-certificate/hBB9YaynLUsOVu1WQ7R8" TargetMode="External"/><Relationship Id="rId299" Type="http://schemas.openxmlformats.org/officeDocument/2006/relationships/hyperlink" Target="https://talan.bank.gov.ua/get-user-certificate/hBB9Y_5GCaRVfKvILEWs" TargetMode="External"/><Relationship Id="rId63" Type="http://schemas.openxmlformats.org/officeDocument/2006/relationships/hyperlink" Target="https://talan.bank.gov.ua/get-user-certificate/tXx3GuQIhgxr-248JkOM" TargetMode="External"/><Relationship Id="rId159" Type="http://schemas.openxmlformats.org/officeDocument/2006/relationships/hyperlink" Target="https://talan.bank.gov.ua/get-user-certificate/tXx3GxXTpXD4Mjw1cPEm" TargetMode="External"/><Relationship Id="rId366" Type="http://schemas.openxmlformats.org/officeDocument/2006/relationships/hyperlink" Target="https://talan.bank.gov.ua/get-user-certificate/hBB9YoRezx-SRc8PkiQk" TargetMode="External"/><Relationship Id="rId573" Type="http://schemas.openxmlformats.org/officeDocument/2006/relationships/hyperlink" Target="https://talan.bank.gov.ua/get-user-certificate/do573S4AqgRC-aiHmVPq" TargetMode="External"/><Relationship Id="rId226" Type="http://schemas.openxmlformats.org/officeDocument/2006/relationships/hyperlink" Target="https://talan.bank.gov.ua/get-user-certificate/tXx3GpPeNyAkEDtz3Ns6" TargetMode="External"/><Relationship Id="rId433" Type="http://schemas.openxmlformats.org/officeDocument/2006/relationships/hyperlink" Target="https://talan.bank.gov.ua/get-user-certificate/hBB9YgGPhp4GeMYeSzz3" TargetMode="External"/><Relationship Id="rId74" Type="http://schemas.openxmlformats.org/officeDocument/2006/relationships/hyperlink" Target="https://talan.bank.gov.ua/get-user-certificate/tXx3GGIZnwq51pkFxZ89" TargetMode="External"/><Relationship Id="rId377" Type="http://schemas.openxmlformats.org/officeDocument/2006/relationships/hyperlink" Target="https://talan.bank.gov.ua/get-user-certificate/hBB9YLm-z71-4E_PTPnd" TargetMode="External"/><Relationship Id="rId500" Type="http://schemas.openxmlformats.org/officeDocument/2006/relationships/hyperlink" Target="https://talan.bank.gov.ua/get-user-certificate/do573wgDS3IJyoN5cStD" TargetMode="External"/><Relationship Id="rId584" Type="http://schemas.openxmlformats.org/officeDocument/2006/relationships/hyperlink" Target="https://talan.bank.gov.ua/get-user-certificate/do573BpRPyKc9AUb1fLj" TargetMode="External"/><Relationship Id="rId5" Type="http://schemas.openxmlformats.org/officeDocument/2006/relationships/hyperlink" Target="https://talan.bank.gov.ua/get-user-certificate/tXx3Gartu4Dz5UhXS2ao" TargetMode="External"/><Relationship Id="rId237" Type="http://schemas.openxmlformats.org/officeDocument/2006/relationships/hyperlink" Target="https://talan.bank.gov.ua/get-user-certificate/hBB9YJ-McWhVDx2ZkdPT" TargetMode="External"/><Relationship Id="rId444" Type="http://schemas.openxmlformats.org/officeDocument/2006/relationships/hyperlink" Target="https://talan.bank.gov.ua/get-user-certificate/hBB9YAXvOsXYeFGFGfyw" TargetMode="External"/><Relationship Id="rId290" Type="http://schemas.openxmlformats.org/officeDocument/2006/relationships/hyperlink" Target="https://talan.bank.gov.ua/get-user-certificate/hBB9YzRM4sMvs62s4s-7" TargetMode="External"/><Relationship Id="rId304" Type="http://schemas.openxmlformats.org/officeDocument/2006/relationships/hyperlink" Target="https://talan.bank.gov.ua/get-user-certificate/hBB9YD8DD-DGtQ00QAGu" TargetMode="External"/><Relationship Id="rId388" Type="http://schemas.openxmlformats.org/officeDocument/2006/relationships/hyperlink" Target="https://talan.bank.gov.ua/get-user-certificate/hBB9Ym9fTR3OZvCqffc-" TargetMode="External"/><Relationship Id="rId511" Type="http://schemas.openxmlformats.org/officeDocument/2006/relationships/hyperlink" Target="https://talan.bank.gov.ua/get-user-certificate/do5732vGB2hCKDhLzhSo" TargetMode="External"/><Relationship Id="rId85" Type="http://schemas.openxmlformats.org/officeDocument/2006/relationships/hyperlink" Target="https://talan.bank.gov.ua/get-user-certificate/tXx3GFfKIzCnGZACxb0w" TargetMode="External"/><Relationship Id="rId150" Type="http://schemas.openxmlformats.org/officeDocument/2006/relationships/hyperlink" Target="https://talan.bank.gov.ua/get-user-certificate/tXx3GQFpg_4xKNlKbFh2" TargetMode="External"/><Relationship Id="rId595" Type="http://schemas.openxmlformats.org/officeDocument/2006/relationships/hyperlink" Target="https://talan.bank.gov.ua/get-user-certificate/do573koGAu1OaX-8N3rX" TargetMode="External"/><Relationship Id="rId248" Type="http://schemas.openxmlformats.org/officeDocument/2006/relationships/hyperlink" Target="https://talan.bank.gov.ua/get-user-certificate/hBB9YGgHBMXj7svEf-E4" TargetMode="External"/><Relationship Id="rId455" Type="http://schemas.openxmlformats.org/officeDocument/2006/relationships/hyperlink" Target="https://talan.bank.gov.ua/get-user-certificate/hBB9YBveZbY-4wwjHSph" TargetMode="External"/><Relationship Id="rId12" Type="http://schemas.openxmlformats.org/officeDocument/2006/relationships/hyperlink" Target="https://talan.bank.gov.ua/get-user-certificate/tXx3Gv5Md3VZDLXNNb8G" TargetMode="External"/><Relationship Id="rId108" Type="http://schemas.openxmlformats.org/officeDocument/2006/relationships/hyperlink" Target="https://talan.bank.gov.ua/get-user-certificate/tXx3G7Qcl9-PyF81GsrF" TargetMode="External"/><Relationship Id="rId315" Type="http://schemas.openxmlformats.org/officeDocument/2006/relationships/hyperlink" Target="https://talan.bank.gov.ua/get-user-certificate/hBB9YNspYGy5xhHhi8s2" TargetMode="External"/><Relationship Id="rId522" Type="http://schemas.openxmlformats.org/officeDocument/2006/relationships/hyperlink" Target="https://talan.bank.gov.ua/get-user-certificate/do573uOq2Lq-j2hMHmbE" TargetMode="External"/><Relationship Id="rId96" Type="http://schemas.openxmlformats.org/officeDocument/2006/relationships/hyperlink" Target="https://talan.bank.gov.ua/get-user-certificate/tXx3GB-eqnhFNMGtrvi5" TargetMode="External"/><Relationship Id="rId161" Type="http://schemas.openxmlformats.org/officeDocument/2006/relationships/hyperlink" Target="https://talan.bank.gov.ua/get-user-certificate/tXx3GN1ektkvYPFKDetN" TargetMode="External"/><Relationship Id="rId399" Type="http://schemas.openxmlformats.org/officeDocument/2006/relationships/hyperlink" Target="https://talan.bank.gov.ua/get-user-certificate/hBB9Y0yN4TtGcd0fhxwK" TargetMode="External"/><Relationship Id="rId259" Type="http://schemas.openxmlformats.org/officeDocument/2006/relationships/hyperlink" Target="https://talan.bank.gov.ua/get-user-certificate/hBB9YsF0Gqs_KpLgDGxX" TargetMode="External"/><Relationship Id="rId466" Type="http://schemas.openxmlformats.org/officeDocument/2006/relationships/hyperlink" Target="https://talan.bank.gov.ua/get-user-certificate/hBB9YJ-93cakmmG3_rUb" TargetMode="External"/><Relationship Id="rId23" Type="http://schemas.openxmlformats.org/officeDocument/2006/relationships/hyperlink" Target="https://talan.bank.gov.ua/get-user-certificate/tXx3Gcr7LVjaq4NIJqUV" TargetMode="External"/><Relationship Id="rId119" Type="http://schemas.openxmlformats.org/officeDocument/2006/relationships/hyperlink" Target="https://talan.bank.gov.ua/get-user-certificate/tXx3Gm67HhiBTJ15ctUE" TargetMode="External"/><Relationship Id="rId326" Type="http://schemas.openxmlformats.org/officeDocument/2006/relationships/hyperlink" Target="https://talan.bank.gov.ua/get-user-certificate/hBB9YKQJ_VvKE0HBhWuI" TargetMode="External"/><Relationship Id="rId533" Type="http://schemas.openxmlformats.org/officeDocument/2006/relationships/hyperlink" Target="https://talan.bank.gov.ua/get-user-certificate/do573QOINSO0jB5TL6dq" TargetMode="External"/><Relationship Id="rId172" Type="http://schemas.openxmlformats.org/officeDocument/2006/relationships/hyperlink" Target="https://talan.bank.gov.ua/get-user-certificate/tXx3GkvTMbnR4iSYytCd" TargetMode="External"/><Relationship Id="rId477" Type="http://schemas.openxmlformats.org/officeDocument/2006/relationships/hyperlink" Target="https://talan.bank.gov.ua/get-user-certificate/do5733CF-i_iSxlXtZ1J" TargetMode="External"/><Relationship Id="rId600" Type="http://schemas.openxmlformats.org/officeDocument/2006/relationships/hyperlink" Target="https://talan.bank.gov.ua/get-user-certificate/do573Id061nwvGLRjyDr" TargetMode="External"/><Relationship Id="rId337" Type="http://schemas.openxmlformats.org/officeDocument/2006/relationships/hyperlink" Target="https://talan.bank.gov.ua/get-user-certificate/hBB9YqTWrSTKVl69Frbk" TargetMode="External"/><Relationship Id="rId34" Type="http://schemas.openxmlformats.org/officeDocument/2006/relationships/hyperlink" Target="https://talan.bank.gov.ua/get-user-certificate/tXx3G-q03Zh4EzNsSU7Y" TargetMode="External"/><Relationship Id="rId544" Type="http://schemas.openxmlformats.org/officeDocument/2006/relationships/hyperlink" Target="https://talan.bank.gov.ua/get-user-certificate/do573CrYs9btd26hH-0k" TargetMode="External"/><Relationship Id="rId183" Type="http://schemas.openxmlformats.org/officeDocument/2006/relationships/hyperlink" Target="https://talan.bank.gov.ua/get-user-certificate/tXx3GuFp8MlqrDxjM1JQ" TargetMode="External"/><Relationship Id="rId390" Type="http://schemas.openxmlformats.org/officeDocument/2006/relationships/hyperlink" Target="https://talan.bank.gov.ua/get-user-certificate/hBB9YXrtvbnP8_3B1Ufn" TargetMode="External"/><Relationship Id="rId404" Type="http://schemas.openxmlformats.org/officeDocument/2006/relationships/hyperlink" Target="https://talan.bank.gov.ua/get-user-certificate/hBB9YfUuM2va_mzARCbM" TargetMode="External"/><Relationship Id="rId250" Type="http://schemas.openxmlformats.org/officeDocument/2006/relationships/hyperlink" Target="https://talan.bank.gov.ua/get-user-certificate/hBB9Yfiz5xvJ1_QtxgYW" TargetMode="External"/><Relationship Id="rId488" Type="http://schemas.openxmlformats.org/officeDocument/2006/relationships/hyperlink" Target="https://talan.bank.gov.ua/get-user-certificate/do573z5jRb0FIM8c8F6l" TargetMode="External"/><Relationship Id="rId45" Type="http://schemas.openxmlformats.org/officeDocument/2006/relationships/hyperlink" Target="https://talan.bank.gov.ua/get-user-certificate/tXx3G7yVGDl-_f4EhLfl" TargetMode="External"/><Relationship Id="rId110" Type="http://schemas.openxmlformats.org/officeDocument/2006/relationships/hyperlink" Target="https://talan.bank.gov.ua/get-user-certificate/tXx3GDYDFjGYhFb7MJRK" TargetMode="External"/><Relationship Id="rId348" Type="http://schemas.openxmlformats.org/officeDocument/2006/relationships/hyperlink" Target="https://talan.bank.gov.ua/get-user-certificate/hBB9YPnH4q67xg0v5DtB" TargetMode="External"/><Relationship Id="rId555" Type="http://schemas.openxmlformats.org/officeDocument/2006/relationships/hyperlink" Target="https://talan.bank.gov.ua/get-user-certificate/do573EAMgywMzC7sHfD3" TargetMode="External"/><Relationship Id="rId194" Type="http://schemas.openxmlformats.org/officeDocument/2006/relationships/hyperlink" Target="https://talan.bank.gov.ua/get-user-certificate/tXx3GIWi6objw333l9Eh" TargetMode="External"/><Relationship Id="rId208" Type="http://schemas.openxmlformats.org/officeDocument/2006/relationships/hyperlink" Target="https://talan.bank.gov.ua/get-user-certificate/tXx3G64fXek5ogcSEII_" TargetMode="External"/><Relationship Id="rId415" Type="http://schemas.openxmlformats.org/officeDocument/2006/relationships/hyperlink" Target="https://talan.bank.gov.ua/get-user-certificate/hBB9Yu8BtF99NKKrBXQN" TargetMode="External"/><Relationship Id="rId261" Type="http://schemas.openxmlformats.org/officeDocument/2006/relationships/hyperlink" Target="https://talan.bank.gov.ua/get-user-certificate/hBB9YDa0NFyWsYbUqfrF" TargetMode="External"/><Relationship Id="rId499" Type="http://schemas.openxmlformats.org/officeDocument/2006/relationships/hyperlink" Target="https://talan.bank.gov.ua/get-user-certificate/do573DgT3Bn8gtvxXJqr" TargetMode="External"/><Relationship Id="rId56" Type="http://schemas.openxmlformats.org/officeDocument/2006/relationships/hyperlink" Target="https://talan.bank.gov.ua/get-user-certificate/tXx3GBXbpDHmR0wOXG-M" TargetMode="External"/><Relationship Id="rId359" Type="http://schemas.openxmlformats.org/officeDocument/2006/relationships/hyperlink" Target="https://talan.bank.gov.ua/get-user-certificate/hBB9YQhxY6tcWELNaeCV" TargetMode="External"/><Relationship Id="rId566" Type="http://schemas.openxmlformats.org/officeDocument/2006/relationships/hyperlink" Target="https://talan.bank.gov.ua/get-user-certificate/do57378Nt9V3ZyfO-pH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05"/>
  <sheetViews>
    <sheetView tabSelected="1" topLeftCell="A586" workbookViewId="0">
      <selection activeCell="K457" sqref="K457"/>
    </sheetView>
  </sheetViews>
  <sheetFormatPr defaultRowHeight="14.4" x14ac:dyDescent="0.3"/>
  <cols>
    <col min="1" max="1" width="10" customWidth="1"/>
    <col min="2" max="2" width="34.6640625" customWidth="1"/>
    <col min="3" max="3" width="52" customWidth="1"/>
    <col min="4" max="4" width="18.44140625" customWidth="1"/>
    <col min="5" max="5" width="50.109375" customWidth="1"/>
  </cols>
  <sheetData>
    <row r="1" spans="1:9" x14ac:dyDescent="0.3">
      <c r="A1" s="1" t="s">
        <v>0</v>
      </c>
      <c r="B1" s="1" t="s">
        <v>1</v>
      </c>
      <c r="C1" s="1" t="s">
        <v>2</v>
      </c>
      <c r="D1" s="1" t="s">
        <v>3</v>
      </c>
      <c r="E1" s="1" t="s">
        <v>4</v>
      </c>
      <c r="F1" s="1" t="s">
        <v>5</v>
      </c>
      <c r="H1" s="1"/>
      <c r="I1" s="1"/>
    </row>
    <row r="2" spans="1:9" x14ac:dyDescent="0.3">
      <c r="A2">
        <v>3565</v>
      </c>
      <c r="B2" t="s">
        <v>6</v>
      </c>
      <c r="C2" t="s">
        <v>7</v>
      </c>
      <c r="D2" t="s">
        <v>8</v>
      </c>
      <c r="E2" t="s">
        <v>9</v>
      </c>
      <c r="F2" t="str">
        <f>HYPERLINK("https://talan.bank.gov.ua/get-user-certificate/tXx3GA2HNqkk_sfUUmHn","Завантажити сертифікат")</f>
        <v>Завантажити сертифікат</v>
      </c>
    </row>
    <row r="3" spans="1:9" x14ac:dyDescent="0.3">
      <c r="A3">
        <v>3566</v>
      </c>
      <c r="B3" t="s">
        <v>10</v>
      </c>
      <c r="C3" t="s">
        <v>11</v>
      </c>
      <c r="D3" t="s">
        <v>8</v>
      </c>
      <c r="E3" t="s">
        <v>9</v>
      </c>
      <c r="F3" t="str">
        <f>HYPERLINK("https://talan.bank.gov.ua/get-user-certificate/tXx3GIK92An3QhD3DPhQ","Завантажити сертифікат")</f>
        <v>Завантажити сертифікат</v>
      </c>
    </row>
    <row r="4" spans="1:9" x14ac:dyDescent="0.3">
      <c r="A4">
        <v>3567</v>
      </c>
      <c r="B4" t="s">
        <v>12</v>
      </c>
      <c r="C4" t="s">
        <v>13</v>
      </c>
      <c r="D4" t="s">
        <v>8</v>
      </c>
      <c r="E4" t="s">
        <v>9</v>
      </c>
      <c r="F4" t="str">
        <f>HYPERLINK("https://talan.bank.gov.ua/get-user-certificate/tXx3GH34DMpMo5Lw-WJX","Завантажити сертифікат")</f>
        <v>Завантажити сертифікат</v>
      </c>
    </row>
    <row r="5" spans="1:9" x14ac:dyDescent="0.3">
      <c r="A5">
        <v>3568</v>
      </c>
      <c r="B5" t="s">
        <v>14</v>
      </c>
      <c r="C5" t="s">
        <v>15</v>
      </c>
      <c r="D5" t="s">
        <v>8</v>
      </c>
      <c r="E5" t="s">
        <v>9</v>
      </c>
      <c r="F5" t="str">
        <f>HYPERLINK("https://talan.bank.gov.ua/get-user-certificate/tXx3GuRdLB959d9R1_2k","Завантажити сертифікат")</f>
        <v>Завантажити сертифікат</v>
      </c>
    </row>
    <row r="6" spans="1:9" x14ac:dyDescent="0.3">
      <c r="A6">
        <v>3569</v>
      </c>
      <c r="B6" t="s">
        <v>16</v>
      </c>
      <c r="C6" t="s">
        <v>17</v>
      </c>
      <c r="D6" t="s">
        <v>8</v>
      </c>
      <c r="E6" t="s">
        <v>9</v>
      </c>
      <c r="F6" t="str">
        <f>HYPERLINK("https://talan.bank.gov.ua/get-user-certificate/tXx3Gartu4Dz5UhXS2ao","Завантажити сертифікат")</f>
        <v>Завантажити сертифікат</v>
      </c>
    </row>
    <row r="7" spans="1:9" x14ac:dyDescent="0.3">
      <c r="A7">
        <v>3570</v>
      </c>
      <c r="B7" t="s">
        <v>18</v>
      </c>
      <c r="C7" t="s">
        <v>19</v>
      </c>
      <c r="D7" t="s">
        <v>8</v>
      </c>
      <c r="E7" t="s">
        <v>9</v>
      </c>
      <c r="F7" t="str">
        <f>HYPERLINK("https://talan.bank.gov.ua/get-user-certificate/tXx3GZdvJde98WHZrW3s","Завантажити сертифікат")</f>
        <v>Завантажити сертифікат</v>
      </c>
    </row>
    <row r="8" spans="1:9" x14ac:dyDescent="0.3">
      <c r="A8">
        <v>3571</v>
      </c>
      <c r="B8" t="s">
        <v>20</v>
      </c>
      <c r="C8" t="s">
        <v>21</v>
      </c>
      <c r="D8" t="s">
        <v>8</v>
      </c>
      <c r="E8" t="s">
        <v>9</v>
      </c>
      <c r="F8" t="str">
        <f>HYPERLINK("https://talan.bank.gov.ua/get-user-certificate/tXx3GpVi6ZL-uHys885y","Завантажити сертифікат")</f>
        <v>Завантажити сертифікат</v>
      </c>
    </row>
    <row r="9" spans="1:9" x14ac:dyDescent="0.3">
      <c r="A9">
        <v>3572</v>
      </c>
      <c r="B9" t="s">
        <v>22</v>
      </c>
      <c r="C9" t="s">
        <v>23</v>
      </c>
      <c r="D9" t="s">
        <v>8</v>
      </c>
      <c r="E9" t="s">
        <v>9</v>
      </c>
      <c r="F9" t="str">
        <f>HYPERLINK("https://talan.bank.gov.ua/get-user-certificate/tXx3G7l6TeZYvxj96_6O","Завантажити сертифікат")</f>
        <v>Завантажити сертифікат</v>
      </c>
    </row>
    <row r="10" spans="1:9" x14ac:dyDescent="0.3">
      <c r="A10">
        <v>3573</v>
      </c>
      <c r="B10" t="s">
        <v>24</v>
      </c>
      <c r="C10" t="s">
        <v>25</v>
      </c>
      <c r="D10" t="s">
        <v>8</v>
      </c>
      <c r="E10" t="s">
        <v>9</v>
      </c>
      <c r="F10" t="str">
        <f>HYPERLINK("https://talan.bank.gov.ua/get-user-certificate/tXx3Gds8A6cEOmmhiDkO","Завантажити сертифікат")</f>
        <v>Завантажити сертифікат</v>
      </c>
    </row>
    <row r="11" spans="1:9" x14ac:dyDescent="0.3">
      <c r="A11">
        <v>3574</v>
      </c>
      <c r="B11" t="s">
        <v>26</v>
      </c>
      <c r="C11" t="s">
        <v>27</v>
      </c>
      <c r="D11" t="s">
        <v>8</v>
      </c>
      <c r="E11" t="s">
        <v>9</v>
      </c>
      <c r="F11" t="str">
        <f>HYPERLINK("https://talan.bank.gov.ua/get-user-certificate/tXx3G0_3uO2gaivsLpIg","Завантажити сертифікат")</f>
        <v>Завантажити сертифікат</v>
      </c>
    </row>
    <row r="12" spans="1:9" x14ac:dyDescent="0.3">
      <c r="A12">
        <v>3575</v>
      </c>
      <c r="B12" t="s">
        <v>28</v>
      </c>
      <c r="C12" t="s">
        <v>29</v>
      </c>
      <c r="D12" t="s">
        <v>8</v>
      </c>
      <c r="E12" t="s">
        <v>9</v>
      </c>
      <c r="F12" t="str">
        <f>HYPERLINK("https://talan.bank.gov.ua/get-user-certificate/tXx3GtlFJt1DyXQMkwMn","Завантажити сертифікат")</f>
        <v>Завантажити сертифікат</v>
      </c>
    </row>
    <row r="13" spans="1:9" x14ac:dyDescent="0.3">
      <c r="A13">
        <v>3576</v>
      </c>
      <c r="B13" t="s">
        <v>30</v>
      </c>
      <c r="C13" t="s">
        <v>31</v>
      </c>
      <c r="D13" t="s">
        <v>8</v>
      </c>
      <c r="E13" t="s">
        <v>9</v>
      </c>
      <c r="F13" t="str">
        <f>HYPERLINK("https://talan.bank.gov.ua/get-user-certificate/tXx3Gv5Md3VZDLXNNb8G","Завантажити сертифікат")</f>
        <v>Завантажити сертифікат</v>
      </c>
    </row>
    <row r="14" spans="1:9" x14ac:dyDescent="0.3">
      <c r="A14">
        <v>3577</v>
      </c>
      <c r="B14" t="s">
        <v>32</v>
      </c>
      <c r="C14" t="s">
        <v>33</v>
      </c>
      <c r="D14" t="s">
        <v>8</v>
      </c>
      <c r="E14" t="s">
        <v>9</v>
      </c>
      <c r="F14" t="str">
        <f>HYPERLINK("https://talan.bank.gov.ua/get-user-certificate/tXx3GMqlbRVSoUF0HRwU","Завантажити сертифікат")</f>
        <v>Завантажити сертифікат</v>
      </c>
    </row>
    <row r="15" spans="1:9" x14ac:dyDescent="0.3">
      <c r="A15">
        <v>3578</v>
      </c>
      <c r="B15" t="s">
        <v>34</v>
      </c>
      <c r="C15" t="s">
        <v>35</v>
      </c>
      <c r="D15" t="s">
        <v>8</v>
      </c>
      <c r="E15" t="s">
        <v>9</v>
      </c>
      <c r="F15" t="str">
        <f>HYPERLINK("https://talan.bank.gov.ua/get-user-certificate/tXx3G4kTXYV4lNUsqJpb","Завантажити сертифікат")</f>
        <v>Завантажити сертифікат</v>
      </c>
    </row>
    <row r="16" spans="1:9" x14ac:dyDescent="0.3">
      <c r="A16">
        <v>3579</v>
      </c>
      <c r="B16" t="s">
        <v>36</v>
      </c>
      <c r="C16" t="s">
        <v>37</v>
      </c>
      <c r="D16" t="s">
        <v>8</v>
      </c>
      <c r="E16" t="s">
        <v>9</v>
      </c>
      <c r="F16" t="str">
        <f>HYPERLINK("https://talan.bank.gov.ua/get-user-certificate/tXx3GeTwzr1pojKEdkxx","Завантажити сертифікат")</f>
        <v>Завантажити сертифікат</v>
      </c>
    </row>
    <row r="17" spans="1:6" x14ac:dyDescent="0.3">
      <c r="A17">
        <v>3580</v>
      </c>
      <c r="B17" t="s">
        <v>38</v>
      </c>
      <c r="C17" t="s">
        <v>39</v>
      </c>
      <c r="D17" t="s">
        <v>8</v>
      </c>
      <c r="E17" t="s">
        <v>9</v>
      </c>
      <c r="F17" t="str">
        <f>HYPERLINK("https://talan.bank.gov.ua/get-user-certificate/tXx3Gg9Q24CZ4-m4xlC2","Завантажити сертифікат")</f>
        <v>Завантажити сертифікат</v>
      </c>
    </row>
    <row r="18" spans="1:6" x14ac:dyDescent="0.3">
      <c r="A18">
        <v>3581</v>
      </c>
      <c r="B18" t="s">
        <v>40</v>
      </c>
      <c r="C18" t="s">
        <v>41</v>
      </c>
      <c r="D18" t="s">
        <v>8</v>
      </c>
      <c r="E18" t="s">
        <v>9</v>
      </c>
      <c r="F18" t="str">
        <f>HYPERLINK("https://talan.bank.gov.ua/get-user-certificate/tXx3GsGesRnuQ_yZkOxd","Завантажити сертифікат")</f>
        <v>Завантажити сертифікат</v>
      </c>
    </row>
    <row r="19" spans="1:6" x14ac:dyDescent="0.3">
      <c r="A19">
        <v>3582</v>
      </c>
      <c r="B19" t="s">
        <v>42</v>
      </c>
      <c r="C19" t="s">
        <v>43</v>
      </c>
      <c r="D19" t="s">
        <v>8</v>
      </c>
      <c r="E19" t="s">
        <v>9</v>
      </c>
      <c r="F19" t="str">
        <f>HYPERLINK("https://talan.bank.gov.ua/get-user-certificate/tXx3Gh4VLdqTIh_0iNUp","Завантажити сертифікат")</f>
        <v>Завантажити сертифікат</v>
      </c>
    </row>
    <row r="20" spans="1:6" x14ac:dyDescent="0.3">
      <c r="A20">
        <v>3583</v>
      </c>
      <c r="B20" t="s">
        <v>44</v>
      </c>
      <c r="C20" t="s">
        <v>45</v>
      </c>
      <c r="D20" t="s">
        <v>8</v>
      </c>
      <c r="E20" t="s">
        <v>9</v>
      </c>
      <c r="F20" t="str">
        <f>HYPERLINK("https://talan.bank.gov.ua/get-user-certificate/tXx3GMucHilI0ta3RnnG","Завантажити сертифікат")</f>
        <v>Завантажити сертифікат</v>
      </c>
    </row>
    <row r="21" spans="1:6" x14ac:dyDescent="0.3">
      <c r="A21">
        <v>3584</v>
      </c>
      <c r="B21" t="s">
        <v>46</v>
      </c>
      <c r="C21" t="s">
        <v>47</v>
      </c>
      <c r="D21" t="s">
        <v>8</v>
      </c>
      <c r="E21" t="s">
        <v>9</v>
      </c>
      <c r="F21" t="str">
        <f>HYPERLINK("https://talan.bank.gov.ua/get-user-certificate/tXx3GvixKWQg74IacFAt","Завантажити сертифікат")</f>
        <v>Завантажити сертифікат</v>
      </c>
    </row>
    <row r="22" spans="1:6" x14ac:dyDescent="0.3">
      <c r="A22">
        <v>3585</v>
      </c>
      <c r="B22" t="s">
        <v>48</v>
      </c>
      <c r="C22" t="s">
        <v>49</v>
      </c>
      <c r="D22" t="s">
        <v>8</v>
      </c>
      <c r="E22" t="s">
        <v>9</v>
      </c>
      <c r="F22" t="str">
        <f>HYPERLINK("https://talan.bank.gov.ua/get-user-certificate/tXx3GBdhJGkWk2e_TROd","Завантажити сертифікат")</f>
        <v>Завантажити сертифікат</v>
      </c>
    </row>
    <row r="23" spans="1:6" x14ac:dyDescent="0.3">
      <c r="A23">
        <v>3586</v>
      </c>
      <c r="B23" t="s">
        <v>50</v>
      </c>
      <c r="C23" t="s">
        <v>51</v>
      </c>
      <c r="D23" t="s">
        <v>8</v>
      </c>
      <c r="E23" t="s">
        <v>9</v>
      </c>
      <c r="F23" t="str">
        <f>HYPERLINK("https://talan.bank.gov.ua/get-user-certificate/tXx3GmSX8ldqNlC0GTco","Завантажити сертифікат")</f>
        <v>Завантажити сертифікат</v>
      </c>
    </row>
    <row r="24" spans="1:6" x14ac:dyDescent="0.3">
      <c r="A24">
        <v>3587</v>
      </c>
      <c r="B24" t="s">
        <v>52</v>
      </c>
      <c r="C24" t="s">
        <v>53</v>
      </c>
      <c r="D24" t="s">
        <v>8</v>
      </c>
      <c r="E24" t="s">
        <v>9</v>
      </c>
      <c r="F24" t="str">
        <f>HYPERLINK("https://talan.bank.gov.ua/get-user-certificate/tXx3Gcr7LVjaq4NIJqUV","Завантажити сертифікат")</f>
        <v>Завантажити сертифікат</v>
      </c>
    </row>
    <row r="25" spans="1:6" x14ac:dyDescent="0.3">
      <c r="A25">
        <v>3588</v>
      </c>
      <c r="B25" t="s">
        <v>54</v>
      </c>
      <c r="C25" t="s">
        <v>55</v>
      </c>
      <c r="D25" t="s">
        <v>8</v>
      </c>
      <c r="E25" t="s">
        <v>9</v>
      </c>
      <c r="F25" t="str">
        <f>HYPERLINK("https://talan.bank.gov.ua/get-user-certificate/tXx3Gh4rVPIJjkFIShMs","Завантажити сертифікат")</f>
        <v>Завантажити сертифікат</v>
      </c>
    </row>
    <row r="26" spans="1:6" x14ac:dyDescent="0.3">
      <c r="A26">
        <v>3589</v>
      </c>
      <c r="B26" t="s">
        <v>56</v>
      </c>
      <c r="C26" t="s">
        <v>57</v>
      </c>
      <c r="D26" t="s">
        <v>8</v>
      </c>
      <c r="E26" t="s">
        <v>9</v>
      </c>
      <c r="F26" t="str">
        <f>HYPERLINK("https://talan.bank.gov.ua/get-user-certificate/tXx3GhPE4Z8dayuju43E","Завантажити сертифікат")</f>
        <v>Завантажити сертифікат</v>
      </c>
    </row>
    <row r="27" spans="1:6" x14ac:dyDescent="0.3">
      <c r="A27">
        <v>3590</v>
      </c>
      <c r="B27" t="s">
        <v>58</v>
      </c>
      <c r="C27" t="s">
        <v>59</v>
      </c>
      <c r="D27" t="s">
        <v>8</v>
      </c>
      <c r="E27" t="s">
        <v>9</v>
      </c>
      <c r="F27" t="str">
        <f>HYPERLINK("https://talan.bank.gov.ua/get-user-certificate/tXx3GPImqjmbaO9OuEqG","Завантажити сертифікат")</f>
        <v>Завантажити сертифікат</v>
      </c>
    </row>
    <row r="28" spans="1:6" x14ac:dyDescent="0.3">
      <c r="A28">
        <v>3591</v>
      </c>
      <c r="B28" t="s">
        <v>60</v>
      </c>
      <c r="C28" t="s">
        <v>11</v>
      </c>
      <c r="D28" t="s">
        <v>8</v>
      </c>
      <c r="E28" t="s">
        <v>9</v>
      </c>
      <c r="F28" t="str">
        <f>HYPERLINK("https://talan.bank.gov.ua/get-user-certificate/tXx3G6vzkxtTYrLpWlZm","Завантажити сертифікат")</f>
        <v>Завантажити сертифікат</v>
      </c>
    </row>
    <row r="29" spans="1:6" x14ac:dyDescent="0.3">
      <c r="A29">
        <v>3592</v>
      </c>
      <c r="B29" t="s">
        <v>61</v>
      </c>
      <c r="C29" t="s">
        <v>62</v>
      </c>
      <c r="D29" t="s">
        <v>8</v>
      </c>
      <c r="E29" t="s">
        <v>9</v>
      </c>
      <c r="F29" t="str">
        <f>HYPERLINK("https://talan.bank.gov.ua/get-user-certificate/tXx3GUlB8RvgHDQDCyGr","Завантажити сертифікат")</f>
        <v>Завантажити сертифікат</v>
      </c>
    </row>
    <row r="30" spans="1:6" x14ac:dyDescent="0.3">
      <c r="A30">
        <v>3593</v>
      </c>
      <c r="B30" t="s">
        <v>63</v>
      </c>
      <c r="C30" t="s">
        <v>64</v>
      </c>
      <c r="D30" t="s">
        <v>8</v>
      </c>
      <c r="E30" t="s">
        <v>9</v>
      </c>
      <c r="F30" t="str">
        <f>HYPERLINK("https://talan.bank.gov.ua/get-user-certificate/tXx3G9LU5mzrhd0JNXKy","Завантажити сертифікат")</f>
        <v>Завантажити сертифікат</v>
      </c>
    </row>
    <row r="31" spans="1:6" x14ac:dyDescent="0.3">
      <c r="A31">
        <v>3594</v>
      </c>
      <c r="B31" t="s">
        <v>65</v>
      </c>
      <c r="C31" t="s">
        <v>66</v>
      </c>
      <c r="D31" t="s">
        <v>8</v>
      </c>
      <c r="E31" t="s">
        <v>9</v>
      </c>
      <c r="F31" t="str">
        <f>HYPERLINK("https://talan.bank.gov.ua/get-user-certificate/tXx3GJFgBpbxtEvNgQhz","Завантажити сертифікат")</f>
        <v>Завантажити сертифікат</v>
      </c>
    </row>
    <row r="32" spans="1:6" x14ac:dyDescent="0.3">
      <c r="A32">
        <v>3595</v>
      </c>
      <c r="B32" t="s">
        <v>67</v>
      </c>
      <c r="C32" t="s">
        <v>68</v>
      </c>
      <c r="D32" t="s">
        <v>8</v>
      </c>
      <c r="E32" t="s">
        <v>9</v>
      </c>
      <c r="F32" t="str">
        <f>HYPERLINK("https://talan.bank.gov.ua/get-user-certificate/tXx3Gpk9gMQb5nE9848J","Завантажити сертифікат")</f>
        <v>Завантажити сертифікат</v>
      </c>
    </row>
    <row r="33" spans="1:6" x14ac:dyDescent="0.3">
      <c r="A33">
        <v>3596</v>
      </c>
      <c r="B33" t="s">
        <v>69</v>
      </c>
      <c r="C33" t="s">
        <v>70</v>
      </c>
      <c r="D33" t="s">
        <v>8</v>
      </c>
      <c r="E33" t="s">
        <v>9</v>
      </c>
      <c r="F33" t="str">
        <f>HYPERLINK("https://talan.bank.gov.ua/get-user-certificate/tXx3GCo0qy34OE-D9b60","Завантажити сертифікат")</f>
        <v>Завантажити сертифікат</v>
      </c>
    </row>
    <row r="34" spans="1:6" x14ac:dyDescent="0.3">
      <c r="A34">
        <v>3597</v>
      </c>
      <c r="B34" t="s">
        <v>71</v>
      </c>
      <c r="C34" t="s">
        <v>72</v>
      </c>
      <c r="D34" t="s">
        <v>8</v>
      </c>
      <c r="E34" t="s">
        <v>9</v>
      </c>
      <c r="F34" t="str">
        <f>HYPERLINK("https://talan.bank.gov.ua/get-user-certificate/tXx3GfQXmKXNudAeyk_0","Завантажити сертифікат")</f>
        <v>Завантажити сертифікат</v>
      </c>
    </row>
    <row r="35" spans="1:6" x14ac:dyDescent="0.3">
      <c r="A35">
        <v>3598</v>
      </c>
      <c r="B35" t="s">
        <v>73</v>
      </c>
      <c r="C35" t="s">
        <v>74</v>
      </c>
      <c r="D35" t="s">
        <v>8</v>
      </c>
      <c r="E35" t="s">
        <v>9</v>
      </c>
      <c r="F35" t="str">
        <f>HYPERLINK("https://talan.bank.gov.ua/get-user-certificate/tXx3G-q03Zh4EzNsSU7Y","Завантажити сертифікат")</f>
        <v>Завантажити сертифікат</v>
      </c>
    </row>
    <row r="36" spans="1:6" x14ac:dyDescent="0.3">
      <c r="A36">
        <v>3599</v>
      </c>
      <c r="B36" t="s">
        <v>75</v>
      </c>
      <c r="C36" t="s">
        <v>19</v>
      </c>
      <c r="D36" t="s">
        <v>8</v>
      </c>
      <c r="E36" t="s">
        <v>9</v>
      </c>
      <c r="F36" t="str">
        <f>HYPERLINK("https://talan.bank.gov.ua/get-user-certificate/tXx3GAuLhYWp1Uj2BDdb","Завантажити сертифікат")</f>
        <v>Завантажити сертифікат</v>
      </c>
    </row>
    <row r="37" spans="1:6" x14ac:dyDescent="0.3">
      <c r="A37">
        <v>3600</v>
      </c>
      <c r="B37" t="s">
        <v>76</v>
      </c>
      <c r="C37" t="s">
        <v>77</v>
      </c>
      <c r="D37" t="s">
        <v>8</v>
      </c>
      <c r="E37" t="s">
        <v>9</v>
      </c>
      <c r="F37" t="str">
        <f>HYPERLINK("https://talan.bank.gov.ua/get-user-certificate/tXx3GPSuJk8mi8UlItVv","Завантажити сертифікат")</f>
        <v>Завантажити сертифікат</v>
      </c>
    </row>
    <row r="38" spans="1:6" x14ac:dyDescent="0.3">
      <c r="A38">
        <v>3601</v>
      </c>
      <c r="B38" t="s">
        <v>78</v>
      </c>
      <c r="C38" t="s">
        <v>79</v>
      </c>
      <c r="D38" t="s">
        <v>8</v>
      </c>
      <c r="E38" t="s">
        <v>9</v>
      </c>
      <c r="F38" t="str">
        <f>HYPERLINK("https://talan.bank.gov.ua/get-user-certificate/tXx3G7aK1syqoomvfnmD","Завантажити сертифікат")</f>
        <v>Завантажити сертифікат</v>
      </c>
    </row>
    <row r="39" spans="1:6" x14ac:dyDescent="0.3">
      <c r="A39">
        <v>3602</v>
      </c>
      <c r="B39" t="s">
        <v>80</v>
      </c>
      <c r="C39" t="s">
        <v>81</v>
      </c>
      <c r="D39" t="s">
        <v>8</v>
      </c>
      <c r="E39" t="s">
        <v>9</v>
      </c>
      <c r="F39" t="str">
        <f>HYPERLINK("https://talan.bank.gov.ua/get-user-certificate/tXx3G1KJuUuq5y_zS52O","Завантажити сертифікат")</f>
        <v>Завантажити сертифікат</v>
      </c>
    </row>
    <row r="40" spans="1:6" x14ac:dyDescent="0.3">
      <c r="A40">
        <v>3603</v>
      </c>
      <c r="B40" t="s">
        <v>82</v>
      </c>
      <c r="C40" t="s">
        <v>83</v>
      </c>
      <c r="D40" t="s">
        <v>8</v>
      </c>
      <c r="E40" t="s">
        <v>9</v>
      </c>
      <c r="F40" t="str">
        <f>HYPERLINK("https://talan.bank.gov.ua/get-user-certificate/tXx3GoLvPalGpJRsa7O6","Завантажити сертифікат")</f>
        <v>Завантажити сертифікат</v>
      </c>
    </row>
    <row r="41" spans="1:6" x14ac:dyDescent="0.3">
      <c r="A41">
        <v>3604</v>
      </c>
      <c r="B41" t="s">
        <v>84</v>
      </c>
      <c r="C41" t="s">
        <v>85</v>
      </c>
      <c r="D41" t="s">
        <v>8</v>
      </c>
      <c r="E41" t="s">
        <v>9</v>
      </c>
      <c r="F41" t="str">
        <f>HYPERLINK("https://talan.bank.gov.ua/get-user-certificate/tXx3GPjUxb3NYlEB_q3n","Завантажити сертифікат")</f>
        <v>Завантажити сертифікат</v>
      </c>
    </row>
    <row r="42" spans="1:6" x14ac:dyDescent="0.3">
      <c r="A42">
        <v>3605</v>
      </c>
      <c r="B42" t="s">
        <v>86</v>
      </c>
      <c r="C42" t="s">
        <v>87</v>
      </c>
      <c r="D42" t="s">
        <v>8</v>
      </c>
      <c r="E42" t="s">
        <v>9</v>
      </c>
      <c r="F42" t="str">
        <f>HYPERLINK("https://talan.bank.gov.ua/get-user-certificate/tXx3GQCtV8fm6O2mj2PD","Завантажити сертифікат")</f>
        <v>Завантажити сертифікат</v>
      </c>
    </row>
    <row r="43" spans="1:6" x14ac:dyDescent="0.3">
      <c r="A43">
        <v>3606</v>
      </c>
      <c r="B43" t="s">
        <v>88</v>
      </c>
      <c r="C43" t="s">
        <v>89</v>
      </c>
      <c r="D43" t="s">
        <v>8</v>
      </c>
      <c r="E43" t="s">
        <v>9</v>
      </c>
      <c r="F43" t="str">
        <f>HYPERLINK("https://talan.bank.gov.ua/get-user-certificate/tXx3G0fGjx8qE3p8Np6x","Завантажити сертифікат")</f>
        <v>Завантажити сертифікат</v>
      </c>
    </row>
    <row r="44" spans="1:6" x14ac:dyDescent="0.3">
      <c r="A44">
        <v>3607</v>
      </c>
      <c r="B44" t="s">
        <v>90</v>
      </c>
      <c r="C44" t="s">
        <v>91</v>
      </c>
      <c r="D44" t="s">
        <v>8</v>
      </c>
      <c r="E44" t="s">
        <v>9</v>
      </c>
      <c r="F44" t="str">
        <f>HYPERLINK("https://talan.bank.gov.ua/get-user-certificate/tXx3GSFuWa_SMgT714rn","Завантажити сертифікат")</f>
        <v>Завантажити сертифікат</v>
      </c>
    </row>
    <row r="45" spans="1:6" x14ac:dyDescent="0.3">
      <c r="A45">
        <v>3608</v>
      </c>
      <c r="B45" t="s">
        <v>92</v>
      </c>
      <c r="C45" t="s">
        <v>93</v>
      </c>
      <c r="D45" t="s">
        <v>8</v>
      </c>
      <c r="E45" t="s">
        <v>9</v>
      </c>
      <c r="F45" t="str">
        <f>HYPERLINK("https://talan.bank.gov.ua/get-user-certificate/tXx3GJkxUoSfUayxWwUf","Завантажити сертифікат")</f>
        <v>Завантажити сертифікат</v>
      </c>
    </row>
    <row r="46" spans="1:6" x14ac:dyDescent="0.3">
      <c r="A46">
        <v>3609</v>
      </c>
      <c r="B46" t="s">
        <v>94</v>
      </c>
      <c r="C46" t="s">
        <v>95</v>
      </c>
      <c r="D46" t="s">
        <v>8</v>
      </c>
      <c r="E46" t="s">
        <v>9</v>
      </c>
      <c r="F46" t="str">
        <f>HYPERLINK("https://talan.bank.gov.ua/get-user-certificate/tXx3G7yVGDl-_f4EhLfl","Завантажити сертифікат")</f>
        <v>Завантажити сертифікат</v>
      </c>
    </row>
    <row r="47" spans="1:6" x14ac:dyDescent="0.3">
      <c r="A47">
        <v>3610</v>
      </c>
      <c r="B47" t="s">
        <v>96</v>
      </c>
      <c r="C47" t="s">
        <v>97</v>
      </c>
      <c r="D47" t="s">
        <v>8</v>
      </c>
      <c r="E47" t="s">
        <v>9</v>
      </c>
      <c r="F47" t="str">
        <f>HYPERLINK("https://talan.bank.gov.ua/get-user-certificate/tXx3Gy94rbdXEGfMVp_m","Завантажити сертифікат")</f>
        <v>Завантажити сертифікат</v>
      </c>
    </row>
    <row r="48" spans="1:6" x14ac:dyDescent="0.3">
      <c r="A48">
        <v>3611</v>
      </c>
      <c r="B48" t="s">
        <v>98</v>
      </c>
      <c r="C48" t="s">
        <v>99</v>
      </c>
      <c r="D48" t="s">
        <v>8</v>
      </c>
      <c r="E48" t="s">
        <v>9</v>
      </c>
      <c r="F48" t="str">
        <f>HYPERLINK("https://talan.bank.gov.ua/get-user-certificate/tXx3GluknUsravuVn95b","Завантажити сертифікат")</f>
        <v>Завантажити сертифікат</v>
      </c>
    </row>
    <row r="49" spans="1:6" x14ac:dyDescent="0.3">
      <c r="A49">
        <v>3612</v>
      </c>
      <c r="B49" t="s">
        <v>100</v>
      </c>
      <c r="C49" t="s">
        <v>101</v>
      </c>
      <c r="D49" t="s">
        <v>8</v>
      </c>
      <c r="E49" t="s">
        <v>9</v>
      </c>
      <c r="F49" t="str">
        <f>HYPERLINK("https://talan.bank.gov.ua/get-user-certificate/tXx3Gn43buUVq48pbnQ5","Завантажити сертифікат")</f>
        <v>Завантажити сертифікат</v>
      </c>
    </row>
    <row r="50" spans="1:6" x14ac:dyDescent="0.3">
      <c r="A50">
        <v>3613</v>
      </c>
      <c r="B50" t="s">
        <v>102</v>
      </c>
      <c r="C50" t="s">
        <v>103</v>
      </c>
      <c r="D50" t="s">
        <v>8</v>
      </c>
      <c r="E50" t="s">
        <v>9</v>
      </c>
      <c r="F50" t="str">
        <f>HYPERLINK("https://talan.bank.gov.ua/get-user-certificate/tXx3GRRJUcL4IwdQO288","Завантажити сертифікат")</f>
        <v>Завантажити сертифікат</v>
      </c>
    </row>
    <row r="51" spans="1:6" x14ac:dyDescent="0.3">
      <c r="A51">
        <v>3614</v>
      </c>
      <c r="B51" t="s">
        <v>104</v>
      </c>
      <c r="C51" t="s">
        <v>105</v>
      </c>
      <c r="D51" t="s">
        <v>8</v>
      </c>
      <c r="E51" t="s">
        <v>9</v>
      </c>
      <c r="F51" t="str">
        <f>HYPERLINK("https://talan.bank.gov.ua/get-user-certificate/tXx3GUBWD7gLMETPdHuB","Завантажити сертифікат")</f>
        <v>Завантажити сертифікат</v>
      </c>
    </row>
    <row r="52" spans="1:6" x14ac:dyDescent="0.3">
      <c r="A52">
        <v>3615</v>
      </c>
      <c r="B52" t="s">
        <v>106</v>
      </c>
      <c r="C52" t="s">
        <v>107</v>
      </c>
      <c r="D52" t="s">
        <v>8</v>
      </c>
      <c r="E52" t="s">
        <v>9</v>
      </c>
      <c r="F52" t="str">
        <f>HYPERLINK("https://talan.bank.gov.ua/get-user-certificate/tXx3G9lN7x4_6zbIyPFR","Завантажити сертифікат")</f>
        <v>Завантажити сертифікат</v>
      </c>
    </row>
    <row r="53" spans="1:6" x14ac:dyDescent="0.3">
      <c r="A53">
        <v>3616</v>
      </c>
      <c r="B53" t="s">
        <v>108</v>
      </c>
      <c r="C53" t="s">
        <v>47</v>
      </c>
      <c r="D53" t="s">
        <v>8</v>
      </c>
      <c r="E53" t="s">
        <v>9</v>
      </c>
      <c r="F53" t="str">
        <f>HYPERLINK("https://talan.bank.gov.ua/get-user-certificate/tXx3G05JKszwHANh69N7","Завантажити сертифікат")</f>
        <v>Завантажити сертифікат</v>
      </c>
    </row>
    <row r="54" spans="1:6" x14ac:dyDescent="0.3">
      <c r="A54">
        <v>3617</v>
      </c>
      <c r="B54" t="s">
        <v>109</v>
      </c>
      <c r="C54" t="s">
        <v>110</v>
      </c>
      <c r="D54" t="s">
        <v>8</v>
      </c>
      <c r="E54" t="s">
        <v>9</v>
      </c>
      <c r="F54" t="str">
        <f>HYPERLINK("https://talan.bank.gov.ua/get-user-certificate/tXx3GTcyJmuEZaFxldp8","Завантажити сертифікат")</f>
        <v>Завантажити сертифікат</v>
      </c>
    </row>
    <row r="55" spans="1:6" x14ac:dyDescent="0.3">
      <c r="A55">
        <v>3618</v>
      </c>
      <c r="B55" t="s">
        <v>111</v>
      </c>
      <c r="C55" t="s">
        <v>112</v>
      </c>
      <c r="D55" t="s">
        <v>8</v>
      </c>
      <c r="E55" t="s">
        <v>9</v>
      </c>
      <c r="F55" t="str">
        <f>HYPERLINK("https://talan.bank.gov.ua/get-user-certificate/tXx3Gs-29wgnWXurF1zr","Завантажити сертифікат")</f>
        <v>Завантажити сертифікат</v>
      </c>
    </row>
    <row r="56" spans="1:6" x14ac:dyDescent="0.3">
      <c r="A56">
        <v>3619</v>
      </c>
      <c r="B56" t="s">
        <v>113</v>
      </c>
      <c r="C56" t="s">
        <v>85</v>
      </c>
      <c r="D56" t="s">
        <v>8</v>
      </c>
      <c r="E56" t="s">
        <v>9</v>
      </c>
      <c r="F56" t="str">
        <f>HYPERLINK("https://talan.bank.gov.ua/get-user-certificate/tXx3GYqDNoipo4nhr5Ew","Завантажити сертифікат")</f>
        <v>Завантажити сертифікат</v>
      </c>
    </row>
    <row r="57" spans="1:6" x14ac:dyDescent="0.3">
      <c r="A57">
        <v>3620</v>
      </c>
      <c r="B57" t="s">
        <v>114</v>
      </c>
      <c r="C57" t="s">
        <v>115</v>
      </c>
      <c r="D57" t="s">
        <v>8</v>
      </c>
      <c r="E57" t="s">
        <v>9</v>
      </c>
      <c r="F57" t="str">
        <f>HYPERLINK("https://talan.bank.gov.ua/get-user-certificate/tXx3GBXbpDHmR0wOXG-M","Завантажити сертифікат")</f>
        <v>Завантажити сертифікат</v>
      </c>
    </row>
    <row r="58" spans="1:6" x14ac:dyDescent="0.3">
      <c r="A58">
        <v>3621</v>
      </c>
      <c r="B58" t="s">
        <v>116</v>
      </c>
      <c r="C58" t="s">
        <v>49</v>
      </c>
      <c r="D58" t="s">
        <v>8</v>
      </c>
      <c r="E58" t="s">
        <v>9</v>
      </c>
      <c r="F58" t="str">
        <f>HYPERLINK("https://talan.bank.gov.ua/get-user-certificate/tXx3GixCFvSQVUolVTG9","Завантажити сертифікат")</f>
        <v>Завантажити сертифікат</v>
      </c>
    </row>
    <row r="59" spans="1:6" x14ac:dyDescent="0.3">
      <c r="A59">
        <v>3622</v>
      </c>
      <c r="B59" t="s">
        <v>117</v>
      </c>
      <c r="C59" t="s">
        <v>11</v>
      </c>
      <c r="D59" t="s">
        <v>8</v>
      </c>
      <c r="E59" t="s">
        <v>9</v>
      </c>
      <c r="F59" t="str">
        <f>HYPERLINK("https://talan.bank.gov.ua/get-user-certificate/tXx3GwaYF9dtcAJr0xZW","Завантажити сертифікат")</f>
        <v>Завантажити сертифікат</v>
      </c>
    </row>
    <row r="60" spans="1:6" x14ac:dyDescent="0.3">
      <c r="A60">
        <v>3623</v>
      </c>
      <c r="B60" t="s">
        <v>118</v>
      </c>
      <c r="C60" t="s">
        <v>72</v>
      </c>
      <c r="D60" t="s">
        <v>8</v>
      </c>
      <c r="E60" t="s">
        <v>9</v>
      </c>
      <c r="F60" t="str">
        <f>HYPERLINK("https://talan.bank.gov.ua/get-user-certificate/tXx3GsqCUS80bY8JASd3","Завантажити сертифікат")</f>
        <v>Завантажити сертифікат</v>
      </c>
    </row>
    <row r="61" spans="1:6" x14ac:dyDescent="0.3">
      <c r="A61">
        <v>3624</v>
      </c>
      <c r="B61" t="s">
        <v>119</v>
      </c>
      <c r="C61" t="s">
        <v>120</v>
      </c>
      <c r="D61" t="s">
        <v>8</v>
      </c>
      <c r="E61" t="s">
        <v>9</v>
      </c>
      <c r="F61" t="str">
        <f>HYPERLINK("https://talan.bank.gov.ua/get-user-certificate/tXx3GNqx1tStLsMKYFsk","Завантажити сертифікат")</f>
        <v>Завантажити сертифікат</v>
      </c>
    </row>
    <row r="62" spans="1:6" x14ac:dyDescent="0.3">
      <c r="A62">
        <v>3625</v>
      </c>
      <c r="B62" t="s">
        <v>121</v>
      </c>
      <c r="C62" t="s">
        <v>122</v>
      </c>
      <c r="D62" t="s">
        <v>8</v>
      </c>
      <c r="E62" t="s">
        <v>9</v>
      </c>
      <c r="F62" t="str">
        <f>HYPERLINK("https://talan.bank.gov.ua/get-user-certificate/tXx3Gd5AhsXLijpwMZCa","Завантажити сертифікат")</f>
        <v>Завантажити сертифікат</v>
      </c>
    </row>
    <row r="63" spans="1:6" x14ac:dyDescent="0.3">
      <c r="A63">
        <v>3626</v>
      </c>
      <c r="B63" t="s">
        <v>123</v>
      </c>
      <c r="C63" t="s">
        <v>124</v>
      </c>
      <c r="D63" t="s">
        <v>8</v>
      </c>
      <c r="E63" t="s">
        <v>9</v>
      </c>
      <c r="F63" t="str">
        <f>HYPERLINK("https://talan.bank.gov.ua/get-user-certificate/tXx3GIcqYwf9Hvht6gkC","Завантажити сертифікат")</f>
        <v>Завантажити сертифікат</v>
      </c>
    </row>
    <row r="64" spans="1:6" x14ac:dyDescent="0.3">
      <c r="A64">
        <v>3627</v>
      </c>
      <c r="B64" t="s">
        <v>125</v>
      </c>
      <c r="C64" t="s">
        <v>126</v>
      </c>
      <c r="D64" t="s">
        <v>8</v>
      </c>
      <c r="E64" t="s">
        <v>9</v>
      </c>
      <c r="F64" t="str">
        <f>HYPERLINK("https://talan.bank.gov.ua/get-user-certificate/tXx3GuQIhgxr-248JkOM","Завантажити сертифікат")</f>
        <v>Завантажити сертифікат</v>
      </c>
    </row>
    <row r="65" spans="1:6" x14ac:dyDescent="0.3">
      <c r="A65">
        <v>3628</v>
      </c>
      <c r="B65" t="s">
        <v>127</v>
      </c>
      <c r="C65" t="s">
        <v>128</v>
      </c>
      <c r="D65" t="s">
        <v>8</v>
      </c>
      <c r="E65" t="s">
        <v>9</v>
      </c>
      <c r="F65" t="str">
        <f>HYPERLINK("https://talan.bank.gov.ua/get-user-certificate/tXx3GUZOnlERZAfVgUWh","Завантажити сертифікат")</f>
        <v>Завантажити сертифікат</v>
      </c>
    </row>
    <row r="66" spans="1:6" x14ac:dyDescent="0.3">
      <c r="A66">
        <v>3629</v>
      </c>
      <c r="B66" t="s">
        <v>129</v>
      </c>
      <c r="C66" t="s">
        <v>59</v>
      </c>
      <c r="D66" t="s">
        <v>8</v>
      </c>
      <c r="E66" t="s">
        <v>9</v>
      </c>
      <c r="F66" t="str">
        <f>HYPERLINK("https://talan.bank.gov.ua/get-user-certificate/tXx3GDoFChDntvCDn5gy","Завантажити сертифікат")</f>
        <v>Завантажити сертифікат</v>
      </c>
    </row>
    <row r="67" spans="1:6" x14ac:dyDescent="0.3">
      <c r="A67">
        <v>3630</v>
      </c>
      <c r="B67" t="s">
        <v>130</v>
      </c>
      <c r="C67" t="s">
        <v>131</v>
      </c>
      <c r="D67" t="s">
        <v>8</v>
      </c>
      <c r="E67" t="s">
        <v>9</v>
      </c>
      <c r="F67" t="str">
        <f>HYPERLINK("https://talan.bank.gov.ua/get-user-certificate/tXx3GkL0TLopqOS3ejuN","Завантажити сертифікат")</f>
        <v>Завантажити сертифікат</v>
      </c>
    </row>
    <row r="68" spans="1:6" x14ac:dyDescent="0.3">
      <c r="A68">
        <v>3631</v>
      </c>
      <c r="B68" t="s">
        <v>132</v>
      </c>
      <c r="C68" t="s">
        <v>133</v>
      </c>
      <c r="D68" t="s">
        <v>8</v>
      </c>
      <c r="E68" t="s">
        <v>9</v>
      </c>
      <c r="F68" t="str">
        <f>HYPERLINK("https://talan.bank.gov.ua/get-user-certificate/tXx3GtFvCjxUP_p-TmFd","Завантажити сертифікат")</f>
        <v>Завантажити сертифікат</v>
      </c>
    </row>
    <row r="69" spans="1:6" x14ac:dyDescent="0.3">
      <c r="A69">
        <v>3632</v>
      </c>
      <c r="B69" t="s">
        <v>134</v>
      </c>
      <c r="C69" t="s">
        <v>17</v>
      </c>
      <c r="D69" t="s">
        <v>8</v>
      </c>
      <c r="E69" t="s">
        <v>9</v>
      </c>
      <c r="F69" t="str">
        <f>HYPERLINK("https://talan.bank.gov.ua/get-user-certificate/tXx3G6ZyxMlX0avLztHp","Завантажити сертифікат")</f>
        <v>Завантажити сертифікат</v>
      </c>
    </row>
    <row r="70" spans="1:6" x14ac:dyDescent="0.3">
      <c r="A70">
        <v>3633</v>
      </c>
      <c r="B70" t="s">
        <v>135</v>
      </c>
      <c r="C70" t="s">
        <v>136</v>
      </c>
      <c r="D70" t="s">
        <v>8</v>
      </c>
      <c r="E70" t="s">
        <v>9</v>
      </c>
      <c r="F70" t="str">
        <f>HYPERLINK("https://talan.bank.gov.ua/get-user-certificate/tXx3GdWGyY5FFlDbLJ7Y","Завантажити сертифікат")</f>
        <v>Завантажити сертифікат</v>
      </c>
    </row>
    <row r="71" spans="1:6" x14ac:dyDescent="0.3">
      <c r="A71">
        <v>3634</v>
      </c>
      <c r="B71" t="s">
        <v>137</v>
      </c>
      <c r="C71" t="s">
        <v>85</v>
      </c>
      <c r="D71" t="s">
        <v>8</v>
      </c>
      <c r="E71" t="s">
        <v>9</v>
      </c>
      <c r="F71" t="str">
        <f>HYPERLINK("https://talan.bank.gov.ua/get-user-certificate/tXx3GqoYf4JdPiN6WL1l","Завантажити сертифікат")</f>
        <v>Завантажити сертифікат</v>
      </c>
    </row>
    <row r="72" spans="1:6" x14ac:dyDescent="0.3">
      <c r="A72">
        <v>3635</v>
      </c>
      <c r="B72" t="s">
        <v>138</v>
      </c>
      <c r="C72" t="s">
        <v>77</v>
      </c>
      <c r="D72" t="s">
        <v>8</v>
      </c>
      <c r="E72" t="s">
        <v>9</v>
      </c>
      <c r="F72" t="str">
        <f>HYPERLINK("https://talan.bank.gov.ua/get-user-certificate/tXx3GD7fuL1X4yIZkqi2","Завантажити сертифікат")</f>
        <v>Завантажити сертифікат</v>
      </c>
    </row>
    <row r="73" spans="1:6" x14ac:dyDescent="0.3">
      <c r="A73">
        <v>3636</v>
      </c>
      <c r="B73" t="s">
        <v>139</v>
      </c>
      <c r="C73" t="s">
        <v>140</v>
      </c>
      <c r="D73" t="s">
        <v>8</v>
      </c>
      <c r="E73" t="s">
        <v>9</v>
      </c>
      <c r="F73" t="str">
        <f>HYPERLINK("https://talan.bank.gov.ua/get-user-certificate/tXx3GOPIT08r0x4HgeEI","Завантажити сертифікат")</f>
        <v>Завантажити сертифікат</v>
      </c>
    </row>
    <row r="74" spans="1:6" x14ac:dyDescent="0.3">
      <c r="A74">
        <v>3637</v>
      </c>
      <c r="B74" t="s">
        <v>141</v>
      </c>
      <c r="C74" t="s">
        <v>142</v>
      </c>
      <c r="D74" t="s">
        <v>8</v>
      </c>
      <c r="E74" t="s">
        <v>9</v>
      </c>
      <c r="F74" t="str">
        <f>HYPERLINK("https://talan.bank.gov.ua/get-user-certificate/tXx3GcX5heKq74Vfd4Xl","Завантажити сертифікат")</f>
        <v>Завантажити сертифікат</v>
      </c>
    </row>
    <row r="75" spans="1:6" x14ac:dyDescent="0.3">
      <c r="A75">
        <v>3638</v>
      </c>
      <c r="B75" t="s">
        <v>143</v>
      </c>
      <c r="C75" t="s">
        <v>144</v>
      </c>
      <c r="D75" t="s">
        <v>8</v>
      </c>
      <c r="E75" t="s">
        <v>9</v>
      </c>
      <c r="F75" t="str">
        <f>HYPERLINK("https://talan.bank.gov.ua/get-user-certificate/tXx3GGIZnwq51pkFxZ89","Завантажити сертифікат")</f>
        <v>Завантажити сертифікат</v>
      </c>
    </row>
    <row r="76" spans="1:6" x14ac:dyDescent="0.3">
      <c r="A76">
        <v>3639</v>
      </c>
      <c r="B76" t="s">
        <v>145</v>
      </c>
      <c r="C76" t="s">
        <v>146</v>
      </c>
      <c r="D76" t="s">
        <v>8</v>
      </c>
      <c r="E76" t="s">
        <v>9</v>
      </c>
      <c r="F76" t="str">
        <f>HYPERLINK("https://talan.bank.gov.ua/get-user-certificate/tXx3GFipHOyI1Nz9pGf1","Завантажити сертифікат")</f>
        <v>Завантажити сертифікат</v>
      </c>
    </row>
    <row r="77" spans="1:6" x14ac:dyDescent="0.3">
      <c r="A77">
        <v>3640</v>
      </c>
      <c r="B77" t="s">
        <v>147</v>
      </c>
      <c r="C77" t="s">
        <v>148</v>
      </c>
      <c r="D77" t="s">
        <v>8</v>
      </c>
      <c r="E77" t="s">
        <v>9</v>
      </c>
      <c r="F77" t="str">
        <f>HYPERLINK("https://talan.bank.gov.ua/get-user-certificate/tXx3GTidfOrEGtaq8Ptz","Завантажити сертифікат")</f>
        <v>Завантажити сертифікат</v>
      </c>
    </row>
    <row r="78" spans="1:6" x14ac:dyDescent="0.3">
      <c r="A78">
        <v>3641</v>
      </c>
      <c r="B78" t="s">
        <v>149</v>
      </c>
      <c r="C78" t="s">
        <v>150</v>
      </c>
      <c r="D78" t="s">
        <v>8</v>
      </c>
      <c r="E78" t="s">
        <v>9</v>
      </c>
      <c r="F78" t="str">
        <f>HYPERLINK("https://talan.bank.gov.ua/get-user-certificate/tXx3G7yrCKU1J18HmIZC","Завантажити сертифікат")</f>
        <v>Завантажити сертифікат</v>
      </c>
    </row>
    <row r="79" spans="1:6" x14ac:dyDescent="0.3">
      <c r="A79">
        <v>3642</v>
      </c>
      <c r="B79" t="s">
        <v>151</v>
      </c>
      <c r="C79" t="s">
        <v>152</v>
      </c>
      <c r="D79" t="s">
        <v>8</v>
      </c>
      <c r="E79" t="s">
        <v>9</v>
      </c>
      <c r="F79" t="str">
        <f>HYPERLINK("https://talan.bank.gov.ua/get-user-certificate/tXx3G4IJD8_a_AS3aund","Завантажити сертифікат")</f>
        <v>Завантажити сертифікат</v>
      </c>
    </row>
    <row r="80" spans="1:6" x14ac:dyDescent="0.3">
      <c r="A80">
        <v>3643</v>
      </c>
      <c r="B80" t="s">
        <v>135</v>
      </c>
      <c r="C80" t="s">
        <v>153</v>
      </c>
      <c r="D80" t="s">
        <v>8</v>
      </c>
      <c r="E80" t="s">
        <v>9</v>
      </c>
      <c r="F80" t="str">
        <f>HYPERLINK("https://talan.bank.gov.ua/get-user-certificate/tXx3GLC6iIjLrllTDCa4","Завантажити сертифікат")</f>
        <v>Завантажити сертифікат</v>
      </c>
    </row>
    <row r="81" spans="1:6" x14ac:dyDescent="0.3">
      <c r="A81">
        <v>3644</v>
      </c>
      <c r="B81" t="s">
        <v>154</v>
      </c>
      <c r="C81" t="s">
        <v>155</v>
      </c>
      <c r="D81" t="s">
        <v>8</v>
      </c>
      <c r="E81" t="s">
        <v>9</v>
      </c>
      <c r="F81" t="str">
        <f>HYPERLINK("https://talan.bank.gov.ua/get-user-certificate/tXx3GSUww4tSiFl_i1xY","Завантажити сертифікат")</f>
        <v>Завантажити сертифікат</v>
      </c>
    </row>
    <row r="82" spans="1:6" x14ac:dyDescent="0.3">
      <c r="A82">
        <v>3645</v>
      </c>
      <c r="B82" t="s">
        <v>156</v>
      </c>
      <c r="C82" t="s">
        <v>157</v>
      </c>
      <c r="D82" t="s">
        <v>8</v>
      </c>
      <c r="E82" t="s">
        <v>9</v>
      </c>
      <c r="F82" t="str">
        <f>HYPERLINK("https://talan.bank.gov.ua/get-user-certificate/tXx3GNQaxl_ElVvT-UjO","Завантажити сертифікат")</f>
        <v>Завантажити сертифікат</v>
      </c>
    </row>
    <row r="83" spans="1:6" x14ac:dyDescent="0.3">
      <c r="A83">
        <v>3646</v>
      </c>
      <c r="B83" t="s">
        <v>158</v>
      </c>
      <c r="C83" t="s">
        <v>159</v>
      </c>
      <c r="D83" t="s">
        <v>8</v>
      </c>
      <c r="E83" t="s">
        <v>9</v>
      </c>
      <c r="F83" t="str">
        <f>HYPERLINK("https://talan.bank.gov.ua/get-user-certificate/tXx3GitK2bUPFLMH6FSM","Завантажити сертифікат")</f>
        <v>Завантажити сертифікат</v>
      </c>
    </row>
    <row r="84" spans="1:6" x14ac:dyDescent="0.3">
      <c r="A84">
        <v>3647</v>
      </c>
      <c r="B84" t="s">
        <v>160</v>
      </c>
      <c r="C84" t="s">
        <v>59</v>
      </c>
      <c r="D84" t="s">
        <v>8</v>
      </c>
      <c r="E84" t="s">
        <v>9</v>
      </c>
      <c r="F84" t="str">
        <f>HYPERLINK("https://talan.bank.gov.ua/get-user-certificate/tXx3GJjMziK-diUxho_q","Завантажити сертифікат")</f>
        <v>Завантажити сертифікат</v>
      </c>
    </row>
    <row r="85" spans="1:6" x14ac:dyDescent="0.3">
      <c r="A85">
        <v>3648</v>
      </c>
      <c r="B85" t="s">
        <v>24</v>
      </c>
      <c r="C85" t="s">
        <v>25</v>
      </c>
      <c r="D85" t="s">
        <v>8</v>
      </c>
      <c r="E85" t="s">
        <v>9</v>
      </c>
      <c r="F85" t="str">
        <f>HYPERLINK("https://talan.bank.gov.ua/get-user-certificate/tXx3GAMWuyseuE0YTJRK","Завантажити сертифікат")</f>
        <v>Завантажити сертифікат</v>
      </c>
    </row>
    <row r="86" spans="1:6" x14ac:dyDescent="0.3">
      <c r="A86">
        <v>3649</v>
      </c>
      <c r="B86" t="s">
        <v>161</v>
      </c>
      <c r="C86" t="s">
        <v>162</v>
      </c>
      <c r="D86" t="s">
        <v>8</v>
      </c>
      <c r="E86" t="s">
        <v>9</v>
      </c>
      <c r="F86" t="str">
        <f>HYPERLINK("https://talan.bank.gov.ua/get-user-certificate/tXx3GFfKIzCnGZACxb0w","Завантажити сертифікат")</f>
        <v>Завантажити сертифікат</v>
      </c>
    </row>
    <row r="87" spans="1:6" x14ac:dyDescent="0.3">
      <c r="A87">
        <v>3650</v>
      </c>
      <c r="B87" t="s">
        <v>163</v>
      </c>
      <c r="C87" t="s">
        <v>148</v>
      </c>
      <c r="D87" t="s">
        <v>8</v>
      </c>
      <c r="E87" t="s">
        <v>9</v>
      </c>
      <c r="F87" t="str">
        <f>HYPERLINK("https://talan.bank.gov.ua/get-user-certificate/tXx3Gl2Hc9AOSL5TLf6v","Завантажити сертифікат")</f>
        <v>Завантажити сертифікат</v>
      </c>
    </row>
    <row r="88" spans="1:6" x14ac:dyDescent="0.3">
      <c r="A88">
        <v>3651</v>
      </c>
      <c r="B88" t="s">
        <v>164</v>
      </c>
      <c r="C88" t="s">
        <v>17</v>
      </c>
      <c r="D88" t="s">
        <v>8</v>
      </c>
      <c r="E88" t="s">
        <v>9</v>
      </c>
      <c r="F88" t="str">
        <f>HYPERLINK("https://talan.bank.gov.ua/get-user-certificate/tXx3GsNLyw0U-BBnwQ3x","Завантажити сертифікат")</f>
        <v>Завантажити сертифікат</v>
      </c>
    </row>
    <row r="89" spans="1:6" x14ac:dyDescent="0.3">
      <c r="A89">
        <v>3652</v>
      </c>
      <c r="B89" t="s">
        <v>165</v>
      </c>
      <c r="C89" t="s">
        <v>166</v>
      </c>
      <c r="D89" t="s">
        <v>8</v>
      </c>
      <c r="E89" t="s">
        <v>9</v>
      </c>
      <c r="F89" t="str">
        <f>HYPERLINK("https://talan.bank.gov.ua/get-user-certificate/tXx3GszpUEXjSXD7mZgm","Завантажити сертифікат")</f>
        <v>Завантажити сертифікат</v>
      </c>
    </row>
    <row r="90" spans="1:6" x14ac:dyDescent="0.3">
      <c r="A90">
        <v>3653</v>
      </c>
      <c r="B90" t="s">
        <v>167</v>
      </c>
      <c r="C90" t="s">
        <v>168</v>
      </c>
      <c r="D90" t="s">
        <v>8</v>
      </c>
      <c r="E90" t="s">
        <v>9</v>
      </c>
      <c r="F90" t="str">
        <f>HYPERLINK("https://talan.bank.gov.ua/get-user-certificate/tXx3GQmSuFYv-F0eDpQx","Завантажити сертифікат")</f>
        <v>Завантажити сертифікат</v>
      </c>
    </row>
    <row r="91" spans="1:6" x14ac:dyDescent="0.3">
      <c r="A91">
        <v>3654</v>
      </c>
      <c r="B91" t="s">
        <v>169</v>
      </c>
      <c r="C91" t="s">
        <v>170</v>
      </c>
      <c r="D91" t="s">
        <v>8</v>
      </c>
      <c r="E91" t="s">
        <v>9</v>
      </c>
      <c r="F91" t="str">
        <f>HYPERLINK("https://talan.bank.gov.ua/get-user-certificate/tXx3GlOfg-Dsl1QaEGr8","Завантажити сертифікат")</f>
        <v>Завантажити сертифікат</v>
      </c>
    </row>
    <row r="92" spans="1:6" x14ac:dyDescent="0.3">
      <c r="A92">
        <v>3655</v>
      </c>
      <c r="B92" t="s">
        <v>171</v>
      </c>
      <c r="C92" t="s">
        <v>172</v>
      </c>
      <c r="D92" t="s">
        <v>8</v>
      </c>
      <c r="E92" t="s">
        <v>9</v>
      </c>
      <c r="F92" t="str">
        <f>HYPERLINK("https://talan.bank.gov.ua/get-user-certificate/tXx3G1bPm_LYhGBNFNDW","Завантажити сертифікат")</f>
        <v>Завантажити сертифікат</v>
      </c>
    </row>
    <row r="93" spans="1:6" x14ac:dyDescent="0.3">
      <c r="A93">
        <v>3656</v>
      </c>
      <c r="B93" t="s">
        <v>173</v>
      </c>
      <c r="C93" t="s">
        <v>174</v>
      </c>
      <c r="D93" t="s">
        <v>8</v>
      </c>
      <c r="E93" t="s">
        <v>9</v>
      </c>
      <c r="F93" t="str">
        <f>HYPERLINK("https://talan.bank.gov.ua/get-user-certificate/tXx3Gl2pk5Yzh27SS5ti","Завантажити сертифікат")</f>
        <v>Завантажити сертифікат</v>
      </c>
    </row>
    <row r="94" spans="1:6" x14ac:dyDescent="0.3">
      <c r="A94">
        <v>3657</v>
      </c>
      <c r="B94" t="s">
        <v>175</v>
      </c>
      <c r="C94" t="s">
        <v>122</v>
      </c>
      <c r="D94" t="s">
        <v>8</v>
      </c>
      <c r="E94" t="s">
        <v>9</v>
      </c>
      <c r="F94" t="str">
        <f>HYPERLINK("https://talan.bank.gov.ua/get-user-certificate/tXx3GdlkBGx6QEYFiqpT","Завантажити сертифікат")</f>
        <v>Завантажити сертифікат</v>
      </c>
    </row>
    <row r="95" spans="1:6" x14ac:dyDescent="0.3">
      <c r="A95">
        <v>3658</v>
      </c>
      <c r="B95" t="s">
        <v>176</v>
      </c>
      <c r="C95" t="s">
        <v>17</v>
      </c>
      <c r="D95" t="s">
        <v>8</v>
      </c>
      <c r="E95" t="s">
        <v>9</v>
      </c>
      <c r="F95" t="str">
        <f>HYPERLINK("https://talan.bank.gov.ua/get-user-certificate/tXx3GWFTipduWlBINQLu","Завантажити сертифікат")</f>
        <v>Завантажити сертифікат</v>
      </c>
    </row>
    <row r="96" spans="1:6" x14ac:dyDescent="0.3">
      <c r="A96">
        <v>3659</v>
      </c>
      <c r="B96" t="s">
        <v>177</v>
      </c>
      <c r="C96" t="s">
        <v>168</v>
      </c>
      <c r="D96" t="s">
        <v>8</v>
      </c>
      <c r="E96" t="s">
        <v>9</v>
      </c>
      <c r="F96" t="str">
        <f>HYPERLINK("https://talan.bank.gov.ua/get-user-certificate/tXx3GgBsL8ontgZd_g1Z","Завантажити сертифікат")</f>
        <v>Завантажити сертифікат</v>
      </c>
    </row>
    <row r="97" spans="1:6" x14ac:dyDescent="0.3">
      <c r="A97">
        <v>3660</v>
      </c>
      <c r="B97" t="s">
        <v>178</v>
      </c>
      <c r="C97" t="s">
        <v>179</v>
      </c>
      <c r="D97" t="s">
        <v>8</v>
      </c>
      <c r="E97" t="s">
        <v>9</v>
      </c>
      <c r="F97" t="str">
        <f>HYPERLINK("https://talan.bank.gov.ua/get-user-certificate/tXx3GB-eqnhFNMGtrvi5","Завантажити сертифікат")</f>
        <v>Завантажити сертифікат</v>
      </c>
    </row>
    <row r="98" spans="1:6" x14ac:dyDescent="0.3">
      <c r="A98">
        <v>3661</v>
      </c>
      <c r="B98" t="s">
        <v>180</v>
      </c>
      <c r="C98" t="s">
        <v>181</v>
      </c>
      <c r="D98" t="s">
        <v>8</v>
      </c>
      <c r="E98" t="s">
        <v>9</v>
      </c>
      <c r="F98" t="str">
        <f>HYPERLINK("https://talan.bank.gov.ua/get-user-certificate/tXx3GNRTeWN5dDz9l9tq","Завантажити сертифікат")</f>
        <v>Завантажити сертифікат</v>
      </c>
    </row>
    <row r="99" spans="1:6" x14ac:dyDescent="0.3">
      <c r="A99">
        <v>3662</v>
      </c>
      <c r="B99" t="s">
        <v>182</v>
      </c>
      <c r="C99" t="s">
        <v>148</v>
      </c>
      <c r="D99" t="s">
        <v>8</v>
      </c>
      <c r="E99" t="s">
        <v>9</v>
      </c>
      <c r="F99" t="str">
        <f>HYPERLINK("https://talan.bank.gov.ua/get-user-certificate/tXx3GWnu_joaeT8GxB91","Завантажити сертифікат")</f>
        <v>Завантажити сертифікат</v>
      </c>
    </row>
    <row r="100" spans="1:6" x14ac:dyDescent="0.3">
      <c r="A100">
        <v>3663</v>
      </c>
      <c r="B100" t="s">
        <v>183</v>
      </c>
      <c r="C100" t="s">
        <v>174</v>
      </c>
      <c r="D100" t="s">
        <v>8</v>
      </c>
      <c r="E100" t="s">
        <v>9</v>
      </c>
      <c r="F100" t="str">
        <f>HYPERLINK("https://talan.bank.gov.ua/get-user-certificate/tXx3GtGXVwp_gzUbp8lA","Завантажити сертифікат")</f>
        <v>Завантажити сертифікат</v>
      </c>
    </row>
    <row r="101" spans="1:6" x14ac:dyDescent="0.3">
      <c r="A101">
        <v>3664</v>
      </c>
      <c r="B101" t="s">
        <v>184</v>
      </c>
      <c r="C101" t="s">
        <v>185</v>
      </c>
      <c r="D101" t="s">
        <v>8</v>
      </c>
      <c r="E101" t="s">
        <v>9</v>
      </c>
      <c r="F101" t="str">
        <f>HYPERLINK("https://talan.bank.gov.ua/get-user-certificate/tXx3GpLO7RPNQ-P3QwXI","Завантажити сертифікат")</f>
        <v>Завантажити сертифікат</v>
      </c>
    </row>
    <row r="102" spans="1:6" x14ac:dyDescent="0.3">
      <c r="A102">
        <v>3665</v>
      </c>
      <c r="B102" t="s">
        <v>186</v>
      </c>
      <c r="C102" t="s">
        <v>187</v>
      </c>
      <c r="D102" t="s">
        <v>8</v>
      </c>
      <c r="E102" t="s">
        <v>9</v>
      </c>
      <c r="F102" t="str">
        <f>HYPERLINK("https://talan.bank.gov.ua/get-user-certificate/tXx3Gr3_sj8p71rLFfEj","Завантажити сертифікат")</f>
        <v>Завантажити сертифікат</v>
      </c>
    </row>
    <row r="103" spans="1:6" x14ac:dyDescent="0.3">
      <c r="A103">
        <v>3666</v>
      </c>
      <c r="B103" t="s">
        <v>188</v>
      </c>
      <c r="C103" t="s">
        <v>17</v>
      </c>
      <c r="D103" t="s">
        <v>8</v>
      </c>
      <c r="E103" t="s">
        <v>9</v>
      </c>
      <c r="F103" t="str">
        <f>HYPERLINK("https://talan.bank.gov.ua/get-user-certificate/tXx3GQhM0CXYraQ7ywXw","Завантажити сертифікат")</f>
        <v>Завантажити сертифікат</v>
      </c>
    </row>
    <row r="104" spans="1:6" x14ac:dyDescent="0.3">
      <c r="A104">
        <v>3667</v>
      </c>
      <c r="B104" t="s">
        <v>189</v>
      </c>
      <c r="C104" t="s">
        <v>190</v>
      </c>
      <c r="D104" t="s">
        <v>8</v>
      </c>
      <c r="E104" t="s">
        <v>9</v>
      </c>
      <c r="F104" t="str">
        <f>HYPERLINK("https://talan.bank.gov.ua/get-user-certificate/tXx3GTGIHTHykon1pBKM","Завантажити сертифікат")</f>
        <v>Завантажити сертифікат</v>
      </c>
    </row>
    <row r="105" spans="1:6" x14ac:dyDescent="0.3">
      <c r="A105">
        <v>3668</v>
      </c>
      <c r="B105" t="s">
        <v>191</v>
      </c>
      <c r="C105" t="s">
        <v>185</v>
      </c>
      <c r="D105" t="s">
        <v>8</v>
      </c>
      <c r="E105" t="s">
        <v>9</v>
      </c>
      <c r="F105" t="str">
        <f>HYPERLINK("https://talan.bank.gov.ua/get-user-certificate/tXx3GthtLIX30UkYcAj2","Завантажити сертифікат")</f>
        <v>Завантажити сертифікат</v>
      </c>
    </row>
    <row r="106" spans="1:6" x14ac:dyDescent="0.3">
      <c r="A106">
        <v>3669</v>
      </c>
      <c r="B106" t="s">
        <v>192</v>
      </c>
      <c r="C106" t="s">
        <v>193</v>
      </c>
      <c r="D106" t="s">
        <v>8</v>
      </c>
      <c r="E106" t="s">
        <v>9</v>
      </c>
      <c r="F106" t="str">
        <f>HYPERLINK("https://talan.bank.gov.ua/get-user-certificate/tXx3G1wm0Q6TsNuDDrPJ","Завантажити сертифікат")</f>
        <v>Завантажити сертифікат</v>
      </c>
    </row>
    <row r="107" spans="1:6" x14ac:dyDescent="0.3">
      <c r="A107">
        <v>3670</v>
      </c>
      <c r="B107" t="s">
        <v>194</v>
      </c>
      <c r="C107" t="s">
        <v>195</v>
      </c>
      <c r="D107" t="s">
        <v>8</v>
      </c>
      <c r="E107" t="s">
        <v>9</v>
      </c>
      <c r="F107" t="str">
        <f>HYPERLINK("https://talan.bank.gov.ua/get-user-certificate/tXx3GE8PQn3H5PA_-DBn","Завантажити сертифікат")</f>
        <v>Завантажити сертифікат</v>
      </c>
    </row>
    <row r="108" spans="1:6" x14ac:dyDescent="0.3">
      <c r="A108">
        <v>3671</v>
      </c>
      <c r="B108" t="s">
        <v>196</v>
      </c>
      <c r="C108" t="s">
        <v>197</v>
      </c>
      <c r="D108" t="s">
        <v>8</v>
      </c>
      <c r="E108" t="s">
        <v>9</v>
      </c>
      <c r="F108" t="str">
        <f>HYPERLINK("https://talan.bank.gov.ua/get-user-certificate/tXx3GgLXtyf-QcJRVgB2","Завантажити сертифікат")</f>
        <v>Завантажити сертифікат</v>
      </c>
    </row>
    <row r="109" spans="1:6" x14ac:dyDescent="0.3">
      <c r="A109">
        <v>3672</v>
      </c>
      <c r="B109" t="s">
        <v>198</v>
      </c>
      <c r="C109" t="s">
        <v>199</v>
      </c>
      <c r="D109" t="s">
        <v>8</v>
      </c>
      <c r="E109" t="s">
        <v>9</v>
      </c>
      <c r="F109" t="str">
        <f>HYPERLINK("https://talan.bank.gov.ua/get-user-certificate/tXx3G7Qcl9-PyF81GsrF","Завантажити сертифікат")</f>
        <v>Завантажити сертифікат</v>
      </c>
    </row>
    <row r="110" spans="1:6" x14ac:dyDescent="0.3">
      <c r="A110">
        <v>3673</v>
      </c>
      <c r="B110" t="s">
        <v>200</v>
      </c>
      <c r="C110" t="s">
        <v>201</v>
      </c>
      <c r="D110" t="s">
        <v>8</v>
      </c>
      <c r="E110" t="s">
        <v>9</v>
      </c>
      <c r="F110" t="str">
        <f>HYPERLINK("https://talan.bank.gov.ua/get-user-certificate/tXx3GzDxMKBJsoSLN_Xj","Завантажити сертифікат")</f>
        <v>Завантажити сертифікат</v>
      </c>
    </row>
    <row r="111" spans="1:6" x14ac:dyDescent="0.3">
      <c r="A111">
        <v>3674</v>
      </c>
      <c r="B111" t="s">
        <v>202</v>
      </c>
      <c r="C111" t="s">
        <v>203</v>
      </c>
      <c r="D111" t="s">
        <v>8</v>
      </c>
      <c r="E111" t="s">
        <v>9</v>
      </c>
      <c r="F111" t="str">
        <f>HYPERLINK("https://talan.bank.gov.ua/get-user-certificate/tXx3GDYDFjGYhFb7MJRK","Завантажити сертифікат")</f>
        <v>Завантажити сертифікат</v>
      </c>
    </row>
    <row r="112" spans="1:6" x14ac:dyDescent="0.3">
      <c r="A112">
        <v>3675</v>
      </c>
      <c r="B112" t="s">
        <v>204</v>
      </c>
      <c r="C112" t="s">
        <v>17</v>
      </c>
      <c r="D112" t="s">
        <v>8</v>
      </c>
      <c r="E112" t="s">
        <v>9</v>
      </c>
      <c r="F112" t="str">
        <f>HYPERLINK("https://talan.bank.gov.ua/get-user-certificate/tXx3GAtKs1V8g6qmyCvp","Завантажити сертифікат")</f>
        <v>Завантажити сертифікат</v>
      </c>
    </row>
    <row r="113" spans="1:6" x14ac:dyDescent="0.3">
      <c r="A113">
        <v>3676</v>
      </c>
      <c r="B113" t="s">
        <v>205</v>
      </c>
      <c r="C113" t="s">
        <v>206</v>
      </c>
      <c r="D113" t="s">
        <v>8</v>
      </c>
      <c r="E113" t="s">
        <v>9</v>
      </c>
      <c r="F113" t="str">
        <f>HYPERLINK("https://talan.bank.gov.ua/get-user-certificate/tXx3GOScavCgi_E8aSrs","Завантажити сертифікат")</f>
        <v>Завантажити сертифікат</v>
      </c>
    </row>
    <row r="114" spans="1:6" x14ac:dyDescent="0.3">
      <c r="A114">
        <v>3677</v>
      </c>
      <c r="B114" t="s">
        <v>207</v>
      </c>
      <c r="C114" t="s">
        <v>208</v>
      </c>
      <c r="D114" t="s">
        <v>8</v>
      </c>
      <c r="E114" t="s">
        <v>9</v>
      </c>
      <c r="F114" t="str">
        <f>HYPERLINK("https://talan.bank.gov.ua/get-user-certificate/tXx3GeoBXDaakANpOruI","Завантажити сертифікат")</f>
        <v>Завантажити сертифікат</v>
      </c>
    </row>
    <row r="115" spans="1:6" x14ac:dyDescent="0.3">
      <c r="A115">
        <v>3678</v>
      </c>
      <c r="B115" t="s">
        <v>209</v>
      </c>
      <c r="C115" t="s">
        <v>168</v>
      </c>
      <c r="D115" t="s">
        <v>8</v>
      </c>
      <c r="E115" t="s">
        <v>9</v>
      </c>
      <c r="F115" t="str">
        <f>HYPERLINK("https://talan.bank.gov.ua/get-user-certificate/tXx3G3FZBWn6VFT1pm8c","Завантажити сертифікат")</f>
        <v>Завантажити сертифікат</v>
      </c>
    </row>
    <row r="116" spans="1:6" x14ac:dyDescent="0.3">
      <c r="A116">
        <v>3679</v>
      </c>
      <c r="B116" t="s">
        <v>210</v>
      </c>
      <c r="C116" t="s">
        <v>17</v>
      </c>
      <c r="D116" t="s">
        <v>8</v>
      </c>
      <c r="E116" t="s">
        <v>9</v>
      </c>
      <c r="F116" t="str">
        <f>HYPERLINK("https://talan.bank.gov.ua/get-user-certificate/tXx3GGjbirG9p3rW3xmd","Завантажити сертифікат")</f>
        <v>Завантажити сертифікат</v>
      </c>
    </row>
    <row r="117" spans="1:6" x14ac:dyDescent="0.3">
      <c r="A117">
        <v>3680</v>
      </c>
      <c r="B117" t="s">
        <v>211</v>
      </c>
      <c r="C117" t="s">
        <v>212</v>
      </c>
      <c r="D117" t="s">
        <v>8</v>
      </c>
      <c r="E117" t="s">
        <v>9</v>
      </c>
      <c r="F117" t="str">
        <f>HYPERLINK("https://talan.bank.gov.ua/get-user-certificate/tXx3GinT0y9IlKKsMlh1","Завантажити сертифікат")</f>
        <v>Завантажити сертифікат</v>
      </c>
    </row>
    <row r="118" spans="1:6" x14ac:dyDescent="0.3">
      <c r="A118">
        <v>3681</v>
      </c>
      <c r="B118" t="s">
        <v>213</v>
      </c>
      <c r="C118" t="s">
        <v>214</v>
      </c>
      <c r="D118" t="s">
        <v>8</v>
      </c>
      <c r="E118" t="s">
        <v>9</v>
      </c>
      <c r="F118" t="str">
        <f>HYPERLINK("https://talan.bank.gov.ua/get-user-certificate/tXx3GP_g6wMooYsbuPF6","Завантажити сертифікат")</f>
        <v>Завантажити сертифікат</v>
      </c>
    </row>
    <row r="119" spans="1:6" x14ac:dyDescent="0.3">
      <c r="A119">
        <v>3682</v>
      </c>
      <c r="B119" t="s">
        <v>215</v>
      </c>
      <c r="C119" t="s">
        <v>148</v>
      </c>
      <c r="D119" t="s">
        <v>8</v>
      </c>
      <c r="E119" t="s">
        <v>9</v>
      </c>
      <c r="F119" t="str">
        <f>HYPERLINK("https://talan.bank.gov.ua/get-user-certificate/tXx3GwcubE84mREHoU7c","Завантажити сертифікат")</f>
        <v>Завантажити сертифікат</v>
      </c>
    </row>
    <row r="120" spans="1:6" x14ac:dyDescent="0.3">
      <c r="A120">
        <v>3683</v>
      </c>
      <c r="B120" t="s">
        <v>216</v>
      </c>
      <c r="C120" t="s">
        <v>17</v>
      </c>
      <c r="D120" t="s">
        <v>8</v>
      </c>
      <c r="E120" t="s">
        <v>9</v>
      </c>
      <c r="F120" t="str">
        <f>HYPERLINK("https://talan.bank.gov.ua/get-user-certificate/tXx3Gm67HhiBTJ15ctUE","Завантажити сертифікат")</f>
        <v>Завантажити сертифікат</v>
      </c>
    </row>
    <row r="121" spans="1:6" x14ac:dyDescent="0.3">
      <c r="A121">
        <v>3684</v>
      </c>
      <c r="B121" t="s">
        <v>217</v>
      </c>
      <c r="C121" t="s">
        <v>168</v>
      </c>
      <c r="D121" t="s">
        <v>8</v>
      </c>
      <c r="E121" t="s">
        <v>9</v>
      </c>
      <c r="F121" t="str">
        <f>HYPERLINK("https://talan.bank.gov.ua/get-user-certificate/tXx3Gxz1xUR1Vqp6ZSjy","Завантажити сертифікат")</f>
        <v>Завантажити сертифікат</v>
      </c>
    </row>
    <row r="122" spans="1:6" x14ac:dyDescent="0.3">
      <c r="A122">
        <v>3685</v>
      </c>
      <c r="B122" t="s">
        <v>218</v>
      </c>
      <c r="C122" t="s">
        <v>219</v>
      </c>
      <c r="D122" t="s">
        <v>8</v>
      </c>
      <c r="E122" t="s">
        <v>9</v>
      </c>
      <c r="F122" t="str">
        <f>HYPERLINK("https://talan.bank.gov.ua/get-user-certificate/tXx3GO7rGuJwKJcBQ_nN","Завантажити сертифікат")</f>
        <v>Завантажити сертифікат</v>
      </c>
    </row>
    <row r="123" spans="1:6" x14ac:dyDescent="0.3">
      <c r="A123">
        <v>3686</v>
      </c>
      <c r="B123" t="s">
        <v>218</v>
      </c>
      <c r="C123" t="s">
        <v>168</v>
      </c>
      <c r="D123" t="s">
        <v>8</v>
      </c>
      <c r="E123" t="s">
        <v>9</v>
      </c>
      <c r="F123" t="str">
        <f>HYPERLINK("https://talan.bank.gov.ua/get-user-certificate/tXx3GSv0O59uaypYRMId","Завантажити сертифікат")</f>
        <v>Завантажити сертифікат</v>
      </c>
    </row>
    <row r="124" spans="1:6" x14ac:dyDescent="0.3">
      <c r="A124">
        <v>3687</v>
      </c>
      <c r="B124" t="s">
        <v>220</v>
      </c>
      <c r="C124" t="s">
        <v>221</v>
      </c>
      <c r="D124" t="s">
        <v>8</v>
      </c>
      <c r="E124" t="s">
        <v>9</v>
      </c>
      <c r="F124" t="str">
        <f>HYPERLINK("https://talan.bank.gov.ua/get-user-certificate/tXx3Gkk0zf-uL4o6Zuvj","Завантажити сертифікат")</f>
        <v>Завантажити сертифікат</v>
      </c>
    </row>
    <row r="125" spans="1:6" x14ac:dyDescent="0.3">
      <c r="A125">
        <v>3688</v>
      </c>
      <c r="B125" t="s">
        <v>222</v>
      </c>
      <c r="C125" t="s">
        <v>223</v>
      </c>
      <c r="D125" t="s">
        <v>8</v>
      </c>
      <c r="E125" t="s">
        <v>9</v>
      </c>
      <c r="F125" t="str">
        <f>HYPERLINK("https://talan.bank.gov.ua/get-user-certificate/tXx3Gg0K6ZtdlSHEiKyX","Завантажити сертифікат")</f>
        <v>Завантажити сертифікат</v>
      </c>
    </row>
    <row r="126" spans="1:6" x14ac:dyDescent="0.3">
      <c r="A126">
        <v>3689</v>
      </c>
      <c r="B126" t="s">
        <v>224</v>
      </c>
      <c r="C126" t="s">
        <v>168</v>
      </c>
      <c r="D126" t="s">
        <v>8</v>
      </c>
      <c r="E126" t="s">
        <v>9</v>
      </c>
      <c r="F126" t="str">
        <f>HYPERLINK("https://talan.bank.gov.ua/get-user-certificate/tXx3Gtr0dEp9p3jdyiPF","Завантажити сертифікат")</f>
        <v>Завантажити сертифікат</v>
      </c>
    </row>
    <row r="127" spans="1:6" x14ac:dyDescent="0.3">
      <c r="A127">
        <v>3690</v>
      </c>
      <c r="B127" t="s">
        <v>225</v>
      </c>
      <c r="C127" t="s">
        <v>226</v>
      </c>
      <c r="D127" t="s">
        <v>8</v>
      </c>
      <c r="E127" t="s">
        <v>9</v>
      </c>
      <c r="F127" t="str">
        <f>HYPERLINK("https://talan.bank.gov.ua/get-user-certificate/tXx3GmVc0Q5Lf7ve6g_p","Завантажити сертифікат")</f>
        <v>Завантажити сертифікат</v>
      </c>
    </row>
    <row r="128" spans="1:6" x14ac:dyDescent="0.3">
      <c r="A128">
        <v>3691</v>
      </c>
      <c r="B128" t="s">
        <v>227</v>
      </c>
      <c r="C128" t="s">
        <v>228</v>
      </c>
      <c r="D128" t="s">
        <v>8</v>
      </c>
      <c r="E128" t="s">
        <v>9</v>
      </c>
      <c r="F128" t="str">
        <f>HYPERLINK("https://talan.bank.gov.ua/get-user-certificate/tXx3GT_d6l4f4Q17BXKi","Завантажити сертифікат")</f>
        <v>Завантажити сертифікат</v>
      </c>
    </row>
    <row r="129" spans="1:6" x14ac:dyDescent="0.3">
      <c r="A129">
        <v>3692</v>
      </c>
      <c r="B129" t="s">
        <v>229</v>
      </c>
      <c r="C129" t="s">
        <v>226</v>
      </c>
      <c r="D129" t="s">
        <v>8</v>
      </c>
      <c r="E129" t="s">
        <v>9</v>
      </c>
      <c r="F129" t="str">
        <f>HYPERLINK("https://talan.bank.gov.ua/get-user-certificate/tXx3Gks80MF-VrFPDUwZ","Завантажити сертифікат")</f>
        <v>Завантажити сертифікат</v>
      </c>
    </row>
    <row r="130" spans="1:6" x14ac:dyDescent="0.3">
      <c r="A130">
        <v>3693</v>
      </c>
      <c r="B130" t="s">
        <v>230</v>
      </c>
      <c r="C130" t="s">
        <v>168</v>
      </c>
      <c r="D130" t="s">
        <v>8</v>
      </c>
      <c r="E130" t="s">
        <v>9</v>
      </c>
      <c r="F130" t="str">
        <f>HYPERLINK("https://talan.bank.gov.ua/get-user-certificate/tXx3GjlEWXsLTyz34e_P","Завантажити сертифікат")</f>
        <v>Завантажити сертифікат</v>
      </c>
    </row>
    <row r="131" spans="1:6" x14ac:dyDescent="0.3">
      <c r="A131">
        <v>3694</v>
      </c>
      <c r="B131" t="s">
        <v>231</v>
      </c>
      <c r="C131" t="s">
        <v>232</v>
      </c>
      <c r="D131" t="s">
        <v>8</v>
      </c>
      <c r="E131" t="s">
        <v>9</v>
      </c>
      <c r="F131" t="str">
        <f>HYPERLINK("https://talan.bank.gov.ua/get-user-certificate/tXx3Ggj9TL0mZmuER94p","Завантажити сертифікат")</f>
        <v>Завантажити сертифікат</v>
      </c>
    </row>
    <row r="132" spans="1:6" x14ac:dyDescent="0.3">
      <c r="A132">
        <v>3695</v>
      </c>
      <c r="B132" t="s">
        <v>233</v>
      </c>
      <c r="C132" t="s">
        <v>142</v>
      </c>
      <c r="D132" t="s">
        <v>8</v>
      </c>
      <c r="E132" t="s">
        <v>9</v>
      </c>
      <c r="F132" t="str">
        <f>HYPERLINK("https://talan.bank.gov.ua/get-user-certificate/tXx3GM_Am4qv8-pMNWxD","Завантажити сертифікат")</f>
        <v>Завантажити сертифікат</v>
      </c>
    </row>
    <row r="133" spans="1:6" x14ac:dyDescent="0.3">
      <c r="A133">
        <v>3696</v>
      </c>
      <c r="B133" t="s">
        <v>234</v>
      </c>
      <c r="C133" t="s">
        <v>168</v>
      </c>
      <c r="D133" t="s">
        <v>8</v>
      </c>
      <c r="E133" t="s">
        <v>9</v>
      </c>
      <c r="F133" t="str">
        <f>HYPERLINK("https://talan.bank.gov.ua/get-user-certificate/tXx3GkdhAPzyAOb6N3I0","Завантажити сертифікат")</f>
        <v>Завантажити сертифікат</v>
      </c>
    </row>
    <row r="134" spans="1:6" x14ac:dyDescent="0.3">
      <c r="A134">
        <v>3697</v>
      </c>
      <c r="B134" t="s">
        <v>235</v>
      </c>
      <c r="C134" t="s">
        <v>226</v>
      </c>
      <c r="D134" t="s">
        <v>8</v>
      </c>
      <c r="E134" t="s">
        <v>9</v>
      </c>
      <c r="F134" t="str">
        <f>HYPERLINK("https://talan.bank.gov.ua/get-user-certificate/tXx3GfBEBldMKlDWgLbE","Завантажити сертифікат")</f>
        <v>Завантажити сертифікат</v>
      </c>
    </row>
    <row r="135" spans="1:6" x14ac:dyDescent="0.3">
      <c r="A135">
        <v>3698</v>
      </c>
      <c r="B135" t="s">
        <v>236</v>
      </c>
      <c r="C135" t="s">
        <v>237</v>
      </c>
      <c r="D135" t="s">
        <v>8</v>
      </c>
      <c r="E135" t="s">
        <v>9</v>
      </c>
      <c r="F135" t="str">
        <f>HYPERLINK("https://talan.bank.gov.ua/get-user-certificate/tXx3GotQE0pSrJfO9D9-","Завантажити сертифікат")</f>
        <v>Завантажити сертифікат</v>
      </c>
    </row>
    <row r="136" spans="1:6" x14ac:dyDescent="0.3">
      <c r="A136">
        <v>3699</v>
      </c>
      <c r="B136" t="s">
        <v>238</v>
      </c>
      <c r="C136" t="s">
        <v>239</v>
      </c>
      <c r="D136" t="s">
        <v>8</v>
      </c>
      <c r="E136" t="s">
        <v>9</v>
      </c>
      <c r="F136" t="str">
        <f>HYPERLINK("https://talan.bank.gov.ua/get-user-certificate/tXx3GLQ0LBW_BM_A_2ED","Завантажити сертифікат")</f>
        <v>Завантажити сертифікат</v>
      </c>
    </row>
    <row r="137" spans="1:6" x14ac:dyDescent="0.3">
      <c r="A137">
        <v>3700</v>
      </c>
      <c r="B137" t="s">
        <v>240</v>
      </c>
      <c r="C137" t="s">
        <v>241</v>
      </c>
      <c r="D137" t="s">
        <v>8</v>
      </c>
      <c r="E137" t="s">
        <v>9</v>
      </c>
      <c r="F137" t="str">
        <f>HYPERLINK("https://talan.bank.gov.ua/get-user-certificate/tXx3GBp-ll4KYAHIQ0hI","Завантажити сертифікат")</f>
        <v>Завантажити сертифікат</v>
      </c>
    </row>
    <row r="138" spans="1:6" x14ac:dyDescent="0.3">
      <c r="A138">
        <v>3701</v>
      </c>
      <c r="B138" t="s">
        <v>242</v>
      </c>
      <c r="C138" t="s">
        <v>124</v>
      </c>
      <c r="D138" t="s">
        <v>8</v>
      </c>
      <c r="E138" t="s">
        <v>9</v>
      </c>
      <c r="F138" t="str">
        <f>HYPERLINK("https://talan.bank.gov.ua/get-user-certificate/tXx3GDnAnUIDJc8sg3do","Завантажити сертифікат")</f>
        <v>Завантажити сертифікат</v>
      </c>
    </row>
    <row r="139" spans="1:6" x14ac:dyDescent="0.3">
      <c r="A139">
        <v>3702</v>
      </c>
      <c r="B139" t="s">
        <v>243</v>
      </c>
      <c r="C139" t="s">
        <v>221</v>
      </c>
      <c r="D139" t="s">
        <v>8</v>
      </c>
      <c r="E139" t="s">
        <v>9</v>
      </c>
      <c r="F139" t="str">
        <f>HYPERLINK("https://talan.bank.gov.ua/get-user-certificate/tXx3GTPxJhf45SaSituk","Завантажити сертифікат")</f>
        <v>Завантажити сертифікат</v>
      </c>
    </row>
    <row r="140" spans="1:6" x14ac:dyDescent="0.3">
      <c r="A140">
        <v>3703</v>
      </c>
      <c r="B140" t="s">
        <v>244</v>
      </c>
      <c r="C140" t="s">
        <v>245</v>
      </c>
      <c r="D140" t="s">
        <v>8</v>
      </c>
      <c r="E140" t="s">
        <v>9</v>
      </c>
      <c r="F140" t="str">
        <f>HYPERLINK("https://talan.bank.gov.ua/get-user-certificate/tXx3G6SIG33i5RGR704u","Завантажити сертифікат")</f>
        <v>Завантажити сертифікат</v>
      </c>
    </row>
    <row r="141" spans="1:6" x14ac:dyDescent="0.3">
      <c r="A141">
        <v>3704</v>
      </c>
      <c r="B141" t="s">
        <v>246</v>
      </c>
      <c r="C141" t="s">
        <v>168</v>
      </c>
      <c r="D141" t="s">
        <v>8</v>
      </c>
      <c r="E141" t="s">
        <v>9</v>
      </c>
      <c r="F141" t="str">
        <f>HYPERLINK("https://talan.bank.gov.ua/get-user-certificate/tXx3G0CyK8H0Htk3CNzb","Завантажити сертифікат")</f>
        <v>Завантажити сертифікат</v>
      </c>
    </row>
    <row r="142" spans="1:6" x14ac:dyDescent="0.3">
      <c r="A142">
        <v>3705</v>
      </c>
      <c r="B142" t="s">
        <v>247</v>
      </c>
      <c r="C142" t="s">
        <v>248</v>
      </c>
      <c r="D142" t="s">
        <v>8</v>
      </c>
      <c r="E142" t="s">
        <v>9</v>
      </c>
      <c r="F142" t="str">
        <f>HYPERLINK("https://talan.bank.gov.ua/get-user-certificate/tXx3Gapp_8ops0SU0BjW","Завантажити сертифікат")</f>
        <v>Завантажити сертифікат</v>
      </c>
    </row>
    <row r="143" spans="1:6" x14ac:dyDescent="0.3">
      <c r="A143">
        <v>3706</v>
      </c>
      <c r="B143" t="s">
        <v>249</v>
      </c>
      <c r="C143" t="s">
        <v>185</v>
      </c>
      <c r="D143" t="s">
        <v>8</v>
      </c>
      <c r="E143" t="s">
        <v>9</v>
      </c>
      <c r="F143" t="str">
        <f>HYPERLINK("https://talan.bank.gov.ua/get-user-certificate/tXx3GenT_F3WcWsrHG95","Завантажити сертифікат")</f>
        <v>Завантажити сертифікат</v>
      </c>
    </row>
    <row r="144" spans="1:6" x14ac:dyDescent="0.3">
      <c r="A144">
        <v>3707</v>
      </c>
      <c r="B144" t="s">
        <v>250</v>
      </c>
      <c r="C144" t="s">
        <v>221</v>
      </c>
      <c r="D144" t="s">
        <v>8</v>
      </c>
      <c r="E144" t="s">
        <v>9</v>
      </c>
      <c r="F144" t="str">
        <f>HYPERLINK("https://talan.bank.gov.ua/get-user-certificate/tXx3GcMesMCY1oGHcQ_u","Завантажити сертифікат")</f>
        <v>Завантажити сертифікат</v>
      </c>
    </row>
    <row r="145" spans="1:6" x14ac:dyDescent="0.3">
      <c r="A145">
        <v>3708</v>
      </c>
      <c r="B145" t="s">
        <v>251</v>
      </c>
      <c r="C145" t="s">
        <v>252</v>
      </c>
      <c r="D145" t="s">
        <v>8</v>
      </c>
      <c r="E145" t="s">
        <v>9</v>
      </c>
      <c r="F145" t="str">
        <f>HYPERLINK("https://talan.bank.gov.ua/get-user-certificate/tXx3GofNybeFJcrS6Isf","Завантажити сертифікат")</f>
        <v>Завантажити сертифікат</v>
      </c>
    </row>
    <row r="146" spans="1:6" x14ac:dyDescent="0.3">
      <c r="A146">
        <v>3709</v>
      </c>
      <c r="B146" t="s">
        <v>253</v>
      </c>
      <c r="C146" t="s">
        <v>168</v>
      </c>
      <c r="D146" t="s">
        <v>8</v>
      </c>
      <c r="E146" t="s">
        <v>9</v>
      </c>
      <c r="F146" t="str">
        <f>HYPERLINK("https://talan.bank.gov.ua/get-user-certificate/tXx3GXY-B9Wlyj_CNVPS","Завантажити сертифікат")</f>
        <v>Завантажити сертифікат</v>
      </c>
    </row>
    <row r="147" spans="1:6" x14ac:dyDescent="0.3">
      <c r="A147">
        <v>3710</v>
      </c>
      <c r="B147" t="s">
        <v>217</v>
      </c>
      <c r="C147" t="s">
        <v>254</v>
      </c>
      <c r="D147" t="s">
        <v>8</v>
      </c>
      <c r="E147" t="s">
        <v>9</v>
      </c>
      <c r="F147" t="str">
        <f>HYPERLINK("https://talan.bank.gov.ua/get-user-certificate/tXx3G2XwyDRUy9SNV5Jg","Завантажити сертифікат")</f>
        <v>Завантажити сертифікат</v>
      </c>
    </row>
    <row r="148" spans="1:6" x14ac:dyDescent="0.3">
      <c r="A148">
        <v>3711</v>
      </c>
      <c r="B148" t="s">
        <v>255</v>
      </c>
      <c r="C148" t="s">
        <v>256</v>
      </c>
      <c r="D148" t="s">
        <v>8</v>
      </c>
      <c r="E148" t="s">
        <v>9</v>
      </c>
      <c r="F148" t="str">
        <f>HYPERLINK("https://talan.bank.gov.ua/get-user-certificate/tXx3GaNQoA1J2HYx2S3L","Завантажити сертифікат")</f>
        <v>Завантажити сертифікат</v>
      </c>
    </row>
    <row r="149" spans="1:6" x14ac:dyDescent="0.3">
      <c r="A149">
        <v>3712</v>
      </c>
      <c r="B149" t="s">
        <v>257</v>
      </c>
      <c r="C149" t="s">
        <v>258</v>
      </c>
      <c r="D149" t="s">
        <v>8</v>
      </c>
      <c r="E149" t="s">
        <v>9</v>
      </c>
      <c r="F149" t="str">
        <f>HYPERLINK("https://talan.bank.gov.ua/get-user-certificate/tXx3GTjUSAgoWzdZj6G1","Завантажити сертифікат")</f>
        <v>Завантажити сертифікат</v>
      </c>
    </row>
    <row r="150" spans="1:6" x14ac:dyDescent="0.3">
      <c r="A150">
        <v>3713</v>
      </c>
      <c r="B150" t="s">
        <v>259</v>
      </c>
      <c r="C150" t="s">
        <v>77</v>
      </c>
      <c r="D150" t="s">
        <v>8</v>
      </c>
      <c r="E150" t="s">
        <v>9</v>
      </c>
      <c r="F150" t="str">
        <f>HYPERLINK("https://talan.bank.gov.ua/get-user-certificate/tXx3GtnhpkDO5d5jWLHO","Завантажити сертифікат")</f>
        <v>Завантажити сертифікат</v>
      </c>
    </row>
    <row r="151" spans="1:6" x14ac:dyDescent="0.3">
      <c r="A151">
        <v>3714</v>
      </c>
      <c r="B151" t="s">
        <v>260</v>
      </c>
      <c r="C151" t="s">
        <v>261</v>
      </c>
      <c r="D151" t="s">
        <v>8</v>
      </c>
      <c r="E151" t="s">
        <v>9</v>
      </c>
      <c r="F151" t="str">
        <f>HYPERLINK("https://talan.bank.gov.ua/get-user-certificate/tXx3GQFpg_4xKNlKbFh2","Завантажити сертифікат")</f>
        <v>Завантажити сертифікат</v>
      </c>
    </row>
    <row r="152" spans="1:6" x14ac:dyDescent="0.3">
      <c r="A152">
        <v>3715</v>
      </c>
      <c r="B152" t="s">
        <v>262</v>
      </c>
      <c r="C152" t="s">
        <v>168</v>
      </c>
      <c r="D152" t="s">
        <v>8</v>
      </c>
      <c r="E152" t="s">
        <v>9</v>
      </c>
      <c r="F152" t="str">
        <f>HYPERLINK("https://talan.bank.gov.ua/get-user-certificate/tXx3GbAY9xLoCAglUTgq","Завантажити сертифікат")</f>
        <v>Завантажити сертифікат</v>
      </c>
    </row>
    <row r="153" spans="1:6" x14ac:dyDescent="0.3">
      <c r="A153">
        <v>3716</v>
      </c>
      <c r="B153" t="s">
        <v>263</v>
      </c>
      <c r="C153" t="s">
        <v>55</v>
      </c>
      <c r="D153" t="s">
        <v>8</v>
      </c>
      <c r="E153" t="s">
        <v>9</v>
      </c>
      <c r="F153" t="str">
        <f>HYPERLINK("https://talan.bank.gov.ua/get-user-certificate/tXx3GYJ7jDsqLKmCE_eY","Завантажити сертифікат")</f>
        <v>Завантажити сертифікат</v>
      </c>
    </row>
    <row r="154" spans="1:6" x14ac:dyDescent="0.3">
      <c r="A154">
        <v>3717</v>
      </c>
      <c r="B154" t="s">
        <v>264</v>
      </c>
      <c r="C154" t="s">
        <v>265</v>
      </c>
      <c r="D154" t="s">
        <v>8</v>
      </c>
      <c r="E154" t="s">
        <v>9</v>
      </c>
      <c r="F154" t="str">
        <f>HYPERLINK("https://talan.bank.gov.ua/get-user-certificate/tXx3GKCJkIjZSCY1aUiP","Завантажити сертифікат")</f>
        <v>Завантажити сертифікат</v>
      </c>
    </row>
    <row r="155" spans="1:6" x14ac:dyDescent="0.3">
      <c r="A155">
        <v>3718</v>
      </c>
      <c r="B155" t="s">
        <v>266</v>
      </c>
      <c r="C155" t="s">
        <v>267</v>
      </c>
      <c r="D155" t="s">
        <v>8</v>
      </c>
      <c r="E155" t="s">
        <v>9</v>
      </c>
      <c r="F155" t="str">
        <f>HYPERLINK("https://talan.bank.gov.ua/get-user-certificate/tXx3G7tswlOejzI3KWqp","Завантажити сертифікат")</f>
        <v>Завантажити сертифікат</v>
      </c>
    </row>
    <row r="156" spans="1:6" x14ac:dyDescent="0.3">
      <c r="A156">
        <v>3719</v>
      </c>
      <c r="B156" t="s">
        <v>268</v>
      </c>
      <c r="C156" t="s">
        <v>25</v>
      </c>
      <c r="D156" t="s">
        <v>8</v>
      </c>
      <c r="E156" t="s">
        <v>9</v>
      </c>
      <c r="F156" t="str">
        <f>HYPERLINK("https://talan.bank.gov.ua/get-user-certificate/tXx3Gn-oRWO8Qc-cuMlS","Завантажити сертифікат")</f>
        <v>Завантажити сертифікат</v>
      </c>
    </row>
    <row r="157" spans="1:6" x14ac:dyDescent="0.3">
      <c r="A157">
        <v>3720</v>
      </c>
      <c r="B157" t="s">
        <v>269</v>
      </c>
      <c r="C157" t="s">
        <v>270</v>
      </c>
      <c r="D157" t="s">
        <v>8</v>
      </c>
      <c r="E157" t="s">
        <v>9</v>
      </c>
      <c r="F157" t="str">
        <f>HYPERLINK("https://talan.bank.gov.ua/get-user-certificate/tXx3GWD6SR3_hQ_St7FY","Завантажити сертифікат")</f>
        <v>Завантажити сертифікат</v>
      </c>
    </row>
    <row r="158" spans="1:6" x14ac:dyDescent="0.3">
      <c r="A158">
        <v>3721</v>
      </c>
      <c r="B158" t="s">
        <v>271</v>
      </c>
      <c r="C158" t="s">
        <v>272</v>
      </c>
      <c r="D158" t="s">
        <v>8</v>
      </c>
      <c r="E158" t="s">
        <v>9</v>
      </c>
      <c r="F158" t="str">
        <f>HYPERLINK("https://talan.bank.gov.ua/get-user-certificate/tXx3GNh0txX0hKW7sPU7","Завантажити сертифікат")</f>
        <v>Завантажити сертифікат</v>
      </c>
    </row>
    <row r="159" spans="1:6" x14ac:dyDescent="0.3">
      <c r="A159">
        <v>3722</v>
      </c>
      <c r="B159" t="s">
        <v>273</v>
      </c>
      <c r="C159" t="s">
        <v>168</v>
      </c>
      <c r="D159" t="s">
        <v>8</v>
      </c>
      <c r="E159" t="s">
        <v>9</v>
      </c>
      <c r="F159" t="str">
        <f>HYPERLINK("https://talan.bank.gov.ua/get-user-certificate/tXx3Gwv8uA9zhMPmGlCB","Завантажити сертифікат")</f>
        <v>Завантажити сертифікат</v>
      </c>
    </row>
    <row r="160" spans="1:6" x14ac:dyDescent="0.3">
      <c r="A160">
        <v>3723</v>
      </c>
      <c r="B160" t="s">
        <v>274</v>
      </c>
      <c r="C160" t="s">
        <v>275</v>
      </c>
      <c r="D160" t="s">
        <v>8</v>
      </c>
      <c r="E160" t="s">
        <v>9</v>
      </c>
      <c r="F160" t="str">
        <f>HYPERLINK("https://talan.bank.gov.ua/get-user-certificate/tXx3GxXTpXD4Mjw1cPEm","Завантажити сертифікат")</f>
        <v>Завантажити сертифікат</v>
      </c>
    </row>
    <row r="161" spans="1:6" x14ac:dyDescent="0.3">
      <c r="A161">
        <v>3724</v>
      </c>
      <c r="B161" t="s">
        <v>276</v>
      </c>
      <c r="C161" t="s">
        <v>232</v>
      </c>
      <c r="D161" t="s">
        <v>8</v>
      </c>
      <c r="E161" t="s">
        <v>9</v>
      </c>
      <c r="F161" t="str">
        <f>HYPERLINK("https://talan.bank.gov.ua/get-user-certificate/tXx3GiAoQGt_Q4NuzJKX","Завантажити сертифікат")</f>
        <v>Завантажити сертифікат</v>
      </c>
    </row>
    <row r="162" spans="1:6" x14ac:dyDescent="0.3">
      <c r="A162">
        <v>3725</v>
      </c>
      <c r="B162" t="s">
        <v>277</v>
      </c>
      <c r="C162" t="s">
        <v>278</v>
      </c>
      <c r="D162" t="s">
        <v>8</v>
      </c>
      <c r="E162" t="s">
        <v>9</v>
      </c>
      <c r="F162" t="str">
        <f>HYPERLINK("https://talan.bank.gov.ua/get-user-certificate/tXx3GN1ektkvYPFKDetN","Завантажити сертифікат")</f>
        <v>Завантажити сертифікат</v>
      </c>
    </row>
    <row r="163" spans="1:6" x14ac:dyDescent="0.3">
      <c r="A163">
        <v>3726</v>
      </c>
      <c r="B163" t="s">
        <v>279</v>
      </c>
      <c r="C163" t="s">
        <v>221</v>
      </c>
      <c r="D163" t="s">
        <v>8</v>
      </c>
      <c r="E163" t="s">
        <v>9</v>
      </c>
      <c r="F163" t="str">
        <f>HYPERLINK("https://talan.bank.gov.ua/get-user-certificate/tXx3G3Iv3u0kuJwc9xTT","Завантажити сертифікат")</f>
        <v>Завантажити сертифікат</v>
      </c>
    </row>
    <row r="164" spans="1:6" x14ac:dyDescent="0.3">
      <c r="A164">
        <v>3727</v>
      </c>
      <c r="B164" t="s">
        <v>280</v>
      </c>
      <c r="C164" t="s">
        <v>281</v>
      </c>
      <c r="D164" t="s">
        <v>8</v>
      </c>
      <c r="E164" t="s">
        <v>9</v>
      </c>
      <c r="F164" t="str">
        <f>HYPERLINK("https://talan.bank.gov.ua/get-user-certificate/tXx3GF7G4dhs_PgKauTP","Завантажити сертифікат")</f>
        <v>Завантажити сертифікат</v>
      </c>
    </row>
    <row r="165" spans="1:6" x14ac:dyDescent="0.3">
      <c r="A165">
        <v>3728</v>
      </c>
      <c r="B165" t="s">
        <v>282</v>
      </c>
      <c r="C165" t="s">
        <v>283</v>
      </c>
      <c r="D165" t="s">
        <v>8</v>
      </c>
      <c r="E165" t="s">
        <v>9</v>
      </c>
      <c r="F165" t="str">
        <f>HYPERLINK("https://talan.bank.gov.ua/get-user-certificate/tXx3GE2K7fuwA94mVgze","Завантажити сертифікат")</f>
        <v>Завантажити сертифікат</v>
      </c>
    </row>
    <row r="166" spans="1:6" x14ac:dyDescent="0.3">
      <c r="A166">
        <v>3729</v>
      </c>
      <c r="B166" t="s">
        <v>284</v>
      </c>
      <c r="C166" t="s">
        <v>285</v>
      </c>
      <c r="D166" t="s">
        <v>8</v>
      </c>
      <c r="E166" t="s">
        <v>9</v>
      </c>
      <c r="F166" t="str">
        <f>HYPERLINK("https://talan.bank.gov.ua/get-user-certificate/tXx3GwIFBUzMu9OLZkf1","Завантажити сертифікат")</f>
        <v>Завантажити сертифікат</v>
      </c>
    </row>
    <row r="167" spans="1:6" x14ac:dyDescent="0.3">
      <c r="A167">
        <v>3730</v>
      </c>
      <c r="B167" t="s">
        <v>286</v>
      </c>
      <c r="C167" t="s">
        <v>168</v>
      </c>
      <c r="D167" t="s">
        <v>8</v>
      </c>
      <c r="E167" t="s">
        <v>9</v>
      </c>
      <c r="F167" t="str">
        <f>HYPERLINK("https://talan.bank.gov.ua/get-user-certificate/tXx3GiTY5DjOFn3Kcd47","Завантажити сертифікат")</f>
        <v>Завантажити сертифікат</v>
      </c>
    </row>
    <row r="168" spans="1:6" x14ac:dyDescent="0.3">
      <c r="A168">
        <v>3731</v>
      </c>
      <c r="B168" t="s">
        <v>287</v>
      </c>
      <c r="C168" t="s">
        <v>221</v>
      </c>
      <c r="D168" t="s">
        <v>8</v>
      </c>
      <c r="E168" t="s">
        <v>9</v>
      </c>
      <c r="F168" t="str">
        <f>HYPERLINK("https://talan.bank.gov.ua/get-user-certificate/tXx3G_lEdgsMcD7nJY4t","Завантажити сертифікат")</f>
        <v>Завантажити сертифікат</v>
      </c>
    </row>
    <row r="169" spans="1:6" x14ac:dyDescent="0.3">
      <c r="A169">
        <v>3732</v>
      </c>
      <c r="B169" t="s">
        <v>288</v>
      </c>
      <c r="C169" t="s">
        <v>168</v>
      </c>
      <c r="D169" t="s">
        <v>8</v>
      </c>
      <c r="E169" t="s">
        <v>9</v>
      </c>
      <c r="F169" t="str">
        <f>HYPERLINK("https://talan.bank.gov.ua/get-user-certificate/tXx3GSZR5Ie7gdTbcqOw","Завантажити сертифікат")</f>
        <v>Завантажити сертифікат</v>
      </c>
    </row>
    <row r="170" spans="1:6" x14ac:dyDescent="0.3">
      <c r="A170">
        <v>3733</v>
      </c>
      <c r="B170" t="s">
        <v>289</v>
      </c>
      <c r="C170" t="s">
        <v>290</v>
      </c>
      <c r="D170" t="s">
        <v>8</v>
      </c>
      <c r="E170" t="s">
        <v>9</v>
      </c>
      <c r="F170" t="str">
        <f>HYPERLINK("https://talan.bank.gov.ua/get-user-certificate/tXx3GEROc79dg8hYgd7i","Завантажити сертифікат")</f>
        <v>Завантажити сертифікат</v>
      </c>
    </row>
    <row r="171" spans="1:6" x14ac:dyDescent="0.3">
      <c r="A171">
        <v>3734</v>
      </c>
      <c r="B171" t="s">
        <v>291</v>
      </c>
      <c r="C171" t="s">
        <v>25</v>
      </c>
      <c r="D171" t="s">
        <v>8</v>
      </c>
      <c r="E171" t="s">
        <v>9</v>
      </c>
      <c r="F171" t="str">
        <f>HYPERLINK("https://talan.bank.gov.ua/get-user-certificate/tXx3GYeA99ccrHo6zj2p","Завантажити сертифікат")</f>
        <v>Завантажити сертифікат</v>
      </c>
    </row>
    <row r="172" spans="1:6" x14ac:dyDescent="0.3">
      <c r="A172">
        <v>3735</v>
      </c>
      <c r="B172" t="s">
        <v>292</v>
      </c>
      <c r="C172" t="s">
        <v>168</v>
      </c>
      <c r="D172" t="s">
        <v>8</v>
      </c>
      <c r="E172" t="s">
        <v>9</v>
      </c>
      <c r="F172" t="str">
        <f>HYPERLINK("https://talan.bank.gov.ua/get-user-certificate/tXx3G3ET4nJgudTE4zm4","Завантажити сертифікат")</f>
        <v>Завантажити сертифікат</v>
      </c>
    </row>
    <row r="173" spans="1:6" x14ac:dyDescent="0.3">
      <c r="A173">
        <v>3736</v>
      </c>
      <c r="B173" t="s">
        <v>293</v>
      </c>
      <c r="C173" t="s">
        <v>168</v>
      </c>
      <c r="D173" t="s">
        <v>8</v>
      </c>
      <c r="E173" t="s">
        <v>9</v>
      </c>
      <c r="F173" t="str">
        <f>HYPERLINK("https://talan.bank.gov.ua/get-user-certificate/tXx3GkvTMbnR4iSYytCd","Завантажити сертифікат")</f>
        <v>Завантажити сертифікат</v>
      </c>
    </row>
    <row r="174" spans="1:6" x14ac:dyDescent="0.3">
      <c r="A174">
        <v>3737</v>
      </c>
      <c r="B174" t="s">
        <v>294</v>
      </c>
      <c r="C174" t="s">
        <v>295</v>
      </c>
      <c r="D174" t="s">
        <v>8</v>
      </c>
      <c r="E174" t="s">
        <v>9</v>
      </c>
      <c r="F174" t="str">
        <f>HYPERLINK("https://talan.bank.gov.ua/get-user-certificate/tXx3Gc3QviWkE8xQTN5v","Завантажити сертифікат")</f>
        <v>Завантажити сертифікат</v>
      </c>
    </row>
    <row r="175" spans="1:6" x14ac:dyDescent="0.3">
      <c r="A175">
        <v>3738</v>
      </c>
      <c r="B175" t="s">
        <v>296</v>
      </c>
      <c r="C175" t="s">
        <v>283</v>
      </c>
      <c r="D175" t="s">
        <v>8</v>
      </c>
      <c r="E175" t="s">
        <v>9</v>
      </c>
      <c r="F175" t="str">
        <f>HYPERLINK("https://talan.bank.gov.ua/get-user-certificate/tXx3GtLeJi-IVmf0aT0R","Завантажити сертифікат")</f>
        <v>Завантажити сертифікат</v>
      </c>
    </row>
    <row r="176" spans="1:6" x14ac:dyDescent="0.3">
      <c r="A176">
        <v>3739</v>
      </c>
      <c r="B176" t="s">
        <v>297</v>
      </c>
      <c r="C176" t="s">
        <v>298</v>
      </c>
      <c r="D176" t="s">
        <v>8</v>
      </c>
      <c r="E176" t="s">
        <v>9</v>
      </c>
      <c r="F176" t="str">
        <f>HYPERLINK("https://talan.bank.gov.ua/get-user-certificate/tXx3GUrrz1mMxvofM548","Завантажити сертифікат")</f>
        <v>Завантажити сертифікат</v>
      </c>
    </row>
    <row r="177" spans="1:6" x14ac:dyDescent="0.3">
      <c r="A177">
        <v>3740</v>
      </c>
      <c r="B177" t="s">
        <v>299</v>
      </c>
      <c r="C177" t="s">
        <v>168</v>
      </c>
      <c r="D177" t="s">
        <v>8</v>
      </c>
      <c r="E177" t="s">
        <v>9</v>
      </c>
      <c r="F177" t="str">
        <f>HYPERLINK("https://talan.bank.gov.ua/get-user-certificate/tXx3GxalfXP04yYpoezw","Завантажити сертифікат")</f>
        <v>Завантажити сертифікат</v>
      </c>
    </row>
    <row r="178" spans="1:6" x14ac:dyDescent="0.3">
      <c r="A178">
        <v>3741</v>
      </c>
      <c r="B178" t="s">
        <v>300</v>
      </c>
      <c r="C178" t="s">
        <v>301</v>
      </c>
      <c r="D178" t="s">
        <v>8</v>
      </c>
      <c r="E178" t="s">
        <v>9</v>
      </c>
      <c r="F178" t="str">
        <f>HYPERLINK("https://talan.bank.gov.ua/get-user-certificate/tXx3G2L0INIOMCsW9k2N","Завантажити сертифікат")</f>
        <v>Завантажити сертифікат</v>
      </c>
    </row>
    <row r="179" spans="1:6" x14ac:dyDescent="0.3">
      <c r="A179">
        <v>3742</v>
      </c>
      <c r="B179" t="s">
        <v>302</v>
      </c>
      <c r="C179" t="s">
        <v>283</v>
      </c>
      <c r="D179" t="s">
        <v>8</v>
      </c>
      <c r="E179" t="s">
        <v>9</v>
      </c>
      <c r="F179" t="str">
        <f>HYPERLINK("https://talan.bank.gov.ua/get-user-certificate/tXx3GcbWRhKoljaF6_jX","Завантажити сертифікат")</f>
        <v>Завантажити сертифікат</v>
      </c>
    </row>
    <row r="180" spans="1:6" x14ac:dyDescent="0.3">
      <c r="A180">
        <v>3743</v>
      </c>
      <c r="B180" t="s">
        <v>303</v>
      </c>
      <c r="C180" t="s">
        <v>168</v>
      </c>
      <c r="D180" t="s">
        <v>8</v>
      </c>
      <c r="E180" t="s">
        <v>9</v>
      </c>
      <c r="F180" t="str">
        <f>HYPERLINK("https://talan.bank.gov.ua/get-user-certificate/tXx3G8vHJ1-GbItX6VYl","Завантажити сертифікат")</f>
        <v>Завантажити сертифікат</v>
      </c>
    </row>
    <row r="181" spans="1:6" x14ac:dyDescent="0.3">
      <c r="A181">
        <v>3744</v>
      </c>
      <c r="B181" t="s">
        <v>304</v>
      </c>
      <c r="C181" t="s">
        <v>168</v>
      </c>
      <c r="D181" t="s">
        <v>8</v>
      </c>
      <c r="E181" t="s">
        <v>9</v>
      </c>
      <c r="F181" t="str">
        <f>HYPERLINK("https://talan.bank.gov.ua/get-user-certificate/tXx3GWGtbdV0k2NQsozC","Завантажити сертифікат")</f>
        <v>Завантажити сертифікат</v>
      </c>
    </row>
    <row r="182" spans="1:6" x14ac:dyDescent="0.3">
      <c r="A182">
        <v>3745</v>
      </c>
      <c r="B182" t="s">
        <v>305</v>
      </c>
      <c r="C182" t="s">
        <v>306</v>
      </c>
      <c r="D182" t="s">
        <v>8</v>
      </c>
      <c r="E182" t="s">
        <v>9</v>
      </c>
      <c r="F182" t="str">
        <f>HYPERLINK("https://talan.bank.gov.ua/get-user-certificate/tXx3GVMQQ924C_tjt7pb","Завантажити сертифікат")</f>
        <v>Завантажити сертифікат</v>
      </c>
    </row>
    <row r="183" spans="1:6" x14ac:dyDescent="0.3">
      <c r="A183">
        <v>3746</v>
      </c>
      <c r="B183" t="s">
        <v>307</v>
      </c>
      <c r="C183" t="s">
        <v>308</v>
      </c>
      <c r="D183" t="s">
        <v>8</v>
      </c>
      <c r="E183" t="s">
        <v>9</v>
      </c>
      <c r="F183" t="str">
        <f>HYPERLINK("https://talan.bank.gov.ua/get-user-certificate/tXx3GG0yHJxJD2zgceEW","Завантажити сертифікат")</f>
        <v>Завантажити сертифікат</v>
      </c>
    </row>
    <row r="184" spans="1:6" x14ac:dyDescent="0.3">
      <c r="A184">
        <v>3747</v>
      </c>
      <c r="B184" t="s">
        <v>309</v>
      </c>
      <c r="C184" t="s">
        <v>310</v>
      </c>
      <c r="D184" t="s">
        <v>8</v>
      </c>
      <c r="E184" t="s">
        <v>9</v>
      </c>
      <c r="F184" t="str">
        <f>HYPERLINK("https://talan.bank.gov.ua/get-user-certificate/tXx3GuFp8MlqrDxjM1JQ","Завантажити сертифікат")</f>
        <v>Завантажити сертифікат</v>
      </c>
    </row>
    <row r="185" spans="1:6" x14ac:dyDescent="0.3">
      <c r="A185">
        <v>3748</v>
      </c>
      <c r="B185" t="s">
        <v>311</v>
      </c>
      <c r="C185" t="s">
        <v>168</v>
      </c>
      <c r="D185" t="s">
        <v>8</v>
      </c>
      <c r="E185" t="s">
        <v>9</v>
      </c>
      <c r="F185" t="str">
        <f>HYPERLINK("https://talan.bank.gov.ua/get-user-certificate/tXx3GESe1Hejth0-dv9R","Завантажити сертифікат")</f>
        <v>Завантажити сертифікат</v>
      </c>
    </row>
    <row r="186" spans="1:6" x14ac:dyDescent="0.3">
      <c r="A186">
        <v>3749</v>
      </c>
      <c r="B186" t="s">
        <v>312</v>
      </c>
      <c r="C186" t="s">
        <v>313</v>
      </c>
      <c r="D186" t="s">
        <v>8</v>
      </c>
      <c r="E186" t="s">
        <v>9</v>
      </c>
      <c r="F186" t="str">
        <f>HYPERLINK("https://talan.bank.gov.ua/get-user-certificate/tXx3GjXzjZkEbe5k-mGh","Завантажити сертифікат")</f>
        <v>Завантажити сертифікат</v>
      </c>
    </row>
    <row r="187" spans="1:6" x14ac:dyDescent="0.3">
      <c r="A187">
        <v>3750</v>
      </c>
      <c r="B187" t="s">
        <v>314</v>
      </c>
      <c r="C187" t="s">
        <v>315</v>
      </c>
      <c r="D187" t="s">
        <v>8</v>
      </c>
      <c r="E187" t="s">
        <v>9</v>
      </c>
      <c r="F187" t="str">
        <f>HYPERLINK("https://talan.bank.gov.ua/get-user-certificate/tXx3G1L6sF7A8WH68pKe","Завантажити сертифікат")</f>
        <v>Завантажити сертифікат</v>
      </c>
    </row>
    <row r="188" spans="1:6" x14ac:dyDescent="0.3">
      <c r="A188">
        <v>3751</v>
      </c>
      <c r="B188" t="s">
        <v>316</v>
      </c>
      <c r="C188" t="s">
        <v>317</v>
      </c>
      <c r="D188" t="s">
        <v>8</v>
      </c>
      <c r="E188" t="s">
        <v>9</v>
      </c>
      <c r="F188" t="str">
        <f>HYPERLINK("https://talan.bank.gov.ua/get-user-certificate/tXx3GZ2SpVgk8R1R3RUu","Завантажити сертифікат")</f>
        <v>Завантажити сертифікат</v>
      </c>
    </row>
    <row r="189" spans="1:6" x14ac:dyDescent="0.3">
      <c r="A189">
        <v>3752</v>
      </c>
      <c r="B189" t="s">
        <v>318</v>
      </c>
      <c r="C189" t="s">
        <v>168</v>
      </c>
      <c r="D189" t="s">
        <v>8</v>
      </c>
      <c r="E189" t="s">
        <v>9</v>
      </c>
      <c r="F189" t="str">
        <f>HYPERLINK("https://talan.bank.gov.ua/get-user-certificate/tXx3G1HmbSNAIfKFaOnt","Завантажити сертифікат")</f>
        <v>Завантажити сертифікат</v>
      </c>
    </row>
    <row r="190" spans="1:6" x14ac:dyDescent="0.3">
      <c r="A190">
        <v>3753</v>
      </c>
      <c r="B190" t="s">
        <v>319</v>
      </c>
      <c r="C190" t="s">
        <v>320</v>
      </c>
      <c r="D190" t="s">
        <v>8</v>
      </c>
      <c r="E190" t="s">
        <v>9</v>
      </c>
      <c r="F190" t="str">
        <f>HYPERLINK("https://talan.bank.gov.ua/get-user-certificate/tXx3GPgtKBGMNTwFuqsS","Завантажити сертифікат")</f>
        <v>Завантажити сертифікат</v>
      </c>
    </row>
    <row r="191" spans="1:6" x14ac:dyDescent="0.3">
      <c r="A191">
        <v>3754</v>
      </c>
      <c r="B191" t="s">
        <v>321</v>
      </c>
      <c r="C191" t="s">
        <v>168</v>
      </c>
      <c r="D191" t="s">
        <v>8</v>
      </c>
      <c r="E191" t="s">
        <v>9</v>
      </c>
      <c r="F191" t="str">
        <f>HYPERLINK("https://talan.bank.gov.ua/get-user-certificate/tXx3G03gVzaBWAXvmcME","Завантажити сертифікат")</f>
        <v>Завантажити сертифікат</v>
      </c>
    </row>
    <row r="192" spans="1:6" x14ac:dyDescent="0.3">
      <c r="A192">
        <v>3755</v>
      </c>
      <c r="B192" t="s">
        <v>322</v>
      </c>
      <c r="C192" t="s">
        <v>168</v>
      </c>
      <c r="D192" t="s">
        <v>8</v>
      </c>
      <c r="E192" t="s">
        <v>9</v>
      </c>
      <c r="F192" t="str">
        <f>HYPERLINK("https://talan.bank.gov.ua/get-user-certificate/tXx3GevEb8SZuCpoURYT","Завантажити сертифікат")</f>
        <v>Завантажити сертифікат</v>
      </c>
    </row>
    <row r="193" spans="1:6" x14ac:dyDescent="0.3">
      <c r="A193">
        <v>3756</v>
      </c>
      <c r="B193" t="s">
        <v>323</v>
      </c>
      <c r="C193" t="s">
        <v>324</v>
      </c>
      <c r="D193" t="s">
        <v>8</v>
      </c>
      <c r="E193" t="s">
        <v>9</v>
      </c>
      <c r="F193" t="str">
        <f>HYPERLINK("https://talan.bank.gov.ua/get-user-certificate/tXx3G-ty7WaD4MVyBM49","Завантажити сертифікат")</f>
        <v>Завантажити сертифікат</v>
      </c>
    </row>
    <row r="194" spans="1:6" x14ac:dyDescent="0.3">
      <c r="A194">
        <v>3757</v>
      </c>
      <c r="B194" t="s">
        <v>325</v>
      </c>
      <c r="C194" t="s">
        <v>326</v>
      </c>
      <c r="D194" t="s">
        <v>8</v>
      </c>
      <c r="E194" t="s">
        <v>9</v>
      </c>
      <c r="F194" t="str">
        <f>HYPERLINK("https://talan.bank.gov.ua/get-user-certificate/tXx3GAUQVvxvHLM9EuFV","Завантажити сертифікат")</f>
        <v>Завантажити сертифікат</v>
      </c>
    </row>
    <row r="195" spans="1:6" x14ac:dyDescent="0.3">
      <c r="A195">
        <v>3758</v>
      </c>
      <c r="B195" t="s">
        <v>327</v>
      </c>
      <c r="C195" t="s">
        <v>328</v>
      </c>
      <c r="D195" t="s">
        <v>8</v>
      </c>
      <c r="E195" t="s">
        <v>9</v>
      </c>
      <c r="F195" t="str">
        <f>HYPERLINK("https://talan.bank.gov.ua/get-user-certificate/tXx3GIWi6objw333l9Eh","Завантажити сертифікат")</f>
        <v>Завантажити сертифікат</v>
      </c>
    </row>
    <row r="196" spans="1:6" x14ac:dyDescent="0.3">
      <c r="A196">
        <v>3759</v>
      </c>
      <c r="B196" t="s">
        <v>329</v>
      </c>
      <c r="C196" t="s">
        <v>72</v>
      </c>
      <c r="D196" t="s">
        <v>8</v>
      </c>
      <c r="E196" t="s">
        <v>9</v>
      </c>
      <c r="F196" t="str">
        <f>HYPERLINK("https://talan.bank.gov.ua/get-user-certificate/tXx3G1QvD-zn3oyer09B","Завантажити сертифікат")</f>
        <v>Завантажити сертифікат</v>
      </c>
    </row>
    <row r="197" spans="1:6" x14ac:dyDescent="0.3">
      <c r="A197">
        <v>3760</v>
      </c>
      <c r="B197" t="s">
        <v>330</v>
      </c>
      <c r="C197" t="s">
        <v>331</v>
      </c>
      <c r="D197" t="s">
        <v>8</v>
      </c>
      <c r="E197" t="s">
        <v>9</v>
      </c>
      <c r="F197" t="str">
        <f>HYPERLINK("https://talan.bank.gov.ua/get-user-certificate/tXx3G4pQVxVyPEcqvSSN","Завантажити сертифікат")</f>
        <v>Завантажити сертифікат</v>
      </c>
    </row>
    <row r="198" spans="1:6" x14ac:dyDescent="0.3">
      <c r="A198">
        <v>3761</v>
      </c>
      <c r="B198" t="s">
        <v>332</v>
      </c>
      <c r="C198" t="s">
        <v>333</v>
      </c>
      <c r="D198" t="s">
        <v>8</v>
      </c>
      <c r="E198" t="s">
        <v>9</v>
      </c>
      <c r="F198" t="str">
        <f>HYPERLINK("https://talan.bank.gov.ua/get-user-certificate/tXx3GOl4V2M8EI0iK6hI","Завантажити сертифікат")</f>
        <v>Завантажити сертифікат</v>
      </c>
    </row>
    <row r="199" spans="1:6" x14ac:dyDescent="0.3">
      <c r="A199">
        <v>3762</v>
      </c>
      <c r="B199" t="s">
        <v>334</v>
      </c>
      <c r="C199" t="s">
        <v>335</v>
      </c>
      <c r="D199" t="s">
        <v>8</v>
      </c>
      <c r="E199" t="s">
        <v>9</v>
      </c>
      <c r="F199" t="str">
        <f>HYPERLINK("https://talan.bank.gov.ua/get-user-certificate/tXx3GS6kPsWeGJFxiPDa","Завантажити сертифікат")</f>
        <v>Завантажити сертифікат</v>
      </c>
    </row>
    <row r="200" spans="1:6" x14ac:dyDescent="0.3">
      <c r="A200">
        <v>3763</v>
      </c>
      <c r="B200" t="s">
        <v>336</v>
      </c>
      <c r="C200" t="s">
        <v>337</v>
      </c>
      <c r="D200" t="s">
        <v>8</v>
      </c>
      <c r="E200" t="s">
        <v>9</v>
      </c>
      <c r="F200" t="str">
        <f>HYPERLINK("https://talan.bank.gov.ua/get-user-certificate/tXx3GvA32Ypt2uinafEX","Завантажити сертифікат")</f>
        <v>Завантажити сертифікат</v>
      </c>
    </row>
    <row r="201" spans="1:6" x14ac:dyDescent="0.3">
      <c r="A201">
        <v>3764</v>
      </c>
      <c r="B201" t="s">
        <v>338</v>
      </c>
      <c r="C201" t="s">
        <v>339</v>
      </c>
      <c r="D201" t="s">
        <v>8</v>
      </c>
      <c r="E201" t="s">
        <v>9</v>
      </c>
      <c r="F201" t="str">
        <f>HYPERLINK("https://talan.bank.gov.ua/get-user-certificate/tXx3GZ7Q57XZRrhGgE1v","Завантажити сертифікат")</f>
        <v>Завантажити сертифікат</v>
      </c>
    </row>
    <row r="202" spans="1:6" x14ac:dyDescent="0.3">
      <c r="A202">
        <v>3765</v>
      </c>
      <c r="B202" t="s">
        <v>340</v>
      </c>
      <c r="C202" t="s">
        <v>341</v>
      </c>
      <c r="D202" t="s">
        <v>8</v>
      </c>
      <c r="E202" t="s">
        <v>9</v>
      </c>
      <c r="F202" t="str">
        <f>HYPERLINK("https://talan.bank.gov.ua/get-user-certificate/tXx3G6Ln2NDMqk0Wge8B","Завантажити сертифікат")</f>
        <v>Завантажити сертифікат</v>
      </c>
    </row>
    <row r="203" spans="1:6" x14ac:dyDescent="0.3">
      <c r="A203">
        <v>3766</v>
      </c>
      <c r="B203" t="s">
        <v>342</v>
      </c>
      <c r="C203" t="s">
        <v>343</v>
      </c>
      <c r="D203" t="s">
        <v>8</v>
      </c>
      <c r="E203" t="s">
        <v>9</v>
      </c>
      <c r="F203" t="str">
        <f>HYPERLINK("https://talan.bank.gov.ua/get-user-certificate/tXx3GRWKQ-0w7ZqPsjhw","Завантажити сертифікат")</f>
        <v>Завантажити сертифікат</v>
      </c>
    </row>
    <row r="204" spans="1:6" x14ac:dyDescent="0.3">
      <c r="A204">
        <v>3767</v>
      </c>
      <c r="B204" t="s">
        <v>344</v>
      </c>
      <c r="C204" t="s">
        <v>341</v>
      </c>
      <c r="D204" t="s">
        <v>8</v>
      </c>
      <c r="E204" t="s">
        <v>9</v>
      </c>
      <c r="F204" t="str">
        <f>HYPERLINK("https://talan.bank.gov.ua/get-user-certificate/tXx3GJPyIhKtoVAtt5bO","Завантажити сертифікат")</f>
        <v>Завантажити сертифікат</v>
      </c>
    </row>
    <row r="205" spans="1:6" x14ac:dyDescent="0.3">
      <c r="A205">
        <v>3768</v>
      </c>
      <c r="B205" t="s">
        <v>345</v>
      </c>
      <c r="C205" t="s">
        <v>346</v>
      </c>
      <c r="D205" t="s">
        <v>8</v>
      </c>
      <c r="E205" t="s">
        <v>9</v>
      </c>
      <c r="F205" t="str">
        <f>HYPERLINK("https://talan.bank.gov.ua/get-user-certificate/tXx3GrQqFm-eUK6x07hU","Завантажити сертифікат")</f>
        <v>Завантажити сертифікат</v>
      </c>
    </row>
    <row r="206" spans="1:6" x14ac:dyDescent="0.3">
      <c r="A206">
        <v>3769</v>
      </c>
      <c r="B206" t="s">
        <v>347</v>
      </c>
      <c r="C206" t="s">
        <v>348</v>
      </c>
      <c r="D206" t="s">
        <v>8</v>
      </c>
      <c r="E206" t="s">
        <v>9</v>
      </c>
      <c r="F206" t="str">
        <f>HYPERLINK("https://talan.bank.gov.ua/get-user-certificate/tXx3G7pfjCgps3gA4iUG","Завантажити сертифікат")</f>
        <v>Завантажити сертифікат</v>
      </c>
    </row>
    <row r="207" spans="1:6" x14ac:dyDescent="0.3">
      <c r="A207">
        <v>3770</v>
      </c>
      <c r="B207" t="s">
        <v>349</v>
      </c>
      <c r="C207" t="s">
        <v>341</v>
      </c>
      <c r="D207" t="s">
        <v>8</v>
      </c>
      <c r="E207" t="s">
        <v>9</v>
      </c>
      <c r="F207" t="str">
        <f>HYPERLINK("https://talan.bank.gov.ua/get-user-certificate/tXx3G2SRdrmUUTHQElZT","Завантажити сертифікат")</f>
        <v>Завантажити сертифікат</v>
      </c>
    </row>
    <row r="208" spans="1:6" x14ac:dyDescent="0.3">
      <c r="A208">
        <v>3771</v>
      </c>
      <c r="B208" t="s">
        <v>350</v>
      </c>
      <c r="C208" t="s">
        <v>351</v>
      </c>
      <c r="D208" t="s">
        <v>8</v>
      </c>
      <c r="E208" t="s">
        <v>9</v>
      </c>
      <c r="F208" t="str">
        <f>HYPERLINK("https://talan.bank.gov.ua/get-user-certificate/tXx3Gdyk-BIU7nRaezTj","Завантажити сертифікат")</f>
        <v>Завантажити сертифікат</v>
      </c>
    </row>
    <row r="209" spans="1:6" x14ac:dyDescent="0.3">
      <c r="A209">
        <v>3772</v>
      </c>
      <c r="B209" t="s">
        <v>352</v>
      </c>
      <c r="C209" t="s">
        <v>55</v>
      </c>
      <c r="D209" t="s">
        <v>8</v>
      </c>
      <c r="E209" t="s">
        <v>9</v>
      </c>
      <c r="F209" t="str">
        <f>HYPERLINK("https://talan.bank.gov.ua/get-user-certificate/tXx3G64fXek5ogcSEII_","Завантажити сертифікат")</f>
        <v>Завантажити сертифікат</v>
      </c>
    </row>
    <row r="210" spans="1:6" x14ac:dyDescent="0.3">
      <c r="A210">
        <v>3773</v>
      </c>
      <c r="B210" t="s">
        <v>353</v>
      </c>
      <c r="C210" t="s">
        <v>341</v>
      </c>
      <c r="D210" t="s">
        <v>8</v>
      </c>
      <c r="E210" t="s">
        <v>9</v>
      </c>
      <c r="F210" t="str">
        <f>HYPERLINK("https://talan.bank.gov.ua/get-user-certificate/tXx3Gt_N3PjQ5BRRL21V","Завантажити сертифікат")</f>
        <v>Завантажити сертифікат</v>
      </c>
    </row>
    <row r="211" spans="1:6" x14ac:dyDescent="0.3">
      <c r="A211">
        <v>3774</v>
      </c>
      <c r="B211" t="s">
        <v>354</v>
      </c>
      <c r="C211" t="s">
        <v>355</v>
      </c>
      <c r="D211" t="s">
        <v>8</v>
      </c>
      <c r="E211" t="s">
        <v>9</v>
      </c>
      <c r="F211" t="str">
        <f>HYPERLINK("https://talan.bank.gov.ua/get-user-certificate/tXx3GL2puJoFXxTwHE-z","Завантажити сертифікат")</f>
        <v>Завантажити сертифікат</v>
      </c>
    </row>
    <row r="212" spans="1:6" x14ac:dyDescent="0.3">
      <c r="A212">
        <v>3775</v>
      </c>
      <c r="B212" t="s">
        <v>356</v>
      </c>
      <c r="C212" t="s">
        <v>357</v>
      </c>
      <c r="D212" t="s">
        <v>8</v>
      </c>
      <c r="E212" t="s">
        <v>9</v>
      </c>
      <c r="F212" t="str">
        <f>HYPERLINK("https://talan.bank.gov.ua/get-user-certificate/tXx3GHbFFEwZexWU3UUH","Завантажити сертифікат")</f>
        <v>Завантажити сертифікат</v>
      </c>
    </row>
    <row r="213" spans="1:6" x14ac:dyDescent="0.3">
      <c r="A213">
        <v>3776</v>
      </c>
      <c r="B213" t="s">
        <v>358</v>
      </c>
      <c r="C213" t="s">
        <v>359</v>
      </c>
      <c r="D213" t="s">
        <v>8</v>
      </c>
      <c r="E213" t="s">
        <v>9</v>
      </c>
      <c r="F213" t="str">
        <f>HYPERLINK("https://talan.bank.gov.ua/get-user-certificate/tXx3G19MGMySwQNBCsIh","Завантажити сертифікат")</f>
        <v>Завантажити сертифікат</v>
      </c>
    </row>
    <row r="214" spans="1:6" x14ac:dyDescent="0.3">
      <c r="A214">
        <v>3777</v>
      </c>
      <c r="B214" t="s">
        <v>360</v>
      </c>
      <c r="C214" t="s">
        <v>341</v>
      </c>
      <c r="D214" t="s">
        <v>8</v>
      </c>
      <c r="E214" t="s">
        <v>9</v>
      </c>
      <c r="F214" t="str">
        <f>HYPERLINK("https://talan.bank.gov.ua/get-user-certificate/tXx3GsfnGXJW5wB1pPLT","Завантажити сертифікат")</f>
        <v>Завантажити сертифікат</v>
      </c>
    </row>
    <row r="215" spans="1:6" x14ac:dyDescent="0.3">
      <c r="A215">
        <v>3778</v>
      </c>
      <c r="B215" t="s">
        <v>361</v>
      </c>
      <c r="C215" t="s">
        <v>362</v>
      </c>
      <c r="D215" t="s">
        <v>8</v>
      </c>
      <c r="E215" t="s">
        <v>9</v>
      </c>
      <c r="F215" t="str">
        <f>HYPERLINK("https://talan.bank.gov.ua/get-user-certificate/tXx3GEowt1Px7gbYFyIp","Завантажити сертифікат")</f>
        <v>Завантажити сертифікат</v>
      </c>
    </row>
    <row r="216" spans="1:6" x14ac:dyDescent="0.3">
      <c r="A216">
        <v>3779</v>
      </c>
      <c r="B216" t="s">
        <v>363</v>
      </c>
      <c r="C216" t="s">
        <v>341</v>
      </c>
      <c r="D216" t="s">
        <v>8</v>
      </c>
      <c r="E216" t="s">
        <v>9</v>
      </c>
      <c r="F216" t="str">
        <f>HYPERLINK("https://talan.bank.gov.ua/get-user-certificate/tXx3GM-WRNIedwoN72nY","Завантажити сертифікат")</f>
        <v>Завантажити сертифікат</v>
      </c>
    </row>
    <row r="217" spans="1:6" x14ac:dyDescent="0.3">
      <c r="A217">
        <v>3780</v>
      </c>
      <c r="B217" t="s">
        <v>364</v>
      </c>
      <c r="C217" t="s">
        <v>365</v>
      </c>
      <c r="D217" t="s">
        <v>8</v>
      </c>
      <c r="E217" t="s">
        <v>9</v>
      </c>
      <c r="F217" t="str">
        <f>HYPERLINK("https://talan.bank.gov.ua/get-user-certificate/tXx3G5cdAD1ur5r8jWsR","Завантажити сертифікат")</f>
        <v>Завантажити сертифікат</v>
      </c>
    </row>
    <row r="218" spans="1:6" x14ac:dyDescent="0.3">
      <c r="A218">
        <v>3781</v>
      </c>
      <c r="B218" t="s">
        <v>366</v>
      </c>
      <c r="C218" t="s">
        <v>367</v>
      </c>
      <c r="D218" t="s">
        <v>8</v>
      </c>
      <c r="E218" t="s">
        <v>9</v>
      </c>
      <c r="F218" t="str">
        <f>HYPERLINK("https://talan.bank.gov.ua/get-user-certificate/tXx3GWJp7_cgJ1PPnFNX","Завантажити сертифікат")</f>
        <v>Завантажити сертифікат</v>
      </c>
    </row>
    <row r="219" spans="1:6" x14ac:dyDescent="0.3">
      <c r="A219">
        <v>3782</v>
      </c>
      <c r="B219" t="s">
        <v>24</v>
      </c>
      <c r="C219" t="s">
        <v>25</v>
      </c>
      <c r="D219" t="s">
        <v>8</v>
      </c>
      <c r="E219" t="s">
        <v>9</v>
      </c>
      <c r="F219" t="str">
        <f>HYPERLINK("https://talan.bank.gov.ua/get-user-certificate/tXx3GROSUFXKR-BUB7QX","Завантажити сертифікат")</f>
        <v>Завантажити сертифікат</v>
      </c>
    </row>
    <row r="220" spans="1:6" x14ac:dyDescent="0.3">
      <c r="A220">
        <v>3783</v>
      </c>
      <c r="B220" t="s">
        <v>368</v>
      </c>
      <c r="C220" t="s">
        <v>162</v>
      </c>
      <c r="D220" t="s">
        <v>8</v>
      </c>
      <c r="E220" t="s">
        <v>9</v>
      </c>
      <c r="F220" t="str">
        <f>HYPERLINK("https://talan.bank.gov.ua/get-user-certificate/tXx3GfHbweqX5YdYzBRo","Завантажити сертифікат")</f>
        <v>Завантажити сертифікат</v>
      </c>
    </row>
    <row r="221" spans="1:6" x14ac:dyDescent="0.3">
      <c r="A221">
        <v>3784</v>
      </c>
      <c r="B221" t="s">
        <v>369</v>
      </c>
      <c r="C221" t="s">
        <v>370</v>
      </c>
      <c r="D221" t="s">
        <v>8</v>
      </c>
      <c r="E221" t="s">
        <v>9</v>
      </c>
      <c r="F221" t="str">
        <f>HYPERLINK("https://talan.bank.gov.ua/get-user-certificate/tXx3GNRe_Iswmdx9d1UA","Завантажити сертифікат")</f>
        <v>Завантажити сертифікат</v>
      </c>
    </row>
    <row r="222" spans="1:6" x14ac:dyDescent="0.3">
      <c r="A222">
        <v>3785</v>
      </c>
      <c r="B222" t="s">
        <v>371</v>
      </c>
      <c r="C222" t="s">
        <v>89</v>
      </c>
      <c r="D222" t="s">
        <v>8</v>
      </c>
      <c r="E222" t="s">
        <v>9</v>
      </c>
      <c r="F222" t="str">
        <f>HYPERLINK("https://talan.bank.gov.ua/get-user-certificate/tXx3G-P5vgjOmbQLdFkX","Завантажити сертифікат")</f>
        <v>Завантажити сертифікат</v>
      </c>
    </row>
    <row r="223" spans="1:6" x14ac:dyDescent="0.3">
      <c r="A223">
        <v>3786</v>
      </c>
      <c r="B223" t="s">
        <v>372</v>
      </c>
      <c r="C223" t="s">
        <v>373</v>
      </c>
      <c r="D223" t="s">
        <v>8</v>
      </c>
      <c r="E223" t="s">
        <v>9</v>
      </c>
      <c r="F223" t="str">
        <f>HYPERLINK("https://talan.bank.gov.ua/get-user-certificate/tXx3GbbgOIne4hbSg33y","Завантажити сертифікат")</f>
        <v>Завантажити сертифікат</v>
      </c>
    </row>
    <row r="224" spans="1:6" x14ac:dyDescent="0.3">
      <c r="A224">
        <v>3787</v>
      </c>
      <c r="B224" t="s">
        <v>374</v>
      </c>
      <c r="C224" t="s">
        <v>375</v>
      </c>
      <c r="D224" t="s">
        <v>8</v>
      </c>
      <c r="E224" t="s">
        <v>9</v>
      </c>
      <c r="F224" t="str">
        <f>HYPERLINK("https://talan.bank.gov.ua/get-user-certificate/tXx3GK2whCs5rg4kT7md","Завантажити сертифікат")</f>
        <v>Завантажити сертифікат</v>
      </c>
    </row>
    <row r="225" spans="1:6" x14ac:dyDescent="0.3">
      <c r="A225">
        <v>3788</v>
      </c>
      <c r="B225" t="s">
        <v>376</v>
      </c>
      <c r="C225" t="s">
        <v>377</v>
      </c>
      <c r="D225" t="s">
        <v>8</v>
      </c>
      <c r="E225" t="s">
        <v>9</v>
      </c>
      <c r="F225" t="str">
        <f>HYPERLINK("https://talan.bank.gov.ua/get-user-certificate/tXx3GqcDjcZLraskWF_q","Завантажити сертифікат")</f>
        <v>Завантажити сертифікат</v>
      </c>
    </row>
    <row r="226" spans="1:6" x14ac:dyDescent="0.3">
      <c r="A226">
        <v>3789</v>
      </c>
      <c r="B226" t="s">
        <v>378</v>
      </c>
      <c r="C226" t="s">
        <v>379</v>
      </c>
      <c r="D226" t="s">
        <v>8</v>
      </c>
      <c r="E226" t="s">
        <v>9</v>
      </c>
      <c r="F226" t="str">
        <f>HYPERLINK("https://talan.bank.gov.ua/get-user-certificate/tXx3G30_ZkstETetQP6Y","Завантажити сертифікат")</f>
        <v>Завантажити сертифікат</v>
      </c>
    </row>
    <row r="227" spans="1:6" x14ac:dyDescent="0.3">
      <c r="A227">
        <v>3790</v>
      </c>
      <c r="B227" t="s">
        <v>380</v>
      </c>
      <c r="C227" t="s">
        <v>381</v>
      </c>
      <c r="D227" t="s">
        <v>8</v>
      </c>
      <c r="E227" t="s">
        <v>9</v>
      </c>
      <c r="F227" t="str">
        <f>HYPERLINK("https://talan.bank.gov.ua/get-user-certificate/tXx3GpPeNyAkEDtz3Ns6","Завантажити сертифікат")</f>
        <v>Завантажити сертифікат</v>
      </c>
    </row>
    <row r="228" spans="1:6" x14ac:dyDescent="0.3">
      <c r="A228">
        <v>3791</v>
      </c>
      <c r="B228" t="s">
        <v>382</v>
      </c>
      <c r="C228" t="s">
        <v>383</v>
      </c>
      <c r="D228" t="s">
        <v>8</v>
      </c>
      <c r="E228" t="s">
        <v>9</v>
      </c>
      <c r="F228" t="str">
        <f>HYPERLINK("https://talan.bank.gov.ua/get-user-certificate/tXx3GhL1rGee2mSBB4kj","Завантажити сертифікат")</f>
        <v>Завантажити сертифікат</v>
      </c>
    </row>
    <row r="229" spans="1:6" x14ac:dyDescent="0.3">
      <c r="A229">
        <v>3792</v>
      </c>
      <c r="B229" t="s">
        <v>384</v>
      </c>
      <c r="C229" t="s">
        <v>385</v>
      </c>
      <c r="D229" t="s">
        <v>8</v>
      </c>
      <c r="E229" t="s">
        <v>9</v>
      </c>
      <c r="F229" t="str">
        <f>HYPERLINK("https://talan.bank.gov.ua/get-user-certificate/tXx3GuxfnCmsTkxbo1_d","Завантажити сертифікат")</f>
        <v>Завантажити сертифікат</v>
      </c>
    </row>
    <row r="230" spans="1:6" x14ac:dyDescent="0.3">
      <c r="A230">
        <v>3793</v>
      </c>
      <c r="B230" t="s">
        <v>386</v>
      </c>
      <c r="C230" t="s">
        <v>387</v>
      </c>
      <c r="D230" t="s">
        <v>8</v>
      </c>
      <c r="E230" t="s">
        <v>9</v>
      </c>
      <c r="F230" t="str">
        <f>HYPERLINK("https://talan.bank.gov.ua/get-user-certificate/tXx3GEj841m_OjK1h-jr","Завантажити сертифікат")</f>
        <v>Завантажити сертифікат</v>
      </c>
    </row>
    <row r="231" spans="1:6" x14ac:dyDescent="0.3">
      <c r="A231">
        <v>3794</v>
      </c>
      <c r="B231" t="s">
        <v>303</v>
      </c>
      <c r="C231" t="s">
        <v>208</v>
      </c>
      <c r="D231" t="s">
        <v>8</v>
      </c>
      <c r="E231" t="s">
        <v>9</v>
      </c>
      <c r="F231" t="str">
        <f>HYPERLINK("https://talan.bank.gov.ua/get-user-certificate/tXx3GAnNIwd4whVK09Fk","Завантажити сертифікат")</f>
        <v>Завантажити сертифікат</v>
      </c>
    </row>
    <row r="232" spans="1:6" x14ac:dyDescent="0.3">
      <c r="A232">
        <v>3795</v>
      </c>
      <c r="B232" t="s">
        <v>388</v>
      </c>
      <c r="C232" t="s">
        <v>389</v>
      </c>
      <c r="D232" t="s">
        <v>8</v>
      </c>
      <c r="E232" t="s">
        <v>9</v>
      </c>
      <c r="F232" t="str">
        <f>HYPERLINK("https://talan.bank.gov.ua/get-user-certificate/tXx3GYiqAv2KvnyorgID","Завантажити сертифікат")</f>
        <v>Завантажити сертифікат</v>
      </c>
    </row>
    <row r="233" spans="1:6" x14ac:dyDescent="0.3">
      <c r="A233">
        <v>3796</v>
      </c>
      <c r="B233" t="s">
        <v>390</v>
      </c>
      <c r="C233" t="s">
        <v>72</v>
      </c>
      <c r="D233" t="s">
        <v>8</v>
      </c>
      <c r="E233" t="s">
        <v>9</v>
      </c>
      <c r="F233" t="str">
        <f>HYPERLINK("https://talan.bank.gov.ua/get-user-certificate/tXx3GbvPZctEKpR5_mkA","Завантажити сертифікат")</f>
        <v>Завантажити сертифікат</v>
      </c>
    </row>
    <row r="234" spans="1:6" x14ac:dyDescent="0.3">
      <c r="A234">
        <v>3797</v>
      </c>
      <c r="B234" t="s">
        <v>253</v>
      </c>
      <c r="C234" t="s">
        <v>168</v>
      </c>
      <c r="D234" t="s">
        <v>8</v>
      </c>
      <c r="E234" t="s">
        <v>9</v>
      </c>
      <c r="F234" t="str">
        <f>HYPERLINK("https://talan.bank.gov.ua/get-user-certificate/tXx3GNB9tlOcyTqZ0XBx","Завантажити сертифікат")</f>
        <v>Завантажити сертифікат</v>
      </c>
    </row>
    <row r="235" spans="1:6" x14ac:dyDescent="0.3">
      <c r="A235">
        <v>3798</v>
      </c>
      <c r="B235" t="s">
        <v>259</v>
      </c>
      <c r="C235" t="s">
        <v>77</v>
      </c>
      <c r="D235" t="s">
        <v>391</v>
      </c>
      <c r="E235" t="s">
        <v>392</v>
      </c>
      <c r="F235" t="str">
        <f>HYPERLINK("https://talan.bank.gov.ua/get-user-certificate/hBB9Y3ON-I_hrseP-mBS","Завантажити сертифікат")</f>
        <v>Завантажити сертифікат</v>
      </c>
    </row>
    <row r="236" spans="1:6" x14ac:dyDescent="0.3">
      <c r="A236">
        <v>3799</v>
      </c>
      <c r="B236" t="s">
        <v>393</v>
      </c>
      <c r="C236" t="s">
        <v>394</v>
      </c>
      <c r="D236" t="s">
        <v>391</v>
      </c>
      <c r="E236" t="s">
        <v>392</v>
      </c>
      <c r="F236" t="str">
        <f>HYPERLINK("https://talan.bank.gov.ua/get-user-certificate/hBB9YAC7Z8xhEwLWwM-j","Завантажити сертифікат")</f>
        <v>Завантажити сертифікат</v>
      </c>
    </row>
    <row r="237" spans="1:6" x14ac:dyDescent="0.3">
      <c r="A237">
        <v>3800</v>
      </c>
      <c r="B237" t="s">
        <v>369</v>
      </c>
      <c r="C237" t="s">
        <v>370</v>
      </c>
      <c r="D237" t="s">
        <v>391</v>
      </c>
      <c r="E237" t="s">
        <v>392</v>
      </c>
      <c r="F237" t="str">
        <f>HYPERLINK("https://talan.bank.gov.ua/get-user-certificate/hBB9YZOezPcCbnv0ZqV0","Завантажити сертифікат")</f>
        <v>Завантажити сертифікат</v>
      </c>
    </row>
    <row r="238" spans="1:6" x14ac:dyDescent="0.3">
      <c r="A238">
        <v>3801</v>
      </c>
      <c r="B238" t="s">
        <v>257</v>
      </c>
      <c r="C238" t="s">
        <v>258</v>
      </c>
      <c r="D238" t="s">
        <v>391</v>
      </c>
      <c r="E238" t="s">
        <v>392</v>
      </c>
      <c r="F238" t="str">
        <f>HYPERLINK("https://talan.bank.gov.ua/get-user-certificate/hBB9YJ-McWhVDx2ZkdPT","Завантажити сертифікат")</f>
        <v>Завантажити сертифікат</v>
      </c>
    </row>
    <row r="239" spans="1:6" x14ac:dyDescent="0.3">
      <c r="A239">
        <v>3802</v>
      </c>
      <c r="B239" t="s">
        <v>395</v>
      </c>
      <c r="C239" t="s">
        <v>396</v>
      </c>
      <c r="D239" t="s">
        <v>391</v>
      </c>
      <c r="E239" t="s">
        <v>392</v>
      </c>
      <c r="F239" t="str">
        <f>HYPERLINK("https://talan.bank.gov.ua/get-user-certificate/hBB9YyMTMAq6ddHONi75","Завантажити сертифікат")</f>
        <v>Завантажити сертифікат</v>
      </c>
    </row>
    <row r="240" spans="1:6" x14ac:dyDescent="0.3">
      <c r="A240">
        <v>3803</v>
      </c>
      <c r="B240" t="s">
        <v>69</v>
      </c>
      <c r="C240" t="s">
        <v>70</v>
      </c>
      <c r="D240" t="s">
        <v>391</v>
      </c>
      <c r="E240" t="s">
        <v>392</v>
      </c>
      <c r="F240" t="str">
        <f>HYPERLINK("https://talan.bank.gov.ua/get-user-certificate/hBB9Yf8EYoN9dXAQNUBO","Завантажити сертифікат")</f>
        <v>Завантажити сертифікат</v>
      </c>
    </row>
    <row r="241" spans="1:6" x14ac:dyDescent="0.3">
      <c r="A241">
        <v>3804</v>
      </c>
      <c r="B241" t="s">
        <v>88</v>
      </c>
      <c r="C241" t="s">
        <v>89</v>
      </c>
      <c r="D241" t="s">
        <v>391</v>
      </c>
      <c r="E241" t="s">
        <v>392</v>
      </c>
      <c r="F241" t="str">
        <f>HYPERLINK("https://talan.bank.gov.ua/get-user-certificate/hBB9YVi8K-T6U0xNtRrR","Завантажити сертифікат")</f>
        <v>Завантажити сертифікат</v>
      </c>
    </row>
    <row r="242" spans="1:6" x14ac:dyDescent="0.3">
      <c r="A242">
        <v>3805</v>
      </c>
      <c r="B242" t="s">
        <v>156</v>
      </c>
      <c r="C242" t="s">
        <v>397</v>
      </c>
      <c r="D242" t="s">
        <v>391</v>
      </c>
      <c r="E242" t="s">
        <v>392</v>
      </c>
      <c r="F242" t="str">
        <f>HYPERLINK("https://talan.bank.gov.ua/get-user-certificate/hBB9Y42HYqj_qqUGkWX6","Завантажити сертифікат")</f>
        <v>Завантажити сертифікат</v>
      </c>
    </row>
    <row r="243" spans="1:6" x14ac:dyDescent="0.3">
      <c r="A243">
        <v>3806</v>
      </c>
      <c r="B243" t="s">
        <v>398</v>
      </c>
      <c r="C243" t="s">
        <v>399</v>
      </c>
      <c r="D243" t="s">
        <v>391</v>
      </c>
      <c r="E243" t="s">
        <v>392</v>
      </c>
      <c r="F243" t="str">
        <f>HYPERLINK("https://talan.bank.gov.ua/get-user-certificate/hBB9Ypfr9U28CyrC02fg","Завантажити сертифікат")</f>
        <v>Завантажити сертифікат</v>
      </c>
    </row>
    <row r="244" spans="1:6" x14ac:dyDescent="0.3">
      <c r="A244">
        <v>3807</v>
      </c>
      <c r="B244" t="s">
        <v>86</v>
      </c>
      <c r="C244" t="s">
        <v>87</v>
      </c>
      <c r="D244" t="s">
        <v>391</v>
      </c>
      <c r="E244" t="s">
        <v>392</v>
      </c>
      <c r="F244" t="str">
        <f>HYPERLINK("https://talan.bank.gov.ua/get-user-certificate/hBB9YldD6-H9ftafiZQe","Завантажити сертифікат")</f>
        <v>Завантажити сертифікат</v>
      </c>
    </row>
    <row r="245" spans="1:6" x14ac:dyDescent="0.3">
      <c r="A245">
        <v>3808</v>
      </c>
      <c r="B245" t="s">
        <v>58</v>
      </c>
      <c r="C245" t="s">
        <v>59</v>
      </c>
      <c r="D245" t="s">
        <v>391</v>
      </c>
      <c r="E245" t="s">
        <v>392</v>
      </c>
      <c r="F245" t="str">
        <f>HYPERLINK("https://talan.bank.gov.ua/get-user-certificate/hBB9YZyNXyfpjx59mWU5","Завантажити сертифікат")</f>
        <v>Завантажити сертифікат</v>
      </c>
    </row>
    <row r="246" spans="1:6" x14ac:dyDescent="0.3">
      <c r="A246">
        <v>3809</v>
      </c>
      <c r="B246" t="s">
        <v>167</v>
      </c>
      <c r="C246" t="s">
        <v>400</v>
      </c>
      <c r="D246" t="s">
        <v>391</v>
      </c>
      <c r="E246" t="s">
        <v>392</v>
      </c>
      <c r="F246" t="str">
        <f>HYPERLINK("https://talan.bank.gov.ua/get-user-certificate/hBB9YbQwtQRGu6cpCm1W","Завантажити сертифікат")</f>
        <v>Завантажити сертифікат</v>
      </c>
    </row>
    <row r="247" spans="1:6" x14ac:dyDescent="0.3">
      <c r="A247">
        <v>3810</v>
      </c>
      <c r="B247" t="s">
        <v>401</v>
      </c>
      <c r="C247" t="s">
        <v>375</v>
      </c>
      <c r="D247" t="s">
        <v>391</v>
      </c>
      <c r="E247" t="s">
        <v>392</v>
      </c>
      <c r="F247" t="str">
        <f>HYPERLINK("https://talan.bank.gov.ua/get-user-certificate/hBB9Y-6zkk2H1OItMmHA","Завантажити сертифікат")</f>
        <v>Завантажити сертифікат</v>
      </c>
    </row>
    <row r="248" spans="1:6" x14ac:dyDescent="0.3">
      <c r="A248">
        <v>3811</v>
      </c>
      <c r="B248" t="s">
        <v>382</v>
      </c>
      <c r="C248" t="s">
        <v>402</v>
      </c>
      <c r="D248" t="s">
        <v>391</v>
      </c>
      <c r="E248" t="s">
        <v>392</v>
      </c>
      <c r="F248" t="str">
        <f>HYPERLINK("https://talan.bank.gov.ua/get-user-certificate/hBB9YK4DjI3zoU5b6_Nd","Завантажити сертифікат")</f>
        <v>Завантажити сертифікат</v>
      </c>
    </row>
    <row r="249" spans="1:6" x14ac:dyDescent="0.3">
      <c r="A249">
        <v>3812</v>
      </c>
      <c r="B249" t="s">
        <v>218</v>
      </c>
      <c r="C249" t="s">
        <v>403</v>
      </c>
      <c r="D249" t="s">
        <v>391</v>
      </c>
      <c r="E249" t="s">
        <v>392</v>
      </c>
      <c r="F249" t="str">
        <f>HYPERLINK("https://talan.bank.gov.ua/get-user-certificate/hBB9YGgHBMXj7svEf-E4","Завантажити сертифікат")</f>
        <v>Завантажити сертифікат</v>
      </c>
    </row>
    <row r="250" spans="1:6" x14ac:dyDescent="0.3">
      <c r="A250">
        <v>3813</v>
      </c>
      <c r="B250" t="s">
        <v>404</v>
      </c>
      <c r="C250" t="s">
        <v>59</v>
      </c>
      <c r="D250" t="s">
        <v>391</v>
      </c>
      <c r="E250" t="s">
        <v>392</v>
      </c>
      <c r="F250" t="str">
        <f>HYPERLINK("https://talan.bank.gov.ua/get-user-certificate/hBB9Y0Q3MW8V05zCpax-","Завантажити сертифікат")</f>
        <v>Завантажити сертифікат</v>
      </c>
    </row>
    <row r="251" spans="1:6" x14ac:dyDescent="0.3">
      <c r="A251">
        <v>3814</v>
      </c>
      <c r="B251" t="s">
        <v>405</v>
      </c>
      <c r="C251" t="s">
        <v>406</v>
      </c>
      <c r="D251" t="s">
        <v>391</v>
      </c>
      <c r="E251" t="s">
        <v>392</v>
      </c>
      <c r="F251" t="str">
        <f>HYPERLINK("https://talan.bank.gov.ua/get-user-certificate/hBB9Yfiz5xvJ1_QtxgYW","Завантажити сертифікат")</f>
        <v>Завантажити сертифікат</v>
      </c>
    </row>
    <row r="252" spans="1:6" x14ac:dyDescent="0.3">
      <c r="A252">
        <v>3815</v>
      </c>
      <c r="B252" t="s">
        <v>407</v>
      </c>
      <c r="C252" t="s">
        <v>408</v>
      </c>
      <c r="D252" t="s">
        <v>391</v>
      </c>
      <c r="E252" t="s">
        <v>392</v>
      </c>
      <c r="F252" t="str">
        <f>HYPERLINK("https://talan.bank.gov.ua/get-user-certificate/hBB9Y4v8daEB6WcSg0P6","Завантажити сертифікат")</f>
        <v>Завантажити сертифікат</v>
      </c>
    </row>
    <row r="253" spans="1:6" x14ac:dyDescent="0.3">
      <c r="A253">
        <v>3816</v>
      </c>
      <c r="B253" t="s">
        <v>409</v>
      </c>
      <c r="C253" t="s">
        <v>410</v>
      </c>
      <c r="D253" t="s">
        <v>391</v>
      </c>
      <c r="E253" t="s">
        <v>392</v>
      </c>
      <c r="F253" t="str">
        <f>HYPERLINK("https://talan.bank.gov.ua/get-user-certificate/hBB9YVxWtkW1mBluvAM2","Завантажити сертифікат")</f>
        <v>Завантажити сертифікат</v>
      </c>
    </row>
    <row r="254" spans="1:6" x14ac:dyDescent="0.3">
      <c r="A254">
        <v>3817</v>
      </c>
      <c r="B254" t="s">
        <v>130</v>
      </c>
      <c r="C254" t="s">
        <v>131</v>
      </c>
      <c r="D254" t="s">
        <v>391</v>
      </c>
      <c r="E254" t="s">
        <v>392</v>
      </c>
      <c r="F254" t="str">
        <f>HYPERLINK("https://talan.bank.gov.ua/get-user-certificate/hBB9YzvVE75HUt9-ILJR","Завантажити сертифікат")</f>
        <v>Завантажити сертифікат</v>
      </c>
    </row>
    <row r="255" spans="1:6" x14ac:dyDescent="0.3">
      <c r="A255">
        <v>3818</v>
      </c>
      <c r="B255" t="s">
        <v>10</v>
      </c>
      <c r="C255" t="s">
        <v>11</v>
      </c>
      <c r="D255" t="s">
        <v>391</v>
      </c>
      <c r="E255" t="s">
        <v>392</v>
      </c>
      <c r="F255" t="str">
        <f>HYPERLINK("https://talan.bank.gov.ua/get-user-certificate/hBB9YeEROwtFYctvoqMe","Завантажити сертифікат")</f>
        <v>Завантажити сертифікат</v>
      </c>
    </row>
    <row r="256" spans="1:6" x14ac:dyDescent="0.3">
      <c r="A256">
        <v>3819</v>
      </c>
      <c r="B256" t="s">
        <v>411</v>
      </c>
      <c r="C256" t="s">
        <v>412</v>
      </c>
      <c r="D256" t="s">
        <v>391</v>
      </c>
      <c r="E256" t="s">
        <v>392</v>
      </c>
      <c r="F256" t="str">
        <f>HYPERLINK("https://talan.bank.gov.ua/get-user-certificate/hBB9YlvVhT8moEqVAZhs","Завантажити сертифікат")</f>
        <v>Завантажити сертифікат</v>
      </c>
    </row>
    <row r="257" spans="1:6" x14ac:dyDescent="0.3">
      <c r="A257">
        <v>3820</v>
      </c>
      <c r="B257" t="s">
        <v>251</v>
      </c>
      <c r="C257" t="s">
        <v>252</v>
      </c>
      <c r="D257" t="s">
        <v>391</v>
      </c>
      <c r="E257" t="s">
        <v>392</v>
      </c>
      <c r="F257" t="str">
        <f>HYPERLINK("https://talan.bank.gov.ua/get-user-certificate/hBB9Y7jspaPAB0_kv2Hz","Завантажити сертифікат")</f>
        <v>Завантажити сертифікат</v>
      </c>
    </row>
    <row r="258" spans="1:6" x14ac:dyDescent="0.3">
      <c r="A258">
        <v>3821</v>
      </c>
      <c r="B258" t="s">
        <v>413</v>
      </c>
      <c r="C258" t="s">
        <v>166</v>
      </c>
      <c r="D258" t="s">
        <v>391</v>
      </c>
      <c r="E258" t="s">
        <v>392</v>
      </c>
      <c r="F258" t="str">
        <f>HYPERLINK("https://talan.bank.gov.ua/get-user-certificate/hBB9YxjFCoM20kXqKqkb","Завантажити сертифікат")</f>
        <v>Завантажити сертифікат</v>
      </c>
    </row>
    <row r="259" spans="1:6" x14ac:dyDescent="0.3">
      <c r="A259">
        <v>3822</v>
      </c>
      <c r="B259" t="s">
        <v>414</v>
      </c>
      <c r="C259" t="s">
        <v>415</v>
      </c>
      <c r="D259" t="s">
        <v>391</v>
      </c>
      <c r="E259" t="s">
        <v>392</v>
      </c>
      <c r="F259" t="str">
        <f>HYPERLINK("https://talan.bank.gov.ua/get-user-certificate/hBB9Yt8bZbhhCdtqbBzB","Завантажити сертифікат")</f>
        <v>Завантажити сертифікат</v>
      </c>
    </row>
    <row r="260" spans="1:6" x14ac:dyDescent="0.3">
      <c r="A260">
        <v>3823</v>
      </c>
      <c r="B260" t="s">
        <v>416</v>
      </c>
      <c r="C260" t="s">
        <v>417</v>
      </c>
      <c r="D260" t="s">
        <v>391</v>
      </c>
      <c r="E260" t="s">
        <v>392</v>
      </c>
      <c r="F260" t="str">
        <f>HYPERLINK("https://talan.bank.gov.ua/get-user-certificate/hBB9YsF0Gqs_KpLgDGxX","Завантажити сертифікат")</f>
        <v>Завантажити сертифікат</v>
      </c>
    </row>
    <row r="261" spans="1:6" x14ac:dyDescent="0.3">
      <c r="A261">
        <v>3824</v>
      </c>
      <c r="B261" t="s">
        <v>90</v>
      </c>
      <c r="C261" t="s">
        <v>91</v>
      </c>
      <c r="D261" t="s">
        <v>391</v>
      </c>
      <c r="E261" t="s">
        <v>392</v>
      </c>
      <c r="F261" t="str">
        <f>HYPERLINK("https://talan.bank.gov.ua/get-user-certificate/hBB9YfpW2xQcvzhkdwfJ","Завантажити сертифікат")</f>
        <v>Завантажити сертифікат</v>
      </c>
    </row>
    <row r="262" spans="1:6" x14ac:dyDescent="0.3">
      <c r="A262">
        <v>3825</v>
      </c>
      <c r="B262" t="s">
        <v>44</v>
      </c>
      <c r="C262" t="s">
        <v>45</v>
      </c>
      <c r="D262" t="s">
        <v>391</v>
      </c>
      <c r="E262" t="s">
        <v>392</v>
      </c>
      <c r="F262" t="str">
        <f>HYPERLINK("https://talan.bank.gov.ua/get-user-certificate/hBB9YDa0NFyWsYbUqfrF","Завантажити сертифікат")</f>
        <v>Завантажити сертифікат</v>
      </c>
    </row>
    <row r="263" spans="1:6" x14ac:dyDescent="0.3">
      <c r="A263">
        <v>3826</v>
      </c>
      <c r="B263" t="s">
        <v>418</v>
      </c>
      <c r="C263" t="s">
        <v>419</v>
      </c>
      <c r="D263" t="s">
        <v>391</v>
      </c>
      <c r="E263" t="s">
        <v>392</v>
      </c>
      <c r="F263" t="str">
        <f>HYPERLINK("https://talan.bank.gov.ua/get-user-certificate/hBB9Ye6vzWjOhdBHesKw","Завантажити сертифікат")</f>
        <v>Завантажити сертифікат</v>
      </c>
    </row>
    <row r="264" spans="1:6" x14ac:dyDescent="0.3">
      <c r="A264">
        <v>3827</v>
      </c>
      <c r="B264" t="s">
        <v>192</v>
      </c>
      <c r="C264" t="s">
        <v>193</v>
      </c>
      <c r="D264" t="s">
        <v>391</v>
      </c>
      <c r="E264" t="s">
        <v>392</v>
      </c>
      <c r="F264" t="str">
        <f>HYPERLINK("https://talan.bank.gov.ua/get-user-certificate/hBB9YDJ0ia3ep9qiwfuM","Завантажити сертифікат")</f>
        <v>Завантажити сертифікат</v>
      </c>
    </row>
    <row r="265" spans="1:6" x14ac:dyDescent="0.3">
      <c r="A265">
        <v>3828</v>
      </c>
      <c r="B265" t="s">
        <v>420</v>
      </c>
      <c r="C265" t="s">
        <v>421</v>
      </c>
      <c r="D265" t="s">
        <v>391</v>
      </c>
      <c r="E265" t="s">
        <v>392</v>
      </c>
      <c r="F265" t="str">
        <f>HYPERLINK("https://talan.bank.gov.ua/get-user-certificate/hBB9YxLVGvt7iQUlbycI","Завантажити сертифікат")</f>
        <v>Завантажити сертифікат</v>
      </c>
    </row>
    <row r="266" spans="1:6" x14ac:dyDescent="0.3">
      <c r="A266">
        <v>3829</v>
      </c>
      <c r="B266" t="s">
        <v>422</v>
      </c>
      <c r="C266" t="s">
        <v>423</v>
      </c>
      <c r="D266" t="s">
        <v>391</v>
      </c>
      <c r="E266" t="s">
        <v>392</v>
      </c>
      <c r="F266" t="str">
        <f>HYPERLINK("https://talan.bank.gov.ua/get-user-certificate/hBB9Ywzz0zeAItFeWiCF","Завантажити сертифікат")</f>
        <v>Завантажити сертифікат</v>
      </c>
    </row>
    <row r="267" spans="1:6" x14ac:dyDescent="0.3">
      <c r="A267">
        <v>3830</v>
      </c>
      <c r="B267" t="s">
        <v>121</v>
      </c>
      <c r="C267" t="s">
        <v>122</v>
      </c>
      <c r="D267" t="s">
        <v>391</v>
      </c>
      <c r="E267" t="s">
        <v>392</v>
      </c>
      <c r="F267" t="str">
        <f>HYPERLINK("https://talan.bank.gov.ua/get-user-certificate/hBB9Yb56CbhZXuDN2cYT","Завантажити сертифікат")</f>
        <v>Завантажити сертифікат</v>
      </c>
    </row>
    <row r="268" spans="1:6" x14ac:dyDescent="0.3">
      <c r="A268">
        <v>3831</v>
      </c>
      <c r="B268" t="s">
        <v>111</v>
      </c>
      <c r="C268" t="s">
        <v>70</v>
      </c>
      <c r="D268" t="s">
        <v>391</v>
      </c>
      <c r="E268" t="s">
        <v>392</v>
      </c>
      <c r="F268" t="str">
        <f>HYPERLINK("https://talan.bank.gov.ua/get-user-certificate/hBB9YGDPsbnROIy6Skwk","Завантажити сертифікат")</f>
        <v>Завантажити сертифікат</v>
      </c>
    </row>
    <row r="269" spans="1:6" x14ac:dyDescent="0.3">
      <c r="A269">
        <v>3832</v>
      </c>
      <c r="B269" t="s">
        <v>424</v>
      </c>
      <c r="C269" t="s">
        <v>425</v>
      </c>
      <c r="D269" t="s">
        <v>391</v>
      </c>
      <c r="E269" t="s">
        <v>392</v>
      </c>
      <c r="F269" t="str">
        <f>HYPERLINK("https://talan.bank.gov.ua/get-user-certificate/hBB9Y1b4of41rWkKvyws","Завантажити сертифікат")</f>
        <v>Завантажити сертифікат</v>
      </c>
    </row>
    <row r="270" spans="1:6" x14ac:dyDescent="0.3">
      <c r="A270">
        <v>3833</v>
      </c>
      <c r="B270" t="s">
        <v>426</v>
      </c>
      <c r="C270" t="s">
        <v>427</v>
      </c>
      <c r="D270" t="s">
        <v>391</v>
      </c>
      <c r="E270" t="s">
        <v>392</v>
      </c>
      <c r="F270" t="str">
        <f>HYPERLINK("https://talan.bank.gov.ua/get-user-certificate/hBB9YFyQvPZJkOTs8Ryo","Завантажити сертифікат")</f>
        <v>Завантажити сертифікат</v>
      </c>
    </row>
    <row r="271" spans="1:6" x14ac:dyDescent="0.3">
      <c r="A271">
        <v>3834</v>
      </c>
      <c r="B271" t="s">
        <v>207</v>
      </c>
      <c r="C271" t="s">
        <v>428</v>
      </c>
      <c r="D271" t="s">
        <v>391</v>
      </c>
      <c r="E271" t="s">
        <v>392</v>
      </c>
      <c r="F271" t="str">
        <f>HYPERLINK("https://talan.bank.gov.ua/get-user-certificate/hBB9YWa3A1OOX1g7UwCT","Завантажити сертифікат")</f>
        <v>Завантажити сертифікат</v>
      </c>
    </row>
    <row r="272" spans="1:6" x14ac:dyDescent="0.3">
      <c r="A272">
        <v>3835</v>
      </c>
      <c r="B272" t="s">
        <v>429</v>
      </c>
      <c r="C272" t="s">
        <v>430</v>
      </c>
      <c r="D272" t="s">
        <v>391</v>
      </c>
      <c r="E272" t="s">
        <v>392</v>
      </c>
      <c r="F272" t="str">
        <f>HYPERLINK("https://talan.bank.gov.ua/get-user-certificate/hBB9YaBgD7HUTplJfdk6","Завантажити сертифікат")</f>
        <v>Завантажити сертифікат</v>
      </c>
    </row>
    <row r="273" spans="1:6" x14ac:dyDescent="0.3">
      <c r="A273">
        <v>3836</v>
      </c>
      <c r="B273" t="s">
        <v>73</v>
      </c>
      <c r="C273" t="s">
        <v>431</v>
      </c>
      <c r="D273" t="s">
        <v>391</v>
      </c>
      <c r="E273" t="s">
        <v>392</v>
      </c>
      <c r="F273" t="str">
        <f>HYPERLINK("https://talan.bank.gov.ua/get-user-certificate/hBB9Y32dwo6kI-YasHE4","Завантажити сертифікат")</f>
        <v>Завантажити сертифікат</v>
      </c>
    </row>
    <row r="274" spans="1:6" x14ac:dyDescent="0.3">
      <c r="A274">
        <v>3837</v>
      </c>
      <c r="B274" t="s">
        <v>432</v>
      </c>
      <c r="C274" t="s">
        <v>433</v>
      </c>
      <c r="D274" t="s">
        <v>391</v>
      </c>
      <c r="E274" t="s">
        <v>392</v>
      </c>
      <c r="F274" t="str">
        <f>HYPERLINK("https://talan.bank.gov.ua/get-user-certificate/hBB9YsF9i5x_Z8gSAe48","Завантажити сертифікат")</f>
        <v>Завантажити сертифікат</v>
      </c>
    </row>
    <row r="275" spans="1:6" x14ac:dyDescent="0.3">
      <c r="A275">
        <v>3838</v>
      </c>
      <c r="B275" t="s">
        <v>230</v>
      </c>
      <c r="C275" t="s">
        <v>400</v>
      </c>
      <c r="D275" t="s">
        <v>391</v>
      </c>
      <c r="E275" t="s">
        <v>392</v>
      </c>
      <c r="F275" t="str">
        <f>HYPERLINK("https://talan.bank.gov.ua/get-user-certificate/hBB9YKHuBw_a6Lk4Eoh-","Завантажити сертифікат")</f>
        <v>Завантажити сертифікат</v>
      </c>
    </row>
    <row r="276" spans="1:6" x14ac:dyDescent="0.3">
      <c r="A276">
        <v>3839</v>
      </c>
      <c r="B276" t="s">
        <v>338</v>
      </c>
      <c r="C276" t="s">
        <v>434</v>
      </c>
      <c r="D276" t="s">
        <v>391</v>
      </c>
      <c r="E276" t="s">
        <v>392</v>
      </c>
      <c r="F276" t="str">
        <f>HYPERLINK("https://talan.bank.gov.ua/get-user-certificate/hBB9Ymdoweu67_LKftqJ","Завантажити сертифікат")</f>
        <v>Завантажити сертифікат</v>
      </c>
    </row>
    <row r="277" spans="1:6" x14ac:dyDescent="0.3">
      <c r="A277">
        <v>3840</v>
      </c>
      <c r="B277" t="s">
        <v>34</v>
      </c>
      <c r="C277" t="s">
        <v>35</v>
      </c>
      <c r="D277" t="s">
        <v>391</v>
      </c>
      <c r="E277" t="s">
        <v>392</v>
      </c>
      <c r="F277" t="str">
        <f>HYPERLINK("https://talan.bank.gov.ua/get-user-certificate/hBB9YpTtGTVokj71B8cK","Завантажити сертифікат")</f>
        <v>Завантажити сертифікат</v>
      </c>
    </row>
    <row r="278" spans="1:6" x14ac:dyDescent="0.3">
      <c r="A278">
        <v>3841</v>
      </c>
      <c r="B278" t="s">
        <v>435</v>
      </c>
      <c r="C278" t="s">
        <v>436</v>
      </c>
      <c r="D278" t="s">
        <v>391</v>
      </c>
      <c r="E278" t="s">
        <v>392</v>
      </c>
      <c r="F278" t="str">
        <f>HYPERLINK("https://talan.bank.gov.ua/get-user-certificate/hBB9YfkdG0bXemv4bMeD","Завантажити сертифікат")</f>
        <v>Завантажити сертифікат</v>
      </c>
    </row>
    <row r="279" spans="1:6" x14ac:dyDescent="0.3">
      <c r="A279">
        <v>3842</v>
      </c>
      <c r="B279" t="s">
        <v>260</v>
      </c>
      <c r="C279" t="s">
        <v>261</v>
      </c>
      <c r="D279" t="s">
        <v>391</v>
      </c>
      <c r="E279" t="s">
        <v>392</v>
      </c>
      <c r="F279" t="str">
        <f>HYPERLINK("https://talan.bank.gov.ua/get-user-certificate/hBB9Yq1zghdEJDCvqRy_","Завантажити сертифікат")</f>
        <v>Завантажити сертифікат</v>
      </c>
    </row>
    <row r="280" spans="1:6" x14ac:dyDescent="0.3">
      <c r="A280">
        <v>3843</v>
      </c>
      <c r="B280" t="s">
        <v>437</v>
      </c>
      <c r="C280" t="s">
        <v>438</v>
      </c>
      <c r="D280" t="s">
        <v>391</v>
      </c>
      <c r="E280" t="s">
        <v>392</v>
      </c>
      <c r="F280" t="str">
        <f>HYPERLINK("https://talan.bank.gov.ua/get-user-certificate/hBB9YzW-Immj--6HA7mf","Завантажити сертифікат")</f>
        <v>Завантажити сертифікат</v>
      </c>
    </row>
    <row r="281" spans="1:6" x14ac:dyDescent="0.3">
      <c r="A281">
        <v>3844</v>
      </c>
      <c r="B281" t="s">
        <v>439</v>
      </c>
      <c r="C281" t="s">
        <v>440</v>
      </c>
      <c r="D281" t="s">
        <v>391</v>
      </c>
      <c r="E281" t="s">
        <v>392</v>
      </c>
      <c r="F281" t="str">
        <f>HYPERLINK("https://talan.bank.gov.ua/get-user-certificate/hBB9Y6ehs3GahOW_rJ5P","Завантажити сертифікат")</f>
        <v>Завантажити сертифікат</v>
      </c>
    </row>
    <row r="282" spans="1:6" x14ac:dyDescent="0.3">
      <c r="A282">
        <v>3845</v>
      </c>
      <c r="B282" t="s">
        <v>441</v>
      </c>
      <c r="C282" t="s">
        <v>442</v>
      </c>
      <c r="D282" t="s">
        <v>391</v>
      </c>
      <c r="E282" t="s">
        <v>392</v>
      </c>
      <c r="F282" t="str">
        <f>HYPERLINK("https://talan.bank.gov.ua/get-user-certificate/hBB9Ylns2AKt3lVxP2L9","Завантажити сертифікат")</f>
        <v>Завантажити сертифікат</v>
      </c>
    </row>
    <row r="283" spans="1:6" x14ac:dyDescent="0.3">
      <c r="A283">
        <v>3846</v>
      </c>
      <c r="B283" t="s">
        <v>443</v>
      </c>
      <c r="C283" t="s">
        <v>444</v>
      </c>
      <c r="D283" t="s">
        <v>391</v>
      </c>
      <c r="E283" t="s">
        <v>392</v>
      </c>
      <c r="F283" t="str">
        <f>HYPERLINK("https://talan.bank.gov.ua/get-user-certificate/hBB9YiKGQEdbVIZjZYrh","Завантажити сертифікат")</f>
        <v>Завантажити сертифікат</v>
      </c>
    </row>
    <row r="284" spans="1:6" x14ac:dyDescent="0.3">
      <c r="A284">
        <v>3847</v>
      </c>
      <c r="B284" t="s">
        <v>445</v>
      </c>
      <c r="C284" t="s">
        <v>446</v>
      </c>
      <c r="D284" t="s">
        <v>391</v>
      </c>
      <c r="E284" t="s">
        <v>392</v>
      </c>
      <c r="F284" t="str">
        <f>HYPERLINK("https://talan.bank.gov.ua/get-user-certificate/hBB9YWF_IUzS5TJghzwo","Завантажити сертифікат")</f>
        <v>Завантажити сертифікат</v>
      </c>
    </row>
    <row r="285" spans="1:6" x14ac:dyDescent="0.3">
      <c r="A285">
        <v>3848</v>
      </c>
      <c r="B285" t="s">
        <v>242</v>
      </c>
      <c r="C285" t="s">
        <v>124</v>
      </c>
      <c r="D285" t="s">
        <v>391</v>
      </c>
      <c r="E285" t="s">
        <v>392</v>
      </c>
      <c r="F285" t="str">
        <f>HYPERLINK("https://talan.bank.gov.ua/get-user-certificate/hBB9Y4cufIxatBee9iIZ","Завантажити сертифікат")</f>
        <v>Завантажити сертифікат</v>
      </c>
    </row>
    <row r="286" spans="1:6" x14ac:dyDescent="0.3">
      <c r="A286">
        <v>3849</v>
      </c>
      <c r="B286" t="s">
        <v>447</v>
      </c>
      <c r="C286" t="s">
        <v>448</v>
      </c>
      <c r="D286" t="s">
        <v>391</v>
      </c>
      <c r="E286" t="s">
        <v>392</v>
      </c>
      <c r="F286" t="str">
        <f>HYPERLINK("https://talan.bank.gov.ua/get-user-certificate/hBB9YLWRauh-L91LPUyu","Завантажити сертифікат")</f>
        <v>Завантажити сертифікат</v>
      </c>
    </row>
    <row r="287" spans="1:6" x14ac:dyDescent="0.3">
      <c r="A287">
        <v>3850</v>
      </c>
      <c r="B287" t="s">
        <v>449</v>
      </c>
      <c r="C287" t="s">
        <v>450</v>
      </c>
      <c r="D287" t="s">
        <v>391</v>
      </c>
      <c r="E287" t="s">
        <v>392</v>
      </c>
      <c r="F287" t="str">
        <f>HYPERLINK("https://talan.bank.gov.ua/get-user-certificate/hBB9YWmKtH3FfpNPpJZ-","Завантажити сертифікат")</f>
        <v>Завантажити сертифікат</v>
      </c>
    </row>
    <row r="288" spans="1:6" x14ac:dyDescent="0.3">
      <c r="A288">
        <v>3851</v>
      </c>
      <c r="B288" t="s">
        <v>451</v>
      </c>
      <c r="C288" t="s">
        <v>452</v>
      </c>
      <c r="D288" t="s">
        <v>391</v>
      </c>
      <c r="E288" t="s">
        <v>392</v>
      </c>
      <c r="F288" t="str">
        <f>HYPERLINK("https://talan.bank.gov.ua/get-user-certificate/hBB9YvXpfUyScycmWn7x","Завантажити сертифікат")</f>
        <v>Завантажити сертифікат</v>
      </c>
    </row>
    <row r="289" spans="1:6" x14ac:dyDescent="0.3">
      <c r="A289">
        <v>3852</v>
      </c>
      <c r="B289" t="s">
        <v>453</v>
      </c>
      <c r="C289" t="s">
        <v>454</v>
      </c>
      <c r="D289" t="s">
        <v>391</v>
      </c>
      <c r="E289" t="s">
        <v>392</v>
      </c>
      <c r="F289" t="str">
        <f>HYPERLINK("https://talan.bank.gov.ua/get-user-certificate/hBB9Y5Idd9IoFlQ-_4XZ","Завантажити сертифікат")</f>
        <v>Завантажити сертифікат</v>
      </c>
    </row>
    <row r="290" spans="1:6" x14ac:dyDescent="0.3">
      <c r="A290">
        <v>3853</v>
      </c>
      <c r="B290" t="s">
        <v>455</v>
      </c>
      <c r="C290" t="s">
        <v>456</v>
      </c>
      <c r="D290" t="s">
        <v>391</v>
      </c>
      <c r="E290" t="s">
        <v>392</v>
      </c>
      <c r="F290" t="str">
        <f>HYPERLINK("https://talan.bank.gov.ua/get-user-certificate/hBB9YZiG4I3KDSrnZY5K","Завантажити сертифікат")</f>
        <v>Завантажити сертифікат</v>
      </c>
    </row>
    <row r="291" spans="1:6" x14ac:dyDescent="0.3">
      <c r="A291">
        <v>3854</v>
      </c>
      <c r="B291" t="s">
        <v>457</v>
      </c>
      <c r="C291" t="s">
        <v>375</v>
      </c>
      <c r="D291" t="s">
        <v>391</v>
      </c>
      <c r="E291" t="s">
        <v>392</v>
      </c>
      <c r="F291" t="str">
        <f>HYPERLINK("https://talan.bank.gov.ua/get-user-certificate/hBB9YzRM4sMvs62s4s-7","Завантажити сертифікат")</f>
        <v>Завантажити сертифікат</v>
      </c>
    </row>
    <row r="292" spans="1:6" x14ac:dyDescent="0.3">
      <c r="A292">
        <v>3855</v>
      </c>
      <c r="B292" t="s">
        <v>60</v>
      </c>
      <c r="C292" t="s">
        <v>11</v>
      </c>
      <c r="D292" t="s">
        <v>391</v>
      </c>
      <c r="E292" t="s">
        <v>392</v>
      </c>
      <c r="F292" t="str">
        <f>HYPERLINK("https://talan.bank.gov.ua/get-user-certificate/hBB9YdDVfH70j9E41nDW","Завантажити сертифікат")</f>
        <v>Завантажити сертифікат</v>
      </c>
    </row>
    <row r="293" spans="1:6" x14ac:dyDescent="0.3">
      <c r="A293">
        <v>3856</v>
      </c>
      <c r="B293" t="s">
        <v>458</v>
      </c>
      <c r="C293" t="s">
        <v>252</v>
      </c>
      <c r="D293" t="s">
        <v>391</v>
      </c>
      <c r="E293" t="s">
        <v>392</v>
      </c>
      <c r="F293" t="str">
        <f>HYPERLINK("https://talan.bank.gov.ua/get-user-certificate/hBB9Y7wRXB9pbeNjEa66","Завантажити сертифікат")</f>
        <v>Завантажити сертифікат</v>
      </c>
    </row>
    <row r="294" spans="1:6" x14ac:dyDescent="0.3">
      <c r="A294">
        <v>3857</v>
      </c>
      <c r="B294" t="s">
        <v>234</v>
      </c>
      <c r="C294" t="s">
        <v>400</v>
      </c>
      <c r="D294" t="s">
        <v>391</v>
      </c>
      <c r="E294" t="s">
        <v>392</v>
      </c>
      <c r="F294" t="str">
        <f>HYPERLINK("https://talan.bank.gov.ua/get-user-certificate/hBB9YAtNM4WAe3TPM4eI","Завантажити сертифікат")</f>
        <v>Завантажити сертифікат</v>
      </c>
    </row>
    <row r="295" spans="1:6" x14ac:dyDescent="0.3">
      <c r="A295">
        <v>3858</v>
      </c>
      <c r="B295" t="s">
        <v>113</v>
      </c>
      <c r="C295" t="s">
        <v>85</v>
      </c>
      <c r="D295" t="s">
        <v>391</v>
      </c>
      <c r="E295" t="s">
        <v>392</v>
      </c>
      <c r="F295" t="str">
        <f>HYPERLINK("https://talan.bank.gov.ua/get-user-certificate/hBB9YinQvJ7PYhgji7ca","Завантажити сертифікат")</f>
        <v>Завантажити сертифікат</v>
      </c>
    </row>
    <row r="296" spans="1:6" x14ac:dyDescent="0.3">
      <c r="A296">
        <v>3860</v>
      </c>
      <c r="B296" t="s">
        <v>297</v>
      </c>
      <c r="C296" t="s">
        <v>459</v>
      </c>
      <c r="D296" t="s">
        <v>391</v>
      </c>
      <c r="E296" t="s">
        <v>392</v>
      </c>
      <c r="F296" t="str">
        <f>HYPERLINK("https://talan.bank.gov.ua/get-user-certificate/hBB9YT_HjpK5iD0Bp-gV","Завантажити сертифікат")</f>
        <v>Завантажити сертифікат</v>
      </c>
    </row>
    <row r="297" spans="1:6" x14ac:dyDescent="0.3">
      <c r="A297">
        <v>3861</v>
      </c>
      <c r="B297" t="s">
        <v>460</v>
      </c>
      <c r="C297" t="s">
        <v>70</v>
      </c>
      <c r="D297" t="s">
        <v>391</v>
      </c>
      <c r="E297" t="s">
        <v>392</v>
      </c>
      <c r="F297" t="str">
        <f>HYPERLINK("https://talan.bank.gov.ua/get-user-certificate/hBB9YoIJbtl0DyEpFWG7","Завантажити сертифікат")</f>
        <v>Завантажити сертифікат</v>
      </c>
    </row>
    <row r="298" spans="1:6" x14ac:dyDescent="0.3">
      <c r="A298">
        <v>3862</v>
      </c>
      <c r="B298" t="s">
        <v>461</v>
      </c>
      <c r="C298" t="s">
        <v>462</v>
      </c>
      <c r="D298" t="s">
        <v>391</v>
      </c>
      <c r="E298" t="s">
        <v>392</v>
      </c>
      <c r="F298" t="str">
        <f>HYPERLINK("https://talan.bank.gov.ua/get-user-certificate/hBB9Y8ZQCkm_CZklCxjP","Завантажити сертифікат")</f>
        <v>Завантажити сертифікат</v>
      </c>
    </row>
    <row r="299" spans="1:6" x14ac:dyDescent="0.3">
      <c r="A299">
        <v>3863</v>
      </c>
      <c r="B299" t="s">
        <v>63</v>
      </c>
      <c r="C299" t="s">
        <v>64</v>
      </c>
      <c r="D299" t="s">
        <v>391</v>
      </c>
      <c r="E299" t="s">
        <v>392</v>
      </c>
      <c r="F299" t="str">
        <f>HYPERLINK("https://talan.bank.gov.ua/get-user-certificate/hBB9Y4p38WQNYd0SPVnH","Завантажити сертифікат")</f>
        <v>Завантажити сертифікат</v>
      </c>
    </row>
    <row r="300" spans="1:6" x14ac:dyDescent="0.3">
      <c r="A300">
        <v>3864</v>
      </c>
      <c r="B300" t="s">
        <v>463</v>
      </c>
      <c r="C300" t="s">
        <v>185</v>
      </c>
      <c r="D300" t="s">
        <v>391</v>
      </c>
      <c r="E300" t="s">
        <v>392</v>
      </c>
      <c r="F300" t="str">
        <f>HYPERLINK("https://talan.bank.gov.ua/get-user-certificate/hBB9Y_5GCaRVfKvILEWs","Завантажити сертифікат")</f>
        <v>Завантажити сертифікат</v>
      </c>
    </row>
    <row r="301" spans="1:6" x14ac:dyDescent="0.3">
      <c r="A301">
        <v>3865</v>
      </c>
      <c r="B301" t="s">
        <v>464</v>
      </c>
      <c r="C301" t="s">
        <v>465</v>
      </c>
      <c r="D301" t="s">
        <v>391</v>
      </c>
      <c r="E301" t="s">
        <v>392</v>
      </c>
      <c r="F301" t="str">
        <f>HYPERLINK("https://talan.bank.gov.ua/get-user-certificate/hBB9YeDSD6msE3j8RH4S","Завантажити сертифікат")</f>
        <v>Завантажити сертифікат</v>
      </c>
    </row>
    <row r="302" spans="1:6" x14ac:dyDescent="0.3">
      <c r="A302">
        <v>3866</v>
      </c>
      <c r="B302" t="s">
        <v>173</v>
      </c>
      <c r="C302" t="s">
        <v>466</v>
      </c>
      <c r="D302" t="s">
        <v>391</v>
      </c>
      <c r="E302" t="s">
        <v>392</v>
      </c>
      <c r="F302" t="str">
        <f>HYPERLINK("https://talan.bank.gov.ua/get-user-certificate/hBB9YZfhUf3jrQGvjzTC","Завантажити сертифікат")</f>
        <v>Завантажити сертифікат</v>
      </c>
    </row>
    <row r="303" spans="1:6" x14ac:dyDescent="0.3">
      <c r="A303">
        <v>3867</v>
      </c>
      <c r="B303" t="s">
        <v>467</v>
      </c>
      <c r="C303" t="s">
        <v>468</v>
      </c>
      <c r="D303" t="s">
        <v>391</v>
      </c>
      <c r="E303" t="s">
        <v>392</v>
      </c>
      <c r="F303" t="str">
        <f>HYPERLINK("https://talan.bank.gov.ua/get-user-certificate/hBB9YhSK2QrXQiTYpcJx","Завантажити сертифікат")</f>
        <v>Завантажити сертифікат</v>
      </c>
    </row>
    <row r="304" spans="1:6" x14ac:dyDescent="0.3">
      <c r="A304">
        <v>3868</v>
      </c>
      <c r="B304" t="s">
        <v>469</v>
      </c>
      <c r="C304" t="s">
        <v>470</v>
      </c>
      <c r="D304" t="s">
        <v>391</v>
      </c>
      <c r="E304" t="s">
        <v>392</v>
      </c>
      <c r="F304" t="str">
        <f>HYPERLINK("https://talan.bank.gov.ua/get-user-certificate/hBB9YeIzK90w5uNvkllg","Завантажити сертифікат")</f>
        <v>Завантажити сертифікат</v>
      </c>
    </row>
    <row r="305" spans="1:6" x14ac:dyDescent="0.3">
      <c r="A305">
        <v>3869</v>
      </c>
      <c r="B305" t="s">
        <v>471</v>
      </c>
      <c r="C305" t="s">
        <v>412</v>
      </c>
      <c r="D305" t="s">
        <v>391</v>
      </c>
      <c r="E305" t="s">
        <v>392</v>
      </c>
      <c r="F305" t="str">
        <f>HYPERLINK("https://talan.bank.gov.ua/get-user-certificate/hBB9YD8DD-DGtQ00QAGu","Завантажити сертифікат")</f>
        <v>Завантажити сертифікат</v>
      </c>
    </row>
    <row r="306" spans="1:6" x14ac:dyDescent="0.3">
      <c r="A306">
        <v>3870</v>
      </c>
      <c r="B306" t="s">
        <v>472</v>
      </c>
      <c r="C306" t="s">
        <v>473</v>
      </c>
      <c r="D306" t="s">
        <v>391</v>
      </c>
      <c r="E306" t="s">
        <v>392</v>
      </c>
      <c r="F306" t="str">
        <f>HYPERLINK("https://talan.bank.gov.ua/get-user-certificate/hBB9Yg_wap1mJN_YT9Fy","Завантажити сертифікат")</f>
        <v>Завантажити сертифікат</v>
      </c>
    </row>
    <row r="307" spans="1:6" x14ac:dyDescent="0.3">
      <c r="A307">
        <v>3871</v>
      </c>
      <c r="B307" t="s">
        <v>80</v>
      </c>
      <c r="C307" t="s">
        <v>474</v>
      </c>
      <c r="D307" t="s">
        <v>391</v>
      </c>
      <c r="E307" t="s">
        <v>392</v>
      </c>
      <c r="F307" t="str">
        <f>HYPERLINK("https://talan.bank.gov.ua/get-user-certificate/hBB9YNzSQ7Dvu7gyDNlY","Завантажити сертифікат")</f>
        <v>Завантажити сертифікат</v>
      </c>
    </row>
    <row r="308" spans="1:6" x14ac:dyDescent="0.3">
      <c r="A308">
        <v>3872</v>
      </c>
      <c r="B308" t="s">
        <v>475</v>
      </c>
      <c r="C308" t="s">
        <v>70</v>
      </c>
      <c r="D308" t="s">
        <v>391</v>
      </c>
      <c r="E308" t="s">
        <v>392</v>
      </c>
      <c r="F308" t="str">
        <f>HYPERLINK("https://talan.bank.gov.ua/get-user-certificate/hBB9Y59qYPMSIOYoNi4b","Завантажити сертифікат")</f>
        <v>Завантажити сертифікат</v>
      </c>
    </row>
    <row r="309" spans="1:6" x14ac:dyDescent="0.3">
      <c r="A309">
        <v>3873</v>
      </c>
      <c r="B309" t="s">
        <v>476</v>
      </c>
      <c r="C309" t="s">
        <v>477</v>
      </c>
      <c r="D309" t="s">
        <v>391</v>
      </c>
      <c r="E309" t="s">
        <v>392</v>
      </c>
      <c r="F309" t="str">
        <f>HYPERLINK("https://talan.bank.gov.ua/get-user-certificate/hBB9YwThKih_nBOgxOeW","Завантажити сертифікат")</f>
        <v>Завантажити сертифікат</v>
      </c>
    </row>
    <row r="310" spans="1:6" x14ac:dyDescent="0.3">
      <c r="A310">
        <v>3874</v>
      </c>
      <c r="B310" t="s">
        <v>478</v>
      </c>
      <c r="C310" t="s">
        <v>479</v>
      </c>
      <c r="D310" t="s">
        <v>391</v>
      </c>
      <c r="E310" t="s">
        <v>392</v>
      </c>
      <c r="F310" t="str">
        <f>HYPERLINK("https://talan.bank.gov.ua/get-user-certificate/hBB9YJgwCvvukYUxW2Uq","Завантажити сертифікат")</f>
        <v>Завантажити сертифікат</v>
      </c>
    </row>
    <row r="311" spans="1:6" x14ac:dyDescent="0.3">
      <c r="A311">
        <v>3875</v>
      </c>
      <c r="B311" t="s">
        <v>480</v>
      </c>
      <c r="C311" t="s">
        <v>481</v>
      </c>
      <c r="D311" t="s">
        <v>391</v>
      </c>
      <c r="E311" t="s">
        <v>392</v>
      </c>
      <c r="F311" t="str">
        <f>HYPERLINK("https://talan.bank.gov.ua/get-user-certificate/hBB9YS4IcwH_WiIrYsyV","Завантажити сертифікат")</f>
        <v>Завантажити сертифікат</v>
      </c>
    </row>
    <row r="312" spans="1:6" x14ac:dyDescent="0.3">
      <c r="A312">
        <v>3876</v>
      </c>
      <c r="B312" t="s">
        <v>482</v>
      </c>
      <c r="C312" t="s">
        <v>483</v>
      </c>
      <c r="D312" t="s">
        <v>391</v>
      </c>
      <c r="E312" t="s">
        <v>392</v>
      </c>
      <c r="F312" t="str">
        <f>HYPERLINK("https://talan.bank.gov.ua/get-user-certificate/hBB9YUeOn8DnYhgvSQp2","Завантажити сертифікат")</f>
        <v>Завантажити сертифікат</v>
      </c>
    </row>
    <row r="313" spans="1:6" x14ac:dyDescent="0.3">
      <c r="A313">
        <v>3878</v>
      </c>
      <c r="B313" t="s">
        <v>484</v>
      </c>
      <c r="C313" t="s">
        <v>485</v>
      </c>
      <c r="D313" t="s">
        <v>391</v>
      </c>
      <c r="E313" t="s">
        <v>392</v>
      </c>
      <c r="F313" t="str">
        <f>HYPERLINK("https://talan.bank.gov.ua/get-user-certificate/hBB9Yucvet1dTE9K7GGL","Завантажити сертифікат")</f>
        <v>Завантажити сертифікат</v>
      </c>
    </row>
    <row r="314" spans="1:6" x14ac:dyDescent="0.3">
      <c r="A314">
        <v>3879</v>
      </c>
      <c r="B314" t="s">
        <v>486</v>
      </c>
      <c r="C314" t="s">
        <v>470</v>
      </c>
      <c r="D314" t="s">
        <v>391</v>
      </c>
      <c r="E314" t="s">
        <v>392</v>
      </c>
      <c r="F314" t="str">
        <f>HYPERLINK("https://talan.bank.gov.ua/get-user-certificate/hBB9YBwnciz2VLDiqIqp","Завантажити сертифікат")</f>
        <v>Завантажити сертифікат</v>
      </c>
    </row>
    <row r="315" spans="1:6" x14ac:dyDescent="0.3">
      <c r="A315">
        <v>3880</v>
      </c>
      <c r="B315" t="s">
        <v>67</v>
      </c>
      <c r="C315" t="s">
        <v>187</v>
      </c>
      <c r="D315" t="s">
        <v>391</v>
      </c>
      <c r="E315" t="s">
        <v>392</v>
      </c>
      <c r="F315" t="str">
        <f>HYPERLINK("https://talan.bank.gov.ua/get-user-certificate/hBB9YeeNv66N6dxjyXkJ","Завантажити сертифікат")</f>
        <v>Завантажити сертифікат</v>
      </c>
    </row>
    <row r="316" spans="1:6" x14ac:dyDescent="0.3">
      <c r="A316">
        <v>3881</v>
      </c>
      <c r="B316" t="s">
        <v>145</v>
      </c>
      <c r="C316" t="s">
        <v>146</v>
      </c>
      <c r="D316" t="s">
        <v>391</v>
      </c>
      <c r="E316" t="s">
        <v>392</v>
      </c>
      <c r="F316" t="str">
        <f>HYPERLINK("https://talan.bank.gov.ua/get-user-certificate/hBB9YNspYGy5xhHhi8s2","Завантажити сертифікат")</f>
        <v>Завантажити сертифікат</v>
      </c>
    </row>
    <row r="317" spans="1:6" x14ac:dyDescent="0.3">
      <c r="A317">
        <v>3882</v>
      </c>
      <c r="B317" t="s">
        <v>487</v>
      </c>
      <c r="C317" t="s">
        <v>438</v>
      </c>
      <c r="D317" t="s">
        <v>391</v>
      </c>
      <c r="E317" t="s">
        <v>392</v>
      </c>
      <c r="F317" t="str">
        <f>HYPERLINK("https://talan.bank.gov.ua/get-user-certificate/hBB9YxUQYnGZ5Bduu4FX","Завантажити сертифікат")</f>
        <v>Завантажити сертифікат</v>
      </c>
    </row>
    <row r="318" spans="1:6" x14ac:dyDescent="0.3">
      <c r="A318">
        <v>3884</v>
      </c>
      <c r="B318" t="s">
        <v>488</v>
      </c>
      <c r="C318" t="s">
        <v>489</v>
      </c>
      <c r="D318" t="s">
        <v>391</v>
      </c>
      <c r="E318" t="s">
        <v>392</v>
      </c>
      <c r="F318" t="str">
        <f>HYPERLINK("https://talan.bank.gov.ua/get-user-certificate/hBB9YWo9qIjetZbgxmq3","Завантажити сертифікат")</f>
        <v>Завантажити сертифікат</v>
      </c>
    </row>
    <row r="319" spans="1:6" x14ac:dyDescent="0.3">
      <c r="A319">
        <v>3885</v>
      </c>
      <c r="B319" t="s">
        <v>123</v>
      </c>
      <c r="C319" t="s">
        <v>490</v>
      </c>
      <c r="D319" t="s">
        <v>391</v>
      </c>
      <c r="E319" t="s">
        <v>392</v>
      </c>
      <c r="F319" t="str">
        <f>HYPERLINK("https://talan.bank.gov.ua/get-user-certificate/hBB9YFdTDg9MX0Y11nfJ","Завантажити сертифікат")</f>
        <v>Завантажити сертифікат</v>
      </c>
    </row>
    <row r="320" spans="1:6" x14ac:dyDescent="0.3">
      <c r="A320">
        <v>3886</v>
      </c>
      <c r="B320" t="s">
        <v>312</v>
      </c>
      <c r="C320" t="s">
        <v>491</v>
      </c>
      <c r="D320" t="s">
        <v>391</v>
      </c>
      <c r="E320" t="s">
        <v>392</v>
      </c>
      <c r="F320" t="str">
        <f>HYPERLINK("https://talan.bank.gov.ua/get-user-certificate/hBB9YZ8VUUURvXe6pS16","Завантажити сертифікат")</f>
        <v>Завантажити сертифікат</v>
      </c>
    </row>
    <row r="321" spans="1:6" x14ac:dyDescent="0.3">
      <c r="A321">
        <v>3887</v>
      </c>
      <c r="B321" t="s">
        <v>492</v>
      </c>
      <c r="C321" t="s">
        <v>221</v>
      </c>
      <c r="D321" t="s">
        <v>391</v>
      </c>
      <c r="E321" t="s">
        <v>392</v>
      </c>
      <c r="F321" t="str">
        <f>HYPERLINK("https://talan.bank.gov.ua/get-user-certificate/hBB9YlVpI-mQBMlqgKNm","Завантажити сертифікат")</f>
        <v>Завантажити сертифікат</v>
      </c>
    </row>
    <row r="322" spans="1:6" x14ac:dyDescent="0.3">
      <c r="A322">
        <v>3888</v>
      </c>
      <c r="B322" t="s">
        <v>493</v>
      </c>
      <c r="C322" t="s">
        <v>494</v>
      </c>
      <c r="D322" t="s">
        <v>391</v>
      </c>
      <c r="E322" t="s">
        <v>392</v>
      </c>
      <c r="F322" t="str">
        <f>HYPERLINK("https://talan.bank.gov.ua/get-user-certificate/hBB9YaVW9qdJ-obl_7GS","Завантажити сертифікат")</f>
        <v>Завантажити сертифікат</v>
      </c>
    </row>
    <row r="323" spans="1:6" x14ac:dyDescent="0.3">
      <c r="A323">
        <v>3889</v>
      </c>
      <c r="B323" t="s">
        <v>495</v>
      </c>
      <c r="C323" t="s">
        <v>496</v>
      </c>
      <c r="D323" t="s">
        <v>391</v>
      </c>
      <c r="E323" t="s">
        <v>392</v>
      </c>
      <c r="F323" t="str">
        <f>HYPERLINK("https://talan.bank.gov.ua/get-user-certificate/hBB9YyjjzkCrYuRVLGAm","Завантажити сертифікат")</f>
        <v>Завантажити сертифікат</v>
      </c>
    </row>
    <row r="324" spans="1:6" x14ac:dyDescent="0.3">
      <c r="A324">
        <v>3890</v>
      </c>
      <c r="B324" t="s">
        <v>183</v>
      </c>
      <c r="C324" t="s">
        <v>466</v>
      </c>
      <c r="D324" t="s">
        <v>391</v>
      </c>
      <c r="E324" t="s">
        <v>392</v>
      </c>
      <c r="F324" t="str">
        <f>HYPERLINK("https://talan.bank.gov.ua/get-user-certificate/hBB9YGyo8N620nOcmRZL","Завантажити сертифікат")</f>
        <v>Завантажити сертифікат</v>
      </c>
    </row>
    <row r="325" spans="1:6" x14ac:dyDescent="0.3">
      <c r="A325">
        <v>3891</v>
      </c>
      <c r="B325" t="s">
        <v>231</v>
      </c>
      <c r="C325" t="s">
        <v>232</v>
      </c>
      <c r="D325" t="s">
        <v>391</v>
      </c>
      <c r="E325" t="s">
        <v>392</v>
      </c>
      <c r="F325" t="str">
        <f>HYPERLINK("https://talan.bank.gov.ua/get-user-certificate/hBB9YFo1YFdaazQshb-z","Завантажити сертифікат")</f>
        <v>Завантажити сертифікат</v>
      </c>
    </row>
    <row r="326" spans="1:6" x14ac:dyDescent="0.3">
      <c r="A326">
        <v>3892</v>
      </c>
      <c r="B326" t="s">
        <v>497</v>
      </c>
      <c r="C326" t="s">
        <v>166</v>
      </c>
      <c r="D326" t="s">
        <v>391</v>
      </c>
      <c r="E326" t="s">
        <v>392</v>
      </c>
      <c r="F326" t="str">
        <f>HYPERLINK("https://talan.bank.gov.ua/get-user-certificate/hBB9YSpMzuh6Ua_blKws","Завантажити сертифікат")</f>
        <v>Завантажити сертифікат</v>
      </c>
    </row>
    <row r="327" spans="1:6" x14ac:dyDescent="0.3">
      <c r="A327">
        <v>3893</v>
      </c>
      <c r="B327" t="s">
        <v>498</v>
      </c>
      <c r="C327" t="s">
        <v>499</v>
      </c>
      <c r="D327" t="s">
        <v>391</v>
      </c>
      <c r="E327" t="s">
        <v>392</v>
      </c>
      <c r="F327" t="str">
        <f>HYPERLINK("https://talan.bank.gov.ua/get-user-certificate/hBB9YKQJ_VvKE0HBhWuI","Завантажити сертифікат")</f>
        <v>Завантажити сертифікат</v>
      </c>
    </row>
    <row r="328" spans="1:6" x14ac:dyDescent="0.3">
      <c r="A328">
        <v>3894</v>
      </c>
      <c r="B328" t="s">
        <v>500</v>
      </c>
      <c r="C328" t="s">
        <v>501</v>
      </c>
      <c r="D328" t="s">
        <v>391</v>
      </c>
      <c r="E328" t="s">
        <v>392</v>
      </c>
      <c r="F328" t="str">
        <f>HYPERLINK("https://talan.bank.gov.ua/get-user-certificate/hBB9YT1C3Ph3DUjGSWBX","Завантажити сертифікат")</f>
        <v>Завантажити сертифікат</v>
      </c>
    </row>
    <row r="329" spans="1:6" x14ac:dyDescent="0.3">
      <c r="A329">
        <v>3895</v>
      </c>
      <c r="B329" t="s">
        <v>502</v>
      </c>
      <c r="C329" t="s">
        <v>503</v>
      </c>
      <c r="D329" t="s">
        <v>391</v>
      </c>
      <c r="E329" t="s">
        <v>392</v>
      </c>
      <c r="F329" t="str">
        <f>HYPERLINK("https://talan.bank.gov.ua/get-user-certificate/hBB9YkQZpSRx3KXLVYXY","Завантажити сертифікат")</f>
        <v>Завантажити сертифікат</v>
      </c>
    </row>
    <row r="330" spans="1:6" x14ac:dyDescent="0.3">
      <c r="A330">
        <v>3896</v>
      </c>
      <c r="B330" t="s">
        <v>504</v>
      </c>
      <c r="C330" t="s">
        <v>412</v>
      </c>
      <c r="D330" t="s">
        <v>391</v>
      </c>
      <c r="E330" t="s">
        <v>392</v>
      </c>
      <c r="F330" t="str">
        <f>HYPERLINK("https://talan.bank.gov.ua/get-user-certificate/hBB9YUImk60j0Vs-1qZS","Завантажити сертифікат")</f>
        <v>Завантажити сертифікат</v>
      </c>
    </row>
    <row r="331" spans="1:6" x14ac:dyDescent="0.3">
      <c r="A331">
        <v>3897</v>
      </c>
      <c r="B331" t="s">
        <v>117</v>
      </c>
      <c r="C331" t="s">
        <v>11</v>
      </c>
      <c r="D331" t="s">
        <v>391</v>
      </c>
      <c r="E331" t="s">
        <v>392</v>
      </c>
      <c r="F331" t="str">
        <f>HYPERLINK("https://talan.bank.gov.ua/get-user-certificate/hBB9Yqio-wGKKX5FK6hd","Завантажити сертифікат")</f>
        <v>Завантажити сертифікат</v>
      </c>
    </row>
    <row r="332" spans="1:6" x14ac:dyDescent="0.3">
      <c r="A332">
        <v>3898</v>
      </c>
      <c r="B332" t="s">
        <v>505</v>
      </c>
      <c r="C332" t="s">
        <v>506</v>
      </c>
      <c r="D332" t="s">
        <v>391</v>
      </c>
      <c r="E332" t="s">
        <v>392</v>
      </c>
      <c r="F332" t="str">
        <f>HYPERLINK("https://talan.bank.gov.ua/get-user-certificate/hBB9YjEoNQS4Gxdpg3Aj","Завантажити сертифікат")</f>
        <v>Завантажити сертифікат</v>
      </c>
    </row>
    <row r="333" spans="1:6" x14ac:dyDescent="0.3">
      <c r="A333">
        <v>3899</v>
      </c>
      <c r="B333" t="s">
        <v>186</v>
      </c>
      <c r="C333" t="s">
        <v>187</v>
      </c>
      <c r="D333" t="s">
        <v>391</v>
      </c>
      <c r="E333" t="s">
        <v>392</v>
      </c>
      <c r="F333" t="str">
        <f>HYPERLINK("https://talan.bank.gov.ua/get-user-certificate/hBB9YwBB2PnF9O_N3BCh","Завантажити сертифікат")</f>
        <v>Завантажити сертифікат</v>
      </c>
    </row>
    <row r="334" spans="1:6" x14ac:dyDescent="0.3">
      <c r="A334">
        <v>3900</v>
      </c>
      <c r="B334" t="s">
        <v>347</v>
      </c>
      <c r="C334" t="s">
        <v>507</v>
      </c>
      <c r="D334" t="s">
        <v>391</v>
      </c>
      <c r="E334" t="s">
        <v>392</v>
      </c>
      <c r="F334" t="str">
        <f>HYPERLINK("https://talan.bank.gov.ua/get-user-certificate/hBB9YpXQcNCnBfVyWBdO","Завантажити сертифікат")</f>
        <v>Завантажити сертифікат</v>
      </c>
    </row>
    <row r="335" spans="1:6" x14ac:dyDescent="0.3">
      <c r="A335">
        <v>3901</v>
      </c>
      <c r="B335" t="s">
        <v>71</v>
      </c>
      <c r="C335" t="s">
        <v>72</v>
      </c>
      <c r="D335" t="s">
        <v>391</v>
      </c>
      <c r="E335" t="s">
        <v>392</v>
      </c>
      <c r="F335" t="str">
        <f>HYPERLINK("https://talan.bank.gov.ua/get-user-certificate/hBB9YzXbfSAOmUfnJIxM","Завантажити сертифікат")</f>
        <v>Завантажити сертифікат</v>
      </c>
    </row>
    <row r="336" spans="1:6" x14ac:dyDescent="0.3">
      <c r="A336">
        <v>3902</v>
      </c>
      <c r="B336" t="s">
        <v>361</v>
      </c>
      <c r="C336" t="s">
        <v>362</v>
      </c>
      <c r="D336" t="s">
        <v>391</v>
      </c>
      <c r="E336" t="s">
        <v>392</v>
      </c>
      <c r="F336" t="str">
        <f>HYPERLINK("https://talan.bank.gov.ua/get-user-certificate/hBB9YxAGOglCHNBJnp0M","Завантажити сертифікат")</f>
        <v>Завантажити сертифікат</v>
      </c>
    </row>
    <row r="337" spans="1:6" x14ac:dyDescent="0.3">
      <c r="A337">
        <v>3903</v>
      </c>
      <c r="B337" t="s">
        <v>508</v>
      </c>
      <c r="C337" t="s">
        <v>509</v>
      </c>
      <c r="D337" t="s">
        <v>391</v>
      </c>
      <c r="E337" t="s">
        <v>392</v>
      </c>
      <c r="F337" t="str">
        <f>HYPERLINK("https://talan.bank.gov.ua/get-user-certificate/hBB9Y-zI4UxLoUq67phC","Завантажити сертифікат")</f>
        <v>Завантажити сертифікат</v>
      </c>
    </row>
    <row r="338" spans="1:6" x14ac:dyDescent="0.3">
      <c r="A338">
        <v>3904</v>
      </c>
      <c r="B338" t="s">
        <v>352</v>
      </c>
      <c r="C338" t="s">
        <v>55</v>
      </c>
      <c r="D338" t="s">
        <v>391</v>
      </c>
      <c r="E338" t="s">
        <v>392</v>
      </c>
      <c r="F338" t="str">
        <f>HYPERLINK("https://talan.bank.gov.ua/get-user-certificate/hBB9YqTWrSTKVl69Frbk","Завантажити сертифікат")</f>
        <v>Завантажити сертифікат</v>
      </c>
    </row>
    <row r="339" spans="1:6" x14ac:dyDescent="0.3">
      <c r="A339">
        <v>3905</v>
      </c>
      <c r="B339" t="s">
        <v>46</v>
      </c>
      <c r="C339" t="s">
        <v>47</v>
      </c>
      <c r="D339" t="s">
        <v>391</v>
      </c>
      <c r="E339" t="s">
        <v>392</v>
      </c>
      <c r="F339" t="str">
        <f>HYPERLINK("https://talan.bank.gov.ua/get-user-certificate/hBB9YGWjUmgrwIhrVjNo","Завантажити сертифікат")</f>
        <v>Завантажити сертифікат</v>
      </c>
    </row>
    <row r="340" spans="1:6" x14ac:dyDescent="0.3">
      <c r="A340">
        <v>3906</v>
      </c>
      <c r="B340" t="s">
        <v>510</v>
      </c>
      <c r="C340" t="s">
        <v>70</v>
      </c>
      <c r="D340" t="s">
        <v>391</v>
      </c>
      <c r="E340" t="s">
        <v>392</v>
      </c>
      <c r="F340" t="str">
        <f>HYPERLINK("https://talan.bank.gov.ua/get-user-certificate/hBB9YNdGpKc7rGyBCq4U","Завантажити сертифікат")</f>
        <v>Завантажити сертифікат</v>
      </c>
    </row>
    <row r="341" spans="1:6" x14ac:dyDescent="0.3">
      <c r="A341">
        <v>3907</v>
      </c>
      <c r="B341" t="s">
        <v>6</v>
      </c>
      <c r="C341" t="s">
        <v>7</v>
      </c>
      <c r="D341" t="s">
        <v>391</v>
      </c>
      <c r="E341" t="s">
        <v>392</v>
      </c>
      <c r="F341" t="str">
        <f>HYPERLINK("https://talan.bank.gov.ua/get-user-certificate/hBB9YmDIA1AWgDQ7Sj8Z","Завантажити сертифікат")</f>
        <v>Завантажити сертифікат</v>
      </c>
    </row>
    <row r="342" spans="1:6" x14ac:dyDescent="0.3">
      <c r="A342">
        <v>3908</v>
      </c>
      <c r="B342" t="s">
        <v>356</v>
      </c>
      <c r="C342" t="s">
        <v>357</v>
      </c>
      <c r="D342" t="s">
        <v>391</v>
      </c>
      <c r="E342" t="s">
        <v>392</v>
      </c>
      <c r="F342" t="str">
        <f>HYPERLINK("https://talan.bank.gov.ua/get-user-certificate/hBB9YzjNfoCX1nBxqXFa","Завантажити сертифікат")</f>
        <v>Завантажити сертифікат</v>
      </c>
    </row>
    <row r="343" spans="1:6" x14ac:dyDescent="0.3">
      <c r="A343">
        <v>3909</v>
      </c>
      <c r="B343" t="s">
        <v>271</v>
      </c>
      <c r="C343" t="s">
        <v>511</v>
      </c>
      <c r="D343" t="s">
        <v>391</v>
      </c>
      <c r="E343" t="s">
        <v>392</v>
      </c>
      <c r="F343" t="str">
        <f>HYPERLINK("https://talan.bank.gov.ua/get-user-certificate/hBB9Yh7DEEsKZyvKxZW0","Завантажити сертифікат")</f>
        <v>Завантажити сертифікат</v>
      </c>
    </row>
    <row r="344" spans="1:6" x14ac:dyDescent="0.3">
      <c r="A344">
        <v>3910</v>
      </c>
      <c r="B344" t="s">
        <v>388</v>
      </c>
      <c r="C344" t="s">
        <v>389</v>
      </c>
      <c r="D344" t="s">
        <v>391</v>
      </c>
      <c r="E344" t="s">
        <v>392</v>
      </c>
      <c r="F344" t="str">
        <f>HYPERLINK("https://talan.bank.gov.ua/get-user-certificate/hBB9YKzDhC3g--5akzyI","Завантажити сертифікат")</f>
        <v>Завантажити сертифікат</v>
      </c>
    </row>
    <row r="345" spans="1:6" x14ac:dyDescent="0.3">
      <c r="A345">
        <v>3911</v>
      </c>
      <c r="B345" t="s">
        <v>42</v>
      </c>
      <c r="C345" t="s">
        <v>512</v>
      </c>
      <c r="D345" t="s">
        <v>391</v>
      </c>
      <c r="E345" t="s">
        <v>392</v>
      </c>
      <c r="F345" t="str">
        <f>HYPERLINK("https://talan.bank.gov.ua/get-user-certificate/hBB9YAegEPPjqk7eXN31","Завантажити сертифікат")</f>
        <v>Завантажити сертифікат</v>
      </c>
    </row>
    <row r="346" spans="1:6" x14ac:dyDescent="0.3">
      <c r="A346">
        <v>3912</v>
      </c>
      <c r="B346" t="s">
        <v>513</v>
      </c>
      <c r="C346" t="s">
        <v>514</v>
      </c>
      <c r="D346" t="s">
        <v>391</v>
      </c>
      <c r="E346" t="s">
        <v>392</v>
      </c>
      <c r="F346" t="str">
        <f>HYPERLINK("https://talan.bank.gov.ua/get-user-certificate/hBB9YSRZ2rXeAJ_bvC_D","Завантажити сертифікат")</f>
        <v>Завантажити сертифікат</v>
      </c>
    </row>
    <row r="347" spans="1:6" x14ac:dyDescent="0.3">
      <c r="A347">
        <v>3913</v>
      </c>
      <c r="B347" t="s">
        <v>515</v>
      </c>
      <c r="C347" t="s">
        <v>516</v>
      </c>
      <c r="D347" t="s">
        <v>391</v>
      </c>
      <c r="E347" t="s">
        <v>392</v>
      </c>
      <c r="F347" t="str">
        <f>HYPERLINK("https://talan.bank.gov.ua/get-user-certificate/hBB9Ytfdo9ZlzWz9XAOP","Завантажити сертифікат")</f>
        <v>Завантажити сертифікат</v>
      </c>
    </row>
    <row r="348" spans="1:6" x14ac:dyDescent="0.3">
      <c r="A348">
        <v>3914</v>
      </c>
      <c r="B348" t="s">
        <v>517</v>
      </c>
      <c r="C348" t="s">
        <v>518</v>
      </c>
      <c r="D348" t="s">
        <v>391</v>
      </c>
      <c r="E348" t="s">
        <v>392</v>
      </c>
      <c r="F348" t="str">
        <f>HYPERLINK("https://talan.bank.gov.ua/get-user-certificate/hBB9YPjOGKDcXVUJQXiO","Завантажити сертифікат")</f>
        <v>Завантажити сертифікат</v>
      </c>
    </row>
    <row r="349" spans="1:6" x14ac:dyDescent="0.3">
      <c r="A349">
        <v>3915</v>
      </c>
      <c r="B349" t="s">
        <v>519</v>
      </c>
      <c r="C349" t="s">
        <v>520</v>
      </c>
      <c r="D349" t="s">
        <v>391</v>
      </c>
      <c r="E349" t="s">
        <v>392</v>
      </c>
      <c r="F349" t="str">
        <f>HYPERLINK("https://talan.bank.gov.ua/get-user-certificate/hBB9YPnH4q67xg0v5DtB","Завантажити сертифікат")</f>
        <v>Завантажити сертифікат</v>
      </c>
    </row>
    <row r="350" spans="1:6" x14ac:dyDescent="0.3">
      <c r="A350">
        <v>3916</v>
      </c>
      <c r="B350" t="s">
        <v>84</v>
      </c>
      <c r="C350" t="s">
        <v>85</v>
      </c>
      <c r="D350" t="s">
        <v>391</v>
      </c>
      <c r="E350" t="s">
        <v>392</v>
      </c>
      <c r="F350" t="str">
        <f>HYPERLINK("https://talan.bank.gov.ua/get-user-certificate/hBB9YW0ZP2ygdTqTcw3m","Завантажити сертифікат")</f>
        <v>Завантажити сертифікат</v>
      </c>
    </row>
    <row r="351" spans="1:6" x14ac:dyDescent="0.3">
      <c r="A351">
        <v>3917</v>
      </c>
      <c r="B351" t="s">
        <v>521</v>
      </c>
      <c r="C351" t="s">
        <v>522</v>
      </c>
      <c r="D351" t="s">
        <v>391</v>
      </c>
      <c r="E351" t="s">
        <v>392</v>
      </c>
      <c r="F351" t="str">
        <f>HYPERLINK("https://talan.bank.gov.ua/get-user-certificate/hBB9YyXOgbBwu5mY3gOa","Завантажити сертифікат")</f>
        <v>Завантажити сертифікат</v>
      </c>
    </row>
    <row r="352" spans="1:6" x14ac:dyDescent="0.3">
      <c r="A352">
        <v>3918</v>
      </c>
      <c r="B352" t="s">
        <v>523</v>
      </c>
      <c r="C352" t="s">
        <v>524</v>
      </c>
      <c r="D352" t="s">
        <v>391</v>
      </c>
      <c r="E352" t="s">
        <v>392</v>
      </c>
      <c r="F352" t="str">
        <f>HYPERLINK("https://talan.bank.gov.ua/get-user-certificate/hBB9YfzpV7PhhUA3aJLh","Завантажити сертифікат")</f>
        <v>Завантажити сертифікат</v>
      </c>
    </row>
    <row r="353" spans="1:6" x14ac:dyDescent="0.3">
      <c r="A353">
        <v>3919</v>
      </c>
      <c r="B353" t="s">
        <v>525</v>
      </c>
      <c r="C353" t="s">
        <v>526</v>
      </c>
      <c r="D353" t="s">
        <v>391</v>
      </c>
      <c r="E353" t="s">
        <v>392</v>
      </c>
      <c r="F353" t="str">
        <f>HYPERLINK("https://talan.bank.gov.ua/get-user-certificate/hBB9YWsXmQduVfO5Nmux","Завантажити сертифікат")</f>
        <v>Завантажити сертифікат</v>
      </c>
    </row>
    <row r="354" spans="1:6" x14ac:dyDescent="0.3">
      <c r="A354">
        <v>3920</v>
      </c>
      <c r="B354" t="s">
        <v>527</v>
      </c>
      <c r="C354" t="s">
        <v>528</v>
      </c>
      <c r="D354" t="s">
        <v>391</v>
      </c>
      <c r="E354" t="s">
        <v>392</v>
      </c>
      <c r="F354" t="str">
        <f>HYPERLINK("https://talan.bank.gov.ua/get-user-certificate/hBB9Y8YCi36X_i2RAQz6","Завантажити сертифікат")</f>
        <v>Завантажити сертифікат</v>
      </c>
    </row>
    <row r="355" spans="1:6" x14ac:dyDescent="0.3">
      <c r="A355">
        <v>3921</v>
      </c>
      <c r="B355" t="s">
        <v>529</v>
      </c>
      <c r="C355" t="s">
        <v>530</v>
      </c>
      <c r="D355" t="s">
        <v>391</v>
      </c>
      <c r="E355" t="s">
        <v>392</v>
      </c>
      <c r="F355" t="str">
        <f>HYPERLINK("https://talan.bank.gov.ua/get-user-certificate/hBB9YKxvvyDxBZuQ0coI","Завантажити сертифікат")</f>
        <v>Завантажити сертифікат</v>
      </c>
    </row>
    <row r="356" spans="1:6" x14ac:dyDescent="0.3">
      <c r="A356">
        <v>3922</v>
      </c>
      <c r="B356" t="s">
        <v>531</v>
      </c>
      <c r="C356" t="s">
        <v>47</v>
      </c>
      <c r="D356" t="s">
        <v>391</v>
      </c>
      <c r="E356" t="s">
        <v>392</v>
      </c>
      <c r="F356" t="str">
        <f>HYPERLINK("https://talan.bank.gov.ua/get-user-certificate/hBB9YuwRK51N8czKR_IZ","Завантажити сертифікат")</f>
        <v>Завантажити сертифікат</v>
      </c>
    </row>
    <row r="357" spans="1:6" x14ac:dyDescent="0.3">
      <c r="A357">
        <v>3924</v>
      </c>
      <c r="B357" t="s">
        <v>532</v>
      </c>
      <c r="C357" t="s">
        <v>533</v>
      </c>
      <c r="D357" t="s">
        <v>391</v>
      </c>
      <c r="E357" t="s">
        <v>392</v>
      </c>
      <c r="F357" t="str">
        <f>HYPERLINK("https://talan.bank.gov.ua/get-user-certificate/hBB9YrFbjfk-WStLK5a_","Завантажити сертифікат")</f>
        <v>Завантажити сертифікат</v>
      </c>
    </row>
    <row r="358" spans="1:6" x14ac:dyDescent="0.3">
      <c r="A358">
        <v>3925</v>
      </c>
      <c r="B358" t="s">
        <v>534</v>
      </c>
      <c r="C358" t="s">
        <v>494</v>
      </c>
      <c r="D358" t="s">
        <v>391</v>
      </c>
      <c r="E358" t="s">
        <v>392</v>
      </c>
      <c r="F358" t="str">
        <f>HYPERLINK("https://talan.bank.gov.ua/get-user-certificate/hBB9YKHxKd4be9_KGK4X","Завантажити сертифікат")</f>
        <v>Завантажити сертифікат</v>
      </c>
    </row>
    <row r="359" spans="1:6" x14ac:dyDescent="0.3">
      <c r="A359">
        <v>3926</v>
      </c>
      <c r="B359" t="s">
        <v>535</v>
      </c>
      <c r="C359" t="s">
        <v>536</v>
      </c>
      <c r="D359" t="s">
        <v>391</v>
      </c>
      <c r="E359" t="s">
        <v>392</v>
      </c>
      <c r="F359" t="str">
        <f>HYPERLINK("https://talan.bank.gov.ua/get-user-certificate/hBB9YibFjFs7KsgZeTPd","Завантажити сертифікат")</f>
        <v>Завантажити сертифікат</v>
      </c>
    </row>
    <row r="360" spans="1:6" x14ac:dyDescent="0.3">
      <c r="A360">
        <v>3927</v>
      </c>
      <c r="B360" t="s">
        <v>118</v>
      </c>
      <c r="C360" t="s">
        <v>72</v>
      </c>
      <c r="D360" t="s">
        <v>391</v>
      </c>
      <c r="E360" t="s">
        <v>392</v>
      </c>
      <c r="F360" t="str">
        <f>HYPERLINK("https://talan.bank.gov.ua/get-user-certificate/hBB9YQhxY6tcWELNaeCV","Завантажити сертифікат")</f>
        <v>Завантажити сертифікат</v>
      </c>
    </row>
    <row r="361" spans="1:6" x14ac:dyDescent="0.3">
      <c r="A361">
        <v>3928</v>
      </c>
      <c r="B361" t="s">
        <v>537</v>
      </c>
      <c r="C361" t="s">
        <v>470</v>
      </c>
      <c r="D361" t="s">
        <v>391</v>
      </c>
      <c r="E361" t="s">
        <v>392</v>
      </c>
      <c r="F361" t="str">
        <f>HYPERLINK("https://talan.bank.gov.ua/get-user-certificate/hBB9YVANwGn3dGIz-5-x","Завантажити сертифікат")</f>
        <v>Завантажити сертифікат</v>
      </c>
    </row>
    <row r="362" spans="1:6" x14ac:dyDescent="0.3">
      <c r="A362">
        <v>3929</v>
      </c>
      <c r="B362" t="s">
        <v>538</v>
      </c>
      <c r="C362" t="s">
        <v>501</v>
      </c>
      <c r="D362" t="s">
        <v>391</v>
      </c>
      <c r="E362" t="s">
        <v>392</v>
      </c>
      <c r="F362" t="str">
        <f>HYPERLINK("https://talan.bank.gov.ua/get-user-certificate/hBB9YWHSfiuafDzUuS1-","Завантажити сертифікат")</f>
        <v>Завантажити сертифікат</v>
      </c>
    </row>
    <row r="363" spans="1:6" x14ac:dyDescent="0.3">
      <c r="A363">
        <v>3930</v>
      </c>
      <c r="B363" t="s">
        <v>539</v>
      </c>
      <c r="C363" t="s">
        <v>47</v>
      </c>
      <c r="D363" t="s">
        <v>391</v>
      </c>
      <c r="E363" t="s">
        <v>392</v>
      </c>
      <c r="F363" t="str">
        <f>HYPERLINK("https://talan.bank.gov.ua/get-user-certificate/hBB9YHtuoYhgK1sDN3Zw","Завантажити сертифікат")</f>
        <v>Завантажити сертифікат</v>
      </c>
    </row>
    <row r="364" spans="1:6" x14ac:dyDescent="0.3">
      <c r="A364">
        <v>3931</v>
      </c>
      <c r="B364" t="s">
        <v>540</v>
      </c>
      <c r="C364" t="s">
        <v>446</v>
      </c>
      <c r="D364" t="s">
        <v>391</v>
      </c>
      <c r="E364" t="s">
        <v>392</v>
      </c>
      <c r="F364" t="str">
        <f>HYPERLINK("https://talan.bank.gov.ua/get-user-certificate/hBB9YZxoJcsEZDP3zDWq","Завантажити сертифікат")</f>
        <v>Завантажити сертифікат</v>
      </c>
    </row>
    <row r="365" spans="1:6" x14ac:dyDescent="0.3">
      <c r="A365">
        <v>3932</v>
      </c>
      <c r="B365" t="s">
        <v>541</v>
      </c>
      <c r="C365" t="s">
        <v>542</v>
      </c>
      <c r="D365" t="s">
        <v>391</v>
      </c>
      <c r="E365" t="s">
        <v>392</v>
      </c>
      <c r="F365" t="str">
        <f>HYPERLINK("https://talan.bank.gov.ua/get-user-certificate/hBB9Y0owSvuDrkDh8K3S","Завантажити сертифікат")</f>
        <v>Завантажити сертифікат</v>
      </c>
    </row>
    <row r="366" spans="1:6" x14ac:dyDescent="0.3">
      <c r="A366">
        <v>3933</v>
      </c>
      <c r="B366" t="s">
        <v>543</v>
      </c>
      <c r="C366" t="s">
        <v>524</v>
      </c>
      <c r="D366" t="s">
        <v>391</v>
      </c>
      <c r="E366" t="s">
        <v>392</v>
      </c>
      <c r="F366" t="str">
        <f>HYPERLINK("https://talan.bank.gov.ua/get-user-certificate/hBB9Yh0QJJN7j3CS-r8A","Завантажити сертифікат")</f>
        <v>Завантажити сертифікат</v>
      </c>
    </row>
    <row r="367" spans="1:6" x14ac:dyDescent="0.3">
      <c r="A367">
        <v>3934</v>
      </c>
      <c r="B367" t="s">
        <v>276</v>
      </c>
      <c r="C367" t="s">
        <v>232</v>
      </c>
      <c r="D367" t="s">
        <v>391</v>
      </c>
      <c r="E367" t="s">
        <v>392</v>
      </c>
      <c r="F367" t="str">
        <f>HYPERLINK("https://talan.bank.gov.ua/get-user-certificate/hBB9YoRezx-SRc8PkiQk","Завантажити сертифікат")</f>
        <v>Завантажити сертифікат</v>
      </c>
    </row>
    <row r="368" spans="1:6" x14ac:dyDescent="0.3">
      <c r="A368">
        <v>3935</v>
      </c>
      <c r="B368" t="s">
        <v>544</v>
      </c>
      <c r="C368" t="s">
        <v>221</v>
      </c>
      <c r="D368" t="s">
        <v>391</v>
      </c>
      <c r="E368" t="s">
        <v>392</v>
      </c>
      <c r="F368" t="str">
        <f>HYPERLINK("https://talan.bank.gov.ua/get-user-certificate/hBB9Yo6uDBz87H1vnIhW","Завантажити сертифікат")</f>
        <v>Завантажити сертифікат</v>
      </c>
    </row>
    <row r="369" spans="1:6" x14ac:dyDescent="0.3">
      <c r="A369">
        <v>3936</v>
      </c>
      <c r="B369" t="s">
        <v>545</v>
      </c>
      <c r="C369" t="s">
        <v>546</v>
      </c>
      <c r="D369" t="s">
        <v>391</v>
      </c>
      <c r="E369" t="s">
        <v>392</v>
      </c>
      <c r="F369" t="str">
        <f>HYPERLINK("https://talan.bank.gov.ua/get-user-certificate/hBB9YMErLm8WyRRn8-cd","Завантажити сертифікат")</f>
        <v>Завантажити сертифікат</v>
      </c>
    </row>
    <row r="370" spans="1:6" x14ac:dyDescent="0.3">
      <c r="A370">
        <v>3937</v>
      </c>
      <c r="B370" t="s">
        <v>547</v>
      </c>
      <c r="C370" t="s">
        <v>548</v>
      </c>
      <c r="D370" t="s">
        <v>391</v>
      </c>
      <c r="E370" t="s">
        <v>392</v>
      </c>
      <c r="F370" t="str">
        <f>HYPERLINK("https://talan.bank.gov.ua/get-user-certificate/hBB9YioIJ7odvFcHJAxz","Завантажити сертифікат")</f>
        <v>Завантажити сертифікат</v>
      </c>
    </row>
    <row r="371" spans="1:6" x14ac:dyDescent="0.3">
      <c r="A371">
        <v>3938</v>
      </c>
      <c r="B371" t="s">
        <v>549</v>
      </c>
      <c r="C371" t="s">
        <v>550</v>
      </c>
      <c r="D371" t="s">
        <v>391</v>
      </c>
      <c r="E371" t="s">
        <v>392</v>
      </c>
      <c r="F371" t="str">
        <f>HYPERLINK("https://talan.bank.gov.ua/get-user-certificate/hBB9YTj8fQjlS5SrO2re","Завантажити сертифікат")</f>
        <v>Завантажити сертифікат</v>
      </c>
    </row>
    <row r="372" spans="1:6" x14ac:dyDescent="0.3">
      <c r="A372">
        <v>3939</v>
      </c>
      <c r="B372" t="s">
        <v>551</v>
      </c>
      <c r="C372" t="s">
        <v>552</v>
      </c>
      <c r="D372" t="s">
        <v>391</v>
      </c>
      <c r="E372" t="s">
        <v>392</v>
      </c>
      <c r="F372" t="str">
        <f>HYPERLINK("https://talan.bank.gov.ua/get-user-certificate/hBB9YoDq0Q1KOVc16sWA","Завантажити сертифікат")</f>
        <v>Завантажити сертифікат</v>
      </c>
    </row>
    <row r="373" spans="1:6" x14ac:dyDescent="0.3">
      <c r="A373">
        <v>3940</v>
      </c>
      <c r="B373" t="s">
        <v>553</v>
      </c>
      <c r="C373" t="s">
        <v>55</v>
      </c>
      <c r="D373" t="s">
        <v>391</v>
      </c>
      <c r="E373" t="s">
        <v>392</v>
      </c>
      <c r="F373" t="str">
        <f>HYPERLINK("https://talan.bank.gov.ua/get-user-certificate/hBB9YMnE3FEC_kaJLObV","Завантажити сертифікат")</f>
        <v>Завантажити сертифікат</v>
      </c>
    </row>
    <row r="374" spans="1:6" x14ac:dyDescent="0.3">
      <c r="A374">
        <v>3941</v>
      </c>
      <c r="B374" t="s">
        <v>218</v>
      </c>
      <c r="C374" t="s">
        <v>400</v>
      </c>
      <c r="D374" t="s">
        <v>391</v>
      </c>
      <c r="E374" t="s">
        <v>392</v>
      </c>
      <c r="F374" t="str">
        <f>HYPERLINK("https://talan.bank.gov.ua/get-user-certificate/hBB9YCYGsHOug9GMNUIg","Завантажити сертифікат")</f>
        <v>Завантажити сертифікат</v>
      </c>
    </row>
    <row r="375" spans="1:6" x14ac:dyDescent="0.3">
      <c r="A375">
        <v>3942</v>
      </c>
      <c r="B375" t="s">
        <v>554</v>
      </c>
      <c r="C375" t="s">
        <v>555</v>
      </c>
      <c r="D375" t="s">
        <v>391</v>
      </c>
      <c r="E375" t="s">
        <v>392</v>
      </c>
      <c r="F375" t="str">
        <f>HYPERLINK("https://talan.bank.gov.ua/get-user-certificate/hBB9YGH7UjbtkBR1Xh4R","Завантажити сертифікат")</f>
        <v>Завантажити сертифікат</v>
      </c>
    </row>
    <row r="376" spans="1:6" x14ac:dyDescent="0.3">
      <c r="A376">
        <v>3943</v>
      </c>
      <c r="B376" t="s">
        <v>82</v>
      </c>
      <c r="C376" t="s">
        <v>556</v>
      </c>
      <c r="D376" t="s">
        <v>391</v>
      </c>
      <c r="E376" t="s">
        <v>392</v>
      </c>
      <c r="F376" t="str">
        <f>HYPERLINK("https://talan.bank.gov.ua/get-user-certificate/hBB9YHJDlkuyF_z231XN","Завантажити сертифікат")</f>
        <v>Завантажити сертифікат</v>
      </c>
    </row>
    <row r="377" spans="1:6" x14ac:dyDescent="0.3">
      <c r="A377">
        <v>3944</v>
      </c>
      <c r="B377" t="s">
        <v>264</v>
      </c>
      <c r="C377" t="s">
        <v>557</v>
      </c>
      <c r="D377" t="s">
        <v>391</v>
      </c>
      <c r="E377" t="s">
        <v>392</v>
      </c>
      <c r="F377" t="str">
        <f>HYPERLINK("https://talan.bank.gov.ua/get-user-certificate/hBB9YTyAs727s4MNS7UW","Завантажити сертифікат")</f>
        <v>Завантажити сертифікат</v>
      </c>
    </row>
    <row r="378" spans="1:6" x14ac:dyDescent="0.3">
      <c r="A378">
        <v>3945</v>
      </c>
      <c r="B378" t="s">
        <v>558</v>
      </c>
      <c r="C378" t="s">
        <v>408</v>
      </c>
      <c r="D378" t="s">
        <v>391</v>
      </c>
      <c r="E378" t="s">
        <v>392</v>
      </c>
      <c r="F378" t="str">
        <f>HYPERLINK("https://talan.bank.gov.ua/get-user-certificate/hBB9YLm-z71-4E_PTPnd","Завантажити сертифікат")</f>
        <v>Завантажити сертифікат</v>
      </c>
    </row>
    <row r="379" spans="1:6" x14ac:dyDescent="0.3">
      <c r="A379">
        <v>3946</v>
      </c>
      <c r="B379" t="s">
        <v>559</v>
      </c>
      <c r="C379" t="s">
        <v>560</v>
      </c>
      <c r="D379" t="s">
        <v>391</v>
      </c>
      <c r="E379" t="s">
        <v>392</v>
      </c>
      <c r="F379" t="str">
        <f>HYPERLINK("https://talan.bank.gov.ua/get-user-certificate/hBB9YGF_kE2p6GvYLKFc","Завантажити сертифікат")</f>
        <v>Завантажити сертифікат</v>
      </c>
    </row>
    <row r="380" spans="1:6" x14ac:dyDescent="0.3">
      <c r="A380">
        <v>3947</v>
      </c>
      <c r="B380" t="s">
        <v>238</v>
      </c>
      <c r="C380" t="s">
        <v>239</v>
      </c>
      <c r="D380" t="s">
        <v>391</v>
      </c>
      <c r="E380" t="s">
        <v>392</v>
      </c>
      <c r="F380" t="str">
        <f>HYPERLINK("https://talan.bank.gov.ua/get-user-certificate/hBB9YEK96PN9tbSraPZ5","Завантажити сертифікат")</f>
        <v>Завантажити сертифікат</v>
      </c>
    </row>
    <row r="381" spans="1:6" x14ac:dyDescent="0.3">
      <c r="A381">
        <v>3949</v>
      </c>
      <c r="B381" t="s">
        <v>517</v>
      </c>
      <c r="C381" t="s">
        <v>561</v>
      </c>
      <c r="D381" t="s">
        <v>391</v>
      </c>
      <c r="E381" t="s">
        <v>392</v>
      </c>
      <c r="F381" t="str">
        <f>HYPERLINK("https://talan.bank.gov.ua/get-user-certificate/hBB9Yn07lEzDtERPodg1","Завантажити сертифікат")</f>
        <v>Завантажити сертифікат</v>
      </c>
    </row>
    <row r="382" spans="1:6" x14ac:dyDescent="0.3">
      <c r="A382">
        <v>3950</v>
      </c>
      <c r="B382" t="s">
        <v>562</v>
      </c>
      <c r="C382" t="s">
        <v>563</v>
      </c>
      <c r="D382" t="s">
        <v>391</v>
      </c>
      <c r="E382" t="s">
        <v>392</v>
      </c>
      <c r="F382" t="str">
        <f>HYPERLINK("https://talan.bank.gov.ua/get-user-certificate/hBB9YDNfSowBAYdajpzn","Завантажити сертифікат")</f>
        <v>Завантажити сертифікат</v>
      </c>
    </row>
    <row r="383" spans="1:6" x14ac:dyDescent="0.3">
      <c r="A383">
        <v>3951</v>
      </c>
      <c r="B383" t="s">
        <v>350</v>
      </c>
      <c r="C383" t="s">
        <v>564</v>
      </c>
      <c r="D383" t="s">
        <v>391</v>
      </c>
      <c r="E383" t="s">
        <v>392</v>
      </c>
      <c r="F383" t="str">
        <f>HYPERLINK("https://talan.bank.gov.ua/get-user-certificate/hBB9Y2hn1EXjtykS49uj","Завантажити сертифікат")</f>
        <v>Завантажити сертифікат</v>
      </c>
    </row>
    <row r="384" spans="1:6" x14ac:dyDescent="0.3">
      <c r="A384">
        <v>3952</v>
      </c>
      <c r="B384" t="s">
        <v>371</v>
      </c>
      <c r="C384" t="s">
        <v>89</v>
      </c>
      <c r="D384" t="s">
        <v>391</v>
      </c>
      <c r="E384" t="s">
        <v>392</v>
      </c>
      <c r="F384" t="str">
        <f>HYPERLINK("https://talan.bank.gov.ua/get-user-certificate/hBB9YnKVY5Wg2FcGLHmQ","Завантажити сертифікат")</f>
        <v>Завантажити сертифікат</v>
      </c>
    </row>
    <row r="385" spans="1:6" x14ac:dyDescent="0.3">
      <c r="A385">
        <v>3953</v>
      </c>
      <c r="B385" t="s">
        <v>217</v>
      </c>
      <c r="C385" t="s">
        <v>400</v>
      </c>
      <c r="D385" t="s">
        <v>391</v>
      </c>
      <c r="E385" t="s">
        <v>392</v>
      </c>
      <c r="F385" t="str">
        <f>HYPERLINK("https://talan.bank.gov.ua/get-user-certificate/hBB9YFNljJ6nKfcc7DCH","Завантажити сертифікат")</f>
        <v>Завантажити сертифікат</v>
      </c>
    </row>
    <row r="386" spans="1:6" x14ac:dyDescent="0.3">
      <c r="A386">
        <v>3954</v>
      </c>
      <c r="B386" t="s">
        <v>565</v>
      </c>
      <c r="C386" t="s">
        <v>566</v>
      </c>
      <c r="D386" t="s">
        <v>391</v>
      </c>
      <c r="E386" t="s">
        <v>392</v>
      </c>
      <c r="F386" t="str">
        <f>HYPERLINK("https://talan.bank.gov.ua/get-user-certificate/hBB9YG9iMlDdN6B26Cuc","Завантажити сертифікат")</f>
        <v>Завантажити сертифікат</v>
      </c>
    </row>
    <row r="387" spans="1:6" x14ac:dyDescent="0.3">
      <c r="A387">
        <v>3955</v>
      </c>
      <c r="B387" t="s">
        <v>567</v>
      </c>
      <c r="C387" t="s">
        <v>470</v>
      </c>
      <c r="D387" t="s">
        <v>391</v>
      </c>
      <c r="E387" t="s">
        <v>392</v>
      </c>
      <c r="F387" t="str">
        <f>HYPERLINK("https://talan.bank.gov.ua/get-user-certificate/hBB9YSl-Sut_iWlT5lyM","Завантажити сертифікат")</f>
        <v>Завантажити сертифікат</v>
      </c>
    </row>
    <row r="388" spans="1:6" x14ac:dyDescent="0.3">
      <c r="A388">
        <v>3956</v>
      </c>
      <c r="B388" t="s">
        <v>568</v>
      </c>
      <c r="C388" t="s">
        <v>569</v>
      </c>
      <c r="D388" t="s">
        <v>391</v>
      </c>
      <c r="E388" t="s">
        <v>392</v>
      </c>
      <c r="F388" t="str">
        <f>HYPERLINK("https://talan.bank.gov.ua/get-user-certificate/hBB9YAXkvxkXLdHHMWzx","Завантажити сертифікат")</f>
        <v>Завантажити сертифікат</v>
      </c>
    </row>
    <row r="389" spans="1:6" x14ac:dyDescent="0.3">
      <c r="A389">
        <v>3957</v>
      </c>
      <c r="B389" t="s">
        <v>158</v>
      </c>
      <c r="C389" t="s">
        <v>570</v>
      </c>
      <c r="D389" t="s">
        <v>391</v>
      </c>
      <c r="E389" t="s">
        <v>392</v>
      </c>
      <c r="F389" t="str">
        <f>HYPERLINK("https://talan.bank.gov.ua/get-user-certificate/hBB9Ym9fTR3OZvCqffc-","Завантажити сертифікат")</f>
        <v>Завантажити сертифікат</v>
      </c>
    </row>
    <row r="390" spans="1:6" x14ac:dyDescent="0.3">
      <c r="A390">
        <v>3958</v>
      </c>
      <c r="B390" t="s">
        <v>571</v>
      </c>
      <c r="C390" t="s">
        <v>572</v>
      </c>
      <c r="D390" t="s">
        <v>391</v>
      </c>
      <c r="E390" t="s">
        <v>392</v>
      </c>
      <c r="F390" t="str">
        <f>HYPERLINK("https://talan.bank.gov.ua/get-user-certificate/hBB9Ypf1HSBobErdTUHv","Завантажити сертифікат")</f>
        <v>Завантажити сертифікат</v>
      </c>
    </row>
    <row r="391" spans="1:6" x14ac:dyDescent="0.3">
      <c r="A391">
        <v>3959</v>
      </c>
      <c r="B391" t="s">
        <v>573</v>
      </c>
      <c r="C391" t="s">
        <v>574</v>
      </c>
      <c r="D391" t="s">
        <v>391</v>
      </c>
      <c r="E391" t="s">
        <v>392</v>
      </c>
      <c r="F391" t="str">
        <f>HYPERLINK("https://talan.bank.gov.ua/get-user-certificate/hBB9YXrtvbnP8_3B1Ufn","Завантажити сертифікат")</f>
        <v>Завантажити сертифікат</v>
      </c>
    </row>
    <row r="392" spans="1:6" x14ac:dyDescent="0.3">
      <c r="A392">
        <v>3960</v>
      </c>
      <c r="B392" t="s">
        <v>575</v>
      </c>
      <c r="C392" t="s">
        <v>252</v>
      </c>
      <c r="D392" t="s">
        <v>391</v>
      </c>
      <c r="E392" t="s">
        <v>392</v>
      </c>
      <c r="F392" t="str">
        <f>HYPERLINK("https://talan.bank.gov.ua/get-user-certificate/hBB9Y3tuRA01ofEhNY74","Завантажити сертифікат")</f>
        <v>Завантажити сертифікат</v>
      </c>
    </row>
    <row r="393" spans="1:6" x14ac:dyDescent="0.3">
      <c r="A393">
        <v>3961</v>
      </c>
      <c r="B393" t="s">
        <v>198</v>
      </c>
      <c r="C393" t="s">
        <v>199</v>
      </c>
      <c r="D393" t="s">
        <v>391</v>
      </c>
      <c r="E393" t="s">
        <v>392</v>
      </c>
      <c r="F393" t="str">
        <f>HYPERLINK("https://talan.bank.gov.ua/get-user-certificate/hBB9YRWlXB27S1ovSWiq","Завантажити сертифікат")</f>
        <v>Завантажити сертифікат</v>
      </c>
    </row>
    <row r="394" spans="1:6" x14ac:dyDescent="0.3">
      <c r="A394">
        <v>3962</v>
      </c>
      <c r="B394" t="s">
        <v>576</v>
      </c>
      <c r="C394" t="s">
        <v>577</v>
      </c>
      <c r="D394" t="s">
        <v>391</v>
      </c>
      <c r="E394" t="s">
        <v>392</v>
      </c>
      <c r="F394" t="str">
        <f>HYPERLINK("https://talan.bank.gov.ua/get-user-certificate/hBB9Y_UkddcwXCrWGsGc","Завантажити сертифікат")</f>
        <v>Завантажити сертифікат</v>
      </c>
    </row>
    <row r="395" spans="1:6" x14ac:dyDescent="0.3">
      <c r="A395">
        <v>3963</v>
      </c>
      <c r="B395" t="s">
        <v>578</v>
      </c>
      <c r="C395" t="s">
        <v>579</v>
      </c>
      <c r="D395" t="s">
        <v>391</v>
      </c>
      <c r="E395" t="s">
        <v>392</v>
      </c>
      <c r="F395" t="str">
        <f>HYPERLINK("https://talan.bank.gov.ua/get-user-certificate/hBB9Y0XbHL_WzzEsXfmp","Завантажити сертифікат")</f>
        <v>Завантажити сертифікат</v>
      </c>
    </row>
    <row r="396" spans="1:6" x14ac:dyDescent="0.3">
      <c r="A396">
        <v>3964</v>
      </c>
      <c r="B396" t="s">
        <v>280</v>
      </c>
      <c r="C396" t="s">
        <v>281</v>
      </c>
      <c r="D396" t="s">
        <v>391</v>
      </c>
      <c r="E396" t="s">
        <v>392</v>
      </c>
      <c r="F396" t="str">
        <f>HYPERLINK("https://talan.bank.gov.ua/get-user-certificate/hBB9Y94Rypj1akcBoKC3","Завантажити сертифікат")</f>
        <v>Завантажити сертифікат</v>
      </c>
    </row>
    <row r="397" spans="1:6" x14ac:dyDescent="0.3">
      <c r="A397">
        <v>3965</v>
      </c>
      <c r="B397" t="s">
        <v>580</v>
      </c>
      <c r="C397" t="s">
        <v>581</v>
      </c>
      <c r="D397" t="s">
        <v>391</v>
      </c>
      <c r="E397" t="s">
        <v>392</v>
      </c>
      <c r="F397" t="str">
        <f>HYPERLINK("https://talan.bank.gov.ua/get-user-certificate/hBB9YzLi3lfBFoB-Ua96","Завантажити сертифікат")</f>
        <v>Завантажити сертифікат</v>
      </c>
    </row>
    <row r="398" spans="1:6" x14ac:dyDescent="0.3">
      <c r="A398">
        <v>3967</v>
      </c>
      <c r="B398" t="s">
        <v>582</v>
      </c>
      <c r="C398" t="s">
        <v>583</v>
      </c>
      <c r="D398" t="s">
        <v>391</v>
      </c>
      <c r="E398" t="s">
        <v>392</v>
      </c>
      <c r="F398" t="str">
        <f>HYPERLINK("https://talan.bank.gov.ua/get-user-certificate/hBB9YE7F83zEsU6a6vTR","Завантажити сертифікат")</f>
        <v>Завантажити сертифікат</v>
      </c>
    </row>
    <row r="399" spans="1:6" x14ac:dyDescent="0.3">
      <c r="A399">
        <v>3968</v>
      </c>
      <c r="B399" t="s">
        <v>198</v>
      </c>
      <c r="C399" t="s">
        <v>199</v>
      </c>
      <c r="D399" t="s">
        <v>391</v>
      </c>
      <c r="E399" t="s">
        <v>392</v>
      </c>
      <c r="F399" t="str">
        <f>HYPERLINK("https://talan.bank.gov.ua/get-user-certificate/hBB9YP_h7tWvVDhHgW6r","Завантажити сертифікат")</f>
        <v>Завантажити сертифікат</v>
      </c>
    </row>
    <row r="400" spans="1:6" x14ac:dyDescent="0.3">
      <c r="A400">
        <v>3969</v>
      </c>
      <c r="B400" t="s">
        <v>584</v>
      </c>
      <c r="C400" t="s">
        <v>412</v>
      </c>
      <c r="D400" t="s">
        <v>391</v>
      </c>
      <c r="E400" t="s">
        <v>392</v>
      </c>
      <c r="F400" t="str">
        <f>HYPERLINK("https://talan.bank.gov.ua/get-user-certificate/hBB9Y0yN4TtGcd0fhxwK","Завантажити сертифікат")</f>
        <v>Завантажити сертифікат</v>
      </c>
    </row>
    <row r="401" spans="1:6" x14ac:dyDescent="0.3">
      <c r="A401">
        <v>3970</v>
      </c>
      <c r="B401" t="s">
        <v>585</v>
      </c>
      <c r="C401" t="s">
        <v>542</v>
      </c>
      <c r="D401" t="s">
        <v>391</v>
      </c>
      <c r="E401" t="s">
        <v>392</v>
      </c>
      <c r="F401" t="str">
        <f>HYPERLINK("https://talan.bank.gov.ua/get-user-certificate/hBB9YFPUoZGepZBxGFnY","Завантажити сертифікат")</f>
        <v>Завантажити сертифікат</v>
      </c>
    </row>
    <row r="402" spans="1:6" x14ac:dyDescent="0.3">
      <c r="A402">
        <v>3971</v>
      </c>
      <c r="B402" t="s">
        <v>314</v>
      </c>
      <c r="C402" t="s">
        <v>315</v>
      </c>
      <c r="D402" t="s">
        <v>391</v>
      </c>
      <c r="E402" t="s">
        <v>392</v>
      </c>
      <c r="F402" t="str">
        <f>HYPERLINK("https://talan.bank.gov.ua/get-user-certificate/hBB9Y-tbYhv44dLUxNt2","Завантажити сертифікат")</f>
        <v>Завантажити сертифікат</v>
      </c>
    </row>
    <row r="403" spans="1:6" x14ac:dyDescent="0.3">
      <c r="A403">
        <v>3972</v>
      </c>
      <c r="B403" t="s">
        <v>586</v>
      </c>
      <c r="C403" t="s">
        <v>470</v>
      </c>
      <c r="D403" t="s">
        <v>391</v>
      </c>
      <c r="E403" t="s">
        <v>392</v>
      </c>
      <c r="F403" t="str">
        <f>HYPERLINK("https://talan.bank.gov.ua/get-user-certificate/hBB9YhTKgyQGKbe6SYRn","Завантажити сертифікат")</f>
        <v>Завантажити сертифікат</v>
      </c>
    </row>
    <row r="404" spans="1:6" x14ac:dyDescent="0.3">
      <c r="A404">
        <v>3973</v>
      </c>
      <c r="B404" t="s">
        <v>587</v>
      </c>
      <c r="C404" t="s">
        <v>588</v>
      </c>
      <c r="D404" t="s">
        <v>391</v>
      </c>
      <c r="E404" t="s">
        <v>392</v>
      </c>
      <c r="F404" t="str">
        <f>HYPERLINK("https://talan.bank.gov.ua/get-user-certificate/hBB9YupxDpPGny4CNJLW","Завантажити сертифікат")</f>
        <v>Завантажити сертифікат</v>
      </c>
    </row>
    <row r="405" spans="1:6" x14ac:dyDescent="0.3">
      <c r="A405">
        <v>3974</v>
      </c>
      <c r="B405" t="s">
        <v>26</v>
      </c>
      <c r="C405" t="s">
        <v>122</v>
      </c>
      <c r="D405" t="s">
        <v>391</v>
      </c>
      <c r="E405" t="s">
        <v>392</v>
      </c>
      <c r="F405" t="str">
        <f>HYPERLINK("https://talan.bank.gov.ua/get-user-certificate/hBB9YfUuM2va_mzARCbM","Завантажити сертифікат")</f>
        <v>Завантажити сертифікат</v>
      </c>
    </row>
    <row r="406" spans="1:6" x14ac:dyDescent="0.3">
      <c r="A406">
        <v>3975</v>
      </c>
      <c r="B406" t="s">
        <v>589</v>
      </c>
      <c r="C406" t="s">
        <v>47</v>
      </c>
      <c r="D406" t="s">
        <v>391</v>
      </c>
      <c r="E406" t="s">
        <v>392</v>
      </c>
      <c r="F406" t="str">
        <f>HYPERLINK("https://talan.bank.gov.ua/get-user-certificate/hBB9YfZ2E9tcZxwGajU0","Завантажити сертифікат")</f>
        <v>Завантажити сертифікат</v>
      </c>
    </row>
    <row r="407" spans="1:6" x14ac:dyDescent="0.3">
      <c r="A407">
        <v>3976</v>
      </c>
      <c r="B407" t="s">
        <v>590</v>
      </c>
      <c r="C407" t="s">
        <v>591</v>
      </c>
      <c r="D407" t="s">
        <v>391</v>
      </c>
      <c r="E407" t="s">
        <v>392</v>
      </c>
      <c r="F407" t="str">
        <f>HYPERLINK("https://talan.bank.gov.ua/get-user-certificate/hBB9YtojhnhmctpVvayq","Завантажити сертифікат")</f>
        <v>Завантажити сертифікат</v>
      </c>
    </row>
    <row r="408" spans="1:6" x14ac:dyDescent="0.3">
      <c r="A408">
        <v>3977</v>
      </c>
      <c r="B408" t="s">
        <v>305</v>
      </c>
      <c r="C408" t="s">
        <v>306</v>
      </c>
      <c r="D408" t="s">
        <v>391</v>
      </c>
      <c r="E408" t="s">
        <v>392</v>
      </c>
      <c r="F408" t="str">
        <f>HYPERLINK("https://talan.bank.gov.ua/get-user-certificate/hBB9YTfiiJ8j6GkUGZLG","Завантажити сертифікат")</f>
        <v>Завантажити сертифікат</v>
      </c>
    </row>
    <row r="409" spans="1:6" x14ac:dyDescent="0.3">
      <c r="A409">
        <v>3978</v>
      </c>
      <c r="B409" t="s">
        <v>592</v>
      </c>
      <c r="C409" t="s">
        <v>593</v>
      </c>
      <c r="D409" t="s">
        <v>391</v>
      </c>
      <c r="E409" t="s">
        <v>392</v>
      </c>
      <c r="F409" t="str">
        <f>HYPERLINK("https://talan.bank.gov.ua/get-user-certificate/hBB9YirTEZRaEA7OKBN4","Завантажити сертифікат")</f>
        <v>Завантажити сертифікат</v>
      </c>
    </row>
    <row r="410" spans="1:6" x14ac:dyDescent="0.3">
      <c r="A410">
        <v>3979</v>
      </c>
      <c r="B410" t="s">
        <v>594</v>
      </c>
      <c r="C410" t="s">
        <v>595</v>
      </c>
      <c r="D410" t="s">
        <v>391</v>
      </c>
      <c r="E410" t="s">
        <v>392</v>
      </c>
      <c r="F410" t="str">
        <f>HYPERLINK("https://talan.bank.gov.ua/get-user-certificate/hBB9YfV2BfOOAZSCPBcx","Завантажити сертифікат")</f>
        <v>Завантажити сертифікат</v>
      </c>
    </row>
    <row r="411" spans="1:6" x14ac:dyDescent="0.3">
      <c r="A411">
        <v>3980</v>
      </c>
      <c r="B411" t="s">
        <v>596</v>
      </c>
      <c r="C411" t="s">
        <v>597</v>
      </c>
      <c r="D411" t="s">
        <v>391</v>
      </c>
      <c r="E411" t="s">
        <v>392</v>
      </c>
      <c r="F411" t="str">
        <f>HYPERLINK("https://talan.bank.gov.ua/get-user-certificate/hBB9YXGkJtNC3Mv_eQnF","Завантажити сертифікат")</f>
        <v>Завантажити сертифікат</v>
      </c>
    </row>
    <row r="412" spans="1:6" x14ac:dyDescent="0.3">
      <c r="A412">
        <v>3981</v>
      </c>
      <c r="B412" t="s">
        <v>102</v>
      </c>
      <c r="C412" t="s">
        <v>103</v>
      </c>
      <c r="D412" t="s">
        <v>391</v>
      </c>
      <c r="E412" t="s">
        <v>392</v>
      </c>
      <c r="F412" t="str">
        <f>HYPERLINK("https://talan.bank.gov.ua/get-user-certificate/hBB9YlUE_2uC20ChJw-t","Завантажити сертифікат")</f>
        <v>Завантажити сертифікат</v>
      </c>
    </row>
    <row r="413" spans="1:6" x14ac:dyDescent="0.3">
      <c r="A413">
        <v>3983</v>
      </c>
      <c r="B413" t="s">
        <v>598</v>
      </c>
      <c r="C413" t="s">
        <v>252</v>
      </c>
      <c r="D413" t="s">
        <v>391</v>
      </c>
      <c r="E413" t="s">
        <v>392</v>
      </c>
      <c r="F413" t="str">
        <f>HYPERLINK("https://talan.bank.gov.ua/get-user-certificate/hBB9Ywr5Bm_Mpd3-Kt15","Завантажити сертифікат")</f>
        <v>Завантажити сертифікат</v>
      </c>
    </row>
    <row r="414" spans="1:6" x14ac:dyDescent="0.3">
      <c r="A414">
        <v>3984</v>
      </c>
      <c r="B414" t="s">
        <v>599</v>
      </c>
      <c r="C414" t="s">
        <v>600</v>
      </c>
      <c r="D414" t="s">
        <v>391</v>
      </c>
      <c r="E414" t="s">
        <v>392</v>
      </c>
      <c r="F414" t="str">
        <f>HYPERLINK("https://talan.bank.gov.ua/get-user-certificate/hBB9YY0fHPqm9pUQfp18","Завантажити сертифікат")</f>
        <v>Завантажити сертифікат</v>
      </c>
    </row>
    <row r="415" spans="1:6" x14ac:dyDescent="0.3">
      <c r="A415">
        <v>3985</v>
      </c>
      <c r="B415" t="s">
        <v>601</v>
      </c>
      <c r="C415" t="s">
        <v>438</v>
      </c>
      <c r="D415" t="s">
        <v>391</v>
      </c>
      <c r="E415" t="s">
        <v>392</v>
      </c>
      <c r="F415" t="str">
        <f>HYPERLINK("https://talan.bank.gov.ua/get-user-certificate/hBB9YTqwqSPcgK_7l5eB","Завантажити сертифікат")</f>
        <v>Завантажити сертифікат</v>
      </c>
    </row>
    <row r="416" spans="1:6" x14ac:dyDescent="0.3">
      <c r="A416">
        <v>3986</v>
      </c>
      <c r="B416" t="s">
        <v>602</v>
      </c>
      <c r="C416" t="s">
        <v>603</v>
      </c>
      <c r="D416" t="s">
        <v>391</v>
      </c>
      <c r="E416" t="s">
        <v>392</v>
      </c>
      <c r="F416" t="str">
        <f>HYPERLINK("https://talan.bank.gov.ua/get-user-certificate/hBB9Yu8BtF99NKKrBXQN","Завантажити сертифікат")</f>
        <v>Завантажити сертифікат</v>
      </c>
    </row>
    <row r="417" spans="1:6" x14ac:dyDescent="0.3">
      <c r="A417">
        <v>3987</v>
      </c>
      <c r="B417" t="s">
        <v>380</v>
      </c>
      <c r="C417" t="s">
        <v>604</v>
      </c>
      <c r="D417" t="s">
        <v>391</v>
      </c>
      <c r="E417" t="s">
        <v>392</v>
      </c>
      <c r="F417" t="str">
        <f>HYPERLINK("https://talan.bank.gov.ua/get-user-certificate/hBB9YSuFowGppFQkNWAw","Завантажити сертифікат")</f>
        <v>Завантажити сертифікат</v>
      </c>
    </row>
    <row r="418" spans="1:6" x14ac:dyDescent="0.3">
      <c r="A418">
        <v>3988</v>
      </c>
      <c r="B418" t="s">
        <v>175</v>
      </c>
      <c r="C418" t="s">
        <v>605</v>
      </c>
      <c r="D418" t="s">
        <v>391</v>
      </c>
      <c r="E418" t="s">
        <v>392</v>
      </c>
      <c r="F418" t="str">
        <f>HYPERLINK("https://talan.bank.gov.ua/get-user-certificate/hBB9Yi6AjTYfhU3M7QS1","Завантажити сертифікат")</f>
        <v>Завантажити сертифікат</v>
      </c>
    </row>
    <row r="419" spans="1:6" x14ac:dyDescent="0.3">
      <c r="A419">
        <v>3989</v>
      </c>
      <c r="B419" t="s">
        <v>255</v>
      </c>
      <c r="C419" t="s">
        <v>256</v>
      </c>
      <c r="D419" t="s">
        <v>391</v>
      </c>
      <c r="E419" t="s">
        <v>392</v>
      </c>
      <c r="F419" t="str">
        <f>HYPERLINK("https://talan.bank.gov.ua/get-user-certificate/hBB9YM11hSGRUwxydpDn","Завантажити сертифікат")</f>
        <v>Завантажити сертифікат</v>
      </c>
    </row>
    <row r="420" spans="1:6" x14ac:dyDescent="0.3">
      <c r="A420">
        <v>3990</v>
      </c>
      <c r="B420" t="s">
        <v>606</v>
      </c>
      <c r="C420" t="s">
        <v>607</v>
      </c>
      <c r="D420" t="s">
        <v>391</v>
      </c>
      <c r="E420" t="s">
        <v>392</v>
      </c>
      <c r="F420" t="str">
        <f>HYPERLINK("https://talan.bank.gov.ua/get-user-certificate/hBB9YzOf1qMOt64N4L4A","Завантажити сертифікат")</f>
        <v>Завантажити сертифікат</v>
      </c>
    </row>
    <row r="421" spans="1:6" x14ac:dyDescent="0.3">
      <c r="A421">
        <v>3991</v>
      </c>
      <c r="B421" t="s">
        <v>608</v>
      </c>
      <c r="C421" t="s">
        <v>609</v>
      </c>
      <c r="D421" t="s">
        <v>391</v>
      </c>
      <c r="E421" t="s">
        <v>392</v>
      </c>
      <c r="F421" t="str">
        <f>HYPERLINK("https://talan.bank.gov.ua/get-user-certificate/hBB9Ycpwqyhy7Vj-y-fg","Завантажити сертифікат")</f>
        <v>Завантажити сертифікат</v>
      </c>
    </row>
    <row r="422" spans="1:6" x14ac:dyDescent="0.3">
      <c r="A422">
        <v>3992</v>
      </c>
      <c r="B422" t="s">
        <v>610</v>
      </c>
      <c r="C422" t="s">
        <v>611</v>
      </c>
      <c r="D422" t="s">
        <v>391</v>
      </c>
      <c r="E422" t="s">
        <v>392</v>
      </c>
      <c r="F422" t="str">
        <f>HYPERLINK("https://talan.bank.gov.ua/get-user-certificate/hBB9Yc7ng0lal1X0Jrse","Завантажити сертифікат")</f>
        <v>Завантажити сертифікат</v>
      </c>
    </row>
    <row r="423" spans="1:6" x14ac:dyDescent="0.3">
      <c r="A423">
        <v>3993</v>
      </c>
      <c r="B423" t="s">
        <v>246</v>
      </c>
      <c r="C423" t="s">
        <v>612</v>
      </c>
      <c r="D423" t="s">
        <v>391</v>
      </c>
      <c r="E423" t="s">
        <v>392</v>
      </c>
      <c r="F423" t="str">
        <f>HYPERLINK("https://talan.bank.gov.ua/get-user-certificate/hBB9YTRzqHv_hDvqvORT","Завантажити сертифікат")</f>
        <v>Завантажити сертифікат</v>
      </c>
    </row>
    <row r="424" spans="1:6" x14ac:dyDescent="0.3">
      <c r="A424">
        <v>3995</v>
      </c>
      <c r="B424" t="s">
        <v>471</v>
      </c>
      <c r="C424" t="s">
        <v>613</v>
      </c>
      <c r="D424" t="s">
        <v>391</v>
      </c>
      <c r="E424" t="s">
        <v>392</v>
      </c>
      <c r="F424" t="str">
        <f>HYPERLINK("https://talan.bank.gov.ua/get-user-certificate/hBB9YmT6PXwD92p_Dkqf","Завантажити сертифікат")</f>
        <v>Завантажити сертифікат</v>
      </c>
    </row>
    <row r="425" spans="1:6" x14ac:dyDescent="0.3">
      <c r="A425">
        <v>3996</v>
      </c>
      <c r="B425" t="s">
        <v>614</v>
      </c>
      <c r="C425" t="s">
        <v>615</v>
      </c>
      <c r="D425" t="s">
        <v>391</v>
      </c>
      <c r="E425" t="s">
        <v>392</v>
      </c>
      <c r="F425" t="str">
        <f>HYPERLINK("https://talan.bank.gov.ua/get-user-certificate/hBB9Yc8odYQ9p4ABocn3","Завантажити сертифікат")</f>
        <v>Завантажити сертифікат</v>
      </c>
    </row>
    <row r="426" spans="1:6" x14ac:dyDescent="0.3">
      <c r="A426">
        <v>3997</v>
      </c>
      <c r="B426" t="s">
        <v>191</v>
      </c>
      <c r="C426" t="s">
        <v>185</v>
      </c>
      <c r="D426" t="s">
        <v>391</v>
      </c>
      <c r="E426" t="s">
        <v>392</v>
      </c>
      <c r="F426" t="str">
        <f>HYPERLINK("https://talan.bank.gov.ua/get-user-certificate/hBB9YjrZaA0YHySzPeyC","Завантажити сертифікат")</f>
        <v>Завантажити сертифікат</v>
      </c>
    </row>
    <row r="427" spans="1:6" x14ac:dyDescent="0.3">
      <c r="A427">
        <v>3998</v>
      </c>
      <c r="B427" t="s">
        <v>225</v>
      </c>
      <c r="C427" t="s">
        <v>226</v>
      </c>
      <c r="D427" t="s">
        <v>391</v>
      </c>
      <c r="E427" t="s">
        <v>392</v>
      </c>
      <c r="F427" t="str">
        <f>HYPERLINK("https://talan.bank.gov.ua/get-user-certificate/hBB9Yj0IuzGwfvbA8pSO","Завантажити сертифікат")</f>
        <v>Завантажити сертифікат</v>
      </c>
    </row>
    <row r="428" spans="1:6" x14ac:dyDescent="0.3">
      <c r="A428">
        <v>3999</v>
      </c>
      <c r="B428" t="s">
        <v>616</v>
      </c>
      <c r="C428" t="s">
        <v>581</v>
      </c>
      <c r="D428" t="s">
        <v>391</v>
      </c>
      <c r="E428" t="s">
        <v>392</v>
      </c>
      <c r="F428" t="str">
        <f>HYPERLINK("https://talan.bank.gov.ua/get-user-certificate/hBB9Ydb2bRnlqjo6BFuI","Завантажити сертифікат")</f>
        <v>Завантажити сертифікат</v>
      </c>
    </row>
    <row r="429" spans="1:6" x14ac:dyDescent="0.3">
      <c r="A429">
        <v>4000</v>
      </c>
      <c r="B429" t="s">
        <v>56</v>
      </c>
      <c r="C429" t="s">
        <v>223</v>
      </c>
      <c r="D429" t="s">
        <v>391</v>
      </c>
      <c r="E429" t="s">
        <v>392</v>
      </c>
      <c r="F429" t="str">
        <f>HYPERLINK("https://talan.bank.gov.ua/get-user-certificate/hBB9YK8g711oh5RLBSpY","Завантажити сертифікат")</f>
        <v>Завантажити сертифікат</v>
      </c>
    </row>
    <row r="430" spans="1:6" x14ac:dyDescent="0.3">
      <c r="A430">
        <v>4001</v>
      </c>
      <c r="B430" t="s">
        <v>617</v>
      </c>
      <c r="C430" t="s">
        <v>618</v>
      </c>
      <c r="D430" t="s">
        <v>391</v>
      </c>
      <c r="E430" t="s">
        <v>392</v>
      </c>
      <c r="F430" t="str">
        <f>HYPERLINK("https://talan.bank.gov.ua/get-user-certificate/hBB9YhgLuLpyx4PAI2bP","Завантажити сертифікат")</f>
        <v>Завантажити сертифікат</v>
      </c>
    </row>
    <row r="431" spans="1:6" x14ac:dyDescent="0.3">
      <c r="A431">
        <v>4002</v>
      </c>
      <c r="B431" t="s">
        <v>619</v>
      </c>
      <c r="C431" t="s">
        <v>620</v>
      </c>
      <c r="D431" t="s">
        <v>391</v>
      </c>
      <c r="E431" t="s">
        <v>392</v>
      </c>
      <c r="F431" t="str">
        <f>HYPERLINK("https://talan.bank.gov.ua/get-user-certificate/hBB9YmJ0KrKcCr-au-5b","Завантажити сертифікат")</f>
        <v>Завантажити сертифікат</v>
      </c>
    </row>
    <row r="432" spans="1:6" x14ac:dyDescent="0.3">
      <c r="A432">
        <v>4004</v>
      </c>
      <c r="B432" t="s">
        <v>621</v>
      </c>
      <c r="C432" t="s">
        <v>622</v>
      </c>
      <c r="D432" t="s">
        <v>391</v>
      </c>
      <c r="E432" t="s">
        <v>392</v>
      </c>
      <c r="F432" t="str">
        <f>HYPERLINK("https://talan.bank.gov.ua/get-user-certificate/hBB9YYEbxfEcDw3hp6P_","Завантажити сертифікат")</f>
        <v>Завантажити сертифікат</v>
      </c>
    </row>
    <row r="433" spans="1:6" x14ac:dyDescent="0.3">
      <c r="A433">
        <v>4005</v>
      </c>
      <c r="B433" t="s">
        <v>623</v>
      </c>
      <c r="C433" t="s">
        <v>223</v>
      </c>
      <c r="D433" t="s">
        <v>391</v>
      </c>
      <c r="E433" t="s">
        <v>392</v>
      </c>
      <c r="F433" t="str">
        <f>HYPERLINK("https://talan.bank.gov.ua/get-user-certificate/hBB9Yu9wIH_srsMBy_mP","Завантажити сертифікат")</f>
        <v>Завантажити сертифікат</v>
      </c>
    </row>
    <row r="434" spans="1:6" x14ac:dyDescent="0.3">
      <c r="A434">
        <v>4006</v>
      </c>
      <c r="B434" t="s">
        <v>284</v>
      </c>
      <c r="C434" t="s">
        <v>285</v>
      </c>
      <c r="D434" t="s">
        <v>391</v>
      </c>
      <c r="E434" t="s">
        <v>392</v>
      </c>
      <c r="F434" t="str">
        <f>HYPERLINK("https://talan.bank.gov.ua/get-user-certificate/hBB9YgGPhp4GeMYeSzz3","Завантажити сертифікат")</f>
        <v>Завантажити сертифікат</v>
      </c>
    </row>
    <row r="435" spans="1:6" x14ac:dyDescent="0.3">
      <c r="A435">
        <v>4008</v>
      </c>
      <c r="B435" t="s">
        <v>624</v>
      </c>
      <c r="C435" t="s">
        <v>600</v>
      </c>
      <c r="D435" t="s">
        <v>391</v>
      </c>
      <c r="E435" t="s">
        <v>392</v>
      </c>
      <c r="F435" t="str">
        <f>HYPERLINK("https://talan.bank.gov.ua/get-user-certificate/hBB9Yb_uDatxizHm9BAG","Завантажити сертифікат")</f>
        <v>Завантажити сертифікат</v>
      </c>
    </row>
    <row r="436" spans="1:6" x14ac:dyDescent="0.3">
      <c r="A436">
        <v>4009</v>
      </c>
      <c r="B436" t="s">
        <v>625</v>
      </c>
      <c r="C436" t="s">
        <v>626</v>
      </c>
      <c r="D436" t="s">
        <v>391</v>
      </c>
      <c r="E436" t="s">
        <v>392</v>
      </c>
      <c r="F436" t="str">
        <f>HYPERLINK("https://talan.bank.gov.ua/get-user-certificate/hBB9Ys_j-GUIDWAL0wqx","Завантажити сертифікат")</f>
        <v>Завантажити сертифікат</v>
      </c>
    </row>
    <row r="437" spans="1:6" x14ac:dyDescent="0.3">
      <c r="A437">
        <v>4010</v>
      </c>
      <c r="B437" t="s">
        <v>627</v>
      </c>
      <c r="C437" t="s">
        <v>628</v>
      </c>
      <c r="D437" t="s">
        <v>391</v>
      </c>
      <c r="E437" t="s">
        <v>392</v>
      </c>
      <c r="F437" t="str">
        <f>HYPERLINK("https://talan.bank.gov.ua/get-user-certificate/hBB9Y0pf75xwwCXNGrjE","Завантажити сертифікат")</f>
        <v>Завантажити сертифікат</v>
      </c>
    </row>
    <row r="438" spans="1:6" x14ac:dyDescent="0.3">
      <c r="A438">
        <v>4011</v>
      </c>
      <c r="B438" t="s">
        <v>177</v>
      </c>
      <c r="C438" t="s">
        <v>400</v>
      </c>
      <c r="D438" t="s">
        <v>391</v>
      </c>
      <c r="E438" t="s">
        <v>392</v>
      </c>
      <c r="F438" t="str">
        <f>HYPERLINK("https://talan.bank.gov.ua/get-user-certificate/hBB9YQe60tedSePB4jUb","Завантажити сертифікат")</f>
        <v>Завантажити сертифікат</v>
      </c>
    </row>
    <row r="439" spans="1:6" x14ac:dyDescent="0.3">
      <c r="A439">
        <v>4012</v>
      </c>
      <c r="B439" t="s">
        <v>319</v>
      </c>
      <c r="C439" t="s">
        <v>320</v>
      </c>
      <c r="D439" t="s">
        <v>391</v>
      </c>
      <c r="E439" t="s">
        <v>392</v>
      </c>
      <c r="F439" t="str">
        <f>HYPERLINK("https://talan.bank.gov.ua/get-user-certificate/hBB9YiY7AIuWm0fZSSNX","Завантажити сертифікат")</f>
        <v>Завантажити сертифікат</v>
      </c>
    </row>
    <row r="440" spans="1:6" x14ac:dyDescent="0.3">
      <c r="A440">
        <v>4014</v>
      </c>
      <c r="B440" t="s">
        <v>54</v>
      </c>
      <c r="C440" t="s">
        <v>55</v>
      </c>
      <c r="D440" t="s">
        <v>391</v>
      </c>
      <c r="E440" t="s">
        <v>392</v>
      </c>
      <c r="F440" t="str">
        <f>HYPERLINK("https://talan.bank.gov.ua/get-user-certificate/hBB9YByqNujHVFu2QCb7","Завантажити сертифікат")</f>
        <v>Завантажити сертифікат</v>
      </c>
    </row>
    <row r="441" spans="1:6" x14ac:dyDescent="0.3">
      <c r="A441">
        <v>4015</v>
      </c>
      <c r="B441" t="s">
        <v>629</v>
      </c>
      <c r="C441" t="s">
        <v>630</v>
      </c>
      <c r="D441" t="s">
        <v>391</v>
      </c>
      <c r="E441" t="s">
        <v>392</v>
      </c>
      <c r="F441" t="str">
        <f>HYPERLINK("https://talan.bank.gov.ua/get-user-certificate/hBB9YA3XtfIIUCP8ISWI","Завантажити сертифікат")</f>
        <v>Завантажити сертифікат</v>
      </c>
    </row>
    <row r="442" spans="1:6" x14ac:dyDescent="0.3">
      <c r="A442">
        <v>4016</v>
      </c>
      <c r="B442" t="s">
        <v>631</v>
      </c>
      <c r="C442" t="s">
        <v>632</v>
      </c>
      <c r="D442" t="s">
        <v>391</v>
      </c>
      <c r="E442" t="s">
        <v>392</v>
      </c>
      <c r="F442" t="str">
        <f>HYPERLINK("https://talan.bank.gov.ua/get-user-certificate/hBB9Yeiv3my6fEWIGC7d","Завантажити сертифікат")</f>
        <v>Завантажити сертифікат</v>
      </c>
    </row>
    <row r="443" spans="1:6" x14ac:dyDescent="0.3">
      <c r="A443">
        <v>4017</v>
      </c>
      <c r="B443" t="s">
        <v>633</v>
      </c>
      <c r="C443" t="s">
        <v>634</v>
      </c>
      <c r="D443" t="s">
        <v>391</v>
      </c>
      <c r="E443" t="s">
        <v>392</v>
      </c>
      <c r="F443" t="str">
        <f>HYPERLINK("https://talan.bank.gov.ua/get-user-certificate/hBB9YZ44eQuG7i5GRMZv","Завантажити сертифікат")</f>
        <v>Завантажити сертифікат</v>
      </c>
    </row>
    <row r="444" spans="1:6" x14ac:dyDescent="0.3">
      <c r="A444">
        <v>4018</v>
      </c>
      <c r="B444" t="s">
        <v>635</v>
      </c>
      <c r="C444" t="s">
        <v>636</v>
      </c>
      <c r="D444" t="s">
        <v>391</v>
      </c>
      <c r="E444" t="s">
        <v>392</v>
      </c>
      <c r="F444" t="str">
        <f>HYPERLINK("https://talan.bank.gov.ua/get-user-certificate/hBB9YMUGY_QeVBWBmX_v","Завантажити сертифікат")</f>
        <v>Завантажити сертифікат</v>
      </c>
    </row>
    <row r="445" spans="1:6" x14ac:dyDescent="0.3">
      <c r="A445">
        <v>4019</v>
      </c>
      <c r="B445" t="s">
        <v>637</v>
      </c>
      <c r="C445" t="s">
        <v>638</v>
      </c>
      <c r="D445" t="s">
        <v>391</v>
      </c>
      <c r="E445" t="s">
        <v>392</v>
      </c>
      <c r="F445" t="str">
        <f>HYPERLINK("https://talan.bank.gov.ua/get-user-certificate/hBB9YAXvOsXYeFGFGfyw","Завантажити сертифікат")</f>
        <v>Завантажити сертифікат</v>
      </c>
    </row>
    <row r="446" spans="1:6" x14ac:dyDescent="0.3">
      <c r="A446">
        <v>4021</v>
      </c>
      <c r="B446" t="s">
        <v>639</v>
      </c>
      <c r="C446" t="s">
        <v>7</v>
      </c>
      <c r="D446" t="s">
        <v>391</v>
      </c>
      <c r="E446" t="s">
        <v>392</v>
      </c>
      <c r="F446" t="str">
        <f>HYPERLINK("https://talan.bank.gov.ua/get-user-certificate/hBB9YSraz6Zmo8_iG7uI","Завантажити сертифікат")</f>
        <v>Завантажити сертифікат</v>
      </c>
    </row>
    <row r="447" spans="1:6" x14ac:dyDescent="0.3">
      <c r="A447">
        <v>4022</v>
      </c>
      <c r="B447" t="s">
        <v>16</v>
      </c>
      <c r="C447" t="s">
        <v>17</v>
      </c>
      <c r="D447" t="s">
        <v>391</v>
      </c>
      <c r="E447" t="s">
        <v>392</v>
      </c>
      <c r="F447" t="str">
        <f>HYPERLINK("https://talan.bank.gov.ua/get-user-certificate/hBB9YNg73zorafbWkswr","Завантажити сертифікат")</f>
        <v>Завантажити сертифікат</v>
      </c>
    </row>
    <row r="448" spans="1:6" x14ac:dyDescent="0.3">
      <c r="A448">
        <v>4023</v>
      </c>
      <c r="B448" t="s">
        <v>229</v>
      </c>
      <c r="C448" t="s">
        <v>226</v>
      </c>
      <c r="D448" t="s">
        <v>391</v>
      </c>
      <c r="E448" t="s">
        <v>392</v>
      </c>
      <c r="F448" t="str">
        <f>HYPERLINK("https://talan.bank.gov.ua/get-user-certificate/hBB9YJsr6v8-SzoK2_eK","Завантажити сертифікат")</f>
        <v>Завантажити сертифікат</v>
      </c>
    </row>
    <row r="449" spans="1:6" x14ac:dyDescent="0.3">
      <c r="A449">
        <v>4025</v>
      </c>
      <c r="B449" t="s">
        <v>640</v>
      </c>
      <c r="C449" t="s">
        <v>641</v>
      </c>
      <c r="D449" t="s">
        <v>391</v>
      </c>
      <c r="E449" t="s">
        <v>392</v>
      </c>
      <c r="F449" t="str">
        <f>HYPERLINK("https://talan.bank.gov.ua/get-user-certificate/hBB9YSPX0u990V14IA4e","Завантажити сертифікат")</f>
        <v>Завантажити сертифікат</v>
      </c>
    </row>
    <row r="450" spans="1:6" x14ac:dyDescent="0.3">
      <c r="A450">
        <v>4026</v>
      </c>
      <c r="B450" t="s">
        <v>266</v>
      </c>
      <c r="C450" t="s">
        <v>267</v>
      </c>
      <c r="D450" t="s">
        <v>391</v>
      </c>
      <c r="E450" t="s">
        <v>392</v>
      </c>
      <c r="F450" t="str">
        <f>HYPERLINK("https://talan.bank.gov.ua/get-user-certificate/hBB9YUv1ywGiSFACoTPN","Завантажити сертифікат")</f>
        <v>Завантажити сертифікат</v>
      </c>
    </row>
    <row r="451" spans="1:6" x14ac:dyDescent="0.3">
      <c r="A451">
        <v>4027</v>
      </c>
      <c r="B451" t="s">
        <v>642</v>
      </c>
      <c r="C451" t="s">
        <v>47</v>
      </c>
      <c r="D451" t="s">
        <v>391</v>
      </c>
      <c r="E451" t="s">
        <v>392</v>
      </c>
      <c r="F451" t="str">
        <f>HYPERLINK("https://talan.bank.gov.ua/get-user-certificate/hBB9Y8T1mvEd_9RdSk3Q","Завантажити сертифікат")</f>
        <v>Завантажити сертифікат</v>
      </c>
    </row>
    <row r="452" spans="1:6" x14ac:dyDescent="0.3">
      <c r="A452">
        <v>4028</v>
      </c>
      <c r="B452" t="s">
        <v>643</v>
      </c>
      <c r="C452" t="s">
        <v>644</v>
      </c>
      <c r="D452" t="s">
        <v>391</v>
      </c>
      <c r="E452" t="s">
        <v>392</v>
      </c>
      <c r="F452" t="str">
        <f>HYPERLINK("https://talan.bank.gov.ua/get-user-certificate/hBB9YGiH1dW9z-CNZS4d","Завантажити сертифікат")</f>
        <v>Завантажити сертифікат</v>
      </c>
    </row>
    <row r="453" spans="1:6" x14ac:dyDescent="0.3">
      <c r="A453">
        <v>4029</v>
      </c>
      <c r="B453" t="s">
        <v>235</v>
      </c>
      <c r="C453" t="s">
        <v>226</v>
      </c>
      <c r="D453" t="s">
        <v>391</v>
      </c>
      <c r="E453" t="s">
        <v>392</v>
      </c>
      <c r="F453" t="str">
        <f>HYPERLINK("https://talan.bank.gov.ua/get-user-certificate/hBB9YYpS5TZ6u3ltxywd","Завантажити сертифікат")</f>
        <v>Завантажити сертифікат</v>
      </c>
    </row>
    <row r="454" spans="1:6" x14ac:dyDescent="0.3">
      <c r="A454">
        <v>4030</v>
      </c>
      <c r="B454" t="s">
        <v>645</v>
      </c>
      <c r="C454" t="s">
        <v>646</v>
      </c>
      <c r="D454" t="s">
        <v>391</v>
      </c>
      <c r="E454" t="s">
        <v>392</v>
      </c>
      <c r="F454" t="str">
        <f>HYPERLINK("https://talan.bank.gov.ua/get-user-certificate/hBB9Yo2Mxwce_bBol507","Завантажити сертифікат")</f>
        <v>Завантажити сертифікат</v>
      </c>
    </row>
    <row r="455" spans="1:6" x14ac:dyDescent="0.3">
      <c r="A455">
        <v>4032</v>
      </c>
      <c r="B455" t="s">
        <v>134</v>
      </c>
      <c r="C455" t="s">
        <v>17</v>
      </c>
      <c r="D455" t="s">
        <v>391</v>
      </c>
      <c r="E455" t="s">
        <v>392</v>
      </c>
      <c r="F455" t="str">
        <f>HYPERLINK("https://talan.bank.gov.ua/get-user-certificate/hBB9YFR5XD5nnkyvpONj","Завантажити сертифікат")</f>
        <v>Завантажити сертифікат</v>
      </c>
    </row>
    <row r="456" spans="1:6" x14ac:dyDescent="0.3">
      <c r="A456">
        <v>4033</v>
      </c>
      <c r="B456" t="s">
        <v>386</v>
      </c>
      <c r="C456" t="s">
        <v>387</v>
      </c>
      <c r="D456" t="s">
        <v>391</v>
      </c>
      <c r="E456" t="s">
        <v>392</v>
      </c>
      <c r="F456" t="str">
        <f>HYPERLINK("https://talan.bank.gov.ua/get-user-certificate/hBB9YBveZbY-4wwjHSph","Завантажити сертифікат")</f>
        <v>Завантажити сертифікат</v>
      </c>
    </row>
    <row r="457" spans="1:6" x14ac:dyDescent="0.3">
      <c r="A457">
        <v>4034</v>
      </c>
      <c r="B457" t="s">
        <v>164</v>
      </c>
      <c r="C457" t="s">
        <v>17</v>
      </c>
      <c r="D457" t="s">
        <v>391</v>
      </c>
      <c r="E457" t="s">
        <v>392</v>
      </c>
      <c r="F457" t="str">
        <f>HYPERLINK("https://talan.bank.gov.ua/get-user-certificate/hBB9YDKcOECmeVXwJd9x","Завантажити сертифікат")</f>
        <v>Завантажити сертифікат</v>
      </c>
    </row>
    <row r="458" spans="1:6" x14ac:dyDescent="0.3">
      <c r="A458">
        <v>4035</v>
      </c>
      <c r="B458" t="s">
        <v>216</v>
      </c>
      <c r="C458" t="s">
        <v>17</v>
      </c>
      <c r="D458" t="s">
        <v>391</v>
      </c>
      <c r="E458" t="s">
        <v>392</v>
      </c>
      <c r="F458" t="str">
        <f>HYPERLINK("https://talan.bank.gov.ua/get-user-certificate/hBB9Y-dTO7BptAogWZVX","Завантажити сертифікат")</f>
        <v>Завантажити сертифікат</v>
      </c>
    </row>
    <row r="459" spans="1:6" x14ac:dyDescent="0.3">
      <c r="A459">
        <v>4036</v>
      </c>
      <c r="B459" t="s">
        <v>647</v>
      </c>
      <c r="C459" t="s">
        <v>17</v>
      </c>
      <c r="D459" t="s">
        <v>391</v>
      </c>
      <c r="E459" t="s">
        <v>392</v>
      </c>
      <c r="F459" t="str">
        <f>HYPERLINK("https://talan.bank.gov.ua/get-user-certificate/hBB9YItk79EXN9oRJ415","Завантажити сертифікат")</f>
        <v>Завантажити сертифікат</v>
      </c>
    </row>
    <row r="460" spans="1:6" x14ac:dyDescent="0.3">
      <c r="A460">
        <v>4037</v>
      </c>
      <c r="B460" t="s">
        <v>648</v>
      </c>
      <c r="C460" t="s">
        <v>649</v>
      </c>
      <c r="D460" t="s">
        <v>391</v>
      </c>
      <c r="E460" t="s">
        <v>392</v>
      </c>
      <c r="F460" t="str">
        <f>HYPERLINK("https://talan.bank.gov.ua/get-user-certificate/hBB9YWyYvPJdZ6Q-0MN-","Завантажити сертифікат")</f>
        <v>Завантажити сертифікат</v>
      </c>
    </row>
    <row r="461" spans="1:6" x14ac:dyDescent="0.3">
      <c r="A461">
        <v>4038</v>
      </c>
      <c r="B461" t="s">
        <v>204</v>
      </c>
      <c r="C461" t="s">
        <v>17</v>
      </c>
      <c r="D461" t="s">
        <v>391</v>
      </c>
      <c r="E461" t="s">
        <v>392</v>
      </c>
      <c r="F461" t="str">
        <f>HYPERLINK("https://talan.bank.gov.ua/get-user-certificate/hBB9YOpxYGhsbWF0Zm7C","Завантажити сертифікат")</f>
        <v>Завантажити сертифікат</v>
      </c>
    </row>
    <row r="462" spans="1:6" x14ac:dyDescent="0.3">
      <c r="A462">
        <v>4039</v>
      </c>
      <c r="B462" t="s">
        <v>176</v>
      </c>
      <c r="C462" t="s">
        <v>17</v>
      </c>
      <c r="D462" t="s">
        <v>391</v>
      </c>
      <c r="E462" t="s">
        <v>392</v>
      </c>
      <c r="F462" t="str">
        <f>HYPERLINK("https://talan.bank.gov.ua/get-user-certificate/hBB9Y0G2S6_JUi9SrfBp","Завантажити сертифікат")</f>
        <v>Завантажити сертифікат</v>
      </c>
    </row>
    <row r="463" spans="1:6" x14ac:dyDescent="0.3">
      <c r="A463">
        <v>4040</v>
      </c>
      <c r="B463" t="s">
        <v>650</v>
      </c>
      <c r="C463" t="s">
        <v>651</v>
      </c>
      <c r="D463" t="s">
        <v>391</v>
      </c>
      <c r="E463" t="s">
        <v>392</v>
      </c>
      <c r="F463" t="str">
        <f>HYPERLINK("https://talan.bank.gov.ua/get-user-certificate/hBB9YUK_IrHULpTcl2y2","Завантажити сертифікат")</f>
        <v>Завантажити сертифікат</v>
      </c>
    </row>
    <row r="464" spans="1:6" x14ac:dyDescent="0.3">
      <c r="A464">
        <v>4041</v>
      </c>
      <c r="B464" t="s">
        <v>220</v>
      </c>
      <c r="C464" t="s">
        <v>221</v>
      </c>
      <c r="D464" t="s">
        <v>391</v>
      </c>
      <c r="E464" t="s">
        <v>392</v>
      </c>
      <c r="F464" t="str">
        <f>HYPERLINK("https://talan.bank.gov.ua/get-user-certificate/hBB9Y2QBzascIFsmcFVR","Завантажити сертифікат")</f>
        <v>Завантажити сертифікат</v>
      </c>
    </row>
    <row r="465" spans="1:6" x14ac:dyDescent="0.3">
      <c r="A465">
        <v>4042</v>
      </c>
      <c r="B465" t="s">
        <v>250</v>
      </c>
      <c r="C465" t="s">
        <v>221</v>
      </c>
      <c r="D465" t="s">
        <v>391</v>
      </c>
      <c r="E465" t="s">
        <v>392</v>
      </c>
      <c r="F465" t="str">
        <f>HYPERLINK("https://talan.bank.gov.ua/get-user-certificate/hBB9YaynLUsOVu1WQ7R8","Завантажити сертифікат")</f>
        <v>Завантажити сертифікат</v>
      </c>
    </row>
    <row r="466" spans="1:6" x14ac:dyDescent="0.3">
      <c r="A466">
        <v>4043</v>
      </c>
      <c r="B466" t="s">
        <v>287</v>
      </c>
      <c r="C466" t="s">
        <v>221</v>
      </c>
      <c r="D466" t="s">
        <v>391</v>
      </c>
      <c r="E466" t="s">
        <v>392</v>
      </c>
      <c r="F466" t="str">
        <f>HYPERLINK("https://talan.bank.gov.ua/get-user-certificate/hBB9YkXehDZAh64AyfxX","Завантажити сертифікат")</f>
        <v>Завантажити сертифікат</v>
      </c>
    </row>
    <row r="467" spans="1:6" x14ac:dyDescent="0.3">
      <c r="A467">
        <v>4044</v>
      </c>
      <c r="B467" t="s">
        <v>345</v>
      </c>
      <c r="C467" t="s">
        <v>346</v>
      </c>
      <c r="D467" t="s">
        <v>391</v>
      </c>
      <c r="E467" t="s">
        <v>392</v>
      </c>
      <c r="F467" t="str">
        <f>HYPERLINK("https://talan.bank.gov.ua/get-user-certificate/hBB9YJ-93cakmmG3_rUb","Завантажити сертифікат")</f>
        <v>Завантажити сертифікат</v>
      </c>
    </row>
    <row r="468" spans="1:6" x14ac:dyDescent="0.3">
      <c r="A468">
        <v>4045</v>
      </c>
      <c r="B468" t="s">
        <v>652</v>
      </c>
      <c r="C468" t="s">
        <v>252</v>
      </c>
      <c r="D468" t="s">
        <v>391</v>
      </c>
      <c r="E468" t="s">
        <v>392</v>
      </c>
      <c r="F468" t="str">
        <f>HYPERLINK("https://talan.bank.gov.ua/get-user-certificate/hBB9YzomLapI5VnY6Cyo","Завантажити сертифікат")</f>
        <v>Завантажити сертифікат</v>
      </c>
    </row>
    <row r="469" spans="1:6" x14ac:dyDescent="0.3">
      <c r="A469">
        <v>4046</v>
      </c>
      <c r="B469" t="s">
        <v>653</v>
      </c>
      <c r="C469" t="s">
        <v>654</v>
      </c>
      <c r="D469" t="s">
        <v>391</v>
      </c>
      <c r="E469" t="s">
        <v>392</v>
      </c>
      <c r="F469" t="str">
        <f>HYPERLINK("https://talan.bank.gov.ua/get-user-certificate/hBB9YqJ2qI2CJf1Atbiy","Завантажити сертифікат")</f>
        <v>Завантажити сертифікат</v>
      </c>
    </row>
    <row r="470" spans="1:6" x14ac:dyDescent="0.3">
      <c r="A470">
        <v>4047</v>
      </c>
      <c r="B470" t="s">
        <v>243</v>
      </c>
      <c r="C470" t="s">
        <v>221</v>
      </c>
      <c r="D470" t="s">
        <v>391</v>
      </c>
      <c r="E470" t="s">
        <v>392</v>
      </c>
      <c r="F470" t="str">
        <f>HYPERLINK("https://talan.bank.gov.ua/get-user-certificate/hBB9YfWlbe4Fmq9DJTmI","Завантажити сертифікат")</f>
        <v>Завантажити сертифікат</v>
      </c>
    </row>
    <row r="471" spans="1:6" x14ac:dyDescent="0.3">
      <c r="A471">
        <v>4048</v>
      </c>
      <c r="B471" t="s">
        <v>655</v>
      </c>
      <c r="C471" t="s">
        <v>45</v>
      </c>
      <c r="D471" t="s">
        <v>656</v>
      </c>
      <c r="E471" t="s">
        <v>657</v>
      </c>
      <c r="F471" t="str">
        <f>HYPERLINK("https://talan.bank.gov.ua/get-user-certificate/do573yljDSJPDoAkSFBl","Завантажити сертифікат")</f>
        <v>Завантажити сертифікат</v>
      </c>
    </row>
    <row r="472" spans="1:6" x14ac:dyDescent="0.3">
      <c r="A472">
        <v>4049</v>
      </c>
      <c r="B472" t="s">
        <v>658</v>
      </c>
      <c r="C472" t="s">
        <v>659</v>
      </c>
      <c r="D472" t="s">
        <v>656</v>
      </c>
      <c r="E472" t="s">
        <v>657</v>
      </c>
      <c r="F472" t="str">
        <f>HYPERLINK("https://talan.bank.gov.ua/get-user-certificate/do573-UE6ggm1z7TDlyU","Завантажити сертифікат")</f>
        <v>Завантажити сертифікат</v>
      </c>
    </row>
    <row r="473" spans="1:6" x14ac:dyDescent="0.3">
      <c r="A473">
        <v>4050</v>
      </c>
      <c r="B473" t="s">
        <v>660</v>
      </c>
      <c r="C473" t="s">
        <v>661</v>
      </c>
      <c r="D473" t="s">
        <v>656</v>
      </c>
      <c r="E473" t="s">
        <v>657</v>
      </c>
      <c r="F473" t="str">
        <f>HYPERLINK("https://talan.bank.gov.ua/get-user-certificate/do573noCwY-TFxQR09Et","Завантажити сертифікат")</f>
        <v>Завантажити сертифікат</v>
      </c>
    </row>
    <row r="474" spans="1:6" x14ac:dyDescent="0.3">
      <c r="A474">
        <v>4051</v>
      </c>
      <c r="B474" t="s">
        <v>662</v>
      </c>
      <c r="C474" t="s">
        <v>663</v>
      </c>
      <c r="D474" t="s">
        <v>656</v>
      </c>
      <c r="E474" t="s">
        <v>657</v>
      </c>
      <c r="F474" t="str">
        <f>HYPERLINK("https://talan.bank.gov.ua/get-user-certificate/do573A-2F_B4051g52pE","Завантажити сертифікат")</f>
        <v>Завантажити сертифікат</v>
      </c>
    </row>
    <row r="475" spans="1:6" x14ac:dyDescent="0.3">
      <c r="A475">
        <v>4052</v>
      </c>
      <c r="B475" t="s">
        <v>184</v>
      </c>
      <c r="C475" t="s">
        <v>185</v>
      </c>
      <c r="D475" t="s">
        <v>656</v>
      </c>
      <c r="E475" t="s">
        <v>657</v>
      </c>
      <c r="F475" t="str">
        <f>HYPERLINK("https://talan.bank.gov.ua/get-user-certificate/do5734PYgWNTtPSZLnaW","Завантажити сертифікат")</f>
        <v>Завантажити сертифікат</v>
      </c>
    </row>
    <row r="476" spans="1:6" x14ac:dyDescent="0.3">
      <c r="A476">
        <v>4053</v>
      </c>
      <c r="B476" t="s">
        <v>664</v>
      </c>
      <c r="C476" t="s">
        <v>665</v>
      </c>
      <c r="D476" t="s">
        <v>656</v>
      </c>
      <c r="E476" t="s">
        <v>657</v>
      </c>
      <c r="F476" t="str">
        <f>HYPERLINK("https://talan.bank.gov.ua/get-user-certificate/do5736ZnoF2Iedhw6NpE","Завантажити сертифікат")</f>
        <v>Завантажити сертифікат</v>
      </c>
    </row>
    <row r="477" spans="1:6" x14ac:dyDescent="0.3">
      <c r="A477">
        <v>4054</v>
      </c>
      <c r="B477" t="s">
        <v>666</v>
      </c>
      <c r="C477" t="s">
        <v>667</v>
      </c>
      <c r="D477" t="s">
        <v>656</v>
      </c>
      <c r="E477" t="s">
        <v>657</v>
      </c>
      <c r="F477" t="str">
        <f>HYPERLINK("https://talan.bank.gov.ua/get-user-certificate/do573bGY-a9h5p3uX1e5","Завантажити сертифікат")</f>
        <v>Завантажити сертифікат</v>
      </c>
    </row>
    <row r="478" spans="1:6" x14ac:dyDescent="0.3">
      <c r="A478">
        <v>4055</v>
      </c>
      <c r="B478" t="s">
        <v>167</v>
      </c>
      <c r="C478" t="s">
        <v>400</v>
      </c>
      <c r="D478" t="s">
        <v>656</v>
      </c>
      <c r="E478" t="s">
        <v>657</v>
      </c>
      <c r="F478" t="str">
        <f>HYPERLINK("https://talan.bank.gov.ua/get-user-certificate/do5733CF-i_iSxlXtZ1J","Завантажити сертифікат")</f>
        <v>Завантажити сертифікат</v>
      </c>
    </row>
    <row r="479" spans="1:6" x14ac:dyDescent="0.3">
      <c r="A479">
        <v>4056</v>
      </c>
      <c r="B479" t="s">
        <v>413</v>
      </c>
      <c r="C479" t="s">
        <v>166</v>
      </c>
      <c r="D479" t="s">
        <v>656</v>
      </c>
      <c r="E479" t="s">
        <v>657</v>
      </c>
      <c r="F479" t="str">
        <f>HYPERLINK("https://talan.bank.gov.ua/get-user-certificate/do573dBSlGluruDcA5-v","Завантажити сертифікат")</f>
        <v>Завантажити сертифікат</v>
      </c>
    </row>
    <row r="480" spans="1:6" x14ac:dyDescent="0.3">
      <c r="A480">
        <v>4057</v>
      </c>
      <c r="B480" t="s">
        <v>668</v>
      </c>
      <c r="C480" t="s">
        <v>23</v>
      </c>
      <c r="D480" t="s">
        <v>656</v>
      </c>
      <c r="E480" t="s">
        <v>657</v>
      </c>
      <c r="F480" t="str">
        <f>HYPERLINK("https://talan.bank.gov.ua/get-user-certificate/do573ZPOi8K7xBWFDOCO","Завантажити сертифікат")</f>
        <v>Завантажити сертифікат</v>
      </c>
    </row>
    <row r="481" spans="1:6" x14ac:dyDescent="0.3">
      <c r="A481">
        <v>4058</v>
      </c>
      <c r="B481" t="s">
        <v>669</v>
      </c>
      <c r="C481" t="s">
        <v>25</v>
      </c>
      <c r="D481" t="s">
        <v>656</v>
      </c>
      <c r="E481" t="s">
        <v>657</v>
      </c>
      <c r="F481" t="str">
        <f>HYPERLINK("https://talan.bank.gov.ua/get-user-certificate/do573ZFORqCIHfvumzl2","Завантажити сертифікат")</f>
        <v>Завантажити сертифікат</v>
      </c>
    </row>
    <row r="482" spans="1:6" x14ac:dyDescent="0.3">
      <c r="A482">
        <v>4059</v>
      </c>
      <c r="B482" t="s">
        <v>670</v>
      </c>
      <c r="C482" t="s">
        <v>438</v>
      </c>
      <c r="D482" t="s">
        <v>656</v>
      </c>
      <c r="E482" t="s">
        <v>657</v>
      </c>
      <c r="F482" t="str">
        <f>HYPERLINK("https://talan.bank.gov.ua/get-user-certificate/do573atUpjrPdFOLBR62","Завантажити сертифікат")</f>
        <v>Завантажити сертифікат</v>
      </c>
    </row>
    <row r="483" spans="1:6" x14ac:dyDescent="0.3">
      <c r="A483">
        <v>4060</v>
      </c>
      <c r="B483" t="s">
        <v>671</v>
      </c>
      <c r="C483" t="s">
        <v>672</v>
      </c>
      <c r="D483" t="s">
        <v>656</v>
      </c>
      <c r="E483" t="s">
        <v>657</v>
      </c>
      <c r="F483" t="str">
        <f>HYPERLINK("https://talan.bank.gov.ua/get-user-certificate/do573kIy4AIlp5KxjqhQ","Завантажити сертифікат")</f>
        <v>Завантажити сертифікат</v>
      </c>
    </row>
    <row r="484" spans="1:6" x14ac:dyDescent="0.3">
      <c r="A484">
        <v>4061</v>
      </c>
      <c r="B484" t="s">
        <v>673</v>
      </c>
      <c r="C484" t="s">
        <v>239</v>
      </c>
      <c r="D484" t="s">
        <v>656</v>
      </c>
      <c r="E484" t="s">
        <v>657</v>
      </c>
      <c r="F484" t="str">
        <f>HYPERLINK("https://talan.bank.gov.ua/get-user-certificate/do573rTOu1JEqOqW3zRH","Завантажити сертифікат")</f>
        <v>Завантажити сертифікат</v>
      </c>
    </row>
    <row r="485" spans="1:6" x14ac:dyDescent="0.3">
      <c r="A485">
        <v>4062</v>
      </c>
      <c r="B485" t="s">
        <v>674</v>
      </c>
      <c r="C485" t="s">
        <v>675</v>
      </c>
      <c r="D485" t="s">
        <v>656</v>
      </c>
      <c r="E485" t="s">
        <v>657</v>
      </c>
      <c r="F485" t="str">
        <f>HYPERLINK("https://talan.bank.gov.ua/get-user-certificate/do573P8dmOmQ3iAwsojm","Завантажити сертифікат")</f>
        <v>Завантажити сертифікат</v>
      </c>
    </row>
    <row r="486" spans="1:6" x14ac:dyDescent="0.3">
      <c r="A486">
        <v>4063</v>
      </c>
      <c r="B486" t="s">
        <v>676</v>
      </c>
      <c r="C486" t="s">
        <v>677</v>
      </c>
      <c r="D486" t="s">
        <v>656</v>
      </c>
      <c r="E486" t="s">
        <v>657</v>
      </c>
      <c r="F486" t="str">
        <f>HYPERLINK("https://talan.bank.gov.ua/get-user-certificate/do573w9V3IlVVUm-Hg3y","Завантажити сертифікат")</f>
        <v>Завантажити сертифікат</v>
      </c>
    </row>
    <row r="487" spans="1:6" x14ac:dyDescent="0.3">
      <c r="A487">
        <v>4064</v>
      </c>
      <c r="B487" t="s">
        <v>678</v>
      </c>
      <c r="C487" t="s">
        <v>679</v>
      </c>
      <c r="D487" t="s">
        <v>656</v>
      </c>
      <c r="E487" t="s">
        <v>657</v>
      </c>
      <c r="F487" t="str">
        <f>HYPERLINK("https://talan.bank.gov.ua/get-user-certificate/do573OyNVqShgPr79mxo","Завантажити сертифікат")</f>
        <v>Завантажити сертифікат</v>
      </c>
    </row>
    <row r="488" spans="1:6" x14ac:dyDescent="0.3">
      <c r="A488">
        <v>4065</v>
      </c>
      <c r="B488" t="s">
        <v>680</v>
      </c>
      <c r="C488" t="s">
        <v>681</v>
      </c>
      <c r="D488" t="s">
        <v>656</v>
      </c>
      <c r="E488" t="s">
        <v>657</v>
      </c>
      <c r="F488" t="str">
        <f>HYPERLINK("https://talan.bank.gov.ua/get-user-certificate/do573bVaV2PRFugpfBSw","Завантажити сертифікат")</f>
        <v>Завантажити сертифікат</v>
      </c>
    </row>
    <row r="489" spans="1:6" x14ac:dyDescent="0.3">
      <c r="A489">
        <v>4066</v>
      </c>
      <c r="B489" t="s">
        <v>156</v>
      </c>
      <c r="C489" t="s">
        <v>397</v>
      </c>
      <c r="D489" t="s">
        <v>656</v>
      </c>
      <c r="E489" t="s">
        <v>657</v>
      </c>
      <c r="F489" t="str">
        <f>HYPERLINK("https://talan.bank.gov.ua/get-user-certificate/do573z5jRb0FIM8c8F6l","Завантажити сертифікат")</f>
        <v>Завантажити сертифікат</v>
      </c>
    </row>
    <row r="490" spans="1:6" x14ac:dyDescent="0.3">
      <c r="A490">
        <v>4067</v>
      </c>
      <c r="B490" t="s">
        <v>217</v>
      </c>
      <c r="C490" t="s">
        <v>400</v>
      </c>
      <c r="D490" t="s">
        <v>656</v>
      </c>
      <c r="E490" t="s">
        <v>657</v>
      </c>
      <c r="F490" t="str">
        <f>HYPERLINK("https://talan.bank.gov.ua/get-user-certificate/do5730VJNTExN-zuNYqf","Завантажити сертифікат")</f>
        <v>Завантажити сертифікат</v>
      </c>
    </row>
    <row r="491" spans="1:6" x14ac:dyDescent="0.3">
      <c r="A491">
        <v>4068</v>
      </c>
      <c r="B491" t="s">
        <v>682</v>
      </c>
      <c r="C491" t="s">
        <v>438</v>
      </c>
      <c r="D491" t="s">
        <v>656</v>
      </c>
      <c r="E491" t="s">
        <v>657</v>
      </c>
      <c r="F491" t="str">
        <f>HYPERLINK("https://talan.bank.gov.ua/get-user-certificate/do573hPGRgs8k8EW1o4p","Завантажити сертифікат")</f>
        <v>Завантажити сертифікат</v>
      </c>
    </row>
    <row r="492" spans="1:6" x14ac:dyDescent="0.3">
      <c r="A492">
        <v>4069</v>
      </c>
      <c r="B492" t="s">
        <v>463</v>
      </c>
      <c r="C492" t="s">
        <v>683</v>
      </c>
      <c r="D492" t="s">
        <v>656</v>
      </c>
      <c r="E492" t="s">
        <v>657</v>
      </c>
      <c r="F492" t="str">
        <f>HYPERLINK("https://talan.bank.gov.ua/get-user-certificate/do573oeiwV7RaOPodWkV","Завантажити сертифікат")</f>
        <v>Завантажити сертифікат</v>
      </c>
    </row>
    <row r="493" spans="1:6" x14ac:dyDescent="0.3">
      <c r="A493">
        <v>4070</v>
      </c>
      <c r="B493" t="s">
        <v>684</v>
      </c>
      <c r="C493" t="s">
        <v>685</v>
      </c>
      <c r="D493" t="s">
        <v>656</v>
      </c>
      <c r="E493" t="s">
        <v>657</v>
      </c>
      <c r="F493" t="str">
        <f>HYPERLINK("https://talan.bank.gov.ua/get-user-certificate/do573Pj0V1e522m_a4mP","Завантажити сертифікат")</f>
        <v>Завантажити сертифікат</v>
      </c>
    </row>
    <row r="494" spans="1:6" x14ac:dyDescent="0.3">
      <c r="A494">
        <v>4071</v>
      </c>
      <c r="B494" t="s">
        <v>686</v>
      </c>
      <c r="C494" t="s">
        <v>687</v>
      </c>
      <c r="D494" t="s">
        <v>656</v>
      </c>
      <c r="E494" t="s">
        <v>657</v>
      </c>
      <c r="F494" t="str">
        <f>HYPERLINK("https://talan.bank.gov.ua/get-user-certificate/do573R7IZTeAMxNw-sbV","Завантажити сертифікат")</f>
        <v>Завантажити сертифікат</v>
      </c>
    </row>
    <row r="495" spans="1:6" x14ac:dyDescent="0.3">
      <c r="A495">
        <v>4072</v>
      </c>
      <c r="B495" t="s">
        <v>688</v>
      </c>
      <c r="C495" t="s">
        <v>689</v>
      </c>
      <c r="D495" t="s">
        <v>656</v>
      </c>
      <c r="E495" t="s">
        <v>657</v>
      </c>
      <c r="F495" t="str">
        <f>HYPERLINK("https://talan.bank.gov.ua/get-user-certificate/do573aSlTVq-1AYagxC0","Завантажити сертифікат")</f>
        <v>Завантажити сертифікат</v>
      </c>
    </row>
    <row r="496" spans="1:6" x14ac:dyDescent="0.3">
      <c r="A496">
        <v>4073</v>
      </c>
      <c r="B496" t="s">
        <v>42</v>
      </c>
      <c r="C496" t="s">
        <v>43</v>
      </c>
      <c r="D496" t="s">
        <v>656</v>
      </c>
      <c r="E496" t="s">
        <v>657</v>
      </c>
      <c r="F496" t="str">
        <f>HYPERLINK("https://talan.bank.gov.ua/get-user-certificate/do573-UbjydZITqX0wsC","Завантажити сертифікат")</f>
        <v>Завантажити сертифікат</v>
      </c>
    </row>
    <row r="497" spans="1:6" x14ac:dyDescent="0.3">
      <c r="A497">
        <v>4074</v>
      </c>
      <c r="B497" t="s">
        <v>690</v>
      </c>
      <c r="C497" t="s">
        <v>691</v>
      </c>
      <c r="D497" t="s">
        <v>656</v>
      </c>
      <c r="E497" t="s">
        <v>657</v>
      </c>
      <c r="F497" t="str">
        <f>HYPERLINK("https://talan.bank.gov.ua/get-user-certificate/do573RVkNBLhEH2N4X_8","Завантажити сертифікат")</f>
        <v>Завантажити сертифікат</v>
      </c>
    </row>
    <row r="498" spans="1:6" x14ac:dyDescent="0.3">
      <c r="A498">
        <v>4075</v>
      </c>
      <c r="B498" t="s">
        <v>692</v>
      </c>
      <c r="C498" t="s">
        <v>25</v>
      </c>
      <c r="D498" t="s">
        <v>656</v>
      </c>
      <c r="E498" t="s">
        <v>657</v>
      </c>
      <c r="F498" t="str">
        <f>HYPERLINK("https://talan.bank.gov.ua/get-user-certificate/do573blSCaQNgfAqTOqa","Завантажити сертифікат")</f>
        <v>Завантажити сертифікат</v>
      </c>
    </row>
    <row r="499" spans="1:6" x14ac:dyDescent="0.3">
      <c r="A499">
        <v>4076</v>
      </c>
      <c r="B499" t="s">
        <v>693</v>
      </c>
      <c r="C499" t="s">
        <v>694</v>
      </c>
      <c r="D499" t="s">
        <v>656</v>
      </c>
      <c r="E499" t="s">
        <v>657</v>
      </c>
      <c r="F499" t="str">
        <f>HYPERLINK("https://talan.bank.gov.ua/get-user-certificate/do573ZmTIfEHgvyuBocg","Завантажити сертифікат")</f>
        <v>Завантажити сертифікат</v>
      </c>
    </row>
    <row r="500" spans="1:6" x14ac:dyDescent="0.3">
      <c r="A500">
        <v>4077</v>
      </c>
      <c r="B500" t="s">
        <v>695</v>
      </c>
      <c r="C500" t="s">
        <v>23</v>
      </c>
      <c r="D500" t="s">
        <v>656</v>
      </c>
      <c r="E500" t="s">
        <v>657</v>
      </c>
      <c r="F500" t="str">
        <f>HYPERLINK("https://talan.bank.gov.ua/get-user-certificate/do573DgT3Bn8gtvxXJqr","Завантажити сертифікат")</f>
        <v>Завантажити сертифікат</v>
      </c>
    </row>
    <row r="501" spans="1:6" x14ac:dyDescent="0.3">
      <c r="A501">
        <v>4078</v>
      </c>
      <c r="B501" t="s">
        <v>696</v>
      </c>
      <c r="C501" t="s">
        <v>697</v>
      </c>
      <c r="D501" t="s">
        <v>656</v>
      </c>
      <c r="E501" t="s">
        <v>657</v>
      </c>
      <c r="F501" t="str">
        <f>HYPERLINK("https://talan.bank.gov.ua/get-user-certificate/do573wgDS3IJyoN5cStD","Завантажити сертифікат")</f>
        <v>Завантажити сертифікат</v>
      </c>
    </row>
    <row r="502" spans="1:6" x14ac:dyDescent="0.3">
      <c r="A502">
        <v>4079</v>
      </c>
      <c r="B502" t="s">
        <v>698</v>
      </c>
      <c r="C502" t="s">
        <v>699</v>
      </c>
      <c r="D502" t="s">
        <v>656</v>
      </c>
      <c r="E502" t="s">
        <v>657</v>
      </c>
      <c r="F502" t="str">
        <f>HYPERLINK("https://talan.bank.gov.ua/get-user-certificate/do573FLdS8AsjRv18GX3","Завантажити сертифікат")</f>
        <v>Завантажити сертифікат</v>
      </c>
    </row>
    <row r="503" spans="1:6" x14ac:dyDescent="0.3">
      <c r="A503">
        <v>4080</v>
      </c>
      <c r="B503" t="s">
        <v>700</v>
      </c>
      <c r="C503" t="s">
        <v>25</v>
      </c>
      <c r="D503" t="s">
        <v>656</v>
      </c>
      <c r="E503" t="s">
        <v>657</v>
      </c>
      <c r="F503" t="str">
        <f>HYPERLINK("https://talan.bank.gov.ua/get-user-certificate/do573H-mFoBnc9SWA4Or","Завантажити сертифікат")</f>
        <v>Завантажити сертифікат</v>
      </c>
    </row>
    <row r="504" spans="1:6" x14ac:dyDescent="0.3">
      <c r="A504">
        <v>4081</v>
      </c>
      <c r="B504" t="s">
        <v>701</v>
      </c>
      <c r="C504" t="s">
        <v>542</v>
      </c>
      <c r="D504" t="s">
        <v>656</v>
      </c>
      <c r="E504" t="s">
        <v>657</v>
      </c>
      <c r="F504" t="str">
        <f>HYPERLINK("https://talan.bank.gov.ua/get-user-certificate/do573eqq6PxhBy0hVQ1l","Завантажити сертифікат")</f>
        <v>Завантажити сертифікат</v>
      </c>
    </row>
    <row r="505" spans="1:6" x14ac:dyDescent="0.3">
      <c r="A505">
        <v>4082</v>
      </c>
      <c r="B505" t="s">
        <v>218</v>
      </c>
      <c r="C505" t="s">
        <v>400</v>
      </c>
      <c r="D505" t="s">
        <v>656</v>
      </c>
      <c r="E505" t="s">
        <v>657</v>
      </c>
      <c r="F505" t="str">
        <f>HYPERLINK("https://talan.bank.gov.ua/get-user-certificate/do573yplG57LJN45VCVn","Завантажити сертифікат")</f>
        <v>Завантажити сертифікат</v>
      </c>
    </row>
    <row r="506" spans="1:6" x14ac:dyDescent="0.3">
      <c r="A506">
        <v>4083</v>
      </c>
      <c r="B506" t="s">
        <v>24</v>
      </c>
      <c r="C506" t="s">
        <v>25</v>
      </c>
      <c r="D506" t="s">
        <v>656</v>
      </c>
      <c r="E506" t="s">
        <v>657</v>
      </c>
      <c r="F506" t="str">
        <f>HYPERLINK("https://talan.bank.gov.ua/get-user-certificate/do573rMg1iQw-iym7iKU","Завантажити сертифікат")</f>
        <v>Завантажити сертифікат</v>
      </c>
    </row>
    <row r="507" spans="1:6" x14ac:dyDescent="0.3">
      <c r="A507">
        <v>4084</v>
      </c>
      <c r="B507" t="s">
        <v>702</v>
      </c>
      <c r="C507" t="s">
        <v>703</v>
      </c>
      <c r="D507" t="s">
        <v>656</v>
      </c>
      <c r="E507" t="s">
        <v>657</v>
      </c>
      <c r="F507" t="str">
        <f>HYPERLINK("https://talan.bank.gov.ua/get-user-certificate/do573HaGY28CYvcbzLOV","Завантажити сертифікат")</f>
        <v>Завантажити сертифікат</v>
      </c>
    </row>
    <row r="508" spans="1:6" x14ac:dyDescent="0.3">
      <c r="A508">
        <v>4085</v>
      </c>
      <c r="B508" t="s">
        <v>312</v>
      </c>
      <c r="C508" t="s">
        <v>704</v>
      </c>
      <c r="D508" t="s">
        <v>656</v>
      </c>
      <c r="E508" t="s">
        <v>657</v>
      </c>
      <c r="F508" t="str">
        <f>HYPERLINK("https://talan.bank.gov.ua/get-user-certificate/do573lhCW15OwqNdyskL","Завантажити сертифікат")</f>
        <v>Завантажити сертифікат</v>
      </c>
    </row>
    <row r="509" spans="1:6" x14ac:dyDescent="0.3">
      <c r="A509">
        <v>4086</v>
      </c>
      <c r="B509" t="s">
        <v>705</v>
      </c>
      <c r="C509" t="s">
        <v>706</v>
      </c>
      <c r="D509" t="s">
        <v>656</v>
      </c>
      <c r="E509" t="s">
        <v>657</v>
      </c>
      <c r="F509" t="str">
        <f>HYPERLINK("https://talan.bank.gov.ua/get-user-certificate/do573xmeBc3lLI5c33k0","Завантажити сертифікат")</f>
        <v>Завантажити сертифікат</v>
      </c>
    </row>
    <row r="510" spans="1:6" x14ac:dyDescent="0.3">
      <c r="A510">
        <v>4087</v>
      </c>
      <c r="B510" t="s">
        <v>497</v>
      </c>
      <c r="C510" t="s">
        <v>166</v>
      </c>
      <c r="D510" t="s">
        <v>656</v>
      </c>
      <c r="E510" t="s">
        <v>657</v>
      </c>
      <c r="F510" t="str">
        <f>HYPERLINK("https://talan.bank.gov.ua/get-user-certificate/do573ufl1Eaf32tbEeqK","Завантажити сертифікат")</f>
        <v>Завантажити сертифікат</v>
      </c>
    </row>
    <row r="511" spans="1:6" x14ac:dyDescent="0.3">
      <c r="A511">
        <v>4088</v>
      </c>
      <c r="B511" t="s">
        <v>467</v>
      </c>
      <c r="C511" t="s">
        <v>468</v>
      </c>
      <c r="D511" t="s">
        <v>656</v>
      </c>
      <c r="E511" t="s">
        <v>657</v>
      </c>
      <c r="F511" t="str">
        <f>HYPERLINK("https://talan.bank.gov.ua/get-user-certificate/do573GG5sygNdMy8LvGl","Завантажити сертифікат")</f>
        <v>Завантажити сертифікат</v>
      </c>
    </row>
    <row r="512" spans="1:6" x14ac:dyDescent="0.3">
      <c r="A512">
        <v>4089</v>
      </c>
      <c r="B512" t="s">
        <v>707</v>
      </c>
      <c r="C512" t="s">
        <v>25</v>
      </c>
      <c r="D512" t="s">
        <v>656</v>
      </c>
      <c r="E512" t="s">
        <v>657</v>
      </c>
      <c r="F512" t="str">
        <f>HYPERLINK("https://talan.bank.gov.ua/get-user-certificate/do5732vGB2hCKDhLzhSo","Завантажити сертифікат")</f>
        <v>Завантажити сертифікат</v>
      </c>
    </row>
    <row r="513" spans="1:6" x14ac:dyDescent="0.3">
      <c r="A513">
        <v>4090</v>
      </c>
      <c r="B513" t="s">
        <v>708</v>
      </c>
      <c r="C513" t="s">
        <v>43</v>
      </c>
      <c r="D513" t="s">
        <v>656</v>
      </c>
      <c r="E513" t="s">
        <v>657</v>
      </c>
      <c r="F513" t="str">
        <f>HYPERLINK("https://talan.bank.gov.ua/get-user-certificate/do573MKKYfWMwdXw58C0","Завантажити сертифікат")</f>
        <v>Завантажити сертифікат</v>
      </c>
    </row>
    <row r="514" spans="1:6" x14ac:dyDescent="0.3">
      <c r="A514">
        <v>4091</v>
      </c>
      <c r="B514" t="s">
        <v>709</v>
      </c>
      <c r="C514" t="s">
        <v>710</v>
      </c>
      <c r="D514" t="s">
        <v>656</v>
      </c>
      <c r="E514" t="s">
        <v>657</v>
      </c>
      <c r="F514" t="str">
        <f>HYPERLINK("https://talan.bank.gov.ua/get-user-certificate/do573takvsCGZbEQPrFx","Завантажити сертифікат")</f>
        <v>Завантажити сертифікат</v>
      </c>
    </row>
    <row r="515" spans="1:6" x14ac:dyDescent="0.3">
      <c r="A515">
        <v>4092</v>
      </c>
      <c r="B515" t="s">
        <v>711</v>
      </c>
      <c r="C515" t="s">
        <v>712</v>
      </c>
      <c r="D515" t="s">
        <v>656</v>
      </c>
      <c r="E515" t="s">
        <v>657</v>
      </c>
      <c r="F515" t="str">
        <f>HYPERLINK("https://talan.bank.gov.ua/get-user-certificate/do5730IUP0apy5hN6ZuF","Завантажити сертифікат")</f>
        <v>Завантажити сертифікат</v>
      </c>
    </row>
    <row r="516" spans="1:6" x14ac:dyDescent="0.3">
      <c r="A516">
        <v>4093</v>
      </c>
      <c r="B516" t="s">
        <v>713</v>
      </c>
      <c r="C516" t="s">
        <v>438</v>
      </c>
      <c r="D516" t="s">
        <v>656</v>
      </c>
      <c r="E516" t="s">
        <v>657</v>
      </c>
      <c r="F516" t="str">
        <f>HYPERLINK("https://talan.bank.gov.ua/get-user-certificate/do573DiJoNp658vqfHgP","Завантажити сертифікат")</f>
        <v>Завантажити сертифікат</v>
      </c>
    </row>
    <row r="517" spans="1:6" x14ac:dyDescent="0.3">
      <c r="A517">
        <v>4094</v>
      </c>
      <c r="B517" t="s">
        <v>714</v>
      </c>
      <c r="C517" t="s">
        <v>715</v>
      </c>
      <c r="D517" t="s">
        <v>656</v>
      </c>
      <c r="E517" t="s">
        <v>657</v>
      </c>
      <c r="F517" t="str">
        <f>HYPERLINK("https://talan.bank.gov.ua/get-user-certificate/do573DVIlYA07i2gdWv6","Завантажити сертифікат")</f>
        <v>Завантажити сертифікат</v>
      </c>
    </row>
    <row r="518" spans="1:6" x14ac:dyDescent="0.3">
      <c r="A518">
        <v>4095</v>
      </c>
      <c r="B518" t="s">
        <v>145</v>
      </c>
      <c r="C518" t="s">
        <v>146</v>
      </c>
      <c r="D518" t="s">
        <v>656</v>
      </c>
      <c r="E518" t="s">
        <v>657</v>
      </c>
      <c r="F518" t="str">
        <f>HYPERLINK("https://talan.bank.gov.ua/get-user-certificate/do573q8CEv_DL3YvYdPg","Завантажити сертифікат")</f>
        <v>Завантажити сертифікат</v>
      </c>
    </row>
    <row r="519" spans="1:6" x14ac:dyDescent="0.3">
      <c r="A519">
        <v>4096</v>
      </c>
      <c r="B519" t="s">
        <v>224</v>
      </c>
      <c r="C519" t="s">
        <v>400</v>
      </c>
      <c r="D519" t="s">
        <v>656</v>
      </c>
      <c r="E519" t="s">
        <v>657</v>
      </c>
      <c r="F519" t="str">
        <f>HYPERLINK("https://talan.bank.gov.ua/get-user-certificate/do573vwNFh5NPHDj4Cu7","Завантажити сертифікат")</f>
        <v>Завантажити сертифікат</v>
      </c>
    </row>
    <row r="520" spans="1:6" x14ac:dyDescent="0.3">
      <c r="A520">
        <v>4097</v>
      </c>
      <c r="B520" t="s">
        <v>716</v>
      </c>
      <c r="C520" t="s">
        <v>717</v>
      </c>
      <c r="D520" t="s">
        <v>656</v>
      </c>
      <c r="E520" t="s">
        <v>657</v>
      </c>
      <c r="F520" t="str">
        <f>HYPERLINK("https://talan.bank.gov.ua/get-user-certificate/do573Ra-xbTCP-TRb3F-","Завантажити сертифікат")</f>
        <v>Завантажити сертифікат</v>
      </c>
    </row>
    <row r="521" spans="1:6" x14ac:dyDescent="0.3">
      <c r="A521">
        <v>4098</v>
      </c>
      <c r="B521" t="s">
        <v>230</v>
      </c>
      <c r="C521" t="s">
        <v>400</v>
      </c>
      <c r="D521" t="s">
        <v>656</v>
      </c>
      <c r="E521" t="s">
        <v>657</v>
      </c>
      <c r="F521" t="str">
        <f>HYPERLINK("https://talan.bank.gov.ua/get-user-certificate/do573TzF4mKMerLYNNg4","Завантажити сертифікат")</f>
        <v>Завантажити сертифікат</v>
      </c>
    </row>
    <row r="522" spans="1:6" x14ac:dyDescent="0.3">
      <c r="A522">
        <v>4099</v>
      </c>
      <c r="B522" t="s">
        <v>718</v>
      </c>
      <c r="C522" t="s">
        <v>23</v>
      </c>
      <c r="D522" t="s">
        <v>656</v>
      </c>
      <c r="E522" t="s">
        <v>657</v>
      </c>
      <c r="F522" t="str">
        <f>HYPERLINK("https://talan.bank.gov.ua/get-user-certificate/do573zFOXWia4n6zZlFK","Завантажити сертифікат")</f>
        <v>Завантажити сертифікат</v>
      </c>
    </row>
    <row r="523" spans="1:6" x14ac:dyDescent="0.3">
      <c r="A523">
        <v>4100</v>
      </c>
      <c r="B523" t="s">
        <v>257</v>
      </c>
      <c r="C523" t="s">
        <v>258</v>
      </c>
      <c r="D523" t="s">
        <v>656</v>
      </c>
      <c r="E523" t="s">
        <v>657</v>
      </c>
      <c r="F523" t="str">
        <f>HYPERLINK("https://talan.bank.gov.ua/get-user-certificate/do573uOq2Lq-j2hMHmbE","Завантажити сертифікат")</f>
        <v>Завантажити сертифікат</v>
      </c>
    </row>
    <row r="524" spans="1:6" x14ac:dyDescent="0.3">
      <c r="A524">
        <v>4101</v>
      </c>
      <c r="B524" t="s">
        <v>719</v>
      </c>
      <c r="C524" t="s">
        <v>720</v>
      </c>
      <c r="D524" t="s">
        <v>656</v>
      </c>
      <c r="E524" t="s">
        <v>657</v>
      </c>
      <c r="F524" t="str">
        <f>HYPERLINK("https://talan.bank.gov.ua/get-user-certificate/do57317ICZADuJxTYZWN","Завантажити сертифікат")</f>
        <v>Завантажити сертифікат</v>
      </c>
    </row>
    <row r="525" spans="1:6" x14ac:dyDescent="0.3">
      <c r="A525">
        <v>4102</v>
      </c>
      <c r="B525" t="s">
        <v>721</v>
      </c>
      <c r="C525" t="s">
        <v>722</v>
      </c>
      <c r="D525" t="s">
        <v>656</v>
      </c>
      <c r="E525" t="s">
        <v>657</v>
      </c>
      <c r="F525" t="str">
        <f>HYPERLINK("https://talan.bank.gov.ua/get-user-certificate/do573OQzba2G_1uzd4No","Завантажити сертифікат")</f>
        <v>Завантажити сертифікат</v>
      </c>
    </row>
    <row r="526" spans="1:6" x14ac:dyDescent="0.3">
      <c r="A526">
        <v>4103</v>
      </c>
      <c r="B526" t="s">
        <v>268</v>
      </c>
      <c r="C526" t="s">
        <v>25</v>
      </c>
      <c r="D526" t="s">
        <v>656</v>
      </c>
      <c r="E526" t="s">
        <v>657</v>
      </c>
      <c r="F526" t="str">
        <f>HYPERLINK("https://talan.bank.gov.ua/get-user-certificate/do573rPYJRuEalpAAt4l","Завантажити сертифікат")</f>
        <v>Завантажити сертифікат</v>
      </c>
    </row>
    <row r="527" spans="1:6" x14ac:dyDescent="0.3">
      <c r="A527">
        <v>4104</v>
      </c>
      <c r="B527" t="s">
        <v>513</v>
      </c>
      <c r="C527" t="s">
        <v>514</v>
      </c>
      <c r="D527" t="s">
        <v>656</v>
      </c>
      <c r="E527" t="s">
        <v>657</v>
      </c>
      <c r="F527" t="str">
        <f>HYPERLINK("https://talan.bank.gov.ua/get-user-certificate/do573JBfsqHKiR9yxsJu","Завантажити сертифікат")</f>
        <v>Завантажити сертифікат</v>
      </c>
    </row>
    <row r="528" spans="1:6" x14ac:dyDescent="0.3">
      <c r="A528">
        <v>4105</v>
      </c>
      <c r="B528" t="s">
        <v>723</v>
      </c>
      <c r="C528" t="s">
        <v>724</v>
      </c>
      <c r="D528" t="s">
        <v>656</v>
      </c>
      <c r="E528" t="s">
        <v>657</v>
      </c>
      <c r="F528" t="str">
        <f>HYPERLINK("https://talan.bank.gov.ua/get-user-certificate/do573aO0vxmcLmLa9AqM","Завантажити сертифікат")</f>
        <v>Завантажити сертифікат</v>
      </c>
    </row>
    <row r="529" spans="1:6" x14ac:dyDescent="0.3">
      <c r="A529">
        <v>4106</v>
      </c>
      <c r="B529" t="s">
        <v>246</v>
      </c>
      <c r="C529" t="s">
        <v>400</v>
      </c>
      <c r="D529" t="s">
        <v>656</v>
      </c>
      <c r="E529" t="s">
        <v>657</v>
      </c>
      <c r="F529" t="str">
        <f>HYPERLINK("https://talan.bank.gov.ua/get-user-certificate/do573LpJzYKhK-VqIjzf","Завантажити сертифікат")</f>
        <v>Завантажити сертифікат</v>
      </c>
    </row>
    <row r="530" spans="1:6" x14ac:dyDescent="0.3">
      <c r="A530">
        <v>4107</v>
      </c>
      <c r="B530" t="s">
        <v>725</v>
      </c>
      <c r="C530" t="s">
        <v>23</v>
      </c>
      <c r="D530" t="s">
        <v>656</v>
      </c>
      <c r="E530" t="s">
        <v>657</v>
      </c>
      <c r="F530" t="str">
        <f>HYPERLINK("https://talan.bank.gov.ua/get-user-certificate/do573aTVn9gMGEy-oArm","Завантажити сертифікат")</f>
        <v>Завантажити сертифікат</v>
      </c>
    </row>
    <row r="531" spans="1:6" x14ac:dyDescent="0.3">
      <c r="A531">
        <v>4108</v>
      </c>
      <c r="B531" t="s">
        <v>726</v>
      </c>
      <c r="C531" t="s">
        <v>727</v>
      </c>
      <c r="D531" t="s">
        <v>656</v>
      </c>
      <c r="E531" t="s">
        <v>657</v>
      </c>
      <c r="F531" t="str">
        <f>HYPERLINK("https://talan.bank.gov.ua/get-user-certificate/do573-QG1DeYIY1H2kym","Завантажити сертифікат")</f>
        <v>Завантажити сертифікат</v>
      </c>
    </row>
    <row r="532" spans="1:6" x14ac:dyDescent="0.3">
      <c r="A532">
        <v>4109</v>
      </c>
      <c r="B532" t="s">
        <v>728</v>
      </c>
      <c r="C532" t="s">
        <v>729</v>
      </c>
      <c r="D532" t="s">
        <v>656</v>
      </c>
      <c r="E532" t="s">
        <v>657</v>
      </c>
      <c r="F532" t="str">
        <f>HYPERLINK("https://talan.bank.gov.ua/get-user-certificate/do573di0AFKA3VizTFEO","Завантажити сертифікат")</f>
        <v>Завантажити сертифікат</v>
      </c>
    </row>
    <row r="533" spans="1:6" x14ac:dyDescent="0.3">
      <c r="A533">
        <v>4110</v>
      </c>
      <c r="B533" t="s">
        <v>730</v>
      </c>
      <c r="C533" t="s">
        <v>731</v>
      </c>
      <c r="D533" t="s">
        <v>656</v>
      </c>
      <c r="E533" t="s">
        <v>657</v>
      </c>
      <c r="F533" t="str">
        <f>HYPERLINK("https://talan.bank.gov.ua/get-user-certificate/do573HSf3Y4occi_xijL","Завантажити сертифікат")</f>
        <v>Завантажити сертифікат</v>
      </c>
    </row>
    <row r="534" spans="1:6" x14ac:dyDescent="0.3">
      <c r="A534">
        <v>4111</v>
      </c>
      <c r="B534" t="s">
        <v>303</v>
      </c>
      <c r="C534" t="s">
        <v>400</v>
      </c>
      <c r="D534" t="s">
        <v>656</v>
      </c>
      <c r="E534" t="s">
        <v>657</v>
      </c>
      <c r="F534" t="str">
        <f>HYPERLINK("https://talan.bank.gov.ua/get-user-certificate/do573QOINSO0jB5TL6dq","Завантажити сертифікат")</f>
        <v>Завантажити сертифікат</v>
      </c>
    </row>
    <row r="535" spans="1:6" x14ac:dyDescent="0.3">
      <c r="A535">
        <v>4112</v>
      </c>
      <c r="B535" t="s">
        <v>732</v>
      </c>
      <c r="C535" t="s">
        <v>733</v>
      </c>
      <c r="D535" t="s">
        <v>656</v>
      </c>
      <c r="E535" t="s">
        <v>657</v>
      </c>
      <c r="F535" t="str">
        <f>HYPERLINK("https://talan.bank.gov.ua/get-user-certificate/do5733cvAHdAYadtBhTj","Завантажити сертифікат")</f>
        <v>Завантажити сертифікат</v>
      </c>
    </row>
    <row r="536" spans="1:6" x14ac:dyDescent="0.3">
      <c r="A536">
        <v>4113</v>
      </c>
      <c r="B536" t="s">
        <v>734</v>
      </c>
      <c r="C536" t="s">
        <v>23</v>
      </c>
      <c r="D536" t="s">
        <v>656</v>
      </c>
      <c r="E536" t="s">
        <v>657</v>
      </c>
      <c r="F536" t="str">
        <f>HYPERLINK("https://talan.bank.gov.ua/get-user-certificate/do573RiouJ364zE5CL9M","Завантажити сертифікат")</f>
        <v>Завантажити сертифікат</v>
      </c>
    </row>
    <row r="537" spans="1:6" x14ac:dyDescent="0.3">
      <c r="A537">
        <v>4114</v>
      </c>
      <c r="B537" t="s">
        <v>531</v>
      </c>
      <c r="C537" t="s">
        <v>735</v>
      </c>
      <c r="D537" t="s">
        <v>656</v>
      </c>
      <c r="E537" t="s">
        <v>657</v>
      </c>
      <c r="F537" t="str">
        <f>HYPERLINK("https://talan.bank.gov.ua/get-user-certificate/do573TimLshXtV2hYXfx","Завантажити сертифікат")</f>
        <v>Завантажити сертифікат</v>
      </c>
    </row>
    <row r="538" spans="1:6" x14ac:dyDescent="0.3">
      <c r="A538">
        <v>4115</v>
      </c>
      <c r="B538" t="s">
        <v>736</v>
      </c>
      <c r="C538" t="s">
        <v>737</v>
      </c>
      <c r="D538" t="s">
        <v>656</v>
      </c>
      <c r="E538" t="s">
        <v>657</v>
      </c>
      <c r="F538" t="str">
        <f>HYPERLINK("https://talan.bank.gov.ua/get-user-certificate/do573e5Fng-Jat0sq7DW","Завантажити сертифікат")</f>
        <v>Завантажити сертифікат</v>
      </c>
    </row>
    <row r="539" spans="1:6" x14ac:dyDescent="0.3">
      <c r="A539">
        <v>4116</v>
      </c>
      <c r="B539" t="s">
        <v>738</v>
      </c>
      <c r="C539" t="s">
        <v>739</v>
      </c>
      <c r="D539" t="s">
        <v>656</v>
      </c>
      <c r="E539" t="s">
        <v>657</v>
      </c>
      <c r="F539" t="str">
        <f>HYPERLINK("https://talan.bank.gov.ua/get-user-certificate/do573PzL60kPurBzPVjI","Завантажити сертифікат")</f>
        <v>Завантажити сертифікат</v>
      </c>
    </row>
    <row r="540" spans="1:6" x14ac:dyDescent="0.3">
      <c r="A540">
        <v>4117</v>
      </c>
      <c r="B540" t="s">
        <v>740</v>
      </c>
      <c r="C540" t="s">
        <v>710</v>
      </c>
      <c r="D540" t="s">
        <v>656</v>
      </c>
      <c r="E540" t="s">
        <v>657</v>
      </c>
      <c r="F540" t="str">
        <f>HYPERLINK("https://talan.bank.gov.ua/get-user-certificate/do573NmJjVshHBi5Jso6","Завантажити сертифікат")</f>
        <v>Завантажити сертифікат</v>
      </c>
    </row>
    <row r="541" spans="1:6" x14ac:dyDescent="0.3">
      <c r="A541">
        <v>4118</v>
      </c>
      <c r="B541" t="s">
        <v>393</v>
      </c>
      <c r="C541" t="s">
        <v>394</v>
      </c>
      <c r="D541" t="s">
        <v>656</v>
      </c>
      <c r="E541" t="s">
        <v>657</v>
      </c>
      <c r="F541" t="str">
        <f>HYPERLINK("https://talan.bank.gov.ua/get-user-certificate/do573s9KoGa-mRIsFBAR","Завантажити сертифікат")</f>
        <v>Завантажити сертифікат</v>
      </c>
    </row>
    <row r="542" spans="1:6" x14ac:dyDescent="0.3">
      <c r="A542">
        <v>4119</v>
      </c>
      <c r="B542" t="s">
        <v>741</v>
      </c>
      <c r="C542" t="s">
        <v>742</v>
      </c>
      <c r="D542" t="s">
        <v>656</v>
      </c>
      <c r="E542" t="s">
        <v>657</v>
      </c>
      <c r="F542" t="str">
        <f>HYPERLINK("https://talan.bank.gov.ua/get-user-certificate/do573KBaA-hKfoQTU9fu","Завантажити сертифікат")</f>
        <v>Завантажити сертифікат</v>
      </c>
    </row>
    <row r="543" spans="1:6" x14ac:dyDescent="0.3">
      <c r="A543">
        <v>4120</v>
      </c>
      <c r="B543" t="s">
        <v>743</v>
      </c>
      <c r="C543" t="s">
        <v>70</v>
      </c>
      <c r="D543" t="s">
        <v>656</v>
      </c>
      <c r="E543" t="s">
        <v>657</v>
      </c>
      <c r="F543" t="str">
        <f>HYPERLINK("https://talan.bank.gov.ua/get-user-certificate/do5732ekaDCSFWRi09vB","Завантажити сертифікат")</f>
        <v>Завантажити сертифікат</v>
      </c>
    </row>
    <row r="544" spans="1:6" x14ac:dyDescent="0.3">
      <c r="A544">
        <v>4121</v>
      </c>
      <c r="B544" t="s">
        <v>744</v>
      </c>
      <c r="C544" t="s">
        <v>745</v>
      </c>
      <c r="D544" t="s">
        <v>656</v>
      </c>
      <c r="E544" t="s">
        <v>657</v>
      </c>
      <c r="F544" t="str">
        <f>HYPERLINK("https://talan.bank.gov.ua/get-user-certificate/do573yBSVVmsdbuVCEzq","Завантажити сертифікат")</f>
        <v>Завантажити сертифікат</v>
      </c>
    </row>
    <row r="545" spans="1:6" x14ac:dyDescent="0.3">
      <c r="A545">
        <v>4122</v>
      </c>
      <c r="B545" t="s">
        <v>420</v>
      </c>
      <c r="C545" t="s">
        <v>421</v>
      </c>
      <c r="D545" t="s">
        <v>656</v>
      </c>
      <c r="E545" t="s">
        <v>657</v>
      </c>
      <c r="F545" t="str">
        <f>HYPERLINK("https://talan.bank.gov.ua/get-user-certificate/do573CrYs9btd26hH-0k","Завантажити сертифікат")</f>
        <v>Завантажити сертифікат</v>
      </c>
    </row>
    <row r="546" spans="1:6" x14ac:dyDescent="0.3">
      <c r="A546">
        <v>4123</v>
      </c>
      <c r="B546" t="s">
        <v>746</v>
      </c>
      <c r="C546" t="s">
        <v>747</v>
      </c>
      <c r="D546" t="s">
        <v>656</v>
      </c>
      <c r="E546" t="s">
        <v>657</v>
      </c>
      <c r="F546" t="str">
        <f>HYPERLINK("https://talan.bank.gov.ua/get-user-certificate/do573TbH3f6T9DVnVzN5","Завантажити сертифікат")</f>
        <v>Завантажити сертифікат</v>
      </c>
    </row>
    <row r="547" spans="1:6" x14ac:dyDescent="0.3">
      <c r="A547">
        <v>4124</v>
      </c>
      <c r="B547" t="s">
        <v>748</v>
      </c>
      <c r="C547" t="s">
        <v>749</v>
      </c>
      <c r="D547" t="s">
        <v>656</v>
      </c>
      <c r="E547" t="s">
        <v>657</v>
      </c>
      <c r="F547" t="str">
        <f>HYPERLINK("https://talan.bank.gov.ua/get-user-certificate/do5732HsAB_TjC19MVlL","Завантажити сертифікат")</f>
        <v>Завантажити сертифікат</v>
      </c>
    </row>
    <row r="548" spans="1:6" x14ac:dyDescent="0.3">
      <c r="A548">
        <v>4125</v>
      </c>
      <c r="B548" t="s">
        <v>750</v>
      </c>
      <c r="C548" t="s">
        <v>751</v>
      </c>
      <c r="D548" t="s">
        <v>656</v>
      </c>
      <c r="E548" t="s">
        <v>657</v>
      </c>
      <c r="F548" t="str">
        <f>HYPERLINK("https://talan.bank.gov.ua/get-user-certificate/do573Mssgv20jRZldHZ3","Завантажити сертифікат")</f>
        <v>Завантажити сертифікат</v>
      </c>
    </row>
    <row r="549" spans="1:6" x14ac:dyDescent="0.3">
      <c r="A549">
        <v>4126</v>
      </c>
      <c r="B549" t="s">
        <v>752</v>
      </c>
      <c r="C549" t="s">
        <v>753</v>
      </c>
      <c r="D549" t="s">
        <v>656</v>
      </c>
      <c r="E549" t="s">
        <v>657</v>
      </c>
      <c r="F549" t="str">
        <f>HYPERLINK("https://talan.bank.gov.ua/get-user-certificate/do573H_UERaYxvTebMxL","Завантажити сертифікат")</f>
        <v>Завантажити сертифікат</v>
      </c>
    </row>
    <row r="550" spans="1:6" x14ac:dyDescent="0.3">
      <c r="A550">
        <v>4127</v>
      </c>
      <c r="B550" t="s">
        <v>517</v>
      </c>
      <c r="C550" t="s">
        <v>561</v>
      </c>
      <c r="D550" t="s">
        <v>656</v>
      </c>
      <c r="E550" t="s">
        <v>657</v>
      </c>
      <c r="F550" t="str">
        <f>HYPERLINK("https://talan.bank.gov.ua/get-user-certificate/do573LO-JW_dOE7H2wT8","Завантажити сертифікат")</f>
        <v>Завантажити сертифікат</v>
      </c>
    </row>
    <row r="551" spans="1:6" x14ac:dyDescent="0.3">
      <c r="A551">
        <v>4129</v>
      </c>
      <c r="B551" t="s">
        <v>327</v>
      </c>
      <c r="C551" t="s">
        <v>754</v>
      </c>
      <c r="D551" t="s">
        <v>656</v>
      </c>
      <c r="E551" t="s">
        <v>657</v>
      </c>
      <c r="F551" t="str">
        <f>HYPERLINK("https://talan.bank.gov.ua/get-user-certificate/do573yehM418KzPDWQ38","Завантажити сертифікат")</f>
        <v>Завантажити сертифікат</v>
      </c>
    </row>
    <row r="552" spans="1:6" x14ac:dyDescent="0.3">
      <c r="A552">
        <v>4130</v>
      </c>
      <c r="B552" t="s">
        <v>755</v>
      </c>
      <c r="C552" t="s">
        <v>756</v>
      </c>
      <c r="D552" t="s">
        <v>656</v>
      </c>
      <c r="E552" t="s">
        <v>657</v>
      </c>
      <c r="F552" t="str">
        <f>HYPERLINK("https://talan.bank.gov.ua/get-user-certificate/do573RjtooKq1yViJP9_","Завантажити сертифікат")</f>
        <v>Завантажити сертифікат</v>
      </c>
    </row>
    <row r="553" spans="1:6" x14ac:dyDescent="0.3">
      <c r="A553">
        <v>4131</v>
      </c>
      <c r="B553" t="s">
        <v>757</v>
      </c>
      <c r="C553" t="s">
        <v>758</v>
      </c>
      <c r="D553" t="s">
        <v>656</v>
      </c>
      <c r="E553" t="s">
        <v>657</v>
      </c>
      <c r="F553" t="str">
        <f>HYPERLINK("https://talan.bank.gov.ua/get-user-certificate/do573e2axWjs0ydRpiOv","Завантажити сертифікат")</f>
        <v>Завантажити сертифікат</v>
      </c>
    </row>
    <row r="554" spans="1:6" x14ac:dyDescent="0.3">
      <c r="A554">
        <v>4132</v>
      </c>
      <c r="B554" t="s">
        <v>759</v>
      </c>
      <c r="C554" t="s">
        <v>760</v>
      </c>
      <c r="D554" t="s">
        <v>656</v>
      </c>
      <c r="E554" t="s">
        <v>657</v>
      </c>
      <c r="F554" t="str">
        <f>HYPERLINK("https://talan.bank.gov.ua/get-user-certificate/do5739x4k_XN0j_JoYM6","Завантажити сертифікат")</f>
        <v>Завантажити сертифікат</v>
      </c>
    </row>
    <row r="555" spans="1:6" x14ac:dyDescent="0.3">
      <c r="A555">
        <v>4133</v>
      </c>
      <c r="B555" t="s">
        <v>761</v>
      </c>
      <c r="C555" t="s">
        <v>762</v>
      </c>
      <c r="D555" t="s">
        <v>656</v>
      </c>
      <c r="E555" t="s">
        <v>657</v>
      </c>
      <c r="F555" t="str">
        <f>HYPERLINK("https://talan.bank.gov.ua/get-user-certificate/do573G2-T5Oivmdt7zMD","Завантажити сертифікат")</f>
        <v>Завантажити сертифікат</v>
      </c>
    </row>
    <row r="556" spans="1:6" x14ac:dyDescent="0.3">
      <c r="A556">
        <v>4135</v>
      </c>
      <c r="B556" t="s">
        <v>763</v>
      </c>
      <c r="C556" t="s">
        <v>185</v>
      </c>
      <c r="D556" t="s">
        <v>656</v>
      </c>
      <c r="E556" t="s">
        <v>657</v>
      </c>
      <c r="F556" t="str">
        <f>HYPERLINK("https://talan.bank.gov.ua/get-user-certificate/do573EAMgywMzC7sHfD3","Завантажити сертифікат")</f>
        <v>Завантажити сертифікат</v>
      </c>
    </row>
    <row r="557" spans="1:6" x14ac:dyDescent="0.3">
      <c r="A557">
        <v>4136</v>
      </c>
      <c r="B557" t="s">
        <v>764</v>
      </c>
      <c r="C557" t="s">
        <v>765</v>
      </c>
      <c r="D557" t="s">
        <v>656</v>
      </c>
      <c r="E557" t="s">
        <v>657</v>
      </c>
      <c r="F557" t="str">
        <f>HYPERLINK("https://talan.bank.gov.ua/get-user-certificate/do573I8Ts0RAVDkrc_8r","Завантажити сертифікат")</f>
        <v>Завантажити сертифікат</v>
      </c>
    </row>
    <row r="558" spans="1:6" x14ac:dyDescent="0.3">
      <c r="A558">
        <v>4137</v>
      </c>
      <c r="B558" t="s">
        <v>766</v>
      </c>
      <c r="C558" t="s">
        <v>767</v>
      </c>
      <c r="D558" t="s">
        <v>656</v>
      </c>
      <c r="E558" t="s">
        <v>657</v>
      </c>
      <c r="F558" t="str">
        <f>HYPERLINK("https://talan.bank.gov.ua/get-user-certificate/do573m_zEZSHC_z7n63Z","Завантажити сертифікат")</f>
        <v>Завантажити сертифікат</v>
      </c>
    </row>
    <row r="559" spans="1:6" x14ac:dyDescent="0.3">
      <c r="A559">
        <v>4138</v>
      </c>
      <c r="B559" t="s">
        <v>768</v>
      </c>
      <c r="C559" t="s">
        <v>769</v>
      </c>
      <c r="D559" t="s">
        <v>656</v>
      </c>
      <c r="E559" t="s">
        <v>657</v>
      </c>
      <c r="F559" t="str">
        <f>HYPERLINK("https://talan.bank.gov.ua/get-user-certificate/do573Cmh0FvR20kGvkSr","Завантажити сертифікат")</f>
        <v>Завантажити сертифікат</v>
      </c>
    </row>
    <row r="560" spans="1:6" x14ac:dyDescent="0.3">
      <c r="A560">
        <v>4139</v>
      </c>
      <c r="B560" t="s">
        <v>770</v>
      </c>
      <c r="C560" t="s">
        <v>771</v>
      </c>
      <c r="D560" t="s">
        <v>656</v>
      </c>
      <c r="E560" t="s">
        <v>657</v>
      </c>
      <c r="F560" t="str">
        <f>HYPERLINK("https://talan.bank.gov.ua/get-user-certificate/do573xAlOuEJIvEgzQcV","Завантажити сертифікат")</f>
        <v>Завантажити сертифікат</v>
      </c>
    </row>
    <row r="561" spans="1:6" x14ac:dyDescent="0.3">
      <c r="A561">
        <v>4140</v>
      </c>
      <c r="B561" t="s">
        <v>772</v>
      </c>
      <c r="C561" t="s">
        <v>773</v>
      </c>
      <c r="D561" t="s">
        <v>656</v>
      </c>
      <c r="E561" t="s">
        <v>657</v>
      </c>
      <c r="F561" t="str">
        <f>HYPERLINK("https://talan.bank.gov.ua/get-user-certificate/do573jDE09k8ZaI5pA62","Завантажити сертифікат")</f>
        <v>Завантажити сертифікат</v>
      </c>
    </row>
    <row r="562" spans="1:6" x14ac:dyDescent="0.3">
      <c r="A562">
        <v>4141</v>
      </c>
      <c r="B562" t="s">
        <v>774</v>
      </c>
      <c r="C562" t="s">
        <v>775</v>
      </c>
      <c r="D562" t="s">
        <v>656</v>
      </c>
      <c r="E562" t="s">
        <v>657</v>
      </c>
      <c r="F562" t="str">
        <f>HYPERLINK("https://talan.bank.gov.ua/get-user-certificate/do573BcZnxNwUZoF8IhM","Завантажити сертифікат")</f>
        <v>Завантажити сертифікат</v>
      </c>
    </row>
    <row r="563" spans="1:6" x14ac:dyDescent="0.3">
      <c r="A563">
        <v>4142</v>
      </c>
      <c r="B563" t="s">
        <v>776</v>
      </c>
      <c r="C563" t="s">
        <v>659</v>
      </c>
      <c r="D563" t="s">
        <v>656</v>
      </c>
      <c r="E563" t="s">
        <v>657</v>
      </c>
      <c r="F563" t="str">
        <f>HYPERLINK("https://talan.bank.gov.ua/get-user-certificate/do573erlFEwLWxCIi-rM","Завантажити сертифікат")</f>
        <v>Завантажити сертифікат</v>
      </c>
    </row>
    <row r="564" spans="1:6" x14ac:dyDescent="0.3">
      <c r="A564">
        <v>4143</v>
      </c>
      <c r="B564" t="s">
        <v>777</v>
      </c>
      <c r="C564" t="s">
        <v>25</v>
      </c>
      <c r="D564" t="s">
        <v>656</v>
      </c>
      <c r="E564" t="s">
        <v>657</v>
      </c>
      <c r="F564" t="str">
        <f>HYPERLINK("https://talan.bank.gov.ua/get-user-certificate/do573enuHuRAoLavXHYv","Завантажити сертифікат")</f>
        <v>Завантажити сертифікат</v>
      </c>
    </row>
    <row r="565" spans="1:6" x14ac:dyDescent="0.3">
      <c r="A565">
        <v>4144</v>
      </c>
      <c r="B565" t="s">
        <v>778</v>
      </c>
      <c r="C565" t="s">
        <v>779</v>
      </c>
      <c r="D565" t="s">
        <v>656</v>
      </c>
      <c r="E565" t="s">
        <v>657</v>
      </c>
      <c r="F565" t="str">
        <f>HYPERLINK("https://talan.bank.gov.ua/get-user-certificate/do573E60ihqlUIFELSAu","Завантажити сертифікат")</f>
        <v>Завантажити сертифікат</v>
      </c>
    </row>
    <row r="566" spans="1:6" x14ac:dyDescent="0.3">
      <c r="A566">
        <v>4145</v>
      </c>
      <c r="B566" t="s">
        <v>780</v>
      </c>
      <c r="C566" t="s">
        <v>781</v>
      </c>
      <c r="D566" t="s">
        <v>656</v>
      </c>
      <c r="E566" t="s">
        <v>657</v>
      </c>
      <c r="F566" t="str">
        <f>HYPERLINK("https://talan.bank.gov.ua/get-user-certificate/do573KoqTx0vHUvh7xjZ","Завантажити сертифікат")</f>
        <v>Завантажити сертифікат</v>
      </c>
    </row>
    <row r="567" spans="1:6" x14ac:dyDescent="0.3">
      <c r="A567">
        <v>4146</v>
      </c>
      <c r="B567" t="s">
        <v>782</v>
      </c>
      <c r="C567" t="s">
        <v>783</v>
      </c>
      <c r="D567" t="s">
        <v>656</v>
      </c>
      <c r="E567" t="s">
        <v>657</v>
      </c>
      <c r="F567" t="str">
        <f>HYPERLINK("https://talan.bank.gov.ua/get-user-certificate/do57378Nt9V3ZyfO-pHs","Завантажити сертифікат")</f>
        <v>Завантажити сертифікат</v>
      </c>
    </row>
    <row r="568" spans="1:6" x14ac:dyDescent="0.3">
      <c r="A568">
        <v>4147</v>
      </c>
      <c r="B568" t="s">
        <v>784</v>
      </c>
      <c r="C568" t="s">
        <v>785</v>
      </c>
      <c r="D568" t="s">
        <v>656</v>
      </c>
      <c r="E568" t="s">
        <v>657</v>
      </c>
      <c r="F568" t="str">
        <f>HYPERLINK("https://talan.bank.gov.ua/get-user-certificate/do573yh9QosbmdVob9se","Завантажити сертифікат")</f>
        <v>Завантажити сертифікат</v>
      </c>
    </row>
    <row r="569" spans="1:6" x14ac:dyDescent="0.3">
      <c r="A569">
        <v>4148</v>
      </c>
      <c r="B569" t="s">
        <v>786</v>
      </c>
      <c r="C569" t="s">
        <v>787</v>
      </c>
      <c r="D569" t="s">
        <v>656</v>
      </c>
      <c r="E569" t="s">
        <v>657</v>
      </c>
      <c r="F569" t="str">
        <f>HYPERLINK("https://talan.bank.gov.ua/get-user-certificate/do573RBQWCFdIXwSskJX","Завантажити сертифікат")</f>
        <v>Завантажити сертифікат</v>
      </c>
    </row>
    <row r="570" spans="1:6" x14ac:dyDescent="0.3">
      <c r="A570">
        <v>4149</v>
      </c>
      <c r="B570" t="s">
        <v>129</v>
      </c>
      <c r="C570" t="s">
        <v>59</v>
      </c>
      <c r="D570" t="s">
        <v>656</v>
      </c>
      <c r="E570" t="s">
        <v>657</v>
      </c>
      <c r="F570" t="str">
        <f>HYPERLINK("https://talan.bank.gov.ua/get-user-certificate/do573kGJltW1CfwcrdIO","Завантажити сертифікат")</f>
        <v>Завантажити сертифікат</v>
      </c>
    </row>
    <row r="571" spans="1:6" x14ac:dyDescent="0.3">
      <c r="A571">
        <v>4150</v>
      </c>
      <c r="B571" t="s">
        <v>414</v>
      </c>
      <c r="C571" t="s">
        <v>415</v>
      </c>
      <c r="D571" t="s">
        <v>656</v>
      </c>
      <c r="E571" t="s">
        <v>657</v>
      </c>
      <c r="F571" t="str">
        <f>HYPERLINK("https://talan.bank.gov.ua/get-user-certificate/do573QtPVCRCkV1UkebC","Завантажити сертифікат")</f>
        <v>Завантажити сертифікат</v>
      </c>
    </row>
    <row r="572" spans="1:6" x14ac:dyDescent="0.3">
      <c r="A572">
        <v>4151</v>
      </c>
      <c r="B572" t="s">
        <v>380</v>
      </c>
      <c r="C572" t="s">
        <v>788</v>
      </c>
      <c r="D572" t="s">
        <v>656</v>
      </c>
      <c r="E572" t="s">
        <v>657</v>
      </c>
      <c r="F572" t="str">
        <f>HYPERLINK("https://talan.bank.gov.ua/get-user-certificate/do5739rUbxgLu8gI2u0Q","Завантажити сертифікат")</f>
        <v>Завантажити сертифікат</v>
      </c>
    </row>
    <row r="573" spans="1:6" x14ac:dyDescent="0.3">
      <c r="A573">
        <v>4152</v>
      </c>
      <c r="B573" t="s">
        <v>789</v>
      </c>
      <c r="C573" t="s">
        <v>790</v>
      </c>
      <c r="D573" t="s">
        <v>656</v>
      </c>
      <c r="E573" t="s">
        <v>657</v>
      </c>
      <c r="F573" t="str">
        <f>HYPERLINK("https://talan.bank.gov.ua/get-user-certificate/do573jffoTuuTGA4389y","Завантажити сертифікат")</f>
        <v>Завантажити сертифікат</v>
      </c>
    </row>
    <row r="574" spans="1:6" x14ac:dyDescent="0.3">
      <c r="A574">
        <v>4153</v>
      </c>
      <c r="B574" t="s">
        <v>791</v>
      </c>
      <c r="C574" t="s">
        <v>790</v>
      </c>
      <c r="D574" t="s">
        <v>656</v>
      </c>
      <c r="E574" t="s">
        <v>657</v>
      </c>
      <c r="F574" t="str">
        <f>HYPERLINK("https://talan.bank.gov.ua/get-user-certificate/do573S4AqgRC-aiHmVPq","Завантажити сертифікат")</f>
        <v>Завантажити сертифікат</v>
      </c>
    </row>
    <row r="575" spans="1:6" x14ac:dyDescent="0.3">
      <c r="A575">
        <v>4154</v>
      </c>
      <c r="B575" t="s">
        <v>447</v>
      </c>
      <c r="C575" t="s">
        <v>448</v>
      </c>
      <c r="D575" t="s">
        <v>656</v>
      </c>
      <c r="E575" t="s">
        <v>657</v>
      </c>
      <c r="F575" t="str">
        <f>HYPERLINK("https://talan.bank.gov.ua/get-user-certificate/do5733TN0e_zBQeVcGTI","Завантажити сертифікат")</f>
        <v>Завантажити сертифікат</v>
      </c>
    </row>
    <row r="576" spans="1:6" x14ac:dyDescent="0.3">
      <c r="A576">
        <v>4155</v>
      </c>
      <c r="B576" t="s">
        <v>192</v>
      </c>
      <c r="C576" t="s">
        <v>193</v>
      </c>
      <c r="D576" t="s">
        <v>656</v>
      </c>
      <c r="E576" t="s">
        <v>657</v>
      </c>
      <c r="F576" t="str">
        <f>HYPERLINK("https://talan.bank.gov.ua/get-user-certificate/do573kLIrWuky87mrlSD","Завантажити сертифікат")</f>
        <v>Завантажити сертифікат</v>
      </c>
    </row>
    <row r="577" spans="1:6" x14ac:dyDescent="0.3">
      <c r="A577">
        <v>4156</v>
      </c>
      <c r="B577" t="s">
        <v>792</v>
      </c>
      <c r="C577" t="s">
        <v>25</v>
      </c>
      <c r="D577" t="s">
        <v>656</v>
      </c>
      <c r="E577" t="s">
        <v>657</v>
      </c>
      <c r="F577" t="str">
        <f>HYPERLINK("https://talan.bank.gov.ua/get-user-certificate/do5739Ok2WFOaC_zKGVg","Завантажити сертифікат")</f>
        <v>Завантажити сертифікат</v>
      </c>
    </row>
    <row r="578" spans="1:6" x14ac:dyDescent="0.3">
      <c r="A578">
        <v>4157</v>
      </c>
      <c r="B578" t="s">
        <v>475</v>
      </c>
      <c r="C578" t="s">
        <v>70</v>
      </c>
      <c r="D578" t="s">
        <v>656</v>
      </c>
      <c r="E578" t="s">
        <v>657</v>
      </c>
      <c r="F578" t="str">
        <f>HYPERLINK("https://talan.bank.gov.ua/get-user-certificate/do573mEmSY5gaD_btlxf","Завантажити сертифікат")</f>
        <v>Завантажити сертифікат</v>
      </c>
    </row>
    <row r="579" spans="1:6" x14ac:dyDescent="0.3">
      <c r="A579">
        <v>4158</v>
      </c>
      <c r="B579" t="s">
        <v>61</v>
      </c>
      <c r="C579" t="s">
        <v>62</v>
      </c>
      <c r="D579" t="s">
        <v>656</v>
      </c>
      <c r="E579" t="s">
        <v>657</v>
      </c>
      <c r="F579" t="str">
        <f>HYPERLINK("https://talan.bank.gov.ua/get-user-certificate/do573rOj-g2V6ZSjeker","Завантажити сертифікат")</f>
        <v>Завантажити сертифікат</v>
      </c>
    </row>
    <row r="580" spans="1:6" x14ac:dyDescent="0.3">
      <c r="A580">
        <v>4159</v>
      </c>
      <c r="B580" t="s">
        <v>793</v>
      </c>
      <c r="C580" t="s">
        <v>23</v>
      </c>
      <c r="D580" t="s">
        <v>656</v>
      </c>
      <c r="E580" t="s">
        <v>657</v>
      </c>
      <c r="F580" t="str">
        <f>HYPERLINK("https://talan.bank.gov.ua/get-user-certificate/do5734V71xhGUO1om6GT","Завантажити сертифікат")</f>
        <v>Завантажити сертифікат</v>
      </c>
    </row>
    <row r="581" spans="1:6" x14ac:dyDescent="0.3">
      <c r="A581">
        <v>4160</v>
      </c>
      <c r="B581" t="s">
        <v>794</v>
      </c>
      <c r="C581" t="s">
        <v>11</v>
      </c>
      <c r="D581" t="s">
        <v>656</v>
      </c>
      <c r="E581" t="s">
        <v>657</v>
      </c>
      <c r="F581" t="str">
        <f>HYPERLINK("https://talan.bank.gov.ua/get-user-certificate/do5738r54vEm3ouY2gUE","Завантажити сертифікат")</f>
        <v>Завантажити сертифікат</v>
      </c>
    </row>
    <row r="582" spans="1:6" x14ac:dyDescent="0.3">
      <c r="A582">
        <v>4161</v>
      </c>
      <c r="B582" t="s">
        <v>549</v>
      </c>
      <c r="C582" t="s">
        <v>795</v>
      </c>
      <c r="D582" t="s">
        <v>656</v>
      </c>
      <c r="E582" t="s">
        <v>657</v>
      </c>
      <c r="F582" t="str">
        <f>HYPERLINK("https://talan.bank.gov.ua/get-user-certificate/do573cxuNxjDOGTBn-4e","Завантажити сертифікат")</f>
        <v>Завантажити сертифікат</v>
      </c>
    </row>
    <row r="583" spans="1:6" x14ac:dyDescent="0.3">
      <c r="A583">
        <v>4162</v>
      </c>
      <c r="B583" t="s">
        <v>539</v>
      </c>
      <c r="C583" t="s">
        <v>47</v>
      </c>
      <c r="D583" t="s">
        <v>656</v>
      </c>
      <c r="E583" t="s">
        <v>657</v>
      </c>
      <c r="F583" t="str">
        <f>HYPERLINK("https://talan.bank.gov.ua/get-user-certificate/do5737hmbJm3EjqjlWtR","Завантажити сертифікат")</f>
        <v>Завантажити сертифікат</v>
      </c>
    </row>
    <row r="584" spans="1:6" x14ac:dyDescent="0.3">
      <c r="A584">
        <v>4163</v>
      </c>
      <c r="B584" t="s">
        <v>796</v>
      </c>
      <c r="C584" t="s">
        <v>797</v>
      </c>
      <c r="D584" t="s">
        <v>656</v>
      </c>
      <c r="E584" t="s">
        <v>657</v>
      </c>
      <c r="F584" t="str">
        <f>HYPERLINK("https://talan.bank.gov.ua/get-user-certificate/do573BuOWGqdLgxebZSe","Завантажити сертифікат")</f>
        <v>Завантажити сертифікат</v>
      </c>
    </row>
    <row r="585" spans="1:6" x14ac:dyDescent="0.3">
      <c r="A585">
        <v>4164</v>
      </c>
      <c r="B585" t="s">
        <v>543</v>
      </c>
      <c r="C585" t="s">
        <v>258</v>
      </c>
      <c r="D585" t="s">
        <v>656</v>
      </c>
      <c r="E585" t="s">
        <v>657</v>
      </c>
      <c r="F585" t="str">
        <f>HYPERLINK("https://talan.bank.gov.ua/get-user-certificate/do573BpRPyKc9AUb1fLj","Завантажити сертифікат")</f>
        <v>Завантажити сертифікат</v>
      </c>
    </row>
    <row r="586" spans="1:6" x14ac:dyDescent="0.3">
      <c r="A586">
        <v>4165</v>
      </c>
      <c r="B586" t="s">
        <v>798</v>
      </c>
      <c r="C586" t="s">
        <v>799</v>
      </c>
      <c r="D586" t="s">
        <v>656</v>
      </c>
      <c r="E586" t="s">
        <v>657</v>
      </c>
      <c r="F586" t="str">
        <f>HYPERLINK("https://talan.bank.gov.ua/get-user-certificate/do573lZNmzNIOh3VFbcn","Завантажити сертифікат")</f>
        <v>Завантажити сертифікат</v>
      </c>
    </row>
    <row r="587" spans="1:6" x14ac:dyDescent="0.3">
      <c r="A587">
        <v>4166</v>
      </c>
      <c r="B587" t="s">
        <v>800</v>
      </c>
      <c r="C587" t="s">
        <v>801</v>
      </c>
      <c r="D587" t="s">
        <v>656</v>
      </c>
      <c r="E587" t="s">
        <v>657</v>
      </c>
      <c r="F587" t="str">
        <f>HYPERLINK("https://talan.bank.gov.ua/get-user-certificate/do573VZQ1mjjOTPmpUPr","Завантажити сертифікат")</f>
        <v>Завантажити сертифікат</v>
      </c>
    </row>
    <row r="588" spans="1:6" x14ac:dyDescent="0.3">
      <c r="A588">
        <v>4167</v>
      </c>
      <c r="B588" t="s">
        <v>802</v>
      </c>
      <c r="C588" t="s">
        <v>803</v>
      </c>
      <c r="D588" t="s">
        <v>656</v>
      </c>
      <c r="E588" t="s">
        <v>657</v>
      </c>
      <c r="F588" t="str">
        <f>HYPERLINK("https://talan.bank.gov.ua/get-user-certificate/do573mD3sGc1qa1mB-Xp","Завантажити сертифікат")</f>
        <v>Завантажити сертифікат</v>
      </c>
    </row>
    <row r="589" spans="1:6" x14ac:dyDescent="0.3">
      <c r="A589">
        <v>4168</v>
      </c>
      <c r="B589" t="s">
        <v>543</v>
      </c>
      <c r="C589" t="s">
        <v>804</v>
      </c>
      <c r="D589" t="s">
        <v>656</v>
      </c>
      <c r="E589" t="s">
        <v>657</v>
      </c>
      <c r="F589" t="str">
        <f>HYPERLINK("https://talan.bank.gov.ua/get-user-certificate/do573v4nm4vcA7mkG9Y9","Завантажити сертифікат")</f>
        <v>Завантажити сертифікат</v>
      </c>
    </row>
    <row r="590" spans="1:6" x14ac:dyDescent="0.3">
      <c r="A590">
        <v>4169</v>
      </c>
      <c r="B590" t="s">
        <v>805</v>
      </c>
      <c r="C590" t="s">
        <v>806</v>
      </c>
      <c r="D590" t="s">
        <v>656</v>
      </c>
      <c r="E590" t="s">
        <v>657</v>
      </c>
      <c r="F590" t="str">
        <f>HYPERLINK("https://talan.bank.gov.ua/get-user-certificate/do573yYcXMvKzQ1gmicA","Завантажити сертифікат")</f>
        <v>Завантажити сертифікат</v>
      </c>
    </row>
    <row r="591" spans="1:6" x14ac:dyDescent="0.3">
      <c r="A591">
        <v>4170</v>
      </c>
      <c r="B591" t="s">
        <v>807</v>
      </c>
      <c r="C591" t="s">
        <v>808</v>
      </c>
      <c r="D591" t="s">
        <v>656</v>
      </c>
      <c r="E591" t="s">
        <v>657</v>
      </c>
      <c r="F591" t="str">
        <f>HYPERLINK("https://talan.bank.gov.ua/get-user-certificate/do573FhdOqjgxxoSKJYW","Завантажити сертифікат")</f>
        <v>Завантажити сертифікат</v>
      </c>
    </row>
    <row r="592" spans="1:6" x14ac:dyDescent="0.3">
      <c r="A592">
        <v>4171</v>
      </c>
      <c r="B592" t="s">
        <v>809</v>
      </c>
      <c r="C592" t="s">
        <v>760</v>
      </c>
      <c r="D592" t="s">
        <v>656</v>
      </c>
      <c r="E592" t="s">
        <v>657</v>
      </c>
      <c r="F592" t="str">
        <f>HYPERLINK("https://talan.bank.gov.ua/get-user-certificate/do573bSajwnGymCurawX","Завантажити сертифікат")</f>
        <v>Завантажити сертифікат</v>
      </c>
    </row>
    <row r="593" spans="1:6" x14ac:dyDescent="0.3">
      <c r="A593">
        <v>4172</v>
      </c>
      <c r="B593" t="s">
        <v>810</v>
      </c>
      <c r="C593" t="s">
        <v>811</v>
      </c>
      <c r="D593" t="s">
        <v>656</v>
      </c>
      <c r="E593" t="s">
        <v>657</v>
      </c>
      <c r="F593" t="str">
        <f>HYPERLINK("https://talan.bank.gov.ua/get-user-certificate/do573FQ_NPJSXo7sIy-_","Завантажити сертифікат")</f>
        <v>Завантажити сертифікат</v>
      </c>
    </row>
    <row r="594" spans="1:6" x14ac:dyDescent="0.3">
      <c r="A594">
        <v>4174</v>
      </c>
      <c r="B594" t="s">
        <v>812</v>
      </c>
      <c r="C594" t="s">
        <v>813</v>
      </c>
      <c r="D594" t="s">
        <v>656</v>
      </c>
      <c r="E594" t="s">
        <v>657</v>
      </c>
      <c r="F594" t="str">
        <f>HYPERLINK("https://talan.bank.gov.ua/get-user-certificate/do573FH5tTIsr770Mqii","Завантажити сертифікат")</f>
        <v>Завантажити сертифікат</v>
      </c>
    </row>
    <row r="595" spans="1:6" x14ac:dyDescent="0.3">
      <c r="A595">
        <v>4175</v>
      </c>
      <c r="B595" t="s">
        <v>814</v>
      </c>
      <c r="C595" t="s">
        <v>23</v>
      </c>
      <c r="D595" t="s">
        <v>656</v>
      </c>
      <c r="E595" t="s">
        <v>657</v>
      </c>
      <c r="F595" t="str">
        <f>HYPERLINK("https://talan.bank.gov.ua/get-user-certificate/do573gcoW3rLSh7_kEjq","Завантажити сертифікат")</f>
        <v>Завантажити сертифікат</v>
      </c>
    </row>
    <row r="596" spans="1:6" x14ac:dyDescent="0.3">
      <c r="A596">
        <v>4176</v>
      </c>
      <c r="B596" t="s">
        <v>815</v>
      </c>
      <c r="C596" t="s">
        <v>59</v>
      </c>
      <c r="D596" t="s">
        <v>656</v>
      </c>
      <c r="E596" t="s">
        <v>657</v>
      </c>
      <c r="F596" t="str">
        <f>HYPERLINK("https://talan.bank.gov.ua/get-user-certificate/do573koGAu1OaX-8N3rX","Завантажити сертифікат")</f>
        <v>Завантажити сертифікат</v>
      </c>
    </row>
    <row r="597" spans="1:6" x14ac:dyDescent="0.3">
      <c r="A597">
        <v>4177</v>
      </c>
      <c r="B597" t="s">
        <v>816</v>
      </c>
      <c r="C597" t="s">
        <v>817</v>
      </c>
      <c r="D597" t="s">
        <v>656</v>
      </c>
      <c r="E597" t="s">
        <v>657</v>
      </c>
      <c r="F597" t="str">
        <f>HYPERLINK("https://talan.bank.gov.ua/get-user-certificate/do573ZkNQ4IE_del-RbT","Завантажити сертифікат")</f>
        <v>Завантажити сертифікат</v>
      </c>
    </row>
    <row r="598" spans="1:6" x14ac:dyDescent="0.3">
      <c r="A598">
        <v>4178</v>
      </c>
      <c r="B598" t="s">
        <v>472</v>
      </c>
      <c r="C598" t="s">
        <v>818</v>
      </c>
      <c r="D598" t="s">
        <v>656</v>
      </c>
      <c r="E598" t="s">
        <v>657</v>
      </c>
      <c r="F598" t="str">
        <f>HYPERLINK("https://talan.bank.gov.ua/get-user-certificate/do573GO-4GTwwbfIPkGq","Завантажити сертифікат")</f>
        <v>Завантажити сертифікат</v>
      </c>
    </row>
    <row r="599" spans="1:6" x14ac:dyDescent="0.3">
      <c r="A599">
        <v>4179</v>
      </c>
      <c r="B599" t="s">
        <v>819</v>
      </c>
      <c r="C599" t="s">
        <v>820</v>
      </c>
      <c r="D599" t="s">
        <v>656</v>
      </c>
      <c r="E599" t="s">
        <v>657</v>
      </c>
      <c r="F599" t="str">
        <f>HYPERLINK("https://talan.bank.gov.ua/get-user-certificate/do573aYY1Zv2U0y3eFZv","Завантажити сертифікат")</f>
        <v>Завантажити сертифікат</v>
      </c>
    </row>
    <row r="600" spans="1:6" x14ac:dyDescent="0.3">
      <c r="A600">
        <v>4180</v>
      </c>
      <c r="B600" t="s">
        <v>160</v>
      </c>
      <c r="C600" t="s">
        <v>59</v>
      </c>
      <c r="D600" t="s">
        <v>656</v>
      </c>
      <c r="E600" t="s">
        <v>657</v>
      </c>
      <c r="F600" t="str">
        <f>HYPERLINK("https://talan.bank.gov.ua/get-user-certificate/do573qQS77CM2NH8zxLG","Завантажити сертифікат")</f>
        <v>Завантажити сертифікат</v>
      </c>
    </row>
    <row r="601" spans="1:6" x14ac:dyDescent="0.3">
      <c r="A601">
        <v>4181</v>
      </c>
      <c r="B601" t="s">
        <v>821</v>
      </c>
      <c r="C601" t="s">
        <v>822</v>
      </c>
      <c r="D601" t="s">
        <v>656</v>
      </c>
      <c r="E601" t="s">
        <v>657</v>
      </c>
      <c r="F601" t="str">
        <f>HYPERLINK("https://talan.bank.gov.ua/get-user-certificate/do573Id061nwvGLRjyDr","Завантажити сертифікат")</f>
        <v>Завантажити сертифікат</v>
      </c>
    </row>
    <row r="602" spans="1:6" x14ac:dyDescent="0.3">
      <c r="A602">
        <v>4182</v>
      </c>
      <c r="B602" t="s">
        <v>823</v>
      </c>
      <c r="C602" t="s">
        <v>824</v>
      </c>
      <c r="D602" t="s">
        <v>656</v>
      </c>
      <c r="E602" t="s">
        <v>657</v>
      </c>
      <c r="F602" t="str">
        <f>HYPERLINK("https://talan.bank.gov.ua/get-user-certificate/do573VCqss_JUZtKwvO7","Завантажити сертифікат")</f>
        <v>Завантажити сертифікат</v>
      </c>
    </row>
    <row r="603" spans="1:6" x14ac:dyDescent="0.3">
      <c r="A603">
        <v>4183</v>
      </c>
      <c r="B603" t="s">
        <v>825</v>
      </c>
      <c r="C603" t="s">
        <v>826</v>
      </c>
      <c r="D603" t="s">
        <v>656</v>
      </c>
      <c r="E603" t="s">
        <v>657</v>
      </c>
      <c r="F603" t="str">
        <f>HYPERLINK("https://talan.bank.gov.ua/get-user-certificate/do573f-i8urBOjqPy0u0","Завантажити сертифікат")</f>
        <v>Завантажити сертифікат</v>
      </c>
    </row>
    <row r="604" spans="1:6" x14ac:dyDescent="0.3">
      <c r="A604">
        <v>4184</v>
      </c>
      <c r="B604" t="s">
        <v>827</v>
      </c>
      <c r="C604" t="s">
        <v>828</v>
      </c>
      <c r="D604" t="s">
        <v>656</v>
      </c>
      <c r="E604" t="s">
        <v>657</v>
      </c>
      <c r="F604" t="str">
        <f>HYPERLINK("https://talan.bank.gov.ua/get-user-certificate/do573aAi-nCKhAzlJR5j","Завантажити сертифікат")</f>
        <v>Завантажити сертифікат</v>
      </c>
    </row>
    <row r="605" spans="1:6" x14ac:dyDescent="0.3">
      <c r="A605">
        <v>4185</v>
      </c>
      <c r="B605" t="s">
        <v>480</v>
      </c>
      <c r="C605" t="s">
        <v>481</v>
      </c>
      <c r="D605" t="s">
        <v>656</v>
      </c>
      <c r="E605" t="s">
        <v>657</v>
      </c>
      <c r="F605" t="str">
        <f>HYPERLINK("https://talan.bank.gov.ua/get-user-certificate/do573TrEgBVUF6PbQb0Z","Завантажити сертифікат")</f>
        <v>Завантажити сертифікат</v>
      </c>
    </row>
  </sheetData>
  <sheetProtection formatCells="0" formatColumns="0" formatRows="0" insertColumns="0" insertRows="0" insertHyperlinks="0" deleteColumns="0" deleteRows="0" sort="0" autoFilter="0" pivotTables="0"/>
  <hyperlinks>
    <hyperlink ref="F2" r:id="rId1" tooltip="Завантажити сертифікат" display="Завантажити сертифікат"/>
    <hyperlink ref="F3" r:id="rId2" tooltip="Завантажити сертифікат" display="Завантажити сертифікат"/>
    <hyperlink ref="F4" r:id="rId3" tooltip="Завантажити сертифікат" display="Завантажити сертифікат"/>
    <hyperlink ref="F5" r:id="rId4" tooltip="Завантажити сертифікат" display="Завантажити сертифікат"/>
    <hyperlink ref="F6" r:id="rId5" tooltip="Завантажити сертифікат" display="Завантажити сертифікат"/>
    <hyperlink ref="F7" r:id="rId6" tooltip="Завантажити сертифікат" display="Завантажити сертифікат"/>
    <hyperlink ref="F8" r:id="rId7" tooltip="Завантажити сертифікат" display="Завантажити сертифікат"/>
    <hyperlink ref="F9" r:id="rId8" tooltip="Завантажити сертифікат" display="Завантажити сертифікат"/>
    <hyperlink ref="F10" r:id="rId9" tooltip="Завантажити сертифікат" display="Завантажити сертифікат"/>
    <hyperlink ref="F11" r:id="rId10" tooltip="Завантажити сертифікат" display="Завантажити сертифікат"/>
    <hyperlink ref="F12" r:id="rId11" tooltip="Завантажити сертифікат" display="Завантажити сертифікат"/>
    <hyperlink ref="F13" r:id="rId12" tooltip="Завантажити сертифікат" display="Завантажити сертифікат"/>
    <hyperlink ref="F14" r:id="rId13" tooltip="Завантажити сертифікат" display="Завантажити сертифікат"/>
    <hyperlink ref="F15" r:id="rId14" tooltip="Завантажити сертифікат" display="Завантажити сертифікат"/>
    <hyperlink ref="F16" r:id="rId15" tooltip="Завантажити сертифікат" display="Завантажити сертифікат"/>
    <hyperlink ref="F17" r:id="rId16" tooltip="Завантажити сертифікат" display="Завантажити сертифікат"/>
    <hyperlink ref="F18" r:id="rId17" tooltip="Завантажити сертифікат" display="Завантажити сертифікат"/>
    <hyperlink ref="F19" r:id="rId18" tooltip="Завантажити сертифікат" display="Завантажити сертифікат"/>
    <hyperlink ref="F20" r:id="rId19" tooltip="Завантажити сертифікат" display="Завантажити сертифікат"/>
    <hyperlink ref="F21" r:id="rId20" tooltip="Завантажити сертифікат" display="Завантажити сертифікат"/>
    <hyperlink ref="F22" r:id="rId21" tooltip="Завантажити сертифікат" display="Завантажити сертифікат"/>
    <hyperlink ref="F23" r:id="rId22" tooltip="Завантажити сертифікат" display="Завантажити сертифікат"/>
    <hyperlink ref="F24" r:id="rId23" tooltip="Завантажити сертифікат" display="Завантажити сертифікат"/>
    <hyperlink ref="F25" r:id="rId24" tooltip="Завантажити сертифікат" display="Завантажити сертифікат"/>
    <hyperlink ref="F26" r:id="rId25" tooltip="Завантажити сертифікат" display="Завантажити сертифікат"/>
    <hyperlink ref="F27" r:id="rId26" tooltip="Завантажити сертифікат" display="Завантажити сертифікат"/>
    <hyperlink ref="F28" r:id="rId27" tooltip="Завантажити сертифікат" display="Завантажити сертифікат"/>
    <hyperlink ref="F29" r:id="rId28" tooltip="Завантажити сертифікат" display="Завантажити сертифікат"/>
    <hyperlink ref="F30" r:id="rId29" tooltip="Завантажити сертифікат" display="Завантажити сертифікат"/>
    <hyperlink ref="F31" r:id="rId30" tooltip="Завантажити сертифікат" display="Завантажити сертифікат"/>
    <hyperlink ref="F32" r:id="rId31" tooltip="Завантажити сертифікат" display="Завантажити сертифікат"/>
    <hyperlink ref="F33" r:id="rId32" tooltip="Завантажити сертифікат" display="Завантажити сертифікат"/>
    <hyperlink ref="F34" r:id="rId33" tooltip="Завантажити сертифікат" display="Завантажити сертифікат"/>
    <hyperlink ref="F35" r:id="rId34" tooltip="Завантажити сертифікат" display="Завантажити сертифікат"/>
    <hyperlink ref="F36" r:id="rId35" tooltip="Завантажити сертифікат" display="Завантажити сертифікат"/>
    <hyperlink ref="F37" r:id="rId36" tooltip="Завантажити сертифікат" display="Завантажити сертифікат"/>
    <hyperlink ref="F38" r:id="rId37" tooltip="Завантажити сертифікат" display="Завантажити сертифікат"/>
    <hyperlink ref="F39" r:id="rId38" tooltip="Завантажити сертифікат" display="Завантажити сертифікат"/>
    <hyperlink ref="F40" r:id="rId39" tooltip="Завантажити сертифікат" display="Завантажити сертифікат"/>
    <hyperlink ref="F41" r:id="rId40" tooltip="Завантажити сертифікат" display="Завантажити сертифікат"/>
    <hyperlink ref="F42" r:id="rId41" tooltip="Завантажити сертифікат" display="Завантажити сертифікат"/>
    <hyperlink ref="F43" r:id="rId42" tooltip="Завантажити сертифікат" display="Завантажити сертифікат"/>
    <hyperlink ref="F44" r:id="rId43" tooltip="Завантажити сертифікат" display="Завантажити сертифікат"/>
    <hyperlink ref="F45" r:id="rId44" tooltip="Завантажити сертифікат" display="Завантажити сертифікат"/>
    <hyperlink ref="F46" r:id="rId45" tooltip="Завантажити сертифікат" display="Завантажити сертифікат"/>
    <hyperlink ref="F47" r:id="rId46" tooltip="Завантажити сертифікат" display="Завантажити сертифікат"/>
    <hyperlink ref="F48" r:id="rId47" tooltip="Завантажити сертифікат" display="Завантажити сертифікат"/>
    <hyperlink ref="F49" r:id="rId48" tooltip="Завантажити сертифікат" display="Завантажити сертифікат"/>
    <hyperlink ref="F50" r:id="rId49" tooltip="Завантажити сертифікат" display="Завантажити сертифікат"/>
    <hyperlink ref="F51" r:id="rId50" tooltip="Завантажити сертифікат" display="Завантажити сертифікат"/>
    <hyperlink ref="F52" r:id="rId51" tooltip="Завантажити сертифікат" display="Завантажити сертифікат"/>
    <hyperlink ref="F53" r:id="rId52" tooltip="Завантажити сертифікат" display="Завантажити сертифікат"/>
    <hyperlink ref="F54" r:id="rId53" tooltip="Завантажити сертифікат" display="Завантажити сертифікат"/>
    <hyperlink ref="F55" r:id="rId54" tooltip="Завантажити сертифікат" display="Завантажити сертифікат"/>
    <hyperlink ref="F56" r:id="rId55" tooltip="Завантажити сертифікат" display="Завантажити сертифікат"/>
    <hyperlink ref="F57" r:id="rId56" tooltip="Завантажити сертифікат" display="Завантажити сертифікат"/>
    <hyperlink ref="F58" r:id="rId57" tooltip="Завантажити сертифікат" display="Завантажити сертифікат"/>
    <hyperlink ref="F59" r:id="rId58" tooltip="Завантажити сертифікат" display="Завантажити сертифікат"/>
    <hyperlink ref="F60" r:id="rId59" tooltip="Завантажити сертифікат" display="Завантажити сертифікат"/>
    <hyperlink ref="F61" r:id="rId60" tooltip="Завантажити сертифікат" display="Завантажити сертифікат"/>
    <hyperlink ref="F62" r:id="rId61" tooltip="Завантажити сертифікат" display="Завантажити сертифікат"/>
    <hyperlink ref="F63" r:id="rId62" tooltip="Завантажити сертифікат" display="Завантажити сертифікат"/>
    <hyperlink ref="F64" r:id="rId63" tooltip="Завантажити сертифікат" display="Завантажити сертифікат"/>
    <hyperlink ref="F65" r:id="rId64" tooltip="Завантажити сертифікат" display="Завантажити сертифікат"/>
    <hyperlink ref="F66" r:id="rId65" tooltip="Завантажити сертифікат" display="Завантажити сертифікат"/>
    <hyperlink ref="F67" r:id="rId66" tooltip="Завантажити сертифікат" display="Завантажити сертифікат"/>
    <hyperlink ref="F68" r:id="rId67" tooltip="Завантажити сертифікат" display="Завантажити сертифікат"/>
    <hyperlink ref="F69" r:id="rId68" tooltip="Завантажити сертифікат" display="Завантажити сертифікат"/>
    <hyperlink ref="F70" r:id="rId69" tooltip="Завантажити сертифікат" display="Завантажити сертифікат"/>
    <hyperlink ref="F71" r:id="rId70" tooltip="Завантажити сертифікат" display="Завантажити сертифікат"/>
    <hyperlink ref="F72" r:id="rId71" tooltip="Завантажити сертифікат" display="Завантажити сертифікат"/>
    <hyperlink ref="F73" r:id="rId72" tooltip="Завантажити сертифікат" display="Завантажити сертифікат"/>
    <hyperlink ref="F74" r:id="rId73" tooltip="Завантажити сертифікат" display="Завантажити сертифікат"/>
    <hyperlink ref="F75" r:id="rId74" tooltip="Завантажити сертифікат" display="Завантажити сертифікат"/>
    <hyperlink ref="F76" r:id="rId75" tooltip="Завантажити сертифікат" display="Завантажити сертифікат"/>
    <hyperlink ref="F77" r:id="rId76" tooltip="Завантажити сертифікат" display="Завантажити сертифікат"/>
    <hyperlink ref="F78" r:id="rId77" tooltip="Завантажити сертифікат" display="Завантажити сертифікат"/>
    <hyperlink ref="F79" r:id="rId78" tooltip="Завантажити сертифікат" display="Завантажити сертифікат"/>
    <hyperlink ref="F80" r:id="rId79" tooltip="Завантажити сертифікат" display="Завантажити сертифікат"/>
    <hyperlink ref="F81" r:id="rId80" tooltip="Завантажити сертифікат" display="Завантажити сертифікат"/>
    <hyperlink ref="F82" r:id="rId81" tooltip="Завантажити сертифікат" display="Завантажити сертифікат"/>
    <hyperlink ref="F83" r:id="rId82" tooltip="Завантажити сертифікат" display="Завантажити сертифікат"/>
    <hyperlink ref="F84" r:id="rId83" tooltip="Завантажити сертифікат" display="Завантажити сертифікат"/>
    <hyperlink ref="F85" r:id="rId84" tooltip="Завантажити сертифікат" display="Завантажити сертифікат"/>
    <hyperlink ref="F86" r:id="rId85" tooltip="Завантажити сертифікат" display="Завантажити сертифікат"/>
    <hyperlink ref="F87" r:id="rId86" tooltip="Завантажити сертифікат" display="Завантажити сертифікат"/>
    <hyperlink ref="F88" r:id="rId87" tooltip="Завантажити сертифікат" display="Завантажити сертифікат"/>
    <hyperlink ref="F89" r:id="rId88" tooltip="Завантажити сертифікат" display="Завантажити сертифікат"/>
    <hyperlink ref="F90" r:id="rId89" tooltip="Завантажити сертифікат" display="Завантажити сертифікат"/>
    <hyperlink ref="F91" r:id="rId90" tooltip="Завантажити сертифікат" display="Завантажити сертифікат"/>
    <hyperlink ref="F92" r:id="rId91" tooltip="Завантажити сертифікат" display="Завантажити сертифікат"/>
    <hyperlink ref="F93" r:id="rId92" tooltip="Завантажити сертифікат" display="Завантажити сертифікат"/>
    <hyperlink ref="F94" r:id="rId93" tooltip="Завантажити сертифікат" display="Завантажити сертифікат"/>
    <hyperlink ref="F95" r:id="rId94" tooltip="Завантажити сертифікат" display="Завантажити сертифікат"/>
    <hyperlink ref="F96" r:id="rId95" tooltip="Завантажити сертифікат" display="Завантажити сертифікат"/>
    <hyperlink ref="F97" r:id="rId96" tooltip="Завантажити сертифікат" display="Завантажити сертифікат"/>
    <hyperlink ref="F98" r:id="rId97" tooltip="Завантажити сертифікат" display="Завантажити сертифікат"/>
    <hyperlink ref="F99" r:id="rId98" tooltip="Завантажити сертифікат" display="Завантажити сертифікат"/>
    <hyperlink ref="F100" r:id="rId99" tooltip="Завантажити сертифікат" display="Завантажити сертифікат"/>
    <hyperlink ref="F101" r:id="rId100" tooltip="Завантажити сертифікат" display="Завантажити сертифікат"/>
    <hyperlink ref="F102" r:id="rId101" tooltip="Завантажити сертифікат" display="Завантажити сертифікат"/>
    <hyperlink ref="F103" r:id="rId102" tooltip="Завантажити сертифікат" display="Завантажити сертифікат"/>
    <hyperlink ref="F104" r:id="rId103" tooltip="Завантажити сертифікат" display="Завантажити сертифікат"/>
    <hyperlink ref="F105" r:id="rId104" tooltip="Завантажити сертифікат" display="Завантажити сертифікат"/>
    <hyperlink ref="F106" r:id="rId105" tooltip="Завантажити сертифікат" display="Завантажити сертифікат"/>
    <hyperlink ref="F107" r:id="rId106" tooltip="Завантажити сертифікат" display="Завантажити сертифікат"/>
    <hyperlink ref="F108" r:id="rId107" tooltip="Завантажити сертифікат" display="Завантажити сертифікат"/>
    <hyperlink ref="F109" r:id="rId108" tooltip="Завантажити сертифікат" display="Завантажити сертифікат"/>
    <hyperlink ref="F110" r:id="rId109" tooltip="Завантажити сертифікат" display="Завантажити сертифікат"/>
    <hyperlink ref="F111" r:id="rId110" tooltip="Завантажити сертифікат" display="Завантажити сертифікат"/>
    <hyperlink ref="F112" r:id="rId111" tooltip="Завантажити сертифікат" display="Завантажити сертифікат"/>
    <hyperlink ref="F113" r:id="rId112" tooltip="Завантажити сертифікат" display="Завантажити сертифікат"/>
    <hyperlink ref="F114" r:id="rId113" tooltip="Завантажити сертифікат" display="Завантажити сертифікат"/>
    <hyperlink ref="F115" r:id="rId114" tooltip="Завантажити сертифікат" display="Завантажити сертифікат"/>
    <hyperlink ref="F116" r:id="rId115" tooltip="Завантажити сертифікат" display="Завантажити сертифікат"/>
    <hyperlink ref="F117" r:id="rId116" tooltip="Завантажити сертифікат" display="Завантажити сертифікат"/>
    <hyperlink ref="F118" r:id="rId117" tooltip="Завантажити сертифікат" display="Завантажити сертифікат"/>
    <hyperlink ref="F119" r:id="rId118" tooltip="Завантажити сертифікат" display="Завантажити сертифікат"/>
    <hyperlink ref="F120" r:id="rId119" tooltip="Завантажити сертифікат" display="Завантажити сертифікат"/>
    <hyperlink ref="F121" r:id="rId120" tooltip="Завантажити сертифікат" display="Завантажити сертифікат"/>
    <hyperlink ref="F122" r:id="rId121" tooltip="Завантажити сертифікат" display="Завантажити сертифікат"/>
    <hyperlink ref="F123" r:id="rId122" tooltip="Завантажити сертифікат" display="Завантажити сертифікат"/>
    <hyperlink ref="F124" r:id="rId123" tooltip="Завантажити сертифікат" display="Завантажити сертифікат"/>
    <hyperlink ref="F125" r:id="rId124" tooltip="Завантажити сертифікат" display="Завантажити сертифікат"/>
    <hyperlink ref="F126" r:id="rId125" tooltip="Завантажити сертифікат" display="Завантажити сертифікат"/>
    <hyperlink ref="F127" r:id="rId126" tooltip="Завантажити сертифікат" display="Завантажити сертифікат"/>
    <hyperlink ref="F128" r:id="rId127" tooltip="Завантажити сертифікат" display="Завантажити сертифікат"/>
    <hyperlink ref="F129" r:id="rId128" tooltip="Завантажити сертифікат" display="Завантажити сертифікат"/>
    <hyperlink ref="F130" r:id="rId129" tooltip="Завантажити сертифікат" display="Завантажити сертифікат"/>
    <hyperlink ref="F131" r:id="rId130" tooltip="Завантажити сертифікат" display="Завантажити сертифікат"/>
    <hyperlink ref="F132" r:id="rId131" tooltip="Завантажити сертифікат" display="Завантажити сертифікат"/>
    <hyperlink ref="F133" r:id="rId132" tooltip="Завантажити сертифікат" display="Завантажити сертифікат"/>
    <hyperlink ref="F134" r:id="rId133" tooltip="Завантажити сертифікат" display="Завантажити сертифікат"/>
    <hyperlink ref="F135" r:id="rId134" tooltip="Завантажити сертифікат" display="Завантажити сертифікат"/>
    <hyperlink ref="F136" r:id="rId135" tooltip="Завантажити сертифікат" display="Завантажити сертифікат"/>
    <hyperlink ref="F137" r:id="rId136" tooltip="Завантажити сертифікат" display="Завантажити сертифікат"/>
    <hyperlink ref="F138" r:id="rId137" tooltip="Завантажити сертифікат" display="Завантажити сертифікат"/>
    <hyperlink ref="F139" r:id="rId138" tooltip="Завантажити сертифікат" display="Завантажити сертифікат"/>
    <hyperlink ref="F140" r:id="rId139" tooltip="Завантажити сертифікат" display="Завантажити сертифікат"/>
    <hyperlink ref="F141" r:id="rId140" tooltip="Завантажити сертифікат" display="Завантажити сертифікат"/>
    <hyperlink ref="F142" r:id="rId141" tooltip="Завантажити сертифікат" display="Завантажити сертифікат"/>
    <hyperlink ref="F143" r:id="rId142" tooltip="Завантажити сертифікат" display="Завантажити сертифікат"/>
    <hyperlink ref="F144" r:id="rId143" tooltip="Завантажити сертифікат" display="Завантажити сертифікат"/>
    <hyperlink ref="F145" r:id="rId144" tooltip="Завантажити сертифікат" display="Завантажити сертифікат"/>
    <hyperlink ref="F146" r:id="rId145" tooltip="Завантажити сертифікат" display="Завантажити сертифікат"/>
    <hyperlink ref="F147" r:id="rId146" tooltip="Завантажити сертифікат" display="Завантажити сертифікат"/>
    <hyperlink ref="F148" r:id="rId147" tooltip="Завантажити сертифікат" display="Завантажити сертифікат"/>
    <hyperlink ref="F149" r:id="rId148" tooltip="Завантажити сертифікат" display="Завантажити сертифікат"/>
    <hyperlink ref="F150" r:id="rId149" tooltip="Завантажити сертифікат" display="Завантажити сертифікат"/>
    <hyperlink ref="F151" r:id="rId150" tooltip="Завантажити сертифікат" display="Завантажити сертифікат"/>
    <hyperlink ref="F152" r:id="rId151" tooltip="Завантажити сертифікат" display="Завантажити сертифікат"/>
    <hyperlink ref="F153" r:id="rId152" tooltip="Завантажити сертифікат" display="Завантажити сертифікат"/>
    <hyperlink ref="F154" r:id="rId153" tooltip="Завантажити сертифікат" display="Завантажити сертифікат"/>
    <hyperlink ref="F155" r:id="rId154" tooltip="Завантажити сертифікат" display="Завантажити сертифікат"/>
    <hyperlink ref="F156" r:id="rId155" tooltip="Завантажити сертифікат" display="Завантажити сертифікат"/>
    <hyperlink ref="F157" r:id="rId156" tooltip="Завантажити сертифікат" display="Завантажити сертифікат"/>
    <hyperlink ref="F158" r:id="rId157" tooltip="Завантажити сертифікат" display="Завантажити сертифікат"/>
    <hyperlink ref="F159" r:id="rId158" tooltip="Завантажити сертифікат" display="Завантажити сертифікат"/>
    <hyperlink ref="F160" r:id="rId159" tooltip="Завантажити сертифікат" display="Завантажити сертифікат"/>
    <hyperlink ref="F161" r:id="rId160" tooltip="Завантажити сертифікат" display="Завантажити сертифікат"/>
    <hyperlink ref="F162" r:id="rId161" tooltip="Завантажити сертифікат" display="Завантажити сертифікат"/>
    <hyperlink ref="F163" r:id="rId162" tooltip="Завантажити сертифікат" display="Завантажити сертифікат"/>
    <hyperlink ref="F164" r:id="rId163" tooltip="Завантажити сертифікат" display="Завантажити сертифікат"/>
    <hyperlink ref="F165" r:id="rId164" tooltip="Завантажити сертифікат" display="Завантажити сертифікат"/>
    <hyperlink ref="F166" r:id="rId165" tooltip="Завантажити сертифікат" display="Завантажити сертифікат"/>
    <hyperlink ref="F167" r:id="rId166" tooltip="Завантажити сертифікат" display="Завантажити сертифікат"/>
    <hyperlink ref="F168" r:id="rId167" tooltip="Завантажити сертифікат" display="Завантажити сертифікат"/>
    <hyperlink ref="F169" r:id="rId168" tooltip="Завантажити сертифікат" display="Завантажити сертифікат"/>
    <hyperlink ref="F170" r:id="rId169" tooltip="Завантажити сертифікат" display="Завантажити сертифікат"/>
    <hyperlink ref="F171" r:id="rId170" tooltip="Завантажити сертифікат" display="Завантажити сертифікат"/>
    <hyperlink ref="F172" r:id="rId171" tooltip="Завантажити сертифікат" display="Завантажити сертифікат"/>
    <hyperlink ref="F173" r:id="rId172" tooltip="Завантажити сертифікат" display="Завантажити сертифікат"/>
    <hyperlink ref="F174" r:id="rId173" tooltip="Завантажити сертифікат" display="Завантажити сертифікат"/>
    <hyperlink ref="F175" r:id="rId174" tooltip="Завантажити сертифікат" display="Завантажити сертифікат"/>
    <hyperlink ref="F176" r:id="rId175" tooltip="Завантажити сертифікат" display="Завантажити сертифікат"/>
    <hyperlink ref="F177" r:id="rId176" tooltip="Завантажити сертифікат" display="Завантажити сертифікат"/>
    <hyperlink ref="F178" r:id="rId177" tooltip="Завантажити сертифікат" display="Завантажити сертифікат"/>
    <hyperlink ref="F179" r:id="rId178" tooltip="Завантажити сертифікат" display="Завантажити сертифікат"/>
    <hyperlink ref="F180" r:id="rId179" tooltip="Завантажити сертифікат" display="Завантажити сертифікат"/>
    <hyperlink ref="F181" r:id="rId180" tooltip="Завантажити сертифікат" display="Завантажити сертифікат"/>
    <hyperlink ref="F182" r:id="rId181" tooltip="Завантажити сертифікат" display="Завантажити сертифікат"/>
    <hyperlink ref="F183" r:id="rId182" tooltip="Завантажити сертифікат" display="Завантажити сертифікат"/>
    <hyperlink ref="F184" r:id="rId183" tooltip="Завантажити сертифікат" display="Завантажити сертифікат"/>
    <hyperlink ref="F185" r:id="rId184" tooltip="Завантажити сертифікат" display="Завантажити сертифікат"/>
    <hyperlink ref="F186" r:id="rId185" tooltip="Завантажити сертифікат" display="Завантажити сертифікат"/>
    <hyperlink ref="F187" r:id="rId186" tooltip="Завантажити сертифікат" display="Завантажити сертифікат"/>
    <hyperlink ref="F188" r:id="rId187" tooltip="Завантажити сертифікат" display="Завантажити сертифікат"/>
    <hyperlink ref="F189" r:id="rId188" tooltip="Завантажити сертифікат" display="Завантажити сертифікат"/>
    <hyperlink ref="F190" r:id="rId189" tooltip="Завантажити сертифікат" display="Завантажити сертифікат"/>
    <hyperlink ref="F191" r:id="rId190" tooltip="Завантажити сертифікат" display="Завантажити сертифікат"/>
    <hyperlink ref="F192" r:id="rId191" tooltip="Завантажити сертифікат" display="Завантажити сертифікат"/>
    <hyperlink ref="F193" r:id="rId192" tooltip="Завантажити сертифікат" display="Завантажити сертифікат"/>
    <hyperlink ref="F194" r:id="rId193" tooltip="Завантажити сертифікат" display="Завантажити сертифікат"/>
    <hyperlink ref="F195" r:id="rId194" tooltip="Завантажити сертифікат" display="Завантажити сертифікат"/>
    <hyperlink ref="F196" r:id="rId195" tooltip="Завантажити сертифікат" display="Завантажити сертифікат"/>
    <hyperlink ref="F197" r:id="rId196" tooltip="Завантажити сертифікат" display="Завантажити сертифікат"/>
    <hyperlink ref="F198" r:id="rId197" tooltip="Завантажити сертифікат" display="Завантажити сертифікат"/>
    <hyperlink ref="F199" r:id="rId198" tooltip="Завантажити сертифікат" display="Завантажити сертифікат"/>
    <hyperlink ref="F200" r:id="rId199" tooltip="Завантажити сертифікат" display="Завантажити сертифікат"/>
    <hyperlink ref="F201" r:id="rId200" tooltip="Завантажити сертифікат" display="Завантажити сертифікат"/>
    <hyperlink ref="F202" r:id="rId201" tooltip="Завантажити сертифікат" display="Завантажити сертифікат"/>
    <hyperlink ref="F203" r:id="rId202" tooltip="Завантажити сертифікат" display="Завантажити сертифікат"/>
    <hyperlink ref="F204" r:id="rId203" tooltip="Завантажити сертифікат" display="Завантажити сертифікат"/>
    <hyperlink ref="F205" r:id="rId204" tooltip="Завантажити сертифікат" display="Завантажити сертифікат"/>
    <hyperlink ref="F206" r:id="rId205" tooltip="Завантажити сертифікат" display="Завантажити сертифікат"/>
    <hyperlink ref="F207" r:id="rId206" tooltip="Завантажити сертифікат" display="Завантажити сертифікат"/>
    <hyperlink ref="F208" r:id="rId207" tooltip="Завантажити сертифікат" display="Завантажити сертифікат"/>
    <hyperlink ref="F209" r:id="rId208" tooltip="Завантажити сертифікат" display="Завантажити сертифікат"/>
    <hyperlink ref="F210" r:id="rId209" tooltip="Завантажити сертифікат" display="Завантажити сертифікат"/>
    <hyperlink ref="F211" r:id="rId210" tooltip="Завантажити сертифікат" display="Завантажити сертифікат"/>
    <hyperlink ref="F212" r:id="rId211" tooltip="Завантажити сертифікат" display="Завантажити сертифікат"/>
    <hyperlink ref="F213" r:id="rId212" tooltip="Завантажити сертифікат" display="Завантажити сертифікат"/>
    <hyperlink ref="F214" r:id="rId213" tooltip="Завантажити сертифікат" display="Завантажити сертифікат"/>
    <hyperlink ref="F215" r:id="rId214" tooltip="Завантажити сертифікат" display="Завантажити сертифікат"/>
    <hyperlink ref="F216" r:id="rId215" tooltip="Завантажити сертифікат" display="Завантажити сертифікат"/>
    <hyperlink ref="F217" r:id="rId216" tooltip="Завантажити сертифікат" display="Завантажити сертифікат"/>
    <hyperlink ref="F218" r:id="rId217" tooltip="Завантажити сертифікат" display="Завантажити сертифікат"/>
    <hyperlink ref="F219" r:id="rId218" tooltip="Завантажити сертифікат" display="Завантажити сертифікат"/>
    <hyperlink ref="F220" r:id="rId219" tooltip="Завантажити сертифікат" display="Завантажити сертифікат"/>
    <hyperlink ref="F221" r:id="rId220" tooltip="Завантажити сертифікат" display="Завантажити сертифікат"/>
    <hyperlink ref="F222" r:id="rId221" tooltip="Завантажити сертифікат" display="Завантажити сертифікат"/>
    <hyperlink ref="F223" r:id="rId222" tooltip="Завантажити сертифікат" display="Завантажити сертифікат"/>
    <hyperlink ref="F224" r:id="rId223" tooltip="Завантажити сертифікат" display="Завантажити сертифікат"/>
    <hyperlink ref="F225" r:id="rId224" tooltip="Завантажити сертифікат" display="Завантажити сертифікат"/>
    <hyperlink ref="F226" r:id="rId225" tooltip="Завантажити сертифікат" display="Завантажити сертифікат"/>
    <hyperlink ref="F227" r:id="rId226" tooltip="Завантажити сертифікат" display="Завантажити сертифікат"/>
    <hyperlink ref="F228" r:id="rId227" tooltip="Завантажити сертифікат" display="Завантажити сертифікат"/>
    <hyperlink ref="F229" r:id="rId228" tooltip="Завантажити сертифікат" display="Завантажити сертифікат"/>
    <hyperlink ref="F230" r:id="rId229" tooltip="Завантажити сертифікат" display="Завантажити сертифікат"/>
    <hyperlink ref="F231" r:id="rId230" tooltip="Завантажити сертифікат" display="Завантажити сертифікат"/>
    <hyperlink ref="F232" r:id="rId231" tooltip="Завантажити сертифікат" display="Завантажити сертифікат"/>
    <hyperlink ref="F233" r:id="rId232" tooltip="Завантажити сертифікат" display="Завантажити сертифікат"/>
    <hyperlink ref="F234" r:id="rId233" tooltip="Завантажити сертифікат" display="Завантажити сертифікат"/>
    <hyperlink ref="F235" r:id="rId234" tooltip="Завантажити сертифікат" display="Завантажити сертифікат"/>
    <hyperlink ref="F236" r:id="rId235" tooltip="Завантажити сертифікат" display="Завантажити сертифікат"/>
    <hyperlink ref="F237" r:id="rId236" tooltip="Завантажити сертифікат" display="Завантажити сертифікат"/>
    <hyperlink ref="F238" r:id="rId237" tooltip="Завантажити сертифікат" display="Завантажити сертифікат"/>
    <hyperlink ref="F239" r:id="rId238" tooltip="Завантажити сертифікат" display="Завантажити сертифікат"/>
    <hyperlink ref="F240" r:id="rId239" tooltip="Завантажити сертифікат" display="Завантажити сертифікат"/>
    <hyperlink ref="F241" r:id="rId240" tooltip="Завантажити сертифікат" display="Завантажити сертифікат"/>
    <hyperlink ref="F242" r:id="rId241" tooltip="Завантажити сертифікат" display="Завантажити сертифікат"/>
    <hyperlink ref="F243" r:id="rId242" tooltip="Завантажити сертифікат" display="Завантажити сертифікат"/>
    <hyperlink ref="F244" r:id="rId243" tooltip="Завантажити сертифікат" display="Завантажити сертифікат"/>
    <hyperlink ref="F245" r:id="rId244" tooltip="Завантажити сертифікат" display="Завантажити сертифікат"/>
    <hyperlink ref="F246" r:id="rId245" tooltip="Завантажити сертифікат" display="Завантажити сертифікат"/>
    <hyperlink ref="F247" r:id="rId246" tooltip="Завантажити сертифікат" display="Завантажити сертифікат"/>
    <hyperlink ref="F248" r:id="rId247" tooltip="Завантажити сертифікат" display="Завантажити сертифікат"/>
    <hyperlink ref="F249" r:id="rId248" tooltip="Завантажити сертифікат" display="Завантажити сертифікат"/>
    <hyperlink ref="F250" r:id="rId249" tooltip="Завантажити сертифікат" display="Завантажити сертифікат"/>
    <hyperlink ref="F251" r:id="rId250" tooltip="Завантажити сертифікат" display="Завантажити сертифікат"/>
    <hyperlink ref="F252" r:id="rId251" tooltip="Завантажити сертифікат" display="Завантажити сертифікат"/>
    <hyperlink ref="F253" r:id="rId252" tooltip="Завантажити сертифікат" display="Завантажити сертифікат"/>
    <hyperlink ref="F254" r:id="rId253" tooltip="Завантажити сертифікат" display="Завантажити сертифікат"/>
    <hyperlink ref="F255" r:id="rId254" tooltip="Завантажити сертифікат" display="Завантажити сертифікат"/>
    <hyperlink ref="F256" r:id="rId255" tooltip="Завантажити сертифікат" display="Завантажити сертифікат"/>
    <hyperlink ref="F257" r:id="rId256" tooltip="Завантажити сертифікат" display="Завантажити сертифікат"/>
    <hyperlink ref="F258" r:id="rId257" tooltip="Завантажити сертифікат" display="Завантажити сертифікат"/>
    <hyperlink ref="F259" r:id="rId258" tooltip="Завантажити сертифікат" display="Завантажити сертифікат"/>
    <hyperlink ref="F260" r:id="rId259" tooltip="Завантажити сертифікат" display="Завантажити сертифікат"/>
    <hyperlink ref="F261" r:id="rId260" tooltip="Завантажити сертифікат" display="Завантажити сертифікат"/>
    <hyperlink ref="F262" r:id="rId261" tooltip="Завантажити сертифікат" display="Завантажити сертифікат"/>
    <hyperlink ref="F263" r:id="rId262" tooltip="Завантажити сертифікат" display="Завантажити сертифікат"/>
    <hyperlink ref="F264" r:id="rId263" tooltip="Завантажити сертифікат" display="Завантажити сертифікат"/>
    <hyperlink ref="F265" r:id="rId264" tooltip="Завантажити сертифікат" display="Завантажити сертифікат"/>
    <hyperlink ref="F266" r:id="rId265" tooltip="Завантажити сертифікат" display="Завантажити сертифікат"/>
    <hyperlink ref="F267" r:id="rId266" tooltip="Завантажити сертифікат" display="Завантажити сертифікат"/>
    <hyperlink ref="F268" r:id="rId267" tooltip="Завантажити сертифікат" display="Завантажити сертифікат"/>
    <hyperlink ref="F269" r:id="rId268" tooltip="Завантажити сертифікат" display="Завантажити сертифікат"/>
    <hyperlink ref="F270" r:id="rId269" tooltip="Завантажити сертифікат" display="Завантажити сертифікат"/>
    <hyperlink ref="F271" r:id="rId270" tooltip="Завантажити сертифікат" display="Завантажити сертифікат"/>
    <hyperlink ref="F272" r:id="rId271" tooltip="Завантажити сертифікат" display="Завантажити сертифікат"/>
    <hyperlink ref="F273" r:id="rId272" tooltip="Завантажити сертифікат" display="Завантажити сертифікат"/>
    <hyperlink ref="F274" r:id="rId273" tooltip="Завантажити сертифікат" display="Завантажити сертифікат"/>
    <hyperlink ref="F275" r:id="rId274" tooltip="Завантажити сертифікат" display="Завантажити сертифікат"/>
    <hyperlink ref="F276" r:id="rId275" tooltip="Завантажити сертифікат" display="Завантажити сертифікат"/>
    <hyperlink ref="F277" r:id="rId276" tooltip="Завантажити сертифікат" display="Завантажити сертифікат"/>
    <hyperlink ref="F278" r:id="rId277" tooltip="Завантажити сертифікат" display="Завантажити сертифікат"/>
    <hyperlink ref="F279" r:id="rId278" tooltip="Завантажити сертифікат" display="Завантажити сертифікат"/>
    <hyperlink ref="F280" r:id="rId279" tooltip="Завантажити сертифікат" display="Завантажити сертифікат"/>
    <hyperlink ref="F281" r:id="rId280" tooltip="Завантажити сертифікат" display="Завантажити сертифікат"/>
    <hyperlink ref="F282" r:id="rId281" tooltip="Завантажити сертифікат" display="Завантажити сертифікат"/>
    <hyperlink ref="F283" r:id="rId282" tooltip="Завантажити сертифікат" display="Завантажити сертифікат"/>
    <hyperlink ref="F284" r:id="rId283" tooltip="Завантажити сертифікат" display="Завантажити сертифікат"/>
    <hyperlink ref="F285" r:id="rId284" tooltip="Завантажити сертифікат" display="Завантажити сертифікат"/>
    <hyperlink ref="F286" r:id="rId285" tooltip="Завантажити сертифікат" display="Завантажити сертифікат"/>
    <hyperlink ref="F287" r:id="rId286" tooltip="Завантажити сертифікат" display="Завантажити сертифікат"/>
    <hyperlink ref="F288" r:id="rId287" tooltip="Завантажити сертифікат" display="Завантажити сертифікат"/>
    <hyperlink ref="F289" r:id="rId288" tooltip="Завантажити сертифікат" display="Завантажити сертифікат"/>
    <hyperlink ref="F290" r:id="rId289" tooltip="Завантажити сертифікат" display="Завантажити сертифікат"/>
    <hyperlink ref="F291" r:id="rId290" tooltip="Завантажити сертифікат" display="Завантажити сертифікат"/>
    <hyperlink ref="F292" r:id="rId291" tooltip="Завантажити сертифікат" display="Завантажити сертифікат"/>
    <hyperlink ref="F293" r:id="rId292" tooltip="Завантажити сертифікат" display="Завантажити сертифікат"/>
    <hyperlink ref="F294" r:id="rId293" tooltip="Завантажити сертифікат" display="Завантажити сертифікат"/>
    <hyperlink ref="F295" r:id="rId294" tooltip="Завантажити сертифікат" display="Завантажити сертифікат"/>
    <hyperlink ref="F296" r:id="rId295" tooltip="Завантажити сертифікат" display="Завантажити сертифікат"/>
    <hyperlink ref="F297" r:id="rId296" tooltip="Завантажити сертифікат" display="Завантажити сертифікат"/>
    <hyperlink ref="F298" r:id="rId297" tooltip="Завантажити сертифікат" display="Завантажити сертифікат"/>
    <hyperlink ref="F299" r:id="rId298" tooltip="Завантажити сертифікат" display="Завантажити сертифікат"/>
    <hyperlink ref="F300" r:id="rId299" tooltip="Завантажити сертифікат" display="Завантажити сертифікат"/>
    <hyperlink ref="F301" r:id="rId300" tooltip="Завантажити сертифікат" display="Завантажити сертифікат"/>
    <hyperlink ref="F302" r:id="rId301" tooltip="Завантажити сертифікат" display="Завантажити сертифікат"/>
    <hyperlink ref="F303" r:id="rId302" tooltip="Завантажити сертифікат" display="Завантажити сертифікат"/>
    <hyperlink ref="F304" r:id="rId303" tooltip="Завантажити сертифікат" display="Завантажити сертифікат"/>
    <hyperlink ref="F305" r:id="rId304" tooltip="Завантажити сертифікат" display="Завантажити сертифікат"/>
    <hyperlink ref="F306" r:id="rId305" tooltip="Завантажити сертифікат" display="Завантажити сертифікат"/>
    <hyperlink ref="F307" r:id="rId306" tooltip="Завантажити сертифікат" display="Завантажити сертифікат"/>
    <hyperlink ref="F308" r:id="rId307" tooltip="Завантажити сертифікат" display="Завантажити сертифікат"/>
    <hyperlink ref="F309" r:id="rId308" tooltip="Завантажити сертифікат" display="Завантажити сертифікат"/>
    <hyperlink ref="F310" r:id="rId309" tooltip="Завантажити сертифікат" display="Завантажити сертифікат"/>
    <hyperlink ref="F311" r:id="rId310" tooltip="Завантажити сертифікат" display="Завантажити сертифікат"/>
    <hyperlink ref="F312" r:id="rId311" tooltip="Завантажити сертифікат" display="Завантажити сертифікат"/>
    <hyperlink ref="F313" r:id="rId312" tooltip="Завантажити сертифікат" display="Завантажити сертифікат"/>
    <hyperlink ref="F314" r:id="rId313" tooltip="Завантажити сертифікат" display="Завантажити сертифікат"/>
    <hyperlink ref="F315" r:id="rId314" tooltip="Завантажити сертифікат" display="Завантажити сертифікат"/>
    <hyperlink ref="F316" r:id="rId315" tooltip="Завантажити сертифікат" display="Завантажити сертифікат"/>
    <hyperlink ref="F317" r:id="rId316" tooltip="Завантажити сертифікат" display="Завантажити сертифікат"/>
    <hyperlink ref="F318" r:id="rId317" tooltip="Завантажити сертифікат" display="Завантажити сертифікат"/>
    <hyperlink ref="F319" r:id="rId318" tooltip="Завантажити сертифікат" display="Завантажити сертифікат"/>
    <hyperlink ref="F320" r:id="rId319" tooltip="Завантажити сертифікат" display="Завантажити сертифікат"/>
    <hyperlink ref="F321" r:id="rId320" tooltip="Завантажити сертифікат" display="Завантажити сертифікат"/>
    <hyperlink ref="F322" r:id="rId321" tooltip="Завантажити сертифікат" display="Завантажити сертифікат"/>
    <hyperlink ref="F323" r:id="rId322" tooltip="Завантажити сертифікат" display="Завантажити сертифікат"/>
    <hyperlink ref="F324" r:id="rId323" tooltip="Завантажити сертифікат" display="Завантажити сертифікат"/>
    <hyperlink ref="F325" r:id="rId324" tooltip="Завантажити сертифікат" display="Завантажити сертифікат"/>
    <hyperlink ref="F326" r:id="rId325" tooltip="Завантажити сертифікат" display="Завантажити сертифікат"/>
    <hyperlink ref="F327" r:id="rId326" tooltip="Завантажити сертифікат" display="Завантажити сертифікат"/>
    <hyperlink ref="F328" r:id="rId327" tooltip="Завантажити сертифікат" display="Завантажити сертифікат"/>
    <hyperlink ref="F329" r:id="rId328" tooltip="Завантажити сертифікат" display="Завантажити сертифікат"/>
    <hyperlink ref="F330" r:id="rId329" tooltip="Завантажити сертифікат" display="Завантажити сертифікат"/>
    <hyperlink ref="F331" r:id="rId330" tooltip="Завантажити сертифікат" display="Завантажити сертифікат"/>
    <hyperlink ref="F332" r:id="rId331" tooltip="Завантажити сертифікат" display="Завантажити сертифікат"/>
    <hyperlink ref="F333" r:id="rId332" tooltip="Завантажити сертифікат" display="Завантажити сертифікат"/>
    <hyperlink ref="F334" r:id="rId333" tooltip="Завантажити сертифікат" display="Завантажити сертифікат"/>
    <hyperlink ref="F335" r:id="rId334" tooltip="Завантажити сертифікат" display="Завантажити сертифікат"/>
    <hyperlink ref="F336" r:id="rId335" tooltip="Завантажити сертифікат" display="Завантажити сертифікат"/>
    <hyperlink ref="F337" r:id="rId336" tooltip="Завантажити сертифікат" display="Завантажити сертифікат"/>
    <hyperlink ref="F338" r:id="rId337" tooltip="Завантажити сертифікат" display="Завантажити сертифікат"/>
    <hyperlink ref="F339" r:id="rId338" tooltip="Завантажити сертифікат" display="Завантажити сертифікат"/>
    <hyperlink ref="F340" r:id="rId339" tooltip="Завантажити сертифікат" display="Завантажити сертифікат"/>
    <hyperlink ref="F341" r:id="rId340" tooltip="Завантажити сертифікат" display="Завантажити сертифікат"/>
    <hyperlink ref="F342" r:id="rId341" tooltip="Завантажити сертифікат" display="Завантажити сертифікат"/>
    <hyperlink ref="F343" r:id="rId342" tooltip="Завантажити сертифікат" display="Завантажити сертифікат"/>
    <hyperlink ref="F344" r:id="rId343" tooltip="Завантажити сертифікат" display="Завантажити сертифікат"/>
    <hyperlink ref="F345" r:id="rId344" tooltip="Завантажити сертифікат" display="Завантажити сертифікат"/>
    <hyperlink ref="F346" r:id="rId345" tooltip="Завантажити сертифікат" display="Завантажити сертифікат"/>
    <hyperlink ref="F347" r:id="rId346" tooltip="Завантажити сертифікат" display="Завантажити сертифікат"/>
    <hyperlink ref="F348" r:id="rId347" tooltip="Завантажити сертифікат" display="Завантажити сертифікат"/>
    <hyperlink ref="F349" r:id="rId348" tooltip="Завантажити сертифікат" display="Завантажити сертифікат"/>
    <hyperlink ref="F350" r:id="rId349" tooltip="Завантажити сертифікат" display="Завантажити сертифікат"/>
    <hyperlink ref="F351" r:id="rId350" tooltip="Завантажити сертифікат" display="Завантажити сертифікат"/>
    <hyperlink ref="F352" r:id="rId351" tooltip="Завантажити сертифікат" display="Завантажити сертифікат"/>
    <hyperlink ref="F353" r:id="rId352" tooltip="Завантажити сертифікат" display="Завантажити сертифікат"/>
    <hyperlink ref="F354" r:id="rId353" tooltip="Завантажити сертифікат" display="Завантажити сертифікат"/>
    <hyperlink ref="F355" r:id="rId354" tooltip="Завантажити сертифікат" display="Завантажити сертифікат"/>
    <hyperlink ref="F356" r:id="rId355" tooltip="Завантажити сертифікат" display="Завантажити сертифікат"/>
    <hyperlink ref="F357" r:id="rId356" tooltip="Завантажити сертифікат" display="Завантажити сертифікат"/>
    <hyperlink ref="F358" r:id="rId357" tooltip="Завантажити сертифікат" display="Завантажити сертифікат"/>
    <hyperlink ref="F359" r:id="rId358" tooltip="Завантажити сертифікат" display="Завантажити сертифікат"/>
    <hyperlink ref="F360" r:id="rId359" tooltip="Завантажити сертифікат" display="Завантажити сертифікат"/>
    <hyperlink ref="F361" r:id="rId360" tooltip="Завантажити сертифікат" display="Завантажити сертифікат"/>
    <hyperlink ref="F362" r:id="rId361" tooltip="Завантажити сертифікат" display="Завантажити сертифікат"/>
    <hyperlink ref="F363" r:id="rId362" tooltip="Завантажити сертифікат" display="Завантажити сертифікат"/>
    <hyperlink ref="F364" r:id="rId363" tooltip="Завантажити сертифікат" display="Завантажити сертифікат"/>
    <hyperlink ref="F365" r:id="rId364" tooltip="Завантажити сертифікат" display="Завантажити сертифікат"/>
    <hyperlink ref="F366" r:id="rId365" tooltip="Завантажити сертифікат" display="Завантажити сертифікат"/>
    <hyperlink ref="F367" r:id="rId366" tooltip="Завантажити сертифікат" display="Завантажити сертифікат"/>
    <hyperlink ref="F368" r:id="rId367" tooltip="Завантажити сертифікат" display="Завантажити сертифікат"/>
    <hyperlink ref="F369" r:id="rId368" tooltip="Завантажити сертифікат" display="Завантажити сертифікат"/>
    <hyperlink ref="F370" r:id="rId369" tooltip="Завантажити сертифікат" display="Завантажити сертифікат"/>
    <hyperlink ref="F371" r:id="rId370" tooltip="Завантажити сертифікат" display="Завантажити сертифікат"/>
    <hyperlink ref="F372" r:id="rId371" tooltip="Завантажити сертифікат" display="Завантажити сертифікат"/>
    <hyperlink ref="F373" r:id="rId372" tooltip="Завантажити сертифікат" display="Завантажити сертифікат"/>
    <hyperlink ref="F374" r:id="rId373" tooltip="Завантажити сертифікат" display="Завантажити сертифікат"/>
    <hyperlink ref="F375" r:id="rId374" tooltip="Завантажити сертифікат" display="Завантажити сертифікат"/>
    <hyperlink ref="F376" r:id="rId375" tooltip="Завантажити сертифікат" display="Завантажити сертифікат"/>
    <hyperlink ref="F377" r:id="rId376" tooltip="Завантажити сертифікат" display="Завантажити сертифікат"/>
    <hyperlink ref="F378" r:id="rId377" tooltip="Завантажити сертифікат" display="Завантажити сертифікат"/>
    <hyperlink ref="F379" r:id="rId378" tooltip="Завантажити сертифікат" display="Завантажити сертифікат"/>
    <hyperlink ref="F380" r:id="rId379" tooltip="Завантажити сертифікат" display="Завантажити сертифікат"/>
    <hyperlink ref="F381" r:id="rId380" tooltip="Завантажити сертифікат" display="Завантажити сертифікат"/>
    <hyperlink ref="F382" r:id="rId381" tooltip="Завантажити сертифікат" display="Завантажити сертифікат"/>
    <hyperlink ref="F383" r:id="rId382" tooltip="Завантажити сертифікат" display="Завантажити сертифікат"/>
    <hyperlink ref="F384" r:id="rId383" tooltip="Завантажити сертифікат" display="Завантажити сертифікат"/>
    <hyperlink ref="F385" r:id="rId384" tooltip="Завантажити сертифікат" display="Завантажити сертифікат"/>
    <hyperlink ref="F386" r:id="rId385" tooltip="Завантажити сертифікат" display="Завантажити сертифікат"/>
    <hyperlink ref="F387" r:id="rId386" tooltip="Завантажити сертифікат" display="Завантажити сертифікат"/>
    <hyperlink ref="F388" r:id="rId387" tooltip="Завантажити сертифікат" display="Завантажити сертифікат"/>
    <hyperlink ref="F389" r:id="rId388" tooltip="Завантажити сертифікат" display="Завантажити сертифікат"/>
    <hyperlink ref="F390" r:id="rId389" tooltip="Завантажити сертифікат" display="Завантажити сертифікат"/>
    <hyperlink ref="F391" r:id="rId390" tooltip="Завантажити сертифікат" display="Завантажити сертифікат"/>
    <hyperlink ref="F392" r:id="rId391" tooltip="Завантажити сертифікат" display="Завантажити сертифікат"/>
    <hyperlink ref="F393" r:id="rId392" tooltip="Завантажити сертифікат" display="Завантажити сертифікат"/>
    <hyperlink ref="F394" r:id="rId393" tooltip="Завантажити сертифікат" display="Завантажити сертифікат"/>
    <hyperlink ref="F395" r:id="rId394" tooltip="Завантажити сертифікат" display="Завантажити сертифікат"/>
    <hyperlink ref="F396" r:id="rId395" tooltip="Завантажити сертифікат" display="Завантажити сертифікат"/>
    <hyperlink ref="F397" r:id="rId396" tooltip="Завантажити сертифікат" display="Завантажити сертифікат"/>
    <hyperlink ref="F398" r:id="rId397" tooltip="Завантажити сертифікат" display="Завантажити сертифікат"/>
    <hyperlink ref="F399" r:id="rId398" tooltip="Завантажити сертифікат" display="Завантажити сертифікат"/>
    <hyperlink ref="F400" r:id="rId399" tooltip="Завантажити сертифікат" display="Завантажити сертифікат"/>
    <hyperlink ref="F401" r:id="rId400" tooltip="Завантажити сертифікат" display="Завантажити сертифікат"/>
    <hyperlink ref="F402" r:id="rId401" tooltip="Завантажити сертифікат" display="Завантажити сертифікат"/>
    <hyperlink ref="F403" r:id="rId402" tooltip="Завантажити сертифікат" display="Завантажити сертифікат"/>
    <hyperlink ref="F404" r:id="rId403" tooltip="Завантажити сертифікат" display="Завантажити сертифікат"/>
    <hyperlink ref="F405" r:id="rId404" tooltip="Завантажити сертифікат" display="Завантажити сертифікат"/>
    <hyperlink ref="F406" r:id="rId405" tooltip="Завантажити сертифікат" display="Завантажити сертифікат"/>
    <hyperlink ref="F407" r:id="rId406" tooltip="Завантажити сертифікат" display="Завантажити сертифікат"/>
    <hyperlink ref="F408" r:id="rId407" tooltip="Завантажити сертифікат" display="Завантажити сертифікат"/>
    <hyperlink ref="F409" r:id="rId408" tooltip="Завантажити сертифікат" display="Завантажити сертифікат"/>
    <hyperlink ref="F410" r:id="rId409" tooltip="Завантажити сертифікат" display="Завантажити сертифікат"/>
    <hyperlink ref="F411" r:id="rId410" tooltip="Завантажити сертифікат" display="Завантажити сертифікат"/>
    <hyperlink ref="F412" r:id="rId411" tooltip="Завантажити сертифікат" display="Завантажити сертифікат"/>
    <hyperlink ref="F413" r:id="rId412" tooltip="Завантажити сертифікат" display="Завантажити сертифікат"/>
    <hyperlink ref="F414" r:id="rId413" tooltip="Завантажити сертифікат" display="Завантажити сертифікат"/>
    <hyperlink ref="F415" r:id="rId414" tooltip="Завантажити сертифікат" display="Завантажити сертифікат"/>
    <hyperlink ref="F416" r:id="rId415" tooltip="Завантажити сертифікат" display="Завантажити сертифікат"/>
    <hyperlink ref="F417" r:id="rId416" tooltip="Завантажити сертифікат" display="Завантажити сертифікат"/>
    <hyperlink ref="F418" r:id="rId417" tooltip="Завантажити сертифікат" display="Завантажити сертифікат"/>
    <hyperlink ref="F419" r:id="rId418" tooltip="Завантажити сертифікат" display="Завантажити сертифікат"/>
    <hyperlink ref="F420" r:id="rId419" tooltip="Завантажити сертифікат" display="Завантажити сертифікат"/>
    <hyperlink ref="F421" r:id="rId420" tooltip="Завантажити сертифікат" display="Завантажити сертифікат"/>
    <hyperlink ref="F422" r:id="rId421" tooltip="Завантажити сертифікат" display="Завантажити сертифікат"/>
    <hyperlink ref="F423" r:id="rId422" tooltip="Завантажити сертифікат" display="Завантажити сертифікат"/>
    <hyperlink ref="F424" r:id="rId423" tooltip="Завантажити сертифікат" display="Завантажити сертифікат"/>
    <hyperlink ref="F425" r:id="rId424" tooltip="Завантажити сертифікат" display="Завантажити сертифікат"/>
    <hyperlink ref="F426" r:id="rId425" tooltip="Завантажити сертифікат" display="Завантажити сертифікат"/>
    <hyperlink ref="F427" r:id="rId426" tooltip="Завантажити сертифікат" display="Завантажити сертифікат"/>
    <hyperlink ref="F428" r:id="rId427" tooltip="Завантажити сертифікат" display="Завантажити сертифікат"/>
    <hyperlink ref="F429" r:id="rId428" tooltip="Завантажити сертифікат" display="Завантажити сертифікат"/>
    <hyperlink ref="F430" r:id="rId429" tooltip="Завантажити сертифікат" display="Завантажити сертифікат"/>
    <hyperlink ref="F431" r:id="rId430" tooltip="Завантажити сертифікат" display="Завантажити сертифікат"/>
    <hyperlink ref="F432" r:id="rId431" tooltip="Завантажити сертифікат" display="Завантажити сертифікат"/>
    <hyperlink ref="F433" r:id="rId432" tooltip="Завантажити сертифікат" display="Завантажити сертифікат"/>
    <hyperlink ref="F434" r:id="rId433" tooltip="Завантажити сертифікат" display="Завантажити сертифікат"/>
    <hyperlink ref="F435" r:id="rId434" tooltip="Завантажити сертифікат" display="Завантажити сертифікат"/>
    <hyperlink ref="F436" r:id="rId435" tooltip="Завантажити сертифікат" display="Завантажити сертифікат"/>
    <hyperlink ref="F437" r:id="rId436" tooltip="Завантажити сертифікат" display="Завантажити сертифікат"/>
    <hyperlink ref="F438" r:id="rId437" tooltip="Завантажити сертифікат" display="Завантажити сертифікат"/>
    <hyperlink ref="F439" r:id="rId438" tooltip="Завантажити сертифікат" display="Завантажити сертифікат"/>
    <hyperlink ref="F440" r:id="rId439" tooltip="Завантажити сертифікат" display="Завантажити сертифікат"/>
    <hyperlink ref="F441" r:id="rId440" tooltip="Завантажити сертифікат" display="Завантажити сертифікат"/>
    <hyperlink ref="F442" r:id="rId441" tooltip="Завантажити сертифікат" display="Завантажити сертифікат"/>
    <hyperlink ref="F443" r:id="rId442" tooltip="Завантажити сертифікат" display="Завантажити сертифікат"/>
    <hyperlink ref="F444" r:id="rId443" tooltip="Завантажити сертифікат" display="Завантажити сертифікат"/>
    <hyperlink ref="F445" r:id="rId444" tooltip="Завантажити сертифікат" display="Завантажити сертифікат"/>
    <hyperlink ref="F446" r:id="rId445" tooltip="Завантажити сертифікат" display="Завантажити сертифікат"/>
    <hyperlink ref="F447" r:id="rId446" tooltip="Завантажити сертифікат" display="Завантажити сертифікат"/>
    <hyperlink ref="F448" r:id="rId447" tooltip="Завантажити сертифікат" display="Завантажити сертифікат"/>
    <hyperlink ref="F449" r:id="rId448" tooltip="Завантажити сертифікат" display="Завантажити сертифікат"/>
    <hyperlink ref="F450" r:id="rId449" tooltip="Завантажити сертифікат" display="Завантажити сертифікат"/>
    <hyperlink ref="F451" r:id="rId450" tooltip="Завантажити сертифікат" display="Завантажити сертифікат"/>
    <hyperlink ref="F452" r:id="rId451" tooltip="Завантажити сертифікат" display="Завантажити сертифікат"/>
    <hyperlink ref="F453" r:id="rId452" tooltip="Завантажити сертифікат" display="Завантажити сертифікат"/>
    <hyperlink ref="F454" r:id="rId453" tooltip="Завантажити сертифікат" display="Завантажити сертифікат"/>
    <hyperlink ref="F455" r:id="rId454" tooltip="Завантажити сертифікат" display="Завантажити сертифікат"/>
    <hyperlink ref="F456" r:id="rId455" tooltip="Завантажити сертифікат" display="Завантажити сертифікат"/>
    <hyperlink ref="F457" r:id="rId456" tooltip="Завантажити сертифікат" display="Завантажити сертифікат"/>
    <hyperlink ref="F458" r:id="rId457" tooltip="Завантажити сертифікат" display="Завантажити сертифікат"/>
    <hyperlink ref="F459" r:id="rId458" tooltip="Завантажити сертифікат" display="Завантажити сертифікат"/>
    <hyperlink ref="F460" r:id="rId459" tooltip="Завантажити сертифікат" display="Завантажити сертифікат"/>
    <hyperlink ref="F461" r:id="rId460" tooltip="Завантажити сертифікат" display="Завантажити сертифікат"/>
    <hyperlink ref="F462" r:id="rId461" tooltip="Завантажити сертифікат" display="Завантажити сертифікат"/>
    <hyperlink ref="F463" r:id="rId462" tooltip="Завантажити сертифікат" display="Завантажити сертифікат"/>
    <hyperlink ref="F464" r:id="rId463" tooltip="Завантажити сертифікат" display="Завантажити сертифікат"/>
    <hyperlink ref="F465" r:id="rId464" tooltip="Завантажити сертифікат" display="Завантажити сертифікат"/>
    <hyperlink ref="F466" r:id="rId465" tooltip="Завантажити сертифікат" display="Завантажити сертифікат"/>
    <hyperlink ref="F467" r:id="rId466" tooltip="Завантажити сертифікат" display="Завантажити сертифікат"/>
    <hyperlink ref="F468" r:id="rId467" tooltip="Завантажити сертифікат" display="Завантажити сертифікат"/>
    <hyperlink ref="F469" r:id="rId468" tooltip="Завантажити сертифікат" display="Завантажити сертифікат"/>
    <hyperlink ref="F470" r:id="rId469" tooltip="Завантажити сертифікат" display="Завантажити сертифікат"/>
    <hyperlink ref="F471" r:id="rId470" tooltip="Завантажити сертифікат" display="Завантажити сертифікат"/>
    <hyperlink ref="F472" r:id="rId471" tooltip="Завантажити сертифікат" display="Завантажити сертифікат"/>
    <hyperlink ref="F473" r:id="rId472" tooltip="Завантажити сертифікат" display="Завантажити сертифікат"/>
    <hyperlink ref="F474" r:id="rId473" tooltip="Завантажити сертифікат" display="Завантажити сертифікат"/>
    <hyperlink ref="F475" r:id="rId474" tooltip="Завантажити сертифікат" display="Завантажити сертифікат"/>
    <hyperlink ref="F476" r:id="rId475" tooltip="Завантажити сертифікат" display="Завантажити сертифікат"/>
    <hyperlink ref="F477" r:id="rId476" tooltip="Завантажити сертифікат" display="Завантажити сертифікат"/>
    <hyperlink ref="F478" r:id="rId477" tooltip="Завантажити сертифікат" display="Завантажити сертифікат"/>
    <hyperlink ref="F479" r:id="rId478" tooltip="Завантажити сертифікат" display="Завантажити сертифікат"/>
    <hyperlink ref="F480" r:id="rId479" tooltip="Завантажити сертифікат" display="Завантажити сертифікат"/>
    <hyperlink ref="F481" r:id="rId480" tooltip="Завантажити сертифікат" display="Завантажити сертифікат"/>
    <hyperlink ref="F482" r:id="rId481" tooltip="Завантажити сертифікат" display="Завантажити сертифікат"/>
    <hyperlink ref="F483" r:id="rId482" tooltip="Завантажити сертифікат" display="Завантажити сертифікат"/>
    <hyperlink ref="F484" r:id="rId483" tooltip="Завантажити сертифікат" display="Завантажити сертифікат"/>
    <hyperlink ref="F485" r:id="rId484" tooltip="Завантажити сертифікат" display="Завантажити сертифікат"/>
    <hyperlink ref="F486" r:id="rId485" tooltip="Завантажити сертифікат" display="Завантажити сертифікат"/>
    <hyperlink ref="F487" r:id="rId486" tooltip="Завантажити сертифікат" display="Завантажити сертифікат"/>
    <hyperlink ref="F488" r:id="rId487" tooltip="Завантажити сертифікат" display="Завантажити сертифікат"/>
    <hyperlink ref="F489" r:id="rId488" tooltip="Завантажити сертифікат" display="Завантажити сертифікат"/>
    <hyperlink ref="F490" r:id="rId489" tooltip="Завантажити сертифікат" display="Завантажити сертифікат"/>
    <hyperlink ref="F491" r:id="rId490" tooltip="Завантажити сертифікат" display="Завантажити сертифікат"/>
    <hyperlink ref="F492" r:id="rId491" tooltip="Завантажити сертифікат" display="Завантажити сертифікат"/>
    <hyperlink ref="F493" r:id="rId492" tooltip="Завантажити сертифікат" display="Завантажити сертифікат"/>
    <hyperlink ref="F494" r:id="rId493" tooltip="Завантажити сертифікат" display="Завантажити сертифікат"/>
    <hyperlink ref="F495" r:id="rId494" tooltip="Завантажити сертифікат" display="Завантажити сертифікат"/>
    <hyperlink ref="F496" r:id="rId495" tooltip="Завантажити сертифікат" display="Завантажити сертифікат"/>
    <hyperlink ref="F497" r:id="rId496" tooltip="Завантажити сертифікат" display="Завантажити сертифікат"/>
    <hyperlink ref="F498" r:id="rId497" tooltip="Завантажити сертифікат" display="Завантажити сертифікат"/>
    <hyperlink ref="F499" r:id="rId498" tooltip="Завантажити сертифікат" display="Завантажити сертифікат"/>
    <hyperlink ref="F500" r:id="rId499" tooltip="Завантажити сертифікат" display="Завантажити сертифікат"/>
    <hyperlink ref="F501" r:id="rId500" tooltip="Завантажити сертифікат" display="Завантажити сертифікат"/>
    <hyperlink ref="F502" r:id="rId501" tooltip="Завантажити сертифікат" display="Завантажити сертифікат"/>
    <hyperlink ref="F503" r:id="rId502" tooltip="Завантажити сертифікат" display="Завантажити сертифікат"/>
    <hyperlink ref="F504" r:id="rId503" tooltip="Завантажити сертифікат" display="Завантажити сертифікат"/>
    <hyperlink ref="F505" r:id="rId504" tooltip="Завантажити сертифікат" display="Завантажити сертифікат"/>
    <hyperlink ref="F506" r:id="rId505" tooltip="Завантажити сертифікат" display="Завантажити сертифікат"/>
    <hyperlink ref="F507" r:id="rId506" tooltip="Завантажити сертифікат" display="Завантажити сертифікат"/>
    <hyperlink ref="F508" r:id="rId507" tooltip="Завантажити сертифікат" display="Завантажити сертифікат"/>
    <hyperlink ref="F509" r:id="rId508" tooltip="Завантажити сертифікат" display="Завантажити сертифікат"/>
    <hyperlink ref="F510" r:id="rId509" tooltip="Завантажити сертифікат" display="Завантажити сертифікат"/>
    <hyperlink ref="F511" r:id="rId510" tooltip="Завантажити сертифікат" display="Завантажити сертифікат"/>
    <hyperlink ref="F512" r:id="rId511" tooltip="Завантажити сертифікат" display="Завантажити сертифікат"/>
    <hyperlink ref="F513" r:id="rId512" tooltip="Завантажити сертифікат" display="Завантажити сертифікат"/>
    <hyperlink ref="F514" r:id="rId513" tooltip="Завантажити сертифікат" display="Завантажити сертифікат"/>
    <hyperlink ref="F515" r:id="rId514" tooltip="Завантажити сертифікат" display="Завантажити сертифікат"/>
    <hyperlink ref="F516" r:id="rId515" tooltip="Завантажити сертифікат" display="Завантажити сертифікат"/>
    <hyperlink ref="F517" r:id="rId516" tooltip="Завантажити сертифікат" display="Завантажити сертифікат"/>
    <hyperlink ref="F518" r:id="rId517" tooltip="Завантажити сертифікат" display="Завантажити сертифікат"/>
    <hyperlink ref="F519" r:id="rId518" tooltip="Завантажити сертифікат" display="Завантажити сертифікат"/>
    <hyperlink ref="F520" r:id="rId519" tooltip="Завантажити сертифікат" display="Завантажити сертифікат"/>
    <hyperlink ref="F521" r:id="rId520" tooltip="Завантажити сертифікат" display="Завантажити сертифікат"/>
    <hyperlink ref="F522" r:id="rId521" tooltip="Завантажити сертифікат" display="Завантажити сертифікат"/>
    <hyperlink ref="F523" r:id="rId522" tooltip="Завантажити сертифікат" display="Завантажити сертифікат"/>
    <hyperlink ref="F524" r:id="rId523" tooltip="Завантажити сертифікат" display="Завантажити сертифікат"/>
    <hyperlink ref="F525" r:id="rId524" tooltip="Завантажити сертифікат" display="Завантажити сертифікат"/>
    <hyperlink ref="F526" r:id="rId525" tooltip="Завантажити сертифікат" display="Завантажити сертифікат"/>
    <hyperlink ref="F527" r:id="rId526" tooltip="Завантажити сертифікат" display="Завантажити сертифікат"/>
    <hyperlink ref="F528" r:id="rId527" tooltip="Завантажити сертифікат" display="Завантажити сертифікат"/>
    <hyperlink ref="F529" r:id="rId528" tooltip="Завантажити сертифікат" display="Завантажити сертифікат"/>
    <hyperlink ref="F530" r:id="rId529" tooltip="Завантажити сертифікат" display="Завантажити сертифікат"/>
    <hyperlink ref="F531" r:id="rId530" tooltip="Завантажити сертифікат" display="Завантажити сертифікат"/>
    <hyperlink ref="F532" r:id="rId531" tooltip="Завантажити сертифікат" display="Завантажити сертифікат"/>
    <hyperlink ref="F533" r:id="rId532" tooltip="Завантажити сертифікат" display="Завантажити сертифікат"/>
    <hyperlink ref="F534" r:id="rId533" tooltip="Завантажити сертифікат" display="Завантажити сертифікат"/>
    <hyperlink ref="F535" r:id="rId534" tooltip="Завантажити сертифікат" display="Завантажити сертифікат"/>
    <hyperlink ref="F536" r:id="rId535" tooltip="Завантажити сертифікат" display="Завантажити сертифікат"/>
    <hyperlink ref="F537" r:id="rId536" tooltip="Завантажити сертифікат" display="Завантажити сертифікат"/>
    <hyperlink ref="F538" r:id="rId537" tooltip="Завантажити сертифікат" display="Завантажити сертифікат"/>
    <hyperlink ref="F539" r:id="rId538" tooltip="Завантажити сертифікат" display="Завантажити сертифікат"/>
    <hyperlink ref="F540" r:id="rId539" tooltip="Завантажити сертифікат" display="Завантажити сертифікат"/>
    <hyperlink ref="F541" r:id="rId540" tooltip="Завантажити сертифікат" display="Завантажити сертифікат"/>
    <hyperlink ref="F542" r:id="rId541" tooltip="Завантажити сертифікат" display="Завантажити сертифікат"/>
    <hyperlink ref="F543" r:id="rId542" tooltip="Завантажити сертифікат" display="Завантажити сертифікат"/>
    <hyperlink ref="F544" r:id="rId543" tooltip="Завантажити сертифікат" display="Завантажити сертифікат"/>
    <hyperlink ref="F545" r:id="rId544" tooltip="Завантажити сертифікат" display="Завантажити сертифікат"/>
    <hyperlink ref="F546" r:id="rId545" tooltip="Завантажити сертифікат" display="Завантажити сертифікат"/>
    <hyperlink ref="F547" r:id="rId546" tooltip="Завантажити сертифікат" display="Завантажити сертифікат"/>
    <hyperlink ref="F548" r:id="rId547" tooltip="Завантажити сертифікат" display="Завантажити сертифікат"/>
    <hyperlink ref="F549" r:id="rId548" tooltip="Завантажити сертифікат" display="Завантажити сертифікат"/>
    <hyperlink ref="F550" r:id="rId549" tooltip="Завантажити сертифікат" display="Завантажити сертифікат"/>
    <hyperlink ref="F551" r:id="rId550" tooltip="Завантажити сертифікат" display="Завантажити сертифікат"/>
    <hyperlink ref="F552" r:id="rId551" tooltip="Завантажити сертифікат" display="Завантажити сертифікат"/>
    <hyperlink ref="F553" r:id="rId552" tooltip="Завантажити сертифікат" display="Завантажити сертифікат"/>
    <hyperlink ref="F554" r:id="rId553" tooltip="Завантажити сертифікат" display="Завантажити сертифікат"/>
    <hyperlink ref="F555" r:id="rId554" tooltip="Завантажити сертифікат" display="Завантажити сертифікат"/>
    <hyperlink ref="F556" r:id="rId555" tooltip="Завантажити сертифікат" display="Завантажити сертифікат"/>
    <hyperlink ref="F557" r:id="rId556" tooltip="Завантажити сертифікат" display="Завантажити сертифікат"/>
    <hyperlink ref="F558" r:id="rId557" tooltip="Завантажити сертифікат" display="Завантажити сертифікат"/>
    <hyperlink ref="F559" r:id="rId558" tooltip="Завантажити сертифікат" display="Завантажити сертифікат"/>
    <hyperlink ref="F560" r:id="rId559" tooltip="Завантажити сертифікат" display="Завантажити сертифікат"/>
    <hyperlink ref="F561" r:id="rId560" tooltip="Завантажити сертифікат" display="Завантажити сертифікат"/>
    <hyperlink ref="F562" r:id="rId561" tooltip="Завантажити сертифікат" display="Завантажити сертифікат"/>
    <hyperlink ref="F563" r:id="rId562" tooltip="Завантажити сертифікат" display="Завантажити сертифікат"/>
    <hyperlink ref="F564" r:id="rId563" tooltip="Завантажити сертифікат" display="Завантажити сертифікат"/>
    <hyperlink ref="F565" r:id="rId564" tooltip="Завантажити сертифікат" display="Завантажити сертифікат"/>
    <hyperlink ref="F566" r:id="rId565" tooltip="Завантажити сертифікат" display="Завантажити сертифікат"/>
    <hyperlink ref="F567" r:id="rId566" tooltip="Завантажити сертифікат" display="Завантажити сертифікат"/>
    <hyperlink ref="F568" r:id="rId567" tooltip="Завантажити сертифікат" display="Завантажити сертифікат"/>
    <hyperlink ref="F569" r:id="rId568" tooltip="Завантажити сертифікат" display="Завантажити сертифікат"/>
    <hyperlink ref="F570" r:id="rId569" tooltip="Завантажити сертифікат" display="Завантажити сертифікат"/>
    <hyperlink ref="F571" r:id="rId570" tooltip="Завантажити сертифікат" display="Завантажити сертифікат"/>
    <hyperlink ref="F572" r:id="rId571" tooltip="Завантажити сертифікат" display="Завантажити сертифікат"/>
    <hyperlink ref="F573" r:id="rId572" tooltip="Завантажити сертифікат" display="Завантажити сертифікат"/>
    <hyperlink ref="F574" r:id="rId573" tooltip="Завантажити сертифікат" display="Завантажити сертифікат"/>
    <hyperlink ref="F575" r:id="rId574" tooltip="Завантажити сертифікат" display="Завантажити сертифікат"/>
    <hyperlink ref="F576" r:id="rId575" tooltip="Завантажити сертифікат" display="Завантажити сертифікат"/>
    <hyperlink ref="F577" r:id="rId576" tooltip="Завантажити сертифікат" display="Завантажити сертифікат"/>
    <hyperlink ref="F578" r:id="rId577" tooltip="Завантажити сертифікат" display="Завантажити сертифікат"/>
    <hyperlink ref="F579" r:id="rId578" tooltip="Завантажити сертифікат" display="Завантажити сертифікат"/>
    <hyperlink ref="F580" r:id="rId579" tooltip="Завантажити сертифікат" display="Завантажити сертифікат"/>
    <hyperlink ref="F581" r:id="rId580" tooltip="Завантажити сертифікат" display="Завантажити сертифікат"/>
    <hyperlink ref="F582" r:id="rId581" tooltip="Завантажити сертифікат" display="Завантажити сертифікат"/>
    <hyperlink ref="F583" r:id="rId582" tooltip="Завантажити сертифікат" display="Завантажити сертифікат"/>
    <hyperlink ref="F584" r:id="rId583" tooltip="Завантажити сертифікат" display="Завантажити сертифікат"/>
    <hyperlink ref="F585" r:id="rId584" tooltip="Завантажити сертифікат" display="Завантажити сертифікат"/>
    <hyperlink ref="F586" r:id="rId585" tooltip="Завантажити сертифікат" display="Завантажити сертифікат"/>
    <hyperlink ref="F587" r:id="rId586" tooltip="Завантажити сертифікат" display="Завантажити сертифікат"/>
    <hyperlink ref="F588" r:id="rId587" tooltip="Завантажити сертифікат" display="Завантажити сертифікат"/>
    <hyperlink ref="F589" r:id="rId588" tooltip="Завантажити сертифікат" display="Завантажити сертифікат"/>
    <hyperlink ref="F590" r:id="rId589" tooltip="Завантажити сертифікат" display="Завантажити сертифікат"/>
    <hyperlink ref="F591" r:id="rId590" tooltip="Завантажити сертифікат" display="Завантажити сертифікат"/>
    <hyperlink ref="F592" r:id="rId591" tooltip="Завантажити сертифікат" display="Завантажити сертифікат"/>
    <hyperlink ref="F593" r:id="rId592" tooltip="Завантажити сертифікат" display="Завантажити сертифікат"/>
    <hyperlink ref="F594" r:id="rId593" tooltip="Завантажити сертифікат" display="Завантажити сертифікат"/>
    <hyperlink ref="F595" r:id="rId594" tooltip="Завантажити сертифікат" display="Завантажити сертифікат"/>
    <hyperlink ref="F596" r:id="rId595" tooltip="Завантажити сертифікат" display="Завантажити сертифікат"/>
    <hyperlink ref="F597" r:id="rId596" tooltip="Завантажити сертифікат" display="Завантажити сертифікат"/>
    <hyperlink ref="F598" r:id="rId597" tooltip="Завантажити сертифікат" display="Завантажити сертифікат"/>
    <hyperlink ref="F599" r:id="rId598" tooltip="Завантажити сертифікат" display="Завантажити сертифікат"/>
    <hyperlink ref="F600" r:id="rId599" tooltip="Завантажити сертифікат" display="Завантажити сертифікат"/>
    <hyperlink ref="F601" r:id="rId600" tooltip="Завантажити сертифікат" display="Завантажити сертифікат"/>
    <hyperlink ref="F602" r:id="rId601" tooltip="Завантажити сертифікат" display="Завантажити сертифікат"/>
    <hyperlink ref="F603" r:id="rId602" tooltip="Завантажити сертифікат" display="Завантажити сертифікат"/>
    <hyperlink ref="F604" r:id="rId603" tooltip="Завантажити сертифікат" display="Завантажити сертифікат"/>
    <hyperlink ref="F605" r:id="rId604" tooltip="Завантажити сертифікат" display="Завантажити сертифікат"/>
  </hyperlinks>
  <pageMargins left="0.7" right="0.7" top="0.75" bottom="0.75" header="0.3" footer="0.3"/>
  <pageSetup orientation="portrait" r:id="rId6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Січень 2025</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Багінська Каріна Геннадіївна</cp:lastModifiedBy>
  <dcterms:created xsi:type="dcterms:W3CDTF">2025-02-04T14:03:17Z</dcterms:created>
  <dcterms:modified xsi:type="dcterms:W3CDTF">2025-03-31T11:49:14Z</dcterms:modified>
  <cp:category/>
</cp:coreProperties>
</file>