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SuperCoins_2024\Учасники акції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1117" i="1" l="1"/>
  <c r="C1116" i="1"/>
  <c r="C1115" i="1"/>
  <c r="C1114" i="1"/>
  <c r="C1113" i="1"/>
  <c r="C500" i="1"/>
  <c r="C358" i="1" l="1"/>
  <c r="C291" i="1" l="1"/>
  <c r="C987" i="1" l="1"/>
  <c r="C124" i="1"/>
  <c r="C1112" i="1" l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<sst xmlns="http://schemas.openxmlformats.org/spreadsheetml/2006/main" count="1119" uniqueCount="1110">
  <si>
    <t>Заклад</t>
  </si>
  <si>
    <t>Посилання на сертифікат</t>
  </si>
  <si>
    <t>Плосківський ліцей Великодимерської селищної ради Броварського району Київської області</t>
  </si>
  <si>
    <t>Балаклійський ліцей №2 Балаклійської міської ради Харківської області</t>
  </si>
  <si>
    <t>Медвежанська філія Ліцею № 2 м. Немирова</t>
  </si>
  <si>
    <t>КЗ "Козацька гімназія" Кропивницької міської ради міста Кропивницький</t>
  </si>
  <si>
    <t>Комунальний заклад "Золотоніська санаторна школа Черкаської обласної ради"</t>
  </si>
  <si>
    <t>Заклад загальної середньої освіти гімназія № 12 Дружківської міської ради Донецької області</t>
  </si>
  <si>
    <t>Заклад дошкільної освіти ясла-садок № 4 Червоноградської міської ради</t>
  </si>
  <si>
    <t>Дубровицький ліцей Дубровицької міської ради</t>
  </si>
  <si>
    <t>Улянівський ліцей Попельнастівської сільської ради</t>
  </si>
  <si>
    <t>Лохвицька гімназія №1 Лохвицької міської ради Полтавської області</t>
  </si>
  <si>
    <t>Комунальний заклад "Шелестівський ліцей Коломацької селищної ради Богодухівського району Харківської області"</t>
  </si>
  <si>
    <t xml:space="preserve">Тавричанський ОКЗЗСО ім. О. Гатила </t>
  </si>
  <si>
    <t>Ставницька філія Меджибізького ліцею Меджибізької селищної ради Хмельницького району Хмельницької області</t>
  </si>
  <si>
    <t>Калуський ліцей 2</t>
  </si>
  <si>
    <t>КЗ "Качанівський ліцей Війтівецької сільської ради Хмільницького району Вінницької області"</t>
  </si>
  <si>
    <t>Демидівський ліцей Димерської селищної ради</t>
  </si>
  <si>
    <t>Комунальний заклад "Запорізький обласний спортивний ліцей" Запорізької обласної ради</t>
  </si>
  <si>
    <t xml:space="preserve">Комунальний заклад дошкільної освіти (ясла-садок) №90 Дніпровської міської ради </t>
  </si>
  <si>
    <t>СЗШ № 34 ім. М. Шашкевича</t>
  </si>
  <si>
    <t>Комунальний заклад "Заклад дошкільної освіти (ясла-садок) № 265 Харківської міської ради"</t>
  </si>
  <si>
    <t>Закладу дошкільної освіти (ясла-садок) комбінованого типу "ДИВОСВІТ"   Слобожанської селищної ради  Дніпровського району  Дніпропетровської області</t>
  </si>
  <si>
    <t>Виноградівський опорний заклад освіти - ліцей з дошкільним відділенням, початковою школою та гімназією Арцизької міської ради</t>
  </si>
  <si>
    <t>Лебединська гімназія з початковою школою №4</t>
  </si>
  <si>
    <t>Середня загальноосвітня школа #103</t>
  </si>
  <si>
    <t>Решетилівська початкова школа Решетилівської міської ради Полтавської області</t>
  </si>
  <si>
    <t>Болехівський ліцей №2"Науковий"</t>
  </si>
  <si>
    <t>Ліцей с. Рівне, Мурованокуриловецької селищної ради</t>
  </si>
  <si>
    <t xml:space="preserve">Клавдіївський ліцей імені Олександра Рибалка </t>
  </si>
  <si>
    <t>Овруцький ліцей №1 Овруцької міської ради</t>
  </si>
  <si>
    <t>Великоплосківський опорний заклад освіти - ліцей Великоплосківської сільської ради Роздільнянського району Одеської області</t>
  </si>
  <si>
    <t>Гурток "Економіка" КЗ "Чернігівське ВПУ"</t>
  </si>
  <si>
    <t>Заклад дошкільної освіти "Казка" Томаківської селищної ради Дніпропетровської області</t>
  </si>
  <si>
    <t>Новоолександрівський ліцей Новоолександрівської сільської ради</t>
  </si>
  <si>
    <t>Заклад дошкільної освіти №1 "Веселка" Красилівської міської ради Хмельницької області</t>
  </si>
  <si>
    <t xml:space="preserve">Хмельницький заклад дошкільної освіти 23 «Вогник» Хмельницької міської ради Хмельницької області </t>
  </si>
  <si>
    <t>Заклад дошкільної освіти с.Містки</t>
  </si>
  <si>
    <t>ВСП "Львівський поліграфічний фаховий коледж НУ "Львівська політехніка"</t>
  </si>
  <si>
    <t>Кремінянський заклад дошкільної освіти (дитячий садок) "Сонечко"</t>
  </si>
  <si>
    <t>Краївщинський ліцей Житомирського району</t>
  </si>
  <si>
    <t>Школа І-ІІІ ступенів №199 Шевченківського району м. Києва</t>
  </si>
  <si>
    <t>Красноградський ліцей №3 Красноградської міської ради Харківської області</t>
  </si>
  <si>
    <t>Херсонський ЗДО №21 Херсонської міської ради</t>
  </si>
  <si>
    <t>Любимівська гімназія Вільнянської міської ради Запорізької області</t>
  </si>
  <si>
    <t>Заклад дошкільної освіти (ясла-садок) №8</t>
  </si>
  <si>
    <t>Ніжинський обласний педагогічний ліцей Чернігівської обласної ради</t>
  </si>
  <si>
    <t>Новоігорівський ліцей Устинівської селищної ради Кропивницького району Кіровоградської області</t>
  </si>
  <si>
    <t>Ліцей № 287 міста Києва Святошинського району</t>
  </si>
  <si>
    <t>Новосуханівський ЗДО(ясла-садок)"Ластівка" Степанівської селищної ради Сумського району Сумської області</t>
  </si>
  <si>
    <t>Новосуханівський ЗДО(ясла-садок)"Ластівка"Степанівської селищної ради Сумського району Сумської області</t>
  </si>
  <si>
    <t>Черкаська загальноосвітня школа І-ІІІ ст. √8</t>
  </si>
  <si>
    <t xml:space="preserve">Заклад дошкільної освіти (ясла-садок) №6 ”Калинка”   міста Білгорода-Дністровського Одеської області вул. </t>
  </si>
  <si>
    <t xml:space="preserve">Калинівський ліцей Березанської селищної ради </t>
  </si>
  <si>
    <t>Гощанський ліцей Гощанської селищної ради Рівненської області</t>
  </si>
  <si>
    <t>Черкаська загальноосвітня школа І-ІІІ ступенів №8 Черкаської міської ради Черкаської області</t>
  </si>
  <si>
    <t>ЗДО 12 "Ромашка"</t>
  </si>
  <si>
    <t>Гімназія №15 Полтавської міської ради</t>
  </si>
  <si>
    <t>Лазещинський заклад загальної середньої освіти І-ІІІ ступенів</t>
  </si>
  <si>
    <t>Горохівський ліцею №2 Горохівської міської ради  Луцького району Волинської області</t>
  </si>
  <si>
    <t>Гімназія імені Т.Г. Шевченка Олександрійської міської ради Кіровоградської області</t>
  </si>
  <si>
    <t>Курячелозівська гімназія</t>
  </si>
  <si>
    <t>Голованівський ліцей ім.Т.Г.Шевченка Голованівської селищної ради</t>
  </si>
  <si>
    <t>Житомирський дошкільний навчальний заклад №73</t>
  </si>
  <si>
    <t>Хмельницький ЗДО 20"Білочка "</t>
  </si>
  <si>
    <t xml:space="preserve">Заклад дошкільної освіти (ясла-садок) 12 "Ромашка" Ніжинської міської ради </t>
  </si>
  <si>
    <t>Красновільський ліцей Колківської селищної ради</t>
  </si>
  <si>
    <t>Комунальний заклад "Заклад дошкільної освіти (ясла-садок) № 428 Харківської міської ради"</t>
  </si>
  <si>
    <t>Комунальний заклад "Великобурлуцький ліцей Великобурлуцької селищної ради"</t>
  </si>
  <si>
    <t>Кам'янець-Подільський ліцей №3</t>
  </si>
  <si>
    <t>Комунальний заклад дошкільної освіти №7 "Сонечко" комбінованого типу Багачевської міської ради Черкаської області</t>
  </si>
  <si>
    <t xml:space="preserve">Заклад дошкільної освіти #21 "Золота рибка" Кам'янець-Подільської міської ради Хмельницької області </t>
  </si>
  <si>
    <t>Хмельницький фаховий економіко-технологічний коледж Університету економіки і підприємництва</t>
  </si>
  <si>
    <t>Різновікова група "А" Барвінківського закладу дошкільної освіти (ясла-садок) №3 "Золотий ключик" Барвінківської міської територіальної громади Ізюмського району Харківської області</t>
  </si>
  <si>
    <t>Євгенівський ліцей з дошкільним відділенням, початковою школою та гімназією</t>
  </si>
  <si>
    <t>Комунальний заклад  «Заклад дошкільної освіти (ясла-садок) № 8 «Вишиванка»  Володимирської міської ради</t>
  </si>
  <si>
    <t>Комунальна установа Сумський навчально-виховний комплекс № 16 імені Олексія Братушки "Загальноосвітня школа І-ІІІ ступенів - дошкільний навчальний заклад" Сумської міської ради</t>
  </si>
  <si>
    <t>Олевський ліцей №2 Олевської міської ради</t>
  </si>
  <si>
    <t>Уманська гімназія №12 Уманської міської ради Черкаської області</t>
  </si>
  <si>
    <t xml:space="preserve">Заклад дошкільної освіти (ясла-садок) комбінованого типу №166 УО ДР ЛМР </t>
  </si>
  <si>
    <t>ЗДО №12 «Ромашка»</t>
  </si>
  <si>
    <t>Філія "Біленьківська гімназія " опорного закладу "Шабівський ліцей "</t>
  </si>
  <si>
    <t xml:space="preserve">Заклад дошкільної освіти №4 "Берізка" компенсуючого типу Костопільської міської ради </t>
  </si>
  <si>
    <t>Гаркушинська гімназія Миргородської міської ради</t>
  </si>
  <si>
    <t>Вараський ліцей №3 Вараської міської ради</t>
  </si>
  <si>
    <t>Заклад дошкільної освіти № 2</t>
  </si>
  <si>
    <t>Дібрівський заклад дошкільної освіти (ясла -садок) "Джерельце"</t>
  </si>
  <si>
    <t>Заклад дошкільної освіти "Дубочок" с. Зубра, Львівського району, Львівської області</t>
  </si>
  <si>
    <t>Переможненський ЗДО ясла-садок "Квітуча вишенька"Комарнівської міської ради Львівської області</t>
  </si>
  <si>
    <t>Відокремлений структурний підрозділ «Аграрно-економічний фаховий коледж Полтавського державного аграрного університету»</t>
  </si>
  <si>
    <t xml:space="preserve">Великозименівська початкова школа Знам'янської сільської ради </t>
  </si>
  <si>
    <t>Державний навчальний заклад "Звенигородський центр підготовки і перепідготовки робітничих кадрів"</t>
  </si>
  <si>
    <t>Комунальний заклад позашкільної освіти "Центр дитячої та юнацької творчрсті "Дружба" Криворізької міської ради</t>
  </si>
  <si>
    <t>Заклад дошкільної освіти (ясла-садок) "Росинка" Охтирської міської ради Сумської області</t>
  </si>
  <si>
    <t>Воскресенський ліцей Воскресенської селищної ради Миколаївської області</t>
  </si>
  <si>
    <t xml:space="preserve">Тернівський ліцей Тернівської сільської ради Черкаського району Черкаської області </t>
  </si>
  <si>
    <t>Гірський заклад загальної середньої освіти І-ІІІ ст.</t>
  </si>
  <si>
    <t>Калениківський заклад загальної середньої освіти І-ІІІ ступенів Решетилівської міської ради Полтавської області</t>
  </si>
  <si>
    <t xml:space="preserve">Дачненський ліцей №2 </t>
  </si>
  <si>
    <t>Зарудянський ліцей Збаразької міської ради Тернопільської області</t>
  </si>
  <si>
    <t>Кропивнянська гімназія Талалаївської сільської ради Ніжинського району Чернігівської області</t>
  </si>
  <si>
    <t xml:space="preserve">Виноградівська гімназія Інгульської сільської ради </t>
  </si>
  <si>
    <t>Старокозацький ліцей, Старокозацької сільської ради ,Білгород- Дністровського району,Одеської області</t>
  </si>
  <si>
    <t>Маломихайлівський ліцей ім.І.Г.Скакуна Синельниківського району Дніпропетровської області</t>
  </si>
  <si>
    <t>Тернопільський національний педагогічний університет</t>
  </si>
  <si>
    <t>Cумський дошкільний навчальний заклад (ясла-садок) № 7 "Попелюшка" м. Суми, Сумської області</t>
  </si>
  <si>
    <t>Комунальний заклад "Заклад дошкільної освіти №44 (ясла-садок) Хаківської міської ради"</t>
  </si>
  <si>
    <t>Гірський заклад загальної середньої освіти І - ІІІ ст.</t>
  </si>
  <si>
    <t xml:space="preserve">Комунальний заклад дошкільної освіти #244 Дніпровської Міської Ради </t>
  </si>
  <si>
    <t>Початкова школа N11 міста Житомира</t>
  </si>
  <si>
    <t>Глибочківська гімназія</t>
  </si>
  <si>
    <t>Маниковецький ліцей Деражнянської міської ради Хмельницької області</t>
  </si>
  <si>
    <t>Комунальний заклад загальної середньої освіти "Ліцей 6 імені Назара Макаренка Хмельницької міської ради"</t>
  </si>
  <si>
    <t xml:space="preserve">Вознесенська гімназія #7 Вознесенської міської ради Миколаївської області </t>
  </si>
  <si>
    <t>Комунальний заклад дошкільної освіти (ясла-садок) №190 Криворізької міської ради</t>
  </si>
  <si>
    <t>Нововоронцовський ліцей Нововоронцовської селищної ради</t>
  </si>
  <si>
    <t xml:space="preserve">Ліцей №2 м. Копичинці Копичинецької міської ради Чортківського району Тернопільської області </t>
  </si>
  <si>
    <t xml:space="preserve">Донецький ліцей №2 Донецької селищної ради Ізюмського району Харківської області </t>
  </si>
  <si>
    <t>Комунальний заклад загальної середньої освіти "Початкова школа №1 Хмельницької міської ради"</t>
  </si>
  <si>
    <t>Перегонівський ліцей Перегонівської сільської ради Голованівського району Кіровоградської області</t>
  </si>
  <si>
    <t>Охтирський заклад дошкільної освіти (ясла-садок) "Ластівка" Охтирської міської ради Сумської області</t>
  </si>
  <si>
    <t>Коломийська філія №10 Коломийського ліцею №9</t>
  </si>
  <si>
    <t xml:space="preserve">Одеський заклад дошкільної освіти "Ясла-садок" #66 комбінованого типу Одеської міської ради </t>
  </si>
  <si>
    <t>КЗВО "Вінницький гуманітарно-педагогічний коледж "</t>
  </si>
  <si>
    <t>Дніпровська гімназія №85 Дніпровської міської ради</t>
  </si>
  <si>
    <t>КЗ "Козацька гімназія Кропивницької міської ради""</t>
  </si>
  <si>
    <t>Первозванівський заклад дошкільної освіти "Колосок" загального типу Первозванівської сільської ради Кропивницького району Кіровоградської області</t>
  </si>
  <si>
    <t>Центр позашкільної освіти Городоцької селищної ради</t>
  </si>
  <si>
    <t>Комунальний екологічний заклад дошкільної освіти №53 "Золотий півник" Нікопольської міської ради</t>
  </si>
  <si>
    <t xml:space="preserve">Первомайська гімназія № 1, Первомайської міської ради, Миколаївської області </t>
  </si>
  <si>
    <t>Драбівський ліцей Драбівської селищної ради</t>
  </si>
  <si>
    <t>Хмельницький заклад дошкільної освіти  № 32 "Росинка"</t>
  </si>
  <si>
    <t>Хмельницький палац творчості дітей та юнацтва</t>
  </si>
  <si>
    <t>Комунальний заклад загальної середньої освіти "Ліцей № 4 імені Павла Жука Хмельницької міської ради"</t>
  </si>
  <si>
    <t>ДОРОТИЩЕНСЬКА ГІМНАЗІЯ</t>
  </si>
  <si>
    <t>Дошкільний навчальний заклад-центр розвитку дитини №20 "Пірамідка" Херсонської міської ради</t>
  </si>
  <si>
    <t>Комунальний заклад "Лозуватський комбінований заклад дошкільної освіти (ясла-садок) "Берізка "</t>
  </si>
  <si>
    <t>Ліцей № 214</t>
  </si>
  <si>
    <t>Будильський заклад загальної середньої освіти І-ІІІ Лебединської міської ради Сумської області</t>
  </si>
  <si>
    <t>Комунальний заклад "Полтавська загальноосвітня школа І-ІІІ ступенів №20 імені Бориса Серги Полтавської міської ради Полтавської області"</t>
  </si>
  <si>
    <t>КЗО"ВПТУ"ДОР"</t>
  </si>
  <si>
    <t>Орепівський заклад дошкільної освіти " РОМАШКА"</t>
  </si>
  <si>
    <t>заклад дошкільної освіти "Колобок" села Суботці Суботцівської сільської ради Кропивницького району  Кіровоградської області</t>
  </si>
  <si>
    <t>Хмельницький заклад дошкільної освіти № 32 "Росинка"</t>
  </si>
  <si>
    <t xml:space="preserve">Дошкільна група Крачанівської гімназії </t>
  </si>
  <si>
    <t xml:space="preserve">Дошкільна група Калинка Великошкарівської початкової школи </t>
  </si>
  <si>
    <t>філія Тимченківська початкова школа КЗ "Іркліївський ліцей"</t>
  </si>
  <si>
    <t>Гусятинський центр дитячої та юнацької творчості</t>
  </si>
  <si>
    <t>Сартський ліцей</t>
  </si>
  <si>
    <t>Гімназія с.Галайківці Мурованокуриловецької селищної ради Вінницької області</t>
  </si>
  <si>
    <t>Чернівецька гімназія N8 Чернівецької міської ради</t>
  </si>
  <si>
    <t xml:space="preserve"> Соснівський ЗДО (ясла-садок) " Берізка"</t>
  </si>
  <si>
    <t>Березинський ліцей Тарутинської селищної ради Одеської області</t>
  </si>
  <si>
    <t>Професійно-технічне училище №88</t>
  </si>
  <si>
    <t>Комунальний заклад "Черкаський академічний ліцей "ПЕРСПЕКТИВА" Черкаської обласної ради"</t>
  </si>
  <si>
    <t xml:space="preserve">Ліцей №1 м.Мостиська Мостиської міської ради Львівської області </t>
  </si>
  <si>
    <t>Орівський заклад загальної середньої освіти І-ІІІ ступенів</t>
  </si>
  <si>
    <t>Вище художнє професійне училище №3 м.Івано-Франківська</t>
  </si>
  <si>
    <t>Заклад дошкільної освіти №5 "Мальва" Христинівської міської ради Черкаської області</t>
  </si>
  <si>
    <t>Глибочківська гімназія Кам'янської ТГ</t>
  </si>
  <si>
    <t>Комунальний заклад "Заклад дошкільної освіти (дитячий садок) села Заріччя" Володимирської міської ради</t>
  </si>
  <si>
    <t xml:space="preserve">Заклад дошкільної освіти комбінованого типу №183 </t>
  </si>
  <si>
    <t xml:space="preserve">Кременчуцький фаховий коледж транспортної інфраструктури та технологій </t>
  </si>
  <si>
    <t>Заклад дошкільної освіти (ясла - садок)12 "Ромашка" Ніжинської міської ради</t>
  </si>
  <si>
    <t>Ізмайлівська гімназія Олександрійської міської ради</t>
  </si>
  <si>
    <t>Шляхівський ліцей імені Г.Й.Кузика Джулинської сільської ради</t>
  </si>
  <si>
    <t xml:space="preserve">Петраківський заклад загальної середньої освіти </t>
  </si>
  <si>
    <t>Оржівський ліцей Клеванської ТГ</t>
  </si>
  <si>
    <t>Криворізька гімназія #58 Криворізької місткої ради</t>
  </si>
  <si>
    <t>Могилів-Подільський заклад дошкільної освіти № 2 Могилів-Подільської міської ради Вінницької лбласті</t>
  </si>
  <si>
    <t xml:space="preserve">Дібрівська гімназія Миргородської міської ради Полтавської області </t>
  </si>
  <si>
    <t>ЛІЦЕЙ № 9 ІМЕНІ ЄВГЕНІЯ ЄНІНА ПАВЛОГРАДСЬКОЇ МІСЬКОЇ РАДИ</t>
  </si>
  <si>
    <t>Хмельницький заклад дошкільної освіти № 35 "Чебурашка" Хмельницької міської ради Хмельницької області</t>
  </si>
  <si>
    <t>КЗ Ліцей 3 КМР Дошкільний підрозділ "Зернятко"</t>
  </si>
  <si>
    <t>Байрацький ліцей Липоводолинської селищної ради Сумської області</t>
  </si>
  <si>
    <t>Лісівська філія комунального закладу "Михайлівський ліцей " Олександрівської селищної ради Кропивницького району Кіровоградської області</t>
  </si>
  <si>
    <t>ОЗО "Клішковецький ЗЗСО І-ІІІст."</t>
  </si>
  <si>
    <t>Синельниківський ліцей №1 Синельниківської міської ради Дніпропетровської області</t>
  </si>
  <si>
    <t>Заклад дошкільної освіти №7 "Оленка" Нетішинської міської ради</t>
  </si>
  <si>
    <t>Сумський дошкільний навчальний заклад (ясла-садок)№2 "Ясочка", м.Суми, Сумська область</t>
  </si>
  <si>
    <t>Комунальний заклад "Заклад дошкільної освіти (дитячий садок) №3 "Сонечко" Володимирської міської ради</t>
  </si>
  <si>
    <t>Тлумацький ЗДО «Сонечко»</t>
  </si>
  <si>
    <t xml:space="preserve">Заклад дошкільної освіти (ясла-садок) комбінованого типу #26 «Дзвіночок» Чернівецької міської ради </t>
  </si>
  <si>
    <t>Старокропивницький ЗЗСО І-ІІ рівнів</t>
  </si>
  <si>
    <t xml:space="preserve">Відокремлений Структурний Підрозділ «Хорольський Аграрнопромисловий Фаховий Коледж Полтавського Державного Аграрного Університету </t>
  </si>
  <si>
    <t xml:space="preserve">Спасівський ліцей Мізоцької селищної ради </t>
  </si>
  <si>
    <t>Центр позашкільної освіти Миргородської міської ради</t>
  </si>
  <si>
    <t>Крушельницький ЗЗСО І-ІІ ст.</t>
  </si>
  <si>
    <t>Хмельницький Заклад Дошкільної освіти  №20 "Білочка"</t>
  </si>
  <si>
    <t xml:space="preserve">Комунальний заклад дошкільної освіти (ясла-садок) комбінованого типу №238 Криворізької міської ради </t>
  </si>
  <si>
    <t>Державний заклад професійної(професійно-технічної) освіти "Харківське вище професійне училище швейного виробництва та побуту"</t>
  </si>
  <si>
    <t>Фаховий медико-фармацевтичний коледж Полтавського державного медичного університету</t>
  </si>
  <si>
    <t>Дошкільний навчальний заклад (ясла-садок) № 647 м. Київ</t>
  </si>
  <si>
    <t>Державний навчальний заклад "Центр професійно-технічної освіти №1 м. Вінниці"</t>
  </si>
  <si>
    <t xml:space="preserve">Херсонський заклад дошкільної освіти 38 комбінованого типу Херсонської міської ради </t>
  </si>
  <si>
    <t>КЗ "Харківська санаторна школа №13" ХОР</t>
  </si>
  <si>
    <t>Комунальний заклад дошкільної освіти (ясла-садок) "Веселка" Маловисківської ОТГ Кіровоградської області</t>
  </si>
  <si>
    <t xml:space="preserve"> Середино-Будський ліцей №2 Середино-Будської міської ради Сумської області</t>
  </si>
  <si>
    <t>ТОМАШГОРОДСЬКИЙ ЛІЦЕЙ №2 РОКИТНІВСЬКОЇ СЕЛИЩНОЇ РАДИ</t>
  </si>
  <si>
    <t>Державний навчальний заклад "Краматорське вище професійне торгово-кулінарне училище"</t>
  </si>
  <si>
    <t>Калинівська філія Первозванівського ліцею</t>
  </si>
  <si>
    <t>ДПТНЗ "Красилівський професійний ліцей"</t>
  </si>
  <si>
    <t>Бочманівська гімназії-філії Новоселівського опорного закладу освіти</t>
  </si>
  <si>
    <t>Комунальний заклад дошкільної освіти (ясла-садок) комбінованого типу №263 Криворізької міської ради</t>
  </si>
  <si>
    <t>Щербанівський ліцей Щербанівської сільської ради Полтавського району  Полтавської області</t>
  </si>
  <si>
    <t>Тисменицький ліцей Тисменицької міської ради</t>
  </si>
  <si>
    <t xml:space="preserve">Мирнопільський ліцей з початковою школою та гімназією </t>
  </si>
  <si>
    <t>Житомирський спеціальний заклад дошкільної освіти # 59</t>
  </si>
  <si>
    <t>Чаруківський ліцей Городищенської сільської ради</t>
  </si>
  <si>
    <t xml:space="preserve">Заклад дошкільної освіти(ясла-садок) "Пролісок" Визирської сільської ради Одеського району Одеської області </t>
  </si>
  <si>
    <t>Дошкільний навчальний заклад №21 "Оленка" (ясла-садок комбінованого типу) Смілянської міської ради Черкаської області</t>
  </si>
  <si>
    <t>Лебединський заклад загальної середньої освіти I-III ступенів №5</t>
  </si>
  <si>
    <t>Комунальний заклад "Заклад дошкільної освіти (дитячий садок) села Суходоли" Володимирської міської ради</t>
  </si>
  <si>
    <t>Комунальний заклад "Мартинівський ліцей" Жмеринської міської територіальної громади  "</t>
  </si>
  <si>
    <t>Полтавський дошкільний навчальний заклад (ясла-садок) комбінованого типу  № 41 "Гніздечко" Полтавської міської ради Полтавської області</t>
  </si>
  <si>
    <t xml:space="preserve">Комунальний заклад "Грищинецький ліцей" Бобрицької сільської ради Черкаської області </t>
  </si>
  <si>
    <t>Заклад дошкільної освіти (ясла-садок) "РОМАШКА" №4 комбінованого типу м. Жашків Жашківської міської ради Черкаської області</t>
  </si>
  <si>
    <t>Пʼятиднівська гімназія Устилузької міської ради</t>
  </si>
  <si>
    <t>Брустурський ліцей Космацької сільської ради Косівського району Івано -Франківської області</t>
  </si>
  <si>
    <t>Комунальний заклад дошкільної освіти (ясла-садок) компенсуючого типу №151 Криворізької міської ради</t>
  </si>
  <si>
    <t>Херсонський заклад дошкільної освіти №30 комбінованого типу Херсонської міської ради</t>
  </si>
  <si>
    <t>Тейсарівська гімназія</t>
  </si>
  <si>
    <t>Опорний заклад освіти "Вилківський ЗЗСО №1"</t>
  </si>
  <si>
    <t>Новицький ліцей  Новицької сільської ради</t>
  </si>
  <si>
    <t>Лозівська філія Харківського автомобільно-дорожнього фахового коледжу</t>
  </si>
  <si>
    <t>Запорізька початкова школа "Натхнення" Запорізької міської ради</t>
  </si>
  <si>
    <t xml:space="preserve">Хмельницький заклад дошкільної освіти 47 "Дзвіночок" Хмельницької міської ради Хмельницької області </t>
  </si>
  <si>
    <t>Комунальний ясла-садок № 48 дитячий психолого-лікувальний-оздоровчий центр Нікопольської міської ради</t>
  </si>
  <si>
    <t>Школа І-ІІІ ступенів №280 Дарницького району м.Києва</t>
  </si>
  <si>
    <t>Комунальний заклад дошкільної освіти (ясла-садок) №7 Нікопольської міської ради</t>
  </si>
  <si>
    <t>Нововолинський заклад дошкільної освіти №9</t>
  </si>
  <si>
    <t>Комунальний заклад  дошкільної освіти №116 Криворізької міської ради</t>
  </si>
  <si>
    <t>Нікопольський ліцей№5 Нікопольської міської ради</t>
  </si>
  <si>
    <t>Полішпаківська гімназія з початковою школою</t>
  </si>
  <si>
    <t xml:space="preserve">Нікопольська гімназія 20 НМР </t>
  </si>
  <si>
    <t>Сугаківський ліцей Вендичанської селищної ради Могилів-Подільського району Вінницької області</t>
  </si>
  <si>
    <t xml:space="preserve">Миколаївська гімназія 30 </t>
  </si>
  <si>
    <t xml:space="preserve"> Хмельницький заклад дошкільної освіти № 26 «Кульбабка» Хмельницької міської ради</t>
  </si>
  <si>
    <t xml:space="preserve">Криворізька гімназія 39 Криворізької міської ради </t>
  </si>
  <si>
    <t>Северинівський ліцей</t>
  </si>
  <si>
    <t>Комунальний заклад ,,Заклад дошкільної освіти (ясла-садок) N 72 Харківської міської ради"к</t>
  </si>
  <si>
    <t>ЗЗСО "Великоурінський ліцей "</t>
  </si>
  <si>
    <t>Комунальний заклад  «Заклад  дошкільної освіти (ясла-садок) №1 «Дзвіночок» Володимирської  міської ради</t>
  </si>
  <si>
    <t>Заводський ліцей №2 Заводської міської ради</t>
  </si>
  <si>
    <t>Малодолинський заклад загальної середньої освіти Чорноморської міської ради Одеського району Одеської г</t>
  </si>
  <si>
    <t>Комунальний заклад "Слобідський ліцей Роздільнянської міської ради Одеської області"</t>
  </si>
  <si>
    <t>Миколаївська гімназія №64 Миколаївської міської ради Миколаївської області</t>
  </si>
  <si>
    <t>Воєводський ліцей Благодатненської сільської ради Миколаївської обл.</t>
  </si>
  <si>
    <t>Покровський ліцей Покровської сільської ради</t>
  </si>
  <si>
    <t>Слобожанська початкова школа</t>
  </si>
  <si>
    <t>ДНЗ «Інгулецький професійний ліцей»</t>
  </si>
  <si>
    <t xml:space="preserve">Заклад загальної середньої освіти Мервинський ліцей Берестечківської міської ради </t>
  </si>
  <si>
    <t xml:space="preserve">Комунальний заклад дошкільної освіти (ясла-садок)комбінованого типу №264 Криворізької міської ради </t>
  </si>
  <si>
    <t>Рава-Рава-Руський ЗЗСО І-ІІІ ступенів №2</t>
  </si>
  <si>
    <t>Томашгородський ліцей №1 Рокитнівської селищної ради</t>
  </si>
  <si>
    <t>Роменський дошкільний навчальний заклад (ясла-садок) № 1 "Чайка" Роменської міської ради Сумської області</t>
  </si>
  <si>
    <t>Комунальний заклад дошкільної освіти  (ясла-садок) комбінованого типу № 121 Криворізької міської ради</t>
  </si>
  <si>
    <t>Запорізька гімназія "Запорізька Січ" Запорізької міської ради</t>
  </si>
  <si>
    <t>Роменська загальноосвітня школа №7</t>
  </si>
  <si>
    <t>Комунальний заклад дошкільної освіти (ясла-садок) №72 Криворізької міської ради</t>
  </si>
  <si>
    <t>Старовірівський центр дитячої та юнацької творчості "Шанс" Старовірівської сільської ради Красноградського району Харківської області</t>
  </si>
  <si>
    <t>м. Львів, Середня школа №90</t>
  </si>
  <si>
    <t>Ямпільський ліцей №2 Ямпільської селищної ради Сумської області</t>
  </si>
  <si>
    <t>Кобринівська гімназія Тальнівської міської ради Черкаської області</t>
  </si>
  <si>
    <t>Южноукраїнський ліцей № 1 імені Захисників Вітчизни</t>
  </si>
  <si>
    <t>Одеський заклад дошкільної освіти "Ясла-садок"№42 комбінованого типу Одеської міської ради</t>
  </si>
  <si>
    <t>Дошкільний навчальний заклад #24"Калинка"</t>
  </si>
  <si>
    <t>Заклад загальної середньої освіти Берестечківський ліцей Берестечківської міської ради Волинської області</t>
  </si>
  <si>
    <t>Криворізька гімназія №116 Криворізької міської ради</t>
  </si>
  <si>
    <t>Вишневий заклад дошкільної освіти  «Дюймовочка» Софіївської селищної ради Дніпропетровської області</t>
  </si>
  <si>
    <t>Гімназія№1 з дошкільним відділенням Павлоградської міської ради</t>
  </si>
  <si>
    <t>Калинівський ліцей Березанської селищної ради</t>
  </si>
  <si>
    <t>Гімназія с. Наддністрянське Мурованокуриловецької селищної ради Вінницької області</t>
  </si>
  <si>
    <t>Заклад дошкільної освіти №5 "Калинка" Шполянської міської ради ОТГ Черкаської області</t>
  </si>
  <si>
    <t xml:space="preserve">Миколаївська гімназія Обухівської селищної ради Дніпровського району Дніпропетровської області </t>
  </si>
  <si>
    <t>Недільна школа при Свято-Покровському храмі м.Луцька</t>
  </si>
  <si>
    <t xml:space="preserve">	Комарницька гімназія, Боринської селищної ради Самбірського району</t>
  </si>
  <si>
    <t>Криворізька гімназія №120 Криворізької міської ради</t>
  </si>
  <si>
    <t>Смілянський навчально-виховний комплекс "Дошкільний навчальний заклад-загальноосвітня школа І-ІІІ ступенів №15"</t>
  </si>
  <si>
    <t>Комунальний заклад загальної середньої освіти "Луцький ліцей №21 імені Михайла Кравчука Луцької міської ради"</t>
  </si>
  <si>
    <t xml:space="preserve">Початкова школа імені Софії Русової </t>
  </si>
  <si>
    <t>Софіївський заклад дошкільної освіти “Берізка” Софіївської селищної ради Дніпропетровської області</t>
  </si>
  <si>
    <t xml:space="preserve">Гімназія ✓5 міста Бердичева Житомирської області </t>
  </si>
  <si>
    <t>ВСП «Класичний фаховий коледж Сумського державного університету»</t>
  </si>
  <si>
    <t>Охтирська загальноосвітня школа І-ІІІ ступенів № 8 Охтирської міської ради Сумської області</t>
  </si>
  <si>
    <t>Комунальний заклад загальної середньої освіти «Жидичинський ліцей № 31 Луцької міської ради»</t>
  </si>
  <si>
    <t>Станція юних техніків Південноукраїнської міської ради</t>
  </si>
  <si>
    <t>Відокремлений структурний підрозділ "Політехнічний фаховий коледж Кременчуцького національного університету імені Михайла Остроградського"</t>
  </si>
  <si>
    <t>Комунальний заклад загальної середньої освіти "Розумівська гімназія "Темп" Долинської сільської ради Запорізького району Запорізької області</t>
  </si>
  <si>
    <t>Тернівська гімназія джулинської сільської ради</t>
  </si>
  <si>
    <t>Комунальна установа Інклюзивно-ресурсний центр Ярмолинецької селищної ради Хмельницької області</t>
  </si>
  <si>
    <t>Центр позашкільної освіти "Мрія" Зіньківської міської ради</t>
  </si>
  <si>
    <t>Прикарпатський фаховий коледж лісового господарства та туризму</t>
  </si>
  <si>
    <t>Некрашівський ЗДО "Бджілка"</t>
  </si>
  <si>
    <t xml:space="preserve">Комунаний заклад дошкільної освіти (ясла -садок)№104 Криворізької міської ради </t>
  </si>
  <si>
    <t>ТОВ "Приватний ліцей "Ай Діти" міста Києва"</t>
  </si>
  <si>
    <t xml:space="preserve">Радехівська гімназія </t>
  </si>
  <si>
    <t>Комунальний заклад "Харківський науковий ліцей "Обдарованість"" Харківської обласної ради</t>
  </si>
  <si>
    <t>Державний професійно-технічний навчальний заклад  «Харківське вище професійне училище сфери послуг»</t>
  </si>
  <si>
    <t>Комунальний заклад дошкільної освіти (ясла-садок) компенсуючого типу №148 Криворізької міської ради</t>
  </si>
  <si>
    <t>Ліцей імені Романа Шухевича Івано-Франківської міської ради</t>
  </si>
  <si>
    <t>Ліцей №3 міста Могилева-Подільського, Могилів-Подільської міської ради, учні 3-В класу</t>
  </si>
  <si>
    <t>Сосницький заклад дошкільної освіти загального типу(ясла -садок) Сосницької селишної ради</t>
  </si>
  <si>
    <t xml:space="preserve">Могилівський ліцей ім. І.М. Шишканя Могилівської сільської ради </t>
  </si>
  <si>
    <t>Чернівецька гімназія N1"Вектор"</t>
  </si>
  <si>
    <t>Комунальний заклад "Заклад дошкільної освіти (ясла-садок) комбінованого типу № 238 Харківської міської ради"</t>
  </si>
  <si>
    <t>Відокремлений структурний підрозділ "Рівненський автотранспортний фаховий коледж Національного університету водного господарства та природокористування"</t>
  </si>
  <si>
    <t>КЗП(ПТ)О "Київський професійний коледж сфери послуг"</t>
  </si>
  <si>
    <t>Заклад дошкільної освіти (ясла-садок) №12 "Олімпійський" Сумської міської ради</t>
  </si>
  <si>
    <t>Опорний заклад освіти "Борівський ліцей Чернівецької селищної ради" Могилів-Подільського району Вінницької області</t>
  </si>
  <si>
    <t>Філія "Випаснянська гімназія № 2" ОЗО "Випаснянський ліцей"</t>
  </si>
  <si>
    <t xml:space="preserve">Зіньківський заклад дошкільної освіти (ясла-садок) №1 "Ромашка" </t>
  </si>
  <si>
    <t>Сумський дошкільний навчальний заклад (ясла -садок)№ 35 "Дюймовочка"м. Суми, Сумської області</t>
  </si>
  <si>
    <t>Заклад дошкільної освіти (ясла-садок) № 14 Львівської міської ради</t>
  </si>
  <si>
    <t>Академічний ліцей імені Володимира Мельника Обухівської міської ради Київської області</t>
  </si>
  <si>
    <t>Гімназія № 4 Підгородненської міської ради Дніпропетровської області</t>
  </si>
  <si>
    <t>КЗОЗ "Харківський обласний медичний фаховий коледж"ХОР</t>
  </si>
  <si>
    <t>Відокремлений підрозділ Національного університету біоресурсів і природокористування України "Ніжинський агротехнічний інститут"</t>
  </si>
  <si>
    <t>Національний університет «Полтавська політехніка імені Юрія Кондратюка»</t>
  </si>
  <si>
    <t>СЗШ 91 м.Львова</t>
  </si>
  <si>
    <t>Морозівська гімназія Новодунаєвецької селищної ради</t>
  </si>
  <si>
    <t>Заклад дошкільної освіти (ясла-садок) комбінованого типу  726 м.Києва</t>
  </si>
  <si>
    <t xml:space="preserve">Михайлівський ліцей Раївської сільської ради </t>
  </si>
  <si>
    <t>Заклад дошкільної освіти (ясла-садок) №43 "Казка" Сумської міської ради</t>
  </si>
  <si>
    <t>Заклад дошкільної освіти (ясла - садок) "Калинка" Охтирської міської ради Сумської області</t>
  </si>
  <si>
    <t xml:space="preserve">ЗДО №3 «ВЕСЕЛКА» Південноукраїнської міської ради </t>
  </si>
  <si>
    <t>Ліцей № 144 ім. Г. Ващенка м. Києва</t>
  </si>
  <si>
    <t>Житомирський дошкільний навчальний заклад №46</t>
  </si>
  <si>
    <t>Опорний заклад освіти "Визирський ліцей" Визирської сільської ради Одеського району Одеської області</t>
  </si>
  <si>
    <t xml:space="preserve">Хмельницький заклад дошкільної освіти  №50 Лелеченька </t>
  </si>
  <si>
    <t>Бережницька гімназія Новицької сільської ради Калуського району Івано-Франківської області</t>
  </si>
  <si>
    <t>Заклад дошкільної освіти (ясла-садок) №6 "Казка" Сарненської міської ради</t>
  </si>
  <si>
    <t xml:space="preserve">Гімназія №6 Олександрійської міської ради Кіровоградської області </t>
  </si>
  <si>
    <t>Бучанська загальноосвітня школа І - ІІІ ступенів #1</t>
  </si>
  <si>
    <t>Баштанський ліцей № 2 Баштанського району Миколаївської області</t>
  </si>
  <si>
    <t>Прикарпатський національний університет імені Василя Стефаника</t>
  </si>
  <si>
    <t xml:space="preserve">Дошкільний навчальний заклад №3 (ясла-садок комбінованого типу) Смілянської міської ради Черкаської області </t>
  </si>
  <si>
    <t>Заклад загальної середньої освіти " Максимівська гімназія"  Збаразької міської ради Тернопільської області</t>
  </si>
  <si>
    <t>Дніпровська гімназія №124 Дніпровської міської ради</t>
  </si>
  <si>
    <t xml:space="preserve">Криворізька гімназія №75 Криворізької міської ради </t>
  </si>
  <si>
    <t>Кам'янський енергетичний фаховий коледж</t>
  </si>
  <si>
    <t xml:space="preserve">Ластівківський заклад загальної середньої освіти І-ІІ рівнів Східницькоі селищної ради Дрогобицького району Львівської області </t>
  </si>
  <si>
    <t xml:space="preserve">Корчинський заклад загальної середньої освіти І-ІІІ ступенів Сколівської міської ради </t>
  </si>
  <si>
    <t>Початкова школа "Школа радості" Львіської міської ради</t>
  </si>
  <si>
    <t>Орлівщинський ліцей Піщанської сільської ради Самарівського району Дніпропетровської області</t>
  </si>
  <si>
    <t>Вільнозапорізький ліцей Вільнозапорізької сільської ради</t>
  </si>
  <si>
    <t>Замостянський ЗЗСО І-ІІІ ступенів</t>
  </si>
  <si>
    <t>ХЗДО 18"Зірочка"</t>
  </si>
  <si>
    <t>Комунальний заклад загальної середньої освіти "Луцька гімназія № 12 Луцької міської ради"</t>
  </si>
  <si>
    <t>Ліцей "Галицький" ЛМР</t>
  </si>
  <si>
    <t>Західно-Донбаський професійний ліцей</t>
  </si>
  <si>
    <t xml:space="preserve">Звірівська початкова школа </t>
  </si>
  <si>
    <t xml:space="preserve">Мукачівський заклад дошкільної освіти 19 Мукачівської міської ради </t>
  </si>
  <si>
    <t>Комунальна установа «Долинський ліцей Долинської сільської ради Одеської області»</t>
  </si>
  <si>
    <t>Ліцей №5 Павлоградської міської ради</t>
  </si>
  <si>
    <t>Державний професійно-технічний навчальний заклад "Куликівський професійний аграрний ліцей"</t>
  </si>
  <si>
    <t>Дошкільний навчальний заклад (ясла-садок) №14 "Калинка"</t>
  </si>
  <si>
    <t xml:space="preserve">Уторопський ліцей </t>
  </si>
  <si>
    <t>Радошинський ліцей ім.Г.Т.Остапюка Голобської селищної ради Ковельського району Волинської області</t>
  </si>
  <si>
    <t>Комунальна організація «Гімназія № 7  Володимирської міської ради»</t>
  </si>
  <si>
    <t>Закболоттівська гімназія Вараської міської ради Рівненської області</t>
  </si>
  <si>
    <t>Кубейський ліцей з початковою школою та гімназією імені академіка Олександра Теодорова - Балана Кубейської сільської ради Болградського району Одеської області</t>
  </si>
  <si>
    <t>Мацошинський заклад загальної середньої освіти І-ІІ ступеня</t>
  </si>
  <si>
    <t>Будинок дитячої та юнацької творчості "Дивоцвіт" Дарницького району м. Києва</t>
  </si>
  <si>
    <t>Пісківський заклад дошкільної освіти "Джерельце" Станишівської сільської ради житомирського району Житомирської області</t>
  </si>
  <si>
    <t>Початкова школа "Дивосвіт" ЛМР</t>
  </si>
  <si>
    <t>Кременчуцький заклад дошкільної освіти (ясла - садок) комбінованого типу №3 Кременчуцької міської ради Кременчуцького району Полтавської області</t>
  </si>
  <si>
    <t>Чорноморський ліцей №4 Чорноморської міської ради Одеського району Одеської області</t>
  </si>
  <si>
    <t>Комунальний заклад дошкільної освіти (ясла-садок) №14 Криворізької міської ради</t>
  </si>
  <si>
    <t>Вітковицький ліцей Березнівської міської ради Рівненського району Рівненської області</t>
  </si>
  <si>
    <t>КЗ СОР "Лебединський педагогічний фаховий коледж"</t>
  </si>
  <si>
    <t>Демидівський ЗДО (ясла - садок) "Сонечко"</t>
  </si>
  <si>
    <t>Романівська філія КУ "Ананьївський ліцей №1 Ананьївської міської ради"</t>
  </si>
  <si>
    <t>Вертіївський дошкільний навчальний заклад Колосок Вертіївської сільської ради</t>
  </si>
  <si>
    <t>Житомирський дошкільний навчальний заклад №21</t>
  </si>
  <si>
    <t>Гребениківський ліцей Великомихайлівської селищної ради Роздільнянського району Одеської області</t>
  </si>
  <si>
    <t>Вишнівська загальноосвітня школа І-ІІІ ступенів Новооржицької селищної ради</t>
  </si>
  <si>
    <t>Жизномирська загальноосвітня школа І - ІІІ ступенів</t>
  </si>
  <si>
    <t>Межівський ліцей №2 Межівської селищної ради</t>
  </si>
  <si>
    <t xml:space="preserve">Народицький ліцей Народицької селищної ради </t>
  </si>
  <si>
    <t>Новов'язівський ліцей Юр'ївської селищної ради</t>
  </si>
  <si>
    <t>Просянський ліцей Нововодолазької селищної ради Харківської області</t>
  </si>
  <si>
    <t>Київський ліцей Кітерра</t>
  </si>
  <si>
    <t>Опорний заклад освіти "Гірниківський ліцей Ратнівської селищної ради"</t>
  </si>
  <si>
    <t>Прибужанівський ліцей Прибужанівської сільської ради Вознесенського району Миколаївської області</t>
  </si>
  <si>
    <t>Заклад дошкільної освіти (ясла-садок) №1 «Ромашка» комбінованого типу міста Березне Березнівської міської ради Рівненського району Рівненської області</t>
  </si>
  <si>
    <t>Дніпровський технолого-економічний фаховий коледж</t>
  </si>
  <si>
    <t>Лебединський заклад загальної середньої освіти І-ІІІ ступенів №6 Лебединської міської раду Сумської області</t>
  </si>
  <si>
    <t xml:space="preserve">Могилянівський ліцей Острозької міської ради </t>
  </si>
  <si>
    <t>Кричильський ліцей імені Леоніда Куліша-Зіньківа</t>
  </si>
  <si>
    <t>Бердянська загальноосвітня школа І-ІІІ ступенів №5 Бердянської міської ради Запорізької області</t>
  </si>
  <si>
    <t>Полтавський базовий медичний фаховий коледж</t>
  </si>
  <si>
    <t>Прилуцький заклад дошкільної освіти (ясла-садок) комбінованого типу №11 Прилуцької міської ради Чернігівської області</t>
  </si>
  <si>
    <t>Філія "Випаснянська гімназія №1" ОЗО "Випаснянський ліцей"аснянський ліцей"</t>
  </si>
  <si>
    <t>ДПТНЗ "Кам'янський центр підготовки та перепідготовки робітничих кадрів будівництва та автотранспорту "</t>
  </si>
  <si>
    <t>ВСП "Шепетівський фаховий коледж ЗВО " Подільський державний університет"</t>
  </si>
  <si>
    <t>Литячівська гімназія</t>
  </si>
  <si>
    <t>Запорізький ліцей "ОРТ-Алєф" Запорізької міської ради</t>
  </si>
  <si>
    <t xml:space="preserve">КЗ Авангардівський ЗДО"Берізка " Авангардівської селищної ради </t>
  </si>
  <si>
    <t>Криворізька гімназія №87 Криворізької міської ради</t>
  </si>
  <si>
    <t>Гвоздавська гімназія Подільський район Одеська область</t>
  </si>
  <si>
    <t>Комунальний заклад дошкільної освіти комбінованого типу (ясла-садок) №161 Криворізької міської ради</t>
  </si>
  <si>
    <t xml:space="preserve">Богданівський ліцей імені Григорія Ващенка Линовицької селищної ради </t>
  </si>
  <si>
    <t>Ярославицький ліцей Ярославицької сільської ради</t>
  </si>
  <si>
    <t>Комунальний заклад "Покотилівський заклад дошкільної освіти (ясла-садок) комбінованого типу Височанської селищної ради Харківського району Харківської області"</t>
  </si>
  <si>
    <t>Овлашівський заклад загальної середньої освіти І - ІІ ступенів Роменської міської ради Сумської області</t>
  </si>
  <si>
    <t xml:space="preserve">Смілянська загальноосвітня школа І-ІІІ ступенів №1 Смілянської міської ради Черкаської області </t>
  </si>
  <si>
    <t>Комунальний заклад дошкільної освіти (Центр розвитку дитини) №2 "Веселі дзвіночки" Вільногірської міської ради Дніпропетровської області</t>
  </si>
  <si>
    <t>Ліцей №14 імені Івана Огієнка м. Хмельницького</t>
  </si>
  <si>
    <t>Опорний заклад освіти " Синюхинобрідський ліцей "</t>
  </si>
  <si>
    <t xml:space="preserve">Орлівщинська гімназія Піщанської  сільської ради Новомосковського району Дніпропетровської області </t>
  </si>
  <si>
    <t xml:space="preserve">Скреготівська початкова школа </t>
  </si>
  <si>
    <t>Будянський ліцей Тростянецької селищної ради Вінницької області</t>
  </si>
  <si>
    <t xml:space="preserve">Заклад дошкільної освіти ✓16 "Сонечко" м. Івано-Франківськ </t>
  </si>
  <si>
    <t>Бочманівський ЗДО "Берізка" Куяльницької сільської ради , Подільського району, Одеської області</t>
  </si>
  <si>
    <t>Комунальний заклад "Кетрисанівський ліцей" Кетрисанівської сільської ради Кропивницького району Кіровоградської області</t>
  </si>
  <si>
    <t>Бурштинський ліцей 3</t>
  </si>
  <si>
    <t xml:space="preserve">Березанський ліцей Березанської селищної ради </t>
  </si>
  <si>
    <t xml:space="preserve">Пирятинський ЗДО Сонечко Пирятинської міської ради Полтавської області </t>
  </si>
  <si>
    <t>СК ЗДО " Слов'янський я/с №1 "Веселка" Слов'янської сільської ради"</t>
  </si>
  <si>
    <t>Дошкільний навчальний заклад №27 "Джерельце" (ясла-садок комбінованого типу), центр природного оздоровлення дітей</t>
  </si>
  <si>
    <t>ЗЗСО Сокальський ліцей №1 імені Олега Романіва</t>
  </si>
  <si>
    <t>Центр професійно-технічної освіти м.Житомира</t>
  </si>
  <si>
    <t xml:space="preserve">Орлівщинський заклад дошкільної освіти "Веселка" Піщанської сільської ради Новомосковського району Дніпропетровської області </t>
  </si>
  <si>
    <t>омунальний заклад освіти «Коломійцівська  гімназія» Покровської селищної ради  Синельниківського району Дніпропетровської області</t>
  </si>
  <si>
    <t xml:space="preserve">Одеський ЗДО №45 Одеської міської ради </t>
  </si>
  <si>
    <t>Опорний заклад - Глухівська загальноосвітня школа І-ІІІ ступенів №6 Глухівської міської ради Сумської області</t>
  </si>
  <si>
    <t>Заклад дошкільної освіти ясла-садок комбінованого типу №179 Львівської міської ради</t>
  </si>
  <si>
    <t>Опорний заклад загальної середньої освіти "Узинський ліцей №1"</t>
  </si>
  <si>
    <t>Курозванівський ліцей Гощанської селищної ради Рівненської області</t>
  </si>
  <si>
    <t xml:space="preserve">опорний заклад Прислуцький ліцей  Березнівської міської ради Рівненського району Рівненської області </t>
  </si>
  <si>
    <t>Інгуло - Кам*янська філія Ліцею Новгородківської селищної ради</t>
  </si>
  <si>
    <t>Курінь імені Івана Сірка Нововодолазького ліцею №3 Нововодолазької селищної ради Харківської області</t>
  </si>
  <si>
    <t xml:space="preserve">Вільногірський ліцей 2 Вільногірської міської ради Дніпропетровської області </t>
  </si>
  <si>
    <t xml:space="preserve">Грицівське вище професійне училище 38 </t>
  </si>
  <si>
    <t>Первомайська гімназія №3 Первомайської міської ради</t>
  </si>
  <si>
    <t>Дубовʼязівський дошкільний навчальний заклад (ясла-садок) «Сонечко» Дубовʼязівської селищної ради Конотопського району Сумської області</t>
  </si>
  <si>
    <t>Великодолинський заклад дошкільної освіти "Теремок" Великодолинської селищної ради Одеського району Одеської області</t>
  </si>
  <si>
    <t>ВСП "Марганецький фаховий коледж НТУ "ДП"</t>
  </si>
  <si>
    <t xml:space="preserve">Торчинський професійний ліцей </t>
  </si>
  <si>
    <t>Ліцей №33 м. Житомира</t>
  </si>
  <si>
    <t>комунальний заклад "Заклад дошкільної освіти (ясла-садок) № 36 Харківської міської ради"</t>
  </si>
  <si>
    <t>Білостоцька гімназія - філія ОЗЗСО"Торчинський ліцей Торчинської селищної ради"</t>
  </si>
  <si>
    <t>Ліцей 1 м. Копичинці</t>
  </si>
  <si>
    <t>Жашківський опорний ліцей №2 Жашківської міської ради, Черкаської області</t>
  </si>
  <si>
    <t>Кременчуцький заклад дошкільної освіти (ясла-садок) №41 Кременчуцької міської ради Кременчуцького району Полтавської області</t>
  </si>
  <si>
    <t xml:space="preserve">Великодимерський ліцей Великодимерської селищної ради </t>
  </si>
  <si>
    <t>Городненський ліцей з початковою школою та гімназією Городненської територіальної громади  Болградського району Одеської області</t>
  </si>
  <si>
    <t>Харківський автомобільно-дорожній фаховий коледж</t>
  </si>
  <si>
    <t xml:space="preserve">Ворожбянський ліцей (опорний заклад) Ворожбянської міської ради Сумської області </t>
  </si>
  <si>
    <t>Комунальний заклад "Вінницький ліцей №29"</t>
  </si>
  <si>
    <t>Шпитьківський академічний ліцей «Скіф»</t>
  </si>
  <si>
    <t>Баштечківський заклад дошкільної освіти "Сонечко"</t>
  </si>
  <si>
    <t>Хмельницький ЗДО № 5 «CОЛОВЕЙКО» Хмельницької міської ради</t>
  </si>
  <si>
    <t>Комунальний заклад " Кукулянська гімназія Студенянської сільської ради Вінницької області"</t>
  </si>
  <si>
    <t>Миролюбівський ліцей Раївської сільської ради</t>
  </si>
  <si>
    <t>Южноукраїнський ліцей 3</t>
  </si>
  <si>
    <t>Херсонський навчально-виховний комплекс загальноосвітня школа I-III ступенів №9 Херсонської міської ради</t>
  </si>
  <si>
    <t xml:space="preserve">Тлумацький ЗДО " Сонечко " Івано Франківська область </t>
  </si>
  <si>
    <t>Херсонський навчально-виховний комплекс загальноосвітня школа I-III ступенів №9 Херсонської міської ради.</t>
  </si>
  <si>
    <t>ВСП "Бережанський фаховий коледж НУБіП України"</t>
  </si>
  <si>
    <t>Ярославський заклад загальної середньої освіти Плахтіївської сільської ради Білгород-Дністровського району Одеської області</t>
  </si>
  <si>
    <t>Ларжанський ліцей Саф'янівської сільської ради Ізмаїльський район Одеська область</t>
  </si>
  <si>
    <t xml:space="preserve">Ліцей #2 Таврійської міської ради Херсонської області </t>
  </si>
  <si>
    <t>Заклад дошкільної освіти № 2 "Теремок" Борзнянської міської ради Чернігівської області</t>
  </si>
  <si>
    <t>Сілецька гімназія імені Івана Климіва-Легенди</t>
  </si>
  <si>
    <t xml:space="preserve">м.П'ятихатки Кам'янський район Дніпропетровська область </t>
  </si>
  <si>
    <t>Посухівська початкова школа Паланської сільської ради Уманського району Черкаської області</t>
  </si>
  <si>
    <t xml:space="preserve">Заклад дошкільної освіти (дитячий садок) №83 "Чижик" Запорізької міської ради </t>
  </si>
  <si>
    <t>Ліцей №2 Володимирської міської ради</t>
  </si>
  <si>
    <t>Ніжинська гімназія № 17 Ніжинської міської ради Чернігівської області</t>
  </si>
  <si>
    <t xml:space="preserve">Дмитрівський дитячий садок "Ромашка" Миколаївської сільської ради Синельниківського району Дніпропетровської області </t>
  </si>
  <si>
    <t>Чернівецька гімназія 4</t>
  </si>
  <si>
    <t>Дніпровський фаховий коледж будівельно-монтажних технологій та архітектури</t>
  </si>
  <si>
    <t>Комунальний заклад професійної освіти "Нововолинський центр професійної освіти"</t>
  </si>
  <si>
    <t>Царичанський ЗДО "Вишенька" Царичанської селищної ради</t>
  </si>
  <si>
    <t>Комунальний заклад загальної середньої освіти "Гімназія №30 Хмельницької міської ради"</t>
  </si>
  <si>
    <t>Михайлюцький ліцей Михайлюцької сільської ради Шепетівського району Хмельницької області</t>
  </si>
  <si>
    <t xml:space="preserve">Черкасский ліцей Черкаської селищної ради </t>
  </si>
  <si>
    <t>Заклад дошкільної освіти #7 Чортківської міської ради</t>
  </si>
  <si>
    <t xml:space="preserve">Чернівецький ліцей 14 Чернівецької міської ради </t>
  </si>
  <si>
    <t>Комунальний заклад "Харківська початкова школа №180"</t>
  </si>
  <si>
    <t>Хмельницький заклад дошкільної освіти № 24 "Барвінок"</t>
  </si>
  <si>
    <t>Заклад вищої освіти "Університет Короля Данила"</t>
  </si>
  <si>
    <t>Опорний заклад освіти "Курісовський ліцей" Курісовської сільської ради</t>
  </si>
  <si>
    <t xml:space="preserve">Державний навчальний заклад «Київське обласне вище професійне училище харчових технологій та ресторанного сервісу» </t>
  </si>
  <si>
    <t xml:space="preserve">Заклад дошкільної освіти (ясла-садок) 33 Рівненської міської ради </t>
  </si>
  <si>
    <t>Заклад загальної середньої освіти "Любешівськоволянська гімназія" Любешівської селищної ради Волинської області</t>
  </si>
  <si>
    <t xml:space="preserve">ЗДО (ясла-садок) №17 "Перлинка" Ніжинської міської ради </t>
  </si>
  <si>
    <t>Заклад загальної середньої освіти "Шимковнецька гімназія"</t>
  </si>
  <si>
    <t>ОЗ "Малнівський ЗЗСО І-ІІІст"</t>
  </si>
  <si>
    <t>Доброгостівський ЗЗСО I-III  ст. ім. І. Боберського</t>
  </si>
  <si>
    <t xml:space="preserve">Кременчуцький медичний фаховий коледж імені В.І. Литвиненка </t>
  </si>
  <si>
    <t>КЗ "Чугуївський опорний ліцей №6 ім. І.М.Кожедуба" Чугуївської міської ради Харківської області</t>
  </si>
  <si>
    <t>Зав'язанцівський заклад загальної середньої освіти І-ІІІ ступенів</t>
  </si>
  <si>
    <t>Заклад дошкільної освіти (ясла - садок) √4 "Казочка" Ніжинської міської ради Чернігівської області</t>
  </si>
  <si>
    <t>Зорянський ліцей Слов'янської сільської ради</t>
  </si>
  <si>
    <t>Пасіки-Зубрицька гімназія Львівського району Львівської області</t>
  </si>
  <si>
    <t>Ліцей №3 міста Могилева-Подільського, Могилів-Подільської міської ради Вінницької області</t>
  </si>
  <si>
    <t>Хмельницький заклад дошкільної освіти №50 "Лелеченька"</t>
  </si>
  <si>
    <t>Одеський ліцей №56 Одеської міської ради</t>
  </si>
  <si>
    <t>Олевський ліцей №3 Олевської міської ради</t>
  </si>
  <si>
    <t>ЗДО "Веселка" Іркліївської сільської ради</t>
  </si>
  <si>
    <t>Каланчацький заклад загальної середньої освіти</t>
  </si>
  <si>
    <t>Заклад дошкільної освіти (ясла-садок) комбінованого типу №11 "Горобинка" Чернівецької міської ради</t>
  </si>
  <si>
    <t>Сонячненський ліцей Чернеччинської сільської ради Охтирського району Сумської області</t>
  </si>
  <si>
    <t>Комунальний заклад "Міжгірський професійний коледж" Закарпатської обласної ради</t>
  </si>
  <si>
    <t>Хмельницький заклад дошкільної освіти № 49 "Дюймовочка"</t>
  </si>
  <si>
    <t>Удрицький ліцей Миляцької сільської ради Сарненського району Рівненської області</t>
  </si>
  <si>
    <t>Комунальний заклад "Кукулянська гімназія Студенянської сільської ради Вінницької області"</t>
  </si>
  <si>
    <t>Кулішівський ліцей Ємільчинської селищної ради Житомирської області</t>
  </si>
  <si>
    <t>Комунальний заклад " Опорний заклад освіти " Слобідський ліцей"</t>
  </si>
  <si>
    <t>Комунальний заклад "Матвіївська загальноосвітня санаторна школа-інтернат І-ІІІ ступенів" Запорізької обласної ради</t>
  </si>
  <si>
    <t>Гімназія с. Слобідка Іванівської сільської ради Вінницької області</t>
  </si>
  <si>
    <t>Хрестищенська гімназія Красноградської міської ради Харківської області</t>
  </si>
  <si>
    <t>Хмельницький заклад дошкільної освіти # 15 "Червона шапочка" Хмельницької міської ради Хмельницької області</t>
  </si>
  <si>
    <t>Заклад дошкільної освіти (ясла - садок) №1 "Журавлик" Чорноморської міської ради Одеського району Одеської області</t>
  </si>
  <si>
    <t>Житомирський дошкільний навчальний заклад №3</t>
  </si>
  <si>
    <t>Відокремлений структурний підрозділ "Житомирський торговельно-економічний фаховий коледж Державного торговельно-економічного університету"</t>
  </si>
  <si>
    <t>Сарненський ліцей №1 ім. Т. Г. Шевченка</t>
  </si>
  <si>
    <t>Професійно-технічне училище №32 м. Бобринець Кіровоградська область</t>
  </si>
  <si>
    <t>Комунальний заклад дошкільної освіти (ясла-садок) комбінованого типу №202 Криворізької міської ради</t>
  </si>
  <si>
    <t>Хмельницький заклад дошкільної освіти №26 "Кульбабка"</t>
  </si>
  <si>
    <t>гімназія №5 міста Ківерці Волинської області</t>
  </si>
  <si>
    <t>Комунальний заклад "Канівський академічний ліцей "Гармонія" Черкаської обласної ради"</t>
  </si>
  <si>
    <t>Заклад дошкільної освіти (ясла-садок) комбінованого типу "Пізнайко"</t>
  </si>
  <si>
    <t>Черкаська спеціалізована школа І-ІІІ ступенів №33 ім. В. Симоненка Черкаської міської ради Черкаської області</t>
  </si>
  <si>
    <t>Овруцький заклад дошкільної освіти №5 Овруцької міської ради Житомирської області</t>
  </si>
  <si>
    <t>Царичанський ліцей Царичанської селищної ради</t>
  </si>
  <si>
    <t xml:space="preserve">Межівський ліцей № 1 Межівської селищної ради </t>
  </si>
  <si>
    <t>ЗЗСО"Угриничівська гімназія"</t>
  </si>
  <si>
    <t>Пісківський ЗЗСО І-ІІІ ст. ім. П.Г.Тичини</t>
  </si>
  <si>
    <t>Криворізька гімназія 62 КМР</t>
  </si>
  <si>
    <t>Гімназія з дошкільним підрозділом с. Грушківці Іванівської сільської ради Вінницької області</t>
  </si>
  <si>
    <t>Баранівецький ЗЗСО І-ІІІ ст.</t>
  </si>
  <si>
    <t>Хмельницький заклад дошкільної освіти №26"Кульбабка"</t>
  </si>
  <si>
    <t>Дніпровська гімназія №114 Дніпровської міської ради</t>
  </si>
  <si>
    <t xml:space="preserve">Хмельницький заклад дошкільної освіти 50 Лелеченька </t>
  </si>
  <si>
    <t xml:space="preserve">Комунальний заклад "Великобушинський заклад дошкільної освіти (ясла-садок) "Дзвіночок " Немирівської міської ради Вінницької області </t>
  </si>
  <si>
    <t>Яковлівський Опорний Заклад Загальної Середньої Освіти Степанівської сільської територіальної громади Роздільнянського району Одеської області</t>
  </si>
  <si>
    <t>Відокремлений структурний підрозділ "Фаховий коледж технологій, бізнесу та права Волинського національного університету імені Лесі Українки"</t>
  </si>
  <si>
    <t>Опорний заклад освіти "Ратнівський ліцей №1 імені Героя України Едуарда Камардіна Ратнівської селищної ради"</t>
  </si>
  <si>
    <t>Березнівський економіко-гуманітарний ліцей Березнівської міської ради Рівненського району Рівненської області</t>
  </si>
  <si>
    <t>Муравищенський ЗДО "Перлинка"</t>
  </si>
  <si>
    <t xml:space="preserve">Хутірський ліцей Петриківської селищної ради </t>
  </si>
  <si>
    <t>Одеська спеціальна школа №3 Одеської обласної ради Одеської області</t>
  </si>
  <si>
    <t>Борзнянський аграрний фаховий коледж</t>
  </si>
  <si>
    <t xml:space="preserve">Славутська гімназія номер 6 Славутської міської ради </t>
  </si>
  <si>
    <t>Чумаківський ліцей Чумаківської сільскої ради Дніпровського району Дніпропетровської області</t>
  </si>
  <si>
    <t>Комунальний заклад освіти "Межівськек професійно-технічне училище" Дніпропетровської обласної ради</t>
  </si>
  <si>
    <t>Комунальний заклад позашкільної освіти "Центр дитячої та юнацької творчості "Веселка" Криворізької міської ради</t>
  </si>
  <si>
    <t>ДПТНЗ "Яготинський ЦПТО"</t>
  </si>
  <si>
    <t>Криворізька гімназія №28 Криворізької міської ради</t>
  </si>
  <si>
    <t>Крупецький ліцей Крупецької сільської ради</t>
  </si>
  <si>
    <t>Хмельницький заклад дошкільної освіти 7 « Козачок»</t>
  </si>
  <si>
    <t>Дніпровський ліцей 36 ДМР</t>
  </si>
  <si>
    <t>Дніпровська гімназія 13 ДМР</t>
  </si>
  <si>
    <t>Білоцерківський фаховий коледж сервісу та дизайну</t>
  </si>
  <si>
    <t>Комунальний заклад професійної (професійно-технічної) освіти "Київський професійний коледж артдизайну"</t>
  </si>
  <si>
    <t>КЗ « Трибусівська гімназія Студенянської сільської ради Вінницької області»</t>
  </si>
  <si>
    <t>Зеленська гімназія Ковельської міської ради Волинської області</t>
  </si>
  <si>
    <t>Ліцей №81 ім.П.Сагайдачного ЛМР</t>
  </si>
  <si>
    <t>Мазурівська гімназія Тульчинської міської ради Вінницької області</t>
  </si>
  <si>
    <t>Колківський ліцей Дубровицької міської ради</t>
  </si>
  <si>
    <t>Комунальний заклад дошкільної освіти загального розвитку (ясла - садок) "Зернятко" Васильківської селищної ради)</t>
  </si>
  <si>
    <t>Дніпровська гімназія№2ДМР</t>
  </si>
  <si>
    <t>Державний навчальний заклад «Міжрегіональне вище професійне училище з поліграфії та інформаційних технологій»</t>
  </si>
  <si>
    <t>Краснопільський ліцей №2 Краснопільської селищної ради Сумської області</t>
  </si>
  <si>
    <t>Залісецький ліцей імені Андрія Чабана</t>
  </si>
  <si>
    <t>Литвинівська гімназія Жашківської міської ради Черкаської області</t>
  </si>
  <si>
    <t xml:space="preserve">Стрілківський заклад дошкільної освіти Стрийської міської ради Стрийського району </t>
  </si>
  <si>
    <t>КУ Сумська спеціалізована школа І-ІІІ ступенів №17, м.Суми, Сумської області</t>
  </si>
  <si>
    <t>Краматорський фаховий коледж технологій та дизайну</t>
  </si>
  <si>
    <t>Державний професійно-технічний навчальний заклад "Шосткинське вище професійне училище"</t>
  </si>
  <si>
    <t>Голосківська гімназія</t>
  </si>
  <si>
    <t>Поливанівський заклад дошкільної освіти Магдалинівської селищної ради</t>
  </si>
  <si>
    <t xml:space="preserve">Терезинська гімназія-початкова школа </t>
  </si>
  <si>
    <t>Летичівський ліцей №3 Летичівської селищної ради Хмельницького району Хмельницької області</t>
  </si>
  <si>
    <t>ВСП«Львівський фаховий коледж транспортної інфраструктури Національного університету «ЛЬВІВСЬКА ПОЛІТЕХНІКА»</t>
  </si>
  <si>
    <t>Гірський ліцей Гірської сільської ради</t>
  </si>
  <si>
    <t>Мотовилівська гімназія Фастівської місткої ради Київської області</t>
  </si>
  <si>
    <t>Комунальний заклад "Широківський заклад дошкільної освіти (ясла-садок)№4" Широківської селищної ради</t>
  </si>
  <si>
    <t>Мокротинський заклад загальної середньої освіти І-ІІІ ступенів</t>
  </si>
  <si>
    <t>Світанківська гімназія Лосинівської селищної ради Ніжинського району Чернігівської області</t>
  </si>
  <si>
    <t>Комунальний заклад "Ліцей № 37 імені Максима Самойловича" Кам'янської міської ради</t>
  </si>
  <si>
    <t xml:space="preserve">Новоандріївська філія Ліцею Новгородківської селищної ради Кропивницького району Кіровоградської області </t>
  </si>
  <si>
    <t xml:space="preserve">Звенигородський ліцей N 2 Звенигородської міської ради Звенигородського району Черкаської області </t>
  </si>
  <si>
    <t>Ліцей № 42 Дніпровського району міста Києва</t>
  </si>
  <si>
    <t>Миколаївський ліцей ім. Олега Ольжича</t>
  </si>
  <si>
    <t>КЗ СОР "Путивльський педагогічний фаховий коледж імені С. В. Руднєва"</t>
  </si>
  <si>
    <t xml:space="preserve">ЗДО (ясла-садок) №5 "Вербиченька" Сарненської міської ради </t>
  </si>
  <si>
    <t xml:space="preserve">Пирятинський ліцей Пирятинської міської ради Полтавської області </t>
  </si>
  <si>
    <t>Заклад дошкільнох освіти №6 "Казка" загального розвитку Христинівської міської ради</t>
  </si>
  <si>
    <t>Дніпровська гімназія №17 Дніпровської міської ради</t>
  </si>
  <si>
    <t>Відокремлений структурний підрозділ "Криворізький фаховий коледж Державного університету економіки і технологій"</t>
  </si>
  <si>
    <t>Рівненський ліцей №22 Рівненської міської ради</t>
  </si>
  <si>
    <t>Криворізький ліцей №119 Криворізької міської ради</t>
  </si>
  <si>
    <t>Божківський ліцей (опорний заклад) Новоселівської сільської ради Полтавського району Полтавської області</t>
  </si>
  <si>
    <t>Заклад дошкільної освіти(ясла-садок)№187 Львівської міської ради</t>
  </si>
  <si>
    <t>Узинська гімназія Івано Франківської міської ради</t>
  </si>
  <si>
    <t>Пільноолексинецька філія Опорного закладу Городоцький ліцей №2 Городоцької міської ради</t>
  </si>
  <si>
    <t>Комунальний заклад "Полтавська загальноосвітня школа І-ІІІ ступенів №30 Полтавської міської ради Полтавської області" заклад "Полтавська загальноосвітня школа І-ІІІ ступенів №30 Полтавської міської ради Полтавської області"</t>
  </si>
  <si>
    <t>Охтирська загальноосвітня школа І-ІІІ ступенів № 4 імені Остапа Вишні Охтирської міської ради Сумської області</t>
  </si>
  <si>
    <t>Мужиловицька гімназія Новояворівської міської ради</t>
  </si>
  <si>
    <t>Комунальний заклад "Початкова школа "Волошка" Кам'янської міської ради</t>
  </si>
  <si>
    <t>Прилуцький заклад дошкільної освіти (ясла-садок) комбінованого типу 25</t>
  </si>
  <si>
    <t>Заклад дошкільної освіти (ясла-садок комбінованого типу) "Сонечко" Визирської сільської ради</t>
  </si>
  <si>
    <t>Двірцівський заклад загальної середньої освіти І-ІІІ ступенів</t>
  </si>
  <si>
    <t>Комунальний заклад дошкільної освіти "Межівський ясла-садок №3 "Барвінок"Межівської селищної ради"</t>
  </si>
  <si>
    <t>Крюківщинський ліцей "Лідер "</t>
  </si>
  <si>
    <t>КЗ "Нікопольська міська школа мистецтв №1"</t>
  </si>
  <si>
    <t>Головківська гімназія Олександрійської міської ради Кіровоградської області</t>
  </si>
  <si>
    <t>Лопатинський ліцей Лопатинської селищної ради Львівської області</t>
  </si>
  <si>
    <t>Чернеччинська гімназія Краснопільської селищної ради</t>
  </si>
  <si>
    <t>Золотоніський заклад дошкільної освіти (ясла-садок) "Берізка"</t>
  </si>
  <si>
    <t xml:space="preserve">Святилівський  заклад дошкільної освіти "Малятко" </t>
  </si>
  <si>
    <t>Заклад дошкільної освіти (ясла-садок) №10 "Білочка" Первомайської міської ради Миколаївської області</t>
  </si>
  <si>
    <t>Бобринецький дошкільний навчальний заклад №2 "РОМАШКА" Бобринецької міської ради</t>
  </si>
  <si>
    <t>Козелецький заклад дошкільної освіти №1 комбінованого типу Козелецької селищної ради Чернігівської області</t>
  </si>
  <si>
    <t>Корчинський заклад загальної середньої освіти І-ІІІ ступенів Сколівської міської ради</t>
  </si>
  <si>
    <t>Городецький ліцей Сарненської міської ради Рівненської області</t>
  </si>
  <si>
    <t>Романівський заклад дошкільної освіти "Ромашка" Романівської селищної ради Житомирської області</t>
  </si>
  <si>
    <t>Заклад дошкільної освіти с.Звенигород Давидівської сільської ради Львівського району Львівської області</t>
  </si>
  <si>
    <t>Комунальний заклад "Заклад дошкільної освіти ( ясла-садок) №39 " Золотий промінчик " Кропивницької міської ради"</t>
  </si>
  <si>
    <t>Державний навчальний заклад "Корсунь-Шевченківський професійний ліцей"</t>
  </si>
  <si>
    <t>Малопавлівський ліцей Комишанської сільської ради Охтирського району Сумської області</t>
  </si>
  <si>
    <t>Старокозацький ліцей Старокозацької сільської ради Білгород-Дністровського району Одеської області</t>
  </si>
  <si>
    <t>Мринський ліцей Мринської сільської ради</t>
  </si>
  <si>
    <t>Дніпровський полімовний ліцей №23 "Соборний" Дніпровської міської ради</t>
  </si>
  <si>
    <t xml:space="preserve">Перехрестівський заклад загальної середньої освіти Затишанської селищної ради Роздільнянського району Одеської області </t>
  </si>
  <si>
    <t>Заклад дошкільної освіти 20 "Дзвіночок "</t>
  </si>
  <si>
    <t>Заклад дошкільної освіти (ясла - садок) "Вільні"</t>
  </si>
  <si>
    <t xml:space="preserve">Зубковицький ліцей </t>
  </si>
  <si>
    <t>Ліцей с. Яблунів</t>
  </si>
  <si>
    <t>КОМУНАЛЬНИЙ ЗАКЛАД "КОЧЕТОЦЬКА САНАТОРНА ШКОЛА" ХАРКІВСЬКОЇ ОБЛАСНОЇ РАДИ</t>
  </si>
  <si>
    <t>Заклад дошкільної освіти (ясла-садок) «ЛЕВОМРІЙ» ЛМР</t>
  </si>
  <si>
    <t>Комунальний заклад дошкільної освіти (ясла-садок) №230 Криворізької міської ради</t>
  </si>
  <si>
    <t>Троїцько-Сафонівська гімназія Казанківської селищної ради Миколаївської області</t>
  </si>
  <si>
    <t>Вільнянська гімназія №1 Вільнянської міської ради Запорізької області</t>
  </si>
  <si>
    <t>Прилуцький заклад дошкільної освіти (ясла-садок) комбінованого типу №29 Прилуцької міської ради Чернігівської області</t>
  </si>
  <si>
    <t>Комунальний заклад "Харківський ліцей №10 Харківської міської ради"</t>
  </si>
  <si>
    <t xml:space="preserve">Санаторна школа №20 І-ІІ ступенів  </t>
  </si>
  <si>
    <t>Дніпровська гімназія № 41 Дніпровської міської ради</t>
  </si>
  <si>
    <t xml:space="preserve">Недашківський ліцей </t>
  </si>
  <si>
    <t>Сумський дошкільний навчальний заклад(центр розвитку дитини) № 28 "Ювілейний" Сумської міської ради</t>
  </si>
  <si>
    <t>Зарічненський ліцей Черкаської селищної ради  Самарівського району Дніпропетровської області</t>
  </si>
  <si>
    <t>Комунальна установа Сумська спеціалізована школа І-ІІІ ступенів №17 м. Суми, Сумської області</t>
  </si>
  <si>
    <t>Черкаська спеціалізована школа І-ІІІ ступенів №28 ім. Т.Г. Шевченка Черкаської міської ради Черкаської області</t>
  </si>
  <si>
    <t>Протопопівський ліцей Приютівської селищної ради Олександрійського району Кіровоградської області</t>
  </si>
  <si>
    <t>Лазівська гімназія Нижньоворітської сільської ради Мукачівського району</t>
  </si>
  <si>
    <t xml:space="preserve">Центральноукраїнський національний технічний університет </t>
  </si>
  <si>
    <t>Малопавлівський ліцей Комишанської сільської ради</t>
  </si>
  <si>
    <t>Марганецький ліцей №9 Марганецької міської ради Дніпропетровської області</t>
  </si>
  <si>
    <t>Заверещицький навчально-виховний комплекс І-ІІІ ступенів «заклад загальної середньої освіти-заклад дошкільної освіти «Берегиня»» Городоцької міської ради Львівської області</t>
  </si>
  <si>
    <t>Комунальний заклад "Ліцей "Лідер" міста Самбора Самбірської міської ради Львівської області"</t>
  </si>
  <si>
    <t>Козаровицька гімназія Димерської селищної ради</t>
  </si>
  <si>
    <t xml:space="preserve"> Горбачівська гімназія з дошкільним підрозділом </t>
  </si>
  <si>
    <t>Нововижвівська гімназія Старовижівської селищної ради Ковельського р-ну</t>
  </si>
  <si>
    <t>ліцей "Ерудит" Монастрищенської міської ради Черкаської області</t>
  </si>
  <si>
    <t>Нижчедубечанська гімназія Пірнівської сільської ради</t>
  </si>
  <si>
    <t>Сарненський ліцей 1 їм. Т.Г.Шевченка</t>
  </si>
  <si>
    <t>ДНЗ "Львівське вище професійне художнє училище"</t>
  </si>
  <si>
    <t>комунальний заклад «Харківський ліцей №28 Харківської міської ради»</t>
  </si>
  <si>
    <t>Старокутський ліцей Кутської селищної ради Косівського району Івано-Франківської області</t>
  </si>
  <si>
    <t>Іржавецький ліцей Ічнянської міської ради</t>
  </si>
  <si>
    <t>Березинський заклад загальної середньої освіти І-ІІІ ст. ім. А. Марунчака Новороздільської міської ради Стрийського району Львівської області</t>
  </si>
  <si>
    <t>загальноосвітня школа І - ІІІ ступенів с. Касперівці</t>
  </si>
  <si>
    <t>Марганецький ліцей № 9 Марганецької міської ради Дніпропетровської області</t>
  </si>
  <si>
    <t>Холминська загальноосвітня школа І-ІІІ ступенів Холминської селищної ради Корюківського району Чернігівської області</t>
  </si>
  <si>
    <t>Западинська гімназія</t>
  </si>
  <si>
    <t>Новоборівський ЦРД "Казка"</t>
  </si>
  <si>
    <t>Нововолинський заклад дошкільної освіти №8</t>
  </si>
  <si>
    <t xml:space="preserve">Криворізька гімназія 16 Криворізької міської ради </t>
  </si>
  <si>
    <t>Мирненський ліцей Біляївської міської ради</t>
  </si>
  <si>
    <t>ЧЕРНІГІВСЬКА ГІМНАЗІЯ N 28 ЧЕРНІГІВСЬКОЇ МІСЬКОЇ РАДИ</t>
  </si>
  <si>
    <t>Заклад дошкільної освіти №9 "Барвінок" Шепетівської міської ради Хмельницької області</t>
  </si>
  <si>
    <t>Ліцей 1 Івано-Франківської міської ради</t>
  </si>
  <si>
    <t>Ясногірський ліцей Вирівської сільської ради</t>
  </si>
  <si>
    <t>Миколаївська  гімназія  Повчанської сільської ради Дубенського району Рівненської області</t>
  </si>
  <si>
    <t>Комунальний заклад "Заклад дошкільної освіти (ясла-садок) комбінованого типу №182 Харківської міської ради "</t>
  </si>
  <si>
    <t>Чернівецька гімназія №11</t>
  </si>
  <si>
    <t>Криворізька гімназія №117 КМР</t>
  </si>
  <si>
    <t>Кам'янська гімназія Софіївської селищної ради</t>
  </si>
  <si>
    <t>Ліцей "Успіх" Вільнянської міської ради Запорізької області</t>
  </si>
  <si>
    <t>ХЗДО #26 «Кульбабка»</t>
  </si>
  <si>
    <t>Заклад дошкільної  освіти №9 "Барвінок" Шепетівської міської ради Хмельницької області</t>
  </si>
  <si>
    <t xml:space="preserve">Державний навчальний заклад «Бахмутський центр професійно-технічної освіти» </t>
  </si>
  <si>
    <t>Слободо - Шлишковецький Ліцей</t>
  </si>
  <si>
    <t>ТСШ #7 з поглибленим вивченням іноземних мов</t>
  </si>
  <si>
    <t>Криворізький будівельний фаховий коледж</t>
  </si>
  <si>
    <t xml:space="preserve">Германівський ліцей імені братів Гетьманів </t>
  </si>
  <si>
    <t xml:space="preserve">Комунальний заклад  "Жмеринський ліцей N1" Жмеринської міської ТГ </t>
  </si>
  <si>
    <t>Казанківський професійний аграрний ліцей</t>
  </si>
  <si>
    <t>ВСП "Фаховий коледж Одеського національного університету імені І. І. Мечникова"</t>
  </si>
  <si>
    <t>Сарненський лііцей N1ім.Т.Г.Шевченка</t>
  </si>
  <si>
    <t>Державний навчальний заклад "Сумське вище професійне училище будівництва та автотранспорту"</t>
  </si>
  <si>
    <t>Черкаський державний технологічний університет</t>
  </si>
  <si>
    <t>Славутицький ЗЗСО І-ІІІ ст. № 3</t>
  </si>
  <si>
    <t>Рівчак-Степанівський ліцей Макіївської сільської ради</t>
  </si>
  <si>
    <t>Ліцей № 45 ЛМР</t>
  </si>
  <si>
    <t>Калинівська гімназія Визирської сільської ради Одеського району Одеської області</t>
  </si>
  <si>
    <t>ВСП "Немирівський фаховий коледж будівництва, економіки та дизайну ВНАУ"</t>
  </si>
  <si>
    <t>Комунальний заклад "Полтавська загальноосвітня школа І-ІІІ ступенів 19 Полтавської міської ради Полтавської області"</t>
  </si>
  <si>
    <t>Новинська гімназія імені Тараса Пазина</t>
  </si>
  <si>
    <t xml:space="preserve">Ліцей N 31 міста Житомира </t>
  </si>
  <si>
    <t>ЗЗСО "Кретівська гімназія ім.П,Сороки" Збаразької міської ради</t>
  </si>
  <si>
    <t>Криворізький ліцей №123 Криворізької міської ради</t>
  </si>
  <si>
    <t>Підзвіринецький ЗДО "Дзвіночок"</t>
  </si>
  <si>
    <t>Богданівський ліцей Богданівської сільської ради Павлоградського району Дніпропетровської області</t>
  </si>
  <si>
    <t xml:space="preserve">Дніпровська гімназія N 102 Дніпровської міської ради </t>
  </si>
  <si>
    <t>Ліцей села Суходоли Володимирської міської ради</t>
  </si>
  <si>
    <t>Опорний заклад "Дядьковицький ліцей"</t>
  </si>
  <si>
    <t>Комунальний заклад "Бецилівська гімназія Роздільнянської міської ради Одеської області"</t>
  </si>
  <si>
    <t>Карасинська гімназія</t>
  </si>
  <si>
    <t>Комунальний заклад загальної середньої освіти «Луцький ліцей #18 Луцької міської ради»</t>
  </si>
  <si>
    <t>Криворізька гімназія № 64 КМР</t>
  </si>
  <si>
    <t>Філія Веселівська гімназія Красівського ліцею Новопільської сільської ради</t>
  </si>
  <si>
    <t>Заклад дошкільної освіти (ясла-садок) № 3 «Лісова казка» міста Ківерці</t>
  </si>
  <si>
    <t>Кошелівська гімназія №2 Хустської міської ради</t>
  </si>
  <si>
    <t>Соснівська гімназія №14</t>
  </si>
  <si>
    <t>Голозубинецький ліцей Дунаєвецької міської ради</t>
  </si>
  <si>
    <t xml:space="preserve">Долинський ліцей № 1 Долинської міської ради </t>
  </si>
  <si>
    <t>Сторонянський заклад загальної середньої освіти І-ІІ</t>
  </si>
  <si>
    <t xml:space="preserve">Ірдинський ліцей-заклад загальної середньої освіти з дошкільним підрозділом Білозірської сільської ради Черкаського району Черкаської області </t>
  </si>
  <si>
    <t>Збаразький ліцей №2 імені Івана Франка Збаразької міської ради Тернопільської області</t>
  </si>
  <si>
    <t>КЗ СОР "Сумський фаховий медичний коледж"</t>
  </si>
  <si>
    <t>Осинівський ліцей Ширяївської селищної ради Одеської області</t>
  </si>
  <si>
    <t>Заклад дошкільної освіти №547, м.Київ, Святошинський район</t>
  </si>
  <si>
    <t>Комунальний заклад охорони здоров'я "Харківський обласний медичний фаховий коледж"Харківської обласної ради</t>
  </si>
  <si>
    <t>Комунальний заклад «Софіївсько-Борщагівський заклад дошкільної освіти  «Щаслива країна» Борщагівської сільської ради Бучанського району Київської області»</t>
  </si>
  <si>
    <t xml:space="preserve">Костянтинівська гімназія Южноукраїнської міської ради </t>
  </si>
  <si>
    <t>Феневицький ліцей</t>
  </si>
  <si>
    <t xml:space="preserve">Заклад дошкільної освіти (ясла-садок) №78 Львівської міської ради </t>
  </si>
  <si>
    <t>Смілянський ДНЗ 19 "Світлячок"</t>
  </si>
  <si>
    <t>Мурафський ліцей</t>
  </si>
  <si>
    <t xml:space="preserve">Комунальний заклад"Берегівський професійний ліцей сфери послуг" Закарпатської обласної ради </t>
  </si>
  <si>
    <t>КЗ "ЗДО №35 "Барвінок" Чернігівської міської ради</t>
  </si>
  <si>
    <t>Заклад дошкільної освіти (дитячий садок) "Казка" села Костянтинівка Сарненської міської ради</t>
  </si>
  <si>
    <t xml:space="preserve">Заклад загальної середньої освіти Перемильський ліцей </t>
  </si>
  <si>
    <t>Заслучненський ліцей ім. О. Іщука</t>
  </si>
  <si>
    <t>Архангельський заклад дошкільної освіти (ясла-садок) "Джерельце"</t>
  </si>
  <si>
    <t>Заклад дошкільної освіти (ясла-садок) "Сонечко" с.Скибин Жашківської міської ради Черкаської області</t>
  </si>
  <si>
    <t xml:space="preserve">Лосківська загальноосвітня школа І-ІІ ступенів Новгород- Сіверської міської ради Чернігівської області </t>
  </si>
  <si>
    <t>Зеленопідський опорний заклад загальної середньої освіти Зеленопідської сільської ради територіальної громади Херсонської області</t>
  </si>
  <si>
    <t xml:space="preserve">Гімназія  № 1 міста Новомосковська </t>
  </si>
  <si>
    <t>Полтавський обласний центр естетичного виховання учнівської молоді Полтавської обласної ради</t>
  </si>
  <si>
    <t>Федорівський ліцей ім.Г.Т.Берегового Ланнівської сільської ради</t>
  </si>
  <si>
    <t>Ташинська гімназія Березанської селищної  ради та Дошкільний підрозділ Ташинської гімназії "Сонечко"               ди</t>
  </si>
  <si>
    <t>Комунальний заклад "Заклад дошкільної освіти (ясла-садок) №46 "Дивосвіт" Кам'янської міської ради</t>
  </si>
  <si>
    <t xml:space="preserve">Зінівська гімназія Путивльської міської ради </t>
  </si>
  <si>
    <t>Опорний заклад "Люхчанський ліцей" Сарненської міської ради Сарненського району Рівненської області</t>
  </si>
  <si>
    <t>Комунальний заклад "Петропавлівсько-Борщагівський заклад дошкільної освіти "Чарівний замок" Борщагівської сільської ради Бучанського району Київської області</t>
  </si>
  <si>
    <t xml:space="preserve">Ліцей "Прометей" П'ятихатської міської ради </t>
  </si>
  <si>
    <t>Державний навчальний заклад "Немирівський професійний ліцей "</t>
  </si>
  <si>
    <t>Криворізький ліцей академічного спрямування "Міжнародні перспективи" Криворізької міської ради</t>
  </si>
  <si>
    <t>Криворізький ліцей №127 Криворізької міської ради</t>
  </si>
  <si>
    <t xml:space="preserve">КЗДО КТ №111 КМР </t>
  </si>
  <si>
    <t>Академічний ліцей №3 Обухівської міської ради Київської області</t>
  </si>
  <si>
    <t>Синівський ліцей Гощанської селищної ради Рівненської області</t>
  </si>
  <si>
    <t>Бучацький ліцей Бучацької міської ради</t>
  </si>
  <si>
    <t>Перебродівський ліцей</t>
  </si>
  <si>
    <t>Пасічнянський ліцей імені Ігоря Русого</t>
  </si>
  <si>
    <t>Мірчанська початкова школа</t>
  </si>
  <si>
    <t xml:space="preserve">Нововолинський ліцей 5 Нововолинської міської ради Волинської області </t>
  </si>
  <si>
    <t xml:space="preserve">Зарудцівська гімназія Львівської міської ради </t>
  </si>
  <si>
    <t>Лебедівська гімназія Пірнівської сільської ради</t>
  </si>
  <si>
    <t xml:space="preserve">Доманівський ЗДО N2 Доманівської селищної ради </t>
  </si>
  <si>
    <t>Полтавський фаховий коледж транспортного будівництва</t>
  </si>
  <si>
    <t xml:space="preserve">Заборольський ліцей </t>
  </si>
  <si>
    <t>Заклад дошкільної освіти (ясла-садок )№ 73 "Червона квіточка" комбінованого типу Кропивницький</t>
  </si>
  <si>
    <t>Лосківська загальноосвітня школа І-ІІ ст.</t>
  </si>
  <si>
    <t xml:space="preserve">Хмельницький заклад дошкільної освіти №53 "Веселка" Хмельницької міської ради Хмельницької області </t>
  </si>
  <si>
    <t>Сороки-Львівська гімназія Мурованської сільської ради територіальної громади Львівського району Львівської області</t>
  </si>
  <si>
    <t>Дніпровська гімназія № 113 Дніпровської міської ради</t>
  </si>
  <si>
    <t>ОЗЗСО  "Узинський ліцей "Успіх" Узинської міської ради Київської області</t>
  </si>
  <si>
    <t>Стаївська гімназія імені Осипа Лещука</t>
  </si>
  <si>
    <t>ОДЕСЬКИЙ ЛІЦЕЙ №100 1-Б клас</t>
  </si>
  <si>
    <t>Миколаївський ліцей Софіївської селищної ради Криворізького району Дніпропетровської області</t>
  </si>
  <si>
    <t>Зашківський ліцей ім. Євгена Коновальця  ЛМР</t>
  </si>
  <si>
    <t>Покровський ліцей Веселинівської селищної ради</t>
  </si>
  <si>
    <t>Грушинська філія КЗ "Златопільський ліцей # 3 "Успіх"</t>
  </si>
  <si>
    <t xml:space="preserve">Нововолинський ліцей N°1 Нововолинської міської ради Волинської області </t>
  </si>
  <si>
    <t>Устивицька гімназія Гоголівської селищної ради</t>
  </si>
  <si>
    <t>Запорізька гімназія № 103 Запорізької міської ради</t>
  </si>
  <si>
    <t>Яцьковицька філія опорного закладу Балашівський ліцей</t>
  </si>
  <si>
    <t>Бонівецька початкова школа Кременецької міської ради Тернопільської області</t>
  </si>
  <si>
    <t>Кам'яногірський ЗЗСО l-ll ступенів</t>
  </si>
  <si>
    <t xml:space="preserve">Комунальний заклад «Люботинський мистецький ліцей “Дивосвіт”» Харківської обласної ради </t>
  </si>
  <si>
    <t>Оситнязька філія Великосеверинівського ліцею Великосеверинівської сільської ради</t>
  </si>
  <si>
    <t xml:space="preserve">Комунальний заклад,, Полтавський ліцей,, Компаніївської селищної ради Кропивницького району Кіровоградської області </t>
  </si>
  <si>
    <t>Арцизька гімназія з початковою школою -філія Арцизького опорного закладу освіти №1-ліцей</t>
  </si>
  <si>
    <t>Чернівецький фаховий коледж бізнесу та харчових технологій</t>
  </si>
  <si>
    <t xml:space="preserve">Бірківська філія КЗ "Олександрівський ліцей №2" Олександрівському селищної ради Кропивницького району Кіровоградської області </t>
  </si>
  <si>
    <t>Хмельницький ЗДО№11"Золота рибка"</t>
  </si>
  <si>
    <t>Хмельницький заклад дошкільної освіти № 37Незабудка</t>
  </si>
  <si>
    <t>Відокремлений структурний підрозділ "Харківський фаховий коледж харчової промисловості Державного біотехнологічного університету"</t>
  </si>
  <si>
    <t>Соболівська гімназія-філія Куяльницького ОЗО</t>
  </si>
  <si>
    <t>Опорний заклад загальної середньої освіти  "Самарівський ліцей імені Петра Штика Самарівської сільської ради Ковельського району Волинської області"</t>
  </si>
  <si>
    <t>Прилуцький заклад дошкільної освіти(ясла - садок)№ 3 Прилуцької міської ради</t>
  </si>
  <si>
    <t>Слов'янський ліцей Слов'янської сільської ради Синельниківського району</t>
  </si>
  <si>
    <t>Одеський ліцей №100 3-А клас</t>
  </si>
  <si>
    <t>Роздольська гімназія Наталинської сільської ради Берестинського району Харківської області</t>
  </si>
  <si>
    <t>Комунальний заклад загальної середньої освіти "Ліцей № 9 Хмельницької міської ради"</t>
  </si>
  <si>
    <t>Вербківський ліцей Вербківської сільської ради Павлоградського району Дніпропетровської області</t>
  </si>
  <si>
    <t>Дмитрівський ліцей Миколаївської сільської ради Синельниківського району Дніпропетровської області</t>
  </si>
  <si>
    <t>Вересівський ліцей Житомирської міської ради</t>
  </si>
  <si>
    <t xml:space="preserve">Богданівська гімназія-філія опорного ліцею №1 імені М.М. Коцюбинського Васильківської селищної ради </t>
  </si>
  <si>
    <t xml:space="preserve">СЗШ 33 </t>
  </si>
  <si>
    <t>Комунальний заклад "Класична гімназія Кропивницької міської ради"</t>
  </si>
  <si>
    <t>Кривоозерський Ліцей №2</t>
  </si>
  <si>
    <t xml:space="preserve">Опорний заклад " Карлівський ліцей 4" Карлівської міської ради </t>
  </si>
  <si>
    <t>Комунальний заклад «Мукачівський професійний аграрний ліцей імені Михайла Данканича» Закарпатської обласної ради</t>
  </si>
  <si>
    <t>Сидорівська гімназія - філія Стеблівського ліцею - опорного закладу загальної середньої освіти імені І.С.Нечуя - Левицького</t>
  </si>
  <si>
    <t xml:space="preserve">Гімназія #73 Шевченківського району м.Києва </t>
  </si>
  <si>
    <t>Ліцей с. Жван Мурованокуриловецької селищної ради Вінницької області</t>
  </si>
  <si>
    <t>Дачненський ліцей № 1 Дачненської сільської ради Одеської області</t>
  </si>
  <si>
    <t>Комунальний заклад  «Заклад дошкільної освіти (ясла-садок) №45 «Краплинка Кам’янської міської ради</t>
  </si>
  <si>
    <t>Вільненська гімназія Губиниської селищної ради</t>
  </si>
  <si>
    <t>Філія "Тарасівська гімназія Зіньківського опорного ліцею ім. М.К. Зерова Зіньківської міської ради"</t>
  </si>
  <si>
    <t>Відокремлений підрозділ "Науковий ліцей Житомирського державного університету імені Івана Франка"</t>
  </si>
  <si>
    <t>1 клас Майська гімназія-філія Кислянського ліцею Зайцівської сільської ради</t>
  </si>
  <si>
    <t xml:space="preserve">Комунальний заклад,, Широківський заклад дошкільної освіти (ясла-садок),, Оленка,, загального розвитку,, Новопільської сільської ради </t>
  </si>
  <si>
    <t>Комунальний заклад позашкільної освіти "Центр творчості дітей та юнацтва "СУЗІР'Я" Вербківської сільської ради Павлоградського району Дніпропетровської області</t>
  </si>
  <si>
    <t>Черкаська загальноосвітня школа І-ІІІ ступенів № 21 ім. Ю.Г. Іллєнка Черкаської міської ради Черкаської області</t>
  </si>
  <si>
    <t>Затишанський ЗЗСО</t>
  </si>
  <si>
    <t>Відокремлений структурний підрозділ "Рівненський технічний фаховий коледж Національного університету водного господарства та природокористування"</t>
  </si>
  <si>
    <t>ЗДО (ясла-садок) № 2 "Ромашка" Петриківської селищної ради</t>
  </si>
  <si>
    <t>КЗПСО "Мистецька школа 14" м. Одеса</t>
  </si>
  <si>
    <t>Комунальний заклад Сумської обласної ради "Путивльський мистецький ліцей"</t>
  </si>
  <si>
    <t>Орлицький ліцей Кобеляцької міської ради Полтавської області</t>
  </si>
  <si>
    <t xml:space="preserve">Заклад дошкільної освіти (ясла-садок) «Малятко» №1 комбінованого типу м. Жашків Жашківської міської ради Черкаської області </t>
  </si>
  <si>
    <t>Дніпровська гімназія №69 Дніпровської міської ради</t>
  </si>
  <si>
    <t xml:space="preserve">Заклад дошкільної освіти комбінованого типу ясла -садок № 8 Веселка Сарненської міської ради </t>
  </si>
  <si>
    <t>Боронявський заклад загальної середньої освіти І-ІІ ступенів</t>
  </si>
  <si>
    <t>Гранітненський ліцей Малинської міської ради</t>
  </si>
  <si>
    <t>Нововолинський заклад дошкільної освіти №6 Нововолинської міської ради Волинської області</t>
  </si>
  <si>
    <t>Красносільський ліцей Володимирецької ТГ Рівненської області</t>
  </si>
  <si>
    <t>Козелецький заклад дошкільної освіти №2 загального розвитку Козелецької селищної ради</t>
  </si>
  <si>
    <t>Прилуцький заклад загальної середньої освіти І-ІІІ ступенів № 7 (ліцей №7) Прилуцької міської ради Чернігівської області)</t>
  </si>
  <si>
    <t>Єланецький заклад дошкільної освіти №2 "Зірочка"</t>
  </si>
  <si>
    <t>Славутська гімназія №5 Славутської міської ради</t>
  </si>
  <si>
    <t>Заклад дошкільної освіти (ясла-садок) комбінованого типу "Золота рибка" Броварської міської ради Броварського району Київської області</t>
  </si>
  <si>
    <t xml:space="preserve">Яполотьський ліцей </t>
  </si>
  <si>
    <t>Адріанівська гімназія Михайло-Лукашівської сільської ради Запорізького району Запорізької області</t>
  </si>
  <si>
    <t xml:space="preserve">Уманська гімназія №7 Уманської міської ради Черкаської області </t>
  </si>
  <si>
    <t>Широколузький ліцей Нересницької сільської ради Тячівського району Закарпатської області</t>
  </si>
  <si>
    <t>Чернівецька гімназія №6 "Берегиня"</t>
  </si>
  <si>
    <t xml:space="preserve">Комунальний заклад "Харківська гуманітарно-педагогічна академія" Харківської обласної ради </t>
  </si>
  <si>
    <t>Білозерський освітньо-культурний центр Білозерської міської ради</t>
  </si>
  <si>
    <t>Заклад дошкільної освіти (ясла-садок) № 4 "Казочка " Ніжинської міської ради Чернігівської області</t>
  </si>
  <si>
    <t>Білоцерківська гімназія - початкова школа №11</t>
  </si>
  <si>
    <t xml:space="preserve">Горбанівський ЗДО (ясла-садок) "Перлина" Агрономічної сільської ради </t>
  </si>
  <si>
    <t>Комунальний заклад Березівської сільскої ради "Слоутський навчально-виховний комплекс: загально-освітня школа І-ІІІ ступенів, дошкільний навчальний заклад "Волошка"</t>
  </si>
  <si>
    <t xml:space="preserve">Васильківський центр дитячої та юнацької творчості Васильківської міської ради Київської області </t>
  </si>
  <si>
    <t>Комунальний заклад загальної середньої освіти "Заборольський ліцей№32 Луцької міської ради"</t>
  </si>
  <si>
    <t>Гусятинський ЗДО (ясла-садок) "Дзвіночок"</t>
  </si>
  <si>
    <t>Державний торговельно-економічний університет</t>
  </si>
  <si>
    <t>Кам'янець-Подільський ліцей №9 ім. А.М.Трояна</t>
  </si>
  <si>
    <t>Вараський ліцей №2 Вараської міської ради</t>
  </si>
  <si>
    <t>Сем'янівський навчально  виховний комплекс Полтавської міської ради</t>
  </si>
  <si>
    <t>Куликівський ліцей Куликівської селищної ради Чернігівської області Чернігівського району</t>
  </si>
  <si>
    <t>Економічний факультет, кафедра страхування, банківської справи та ризик-менеджменту КНУ імені Тараса Шевченка</t>
  </si>
  <si>
    <t>Радивилівський професійний ліцей</t>
  </si>
  <si>
    <t>Білозернівська філія Ліцею Новгородківської селищної ради Кропивницького району Кіровоградської області</t>
  </si>
  <si>
    <t>ДПТНЗ «Чернігівське вище професійне училище побутового  обслуговування»</t>
  </si>
  <si>
    <t>ЗДО №1 "Перлинка"</t>
  </si>
  <si>
    <t>Ужгородське вище комерційне училище ДТЕУ</t>
  </si>
  <si>
    <t>Тріскинський ліцей Сарненської міської ради Рівненської області</t>
  </si>
  <si>
    <t xml:space="preserve"> Філія Гулянська гімназія з дошкільним відділенням та початковою школою «ТКАЧЕНКІВСЬКОГО ОПОРНОГО ЛІЦЕЮ З ДОШКІЛЬНИМ ВІДДІЛЕННЯМ, ПОЧАТКОВОЮ ШКОЛОЮ ТА ГІМНАЗІЄЮ </t>
  </si>
  <si>
    <t>Лебединська гімназія №3 Шполянської міської ради об'єднаної територіальної громади Черкаської області</t>
  </si>
  <si>
    <t>Середня загальноосвітня школа №35</t>
  </si>
  <si>
    <t xml:space="preserve">Початкова школа "Малюк" </t>
  </si>
  <si>
    <t>Черкаська загальноосвітня школа І-ІІІ ступенів Черкаської міської ради Черкаської області</t>
  </si>
  <si>
    <t>Великодолинська гімназія № 1 Великодолинської селищної ради Одеського району  Одеської області</t>
  </si>
  <si>
    <t>Малосмілянська початкова школа</t>
  </si>
  <si>
    <t>Прилуцький ліцей 14 Прилуцької міської ради Чернігівської області</t>
  </si>
  <si>
    <t xml:space="preserve">ВСП "Мукачівський фаховий коледж НУБіП України"   відділення бухгалтерських та туристичних дисциплін </t>
  </si>
  <si>
    <t xml:space="preserve">3 клас гімназії села Омельне Луцького району Волинської області </t>
  </si>
  <si>
    <t>Катедра української мови Національного університету "Львівська політехніка"</t>
  </si>
  <si>
    <t>Комунальний заклад "Косарський ліцей Кам'янської міської ради Черкаської області"</t>
  </si>
  <si>
    <t xml:space="preserve">Бориславський ЗЗСО I-III ст. 4 ім. Стефана Коваліва </t>
  </si>
  <si>
    <t>Полтавський фаховий кооперативний коледж</t>
  </si>
  <si>
    <t xml:space="preserve">Миколаївська гімназія 39 імені </t>
  </si>
  <si>
    <t xml:space="preserve">Центр творчості дітей та юнацтва "Шевченківець" м.Києва </t>
  </si>
  <si>
    <t xml:space="preserve">Львівський державний університет фізичної культури імені Івана Боберського </t>
  </si>
  <si>
    <t>Заклад дошкільної освіти № 4 "Іскринка" Мирноградської міської ради</t>
  </si>
  <si>
    <t>4-Б клас Стрийського ліцею імені Івана Франка</t>
  </si>
  <si>
    <t>Вовчківський заклад дошкільної освіти "Малятко"</t>
  </si>
  <si>
    <t xml:space="preserve">Малозубівщинський ліцей Коростенської міської ради </t>
  </si>
  <si>
    <t>Чернівецький політехнічний фаховий коледж</t>
  </si>
  <si>
    <t xml:space="preserve">Заклад дошкільної освіти √5 (ясла-садок) комбінованого типу Смілянської міської ради Черкаської області </t>
  </si>
  <si>
    <t>Кілійський заклад загальної середньої освіти №1 Кілійської міської ради</t>
  </si>
  <si>
    <t>Державний навчальний заклад «Теофіпольський професійний аграрно-промисловий ліцей»</t>
  </si>
  <si>
    <t>Красносільська гімназія Чуднівської міської ради</t>
  </si>
  <si>
    <t>Козлівська гімназія - філія ОЗЗСО" Локачинський ліцей "</t>
  </si>
  <si>
    <t>Клинцівська філія Бережинського ліцею "Лідер" Первозванівської сільської ради Кропивницького району, Кіровоградської області</t>
  </si>
  <si>
    <t>Козелецький ліцей №1 Козелецької селищної ради</t>
  </si>
  <si>
    <t>Родинська гімназія зі структурним підрозділом початкової школи № 35 Покровської міської ради Донецької області</t>
  </si>
  <si>
    <t>Орільський ліцей Слобожанської селищної ради Дніпровського району Дніпропетровської області</t>
  </si>
  <si>
    <t>Середня загальноосвітня школа № 35</t>
  </si>
  <si>
    <t>Брагинівський ліцей Брагинівської сільської ради</t>
  </si>
  <si>
    <t>Тернопільська загальноосвітня школа І-ІІІ ступенів № 27 імені Віктора Гурняка Тернопільської міської ради Тернопільської області</t>
  </si>
  <si>
    <t>Комунальний заклад "Харківський ліцей ✓163 Харківської міської ради"</t>
  </si>
  <si>
    <t xml:space="preserve">Дніпровська гімназія № 39 Дніпровської міської ради </t>
  </si>
  <si>
    <t>Заклад дошкільної освіти "Золота рибка" Якушинецької сільської ради</t>
  </si>
  <si>
    <t>Малоглумчанський ліцей Звягельського району Житомирської області</t>
  </si>
  <si>
    <t>Снятинський ліцей "Інтелект"</t>
  </si>
  <si>
    <t>Заклад загальної середньої освіти І-ІІІ ступенів села Білоусівка Драбівської селищної ради Черкаської області</t>
  </si>
  <si>
    <t>Нововодянська загальноосвітня школа І - ІІ ступенів Білозерської міської ради</t>
  </si>
  <si>
    <t xml:space="preserve">Камʼянський професійний ліцей </t>
  </si>
  <si>
    <t xml:space="preserve">Кротошинський ліцей </t>
  </si>
  <si>
    <t>ОДЕСЬКИЙ ЛІЦЕЙ №121</t>
  </si>
  <si>
    <t>Корнинський ліцей Корнинської селищної ради</t>
  </si>
  <si>
    <t>Державний навчальний заклад "Львівське вище професійне художнє училище"</t>
  </si>
  <si>
    <t>Заклад дошкільної освіти №9 "Пролісок Нетішинської міської  ради</t>
  </si>
  <si>
    <t xml:space="preserve">Млинківський ліцей Онуфріївської селищної ради Олександрійського району Кіровоградської області </t>
  </si>
  <si>
    <t>Заклад дошкільної освіти #3 "Ялинка" Сарненської міської ради</t>
  </si>
  <si>
    <t>Березнівський ліцей №1 імені Миколи Буховича Березнівської міської ради Рівненського району Рівненської області</t>
  </si>
  <si>
    <t>КЗ «Смілянський НВК «ДНЗ-ЗОШ I-II ст. №13» Смілянської міської ради Черкаської області</t>
  </si>
  <si>
    <t>Житомирський дошкільний навчальний заклад №58</t>
  </si>
  <si>
    <t>Комунальний заклад "Заклад дошкільної освіти (ясла-садок) №11 "Чайка Кам'янської міської ради</t>
  </si>
  <si>
    <t>Одеський міжшкільний ресурсний центр  № 2 Одеської міської ради</t>
  </si>
  <si>
    <t>Великокунинецька гімназія Вишнівецької селищної ради Кременецького району Тернопільської області</t>
  </si>
  <si>
    <t xml:space="preserve">Жміївська гімназія Іванківської селищної ради Вишгородського району </t>
  </si>
  <si>
    <t xml:space="preserve">Заклад дошкільної освіти ( ясла-садок) " Теремок" Долинської міської ради </t>
  </si>
  <si>
    <t>КЗЗСО «Рожищенський ліцей 2»</t>
  </si>
  <si>
    <t>ЗДО"Веселка" Іркліївської сільської ради</t>
  </si>
  <si>
    <t>Комаргородське вище професійне училище</t>
  </si>
  <si>
    <t>Вільнянська гімназія-філія Раївського ліцею</t>
  </si>
  <si>
    <t>ЗДО"Теремок"Долинської міської ради,Івано-Франківської обл.</t>
  </si>
  <si>
    <t xml:space="preserve">Теплицький ліцей з початковою школою та гімназією Теплицької сільської ради Болградського району Одеська область </t>
  </si>
  <si>
    <t>Запорізька гімназія № 42 Запорізької міської ради</t>
  </si>
  <si>
    <t>Приватний заклад освіти І ступеня "Початкова школа "Смартіка"</t>
  </si>
  <si>
    <t xml:space="preserve">Комунальний заклад загальної середньої освіти «Новозапорізька  гімназія «СМАРТ» Долинської сільської  ради Запорізького району Запорізької області. </t>
  </si>
  <si>
    <t xml:space="preserve">Низівський ліцей Садівської сільської ради Сумського району </t>
  </si>
  <si>
    <t>Прилуцький заклад дошкільної освіти (ясла-садок) комбінованого типу #27</t>
  </si>
  <si>
    <t>Годинівська гімназія Мостиської міської ради Яворівського району Львівської області</t>
  </si>
  <si>
    <t>Пилиповицький ЗДО "Пилипко"</t>
  </si>
  <si>
    <t>Черкаська спеціалізована школа І-ІІІ ступенів №17 Черкаської міської ради Черкаської області.</t>
  </si>
  <si>
    <t>Філія "Проценківська гімназія Зіньківського опорного ліцею імені М.К.Зерова Зіньківської міської ради "</t>
  </si>
  <si>
    <t>Глодоський ліцей</t>
  </si>
  <si>
    <t>Заклад дошкільної освіти (ясла-садок) № 157 міста Києва</t>
  </si>
  <si>
    <t>Криворізька гімназія 91</t>
  </si>
  <si>
    <t xml:space="preserve">Комунальний заклад дошкільної освіти (ясла-садок) N 207 Дніпровської міської ради </t>
  </si>
  <si>
    <t>Комунальний заклад "Тячівський професійний ліцей" Закарпатської обласної ради</t>
  </si>
  <si>
    <t xml:space="preserve">Шамраївський ліцей Благовіщенської міської ради </t>
  </si>
  <si>
    <t>Ужгородська гімназія імені Другетів</t>
  </si>
  <si>
    <t xml:space="preserve">Дніпровський транспортно-економічний фаховий коледж </t>
  </si>
  <si>
    <t>ЗДО "Теремок" Долинської міської ради</t>
  </si>
  <si>
    <t>Ліцей №16 міста Житомира</t>
  </si>
  <si>
    <t xml:space="preserve">Ліцей №6 Подільської міської ради </t>
  </si>
  <si>
    <t>Криворізька гімназія №70 Криворізької міської ради</t>
  </si>
  <si>
    <t xml:space="preserve">Дяківська гімназія Джулинської сільської ради </t>
  </si>
  <si>
    <t>Глухівський міський центр позашкільної освіти Глухівської міської ради Сумської області</t>
  </si>
  <si>
    <t xml:space="preserve">Миколаївська загальноосвітня школа І-ІІІ ступенів Борзнянської міської ради Чернігівської області </t>
  </si>
  <si>
    <t>Комунальний заклад "Дошкільний навчальний заклад " 67 Вінницької міської ради"</t>
  </si>
  <si>
    <t>Відокремлений структурний підрозділ "Любешівський технічний фаховий коледж Луцького національного технічного університету"</t>
  </si>
  <si>
    <t>КЗ "Харківський ліцей #147 Харківської  міської ради"</t>
  </si>
  <si>
    <t>Костопільська гімназія №8 Костопільської міської ради</t>
  </si>
  <si>
    <t xml:space="preserve">Загальноосвітня школа І-ІІІ ст. с.Тетевчиці Шептицького району Львівської області  </t>
  </si>
  <si>
    <t>Новосілецька гімназія Деражнянської міської ради Хмельницької області</t>
  </si>
  <si>
    <t>Тернопільська загальноосвітня школа І-ІІІст.№19</t>
  </si>
  <si>
    <t>Львівська середня загальноосвітня школа N44 ім. Т.Г. Шевченка</t>
  </si>
  <si>
    <t>Нігинська гімнвзія</t>
  </si>
  <si>
    <t>Великомихайлівський опорний ліцей Великомихайлівської селищної ради Роздільнянського району Одеської області</t>
  </si>
  <si>
    <t>Комунальний заклад дошкільної освіти (ясла-садок) комбінованого типу  №306  Криворізької міської ради</t>
  </si>
  <si>
    <t>Ліцей №181 Печерського району міста Києва</t>
  </si>
  <si>
    <t>Комунальний заклад "Вінницький ліцей № 20"</t>
  </si>
  <si>
    <t>Школа І-ІІІ ступенів #160 Дарницького району м. Києва</t>
  </si>
  <si>
    <t xml:space="preserve">Чагівський ліцей </t>
  </si>
  <si>
    <t>ЗОД "Теремок" Долинської міської ради.</t>
  </si>
  <si>
    <t>Павлівський опорний заклад освіти-ліцей з дошкільним відділенням, початковою школою та гімназією Павлівської сільської ради Болградського району Одеської області</t>
  </si>
  <si>
    <t xml:space="preserve">Здолбунівський ліцей №4 Здолбунівської міської ради Рівненської області </t>
  </si>
  <si>
    <t>Кульчинівська гімназія</t>
  </si>
  <si>
    <t>спеціалізована школа І-ІІІ ступенів 251 імені Хо Ши Міна з поглибленим вивченням англійської мови Деснянського району міста Києва</t>
  </si>
  <si>
    <t xml:space="preserve">Криворізька гімназія 17 Криворізької міської ради </t>
  </si>
  <si>
    <t>Комунальний заклад "Вінницький ліцей №12"</t>
  </si>
  <si>
    <t>Березинський заклад дошкільної освіти "Малятко" Глибочицької сільської ради Житомирського району Житомирської області</t>
  </si>
  <si>
    <t>Комунальний заклад "Олександрівська гімназія Долинської міської ради"</t>
  </si>
  <si>
    <t>ЗДО ясла- садок " Теремок" Долинської міської ради</t>
  </si>
  <si>
    <t>Опорний заклад "Ромоданівський ліцей"</t>
  </si>
  <si>
    <t>Вороньківський ліцей Чорнухинської селищної ради Полтавської області</t>
  </si>
  <si>
    <t>Заклад дошкільної освіти (ясла-садок) "Теремок"</t>
  </si>
  <si>
    <t xml:space="preserve">Тернопільська спеціалізована школа І-ІІІ ступенів #17 імені Володимира Вихруща з поглибленим вивченням іноземних мов </t>
  </si>
  <si>
    <t>Куличківська філія Великомостівського ліцею Великомостівської міської ради Львівської  області</t>
  </si>
  <si>
    <t>Ліцей №6 імені Івана Ревчука Івано-Франківської міської ради</t>
  </si>
  <si>
    <t xml:space="preserve">ЗДО (ясла-садок)"Дзвіночок"#5 комбінованого типу м. Жашків Жашківської міської ради Черкаської області </t>
  </si>
  <si>
    <t xml:space="preserve">Низівський заклад дошкільної освіти (ясла- садок) "Журавонька" Садівської сільської ради  </t>
  </si>
  <si>
    <t>Рудківська гімназія Вараської міської ради</t>
  </si>
  <si>
    <t>Заклад дошкільної освіти (ясла-садок) №423</t>
  </si>
  <si>
    <t xml:space="preserve">Коноплянський ліцей Коноплянсьської ср Березівського району Одеської області </t>
  </si>
  <si>
    <t xml:space="preserve">Новоселівська гімназія Новоселівської сільської ради Полтавського району Полтавської області </t>
  </si>
  <si>
    <t>Хімчинський ліцей «Інтелект»</t>
  </si>
  <si>
    <t xml:space="preserve">Семенівський заклад дошкільної освіти "Зернятко " Обухівської міської ради Київської області </t>
  </si>
  <si>
    <t>Комунальний заклад "Шестірнянський заклад дошкільної освіти ( дитячий садок)" Широківської сселищної ради</t>
  </si>
  <si>
    <t>Опорний заклад освіти Славгородський ліцей Славгородської селищної ради Синельниківського району Дніпропетровської бласті</t>
  </si>
  <si>
    <t>Грядівський ліцей Нововолинської міської ради Волинської області</t>
  </si>
  <si>
    <t>Ліцей 10 ім.св.Марії Магдалени ЛМР</t>
  </si>
  <si>
    <t>Державний професійно-технічний навчальний заклад "Сарненський професійний аграрний ліцей"</t>
  </si>
  <si>
    <t>Торосівська гімназія Затишанської селищної ради Роздільнянського району Одеської області</t>
  </si>
  <si>
    <t>Петрівський ліцей Петрівської селищної ради Олександрійського району</t>
  </si>
  <si>
    <t>Криворізька гімназія № 61 Криворізької міської ради</t>
  </si>
  <si>
    <t>Заклад дошкільної освіти (ясла-садок)№423</t>
  </si>
  <si>
    <t>Початкова школа №4  Львівської міської ради</t>
  </si>
  <si>
    <t>Сергіївський опорний заклад загальної середньої освіти "Сергіївський ліцей" Сергіївської селищної ради Білгород-Дністровського району Одеської області</t>
  </si>
  <si>
    <t>Гвардійський ЗДО "Теремок"</t>
  </si>
  <si>
    <t>ВСП "Технологічний фаховий коледж Національного університету "львівська політехніка"</t>
  </si>
  <si>
    <t>Комунальний заклад «Петропавлівсько-Борщагівський заклад дошкільноїосвітикомбінованого типу «Малятко»</t>
  </si>
  <si>
    <t xml:space="preserve">Початкова школа 11 Червоноградської міської ради Львівської області </t>
  </si>
  <si>
    <t>ДНЗ "Регіональний центр професійно-технічної освіти швейного виробництва та сфери послуг Харківської області"</t>
  </si>
  <si>
    <t>Ліцей імені Б.Д.Антоненка-Давидовича Охтирської міської ради Сумської області</t>
  </si>
  <si>
    <t xml:space="preserve">Веселобалківська гімназія Казанківської селищної ради Миколаївської області </t>
  </si>
  <si>
    <t xml:space="preserve">Гірський ЗЗСО І-ІІІ ступенів </t>
  </si>
  <si>
    <t>Гнатівський ліцей «Мрія» Добровеличківської селищної ради Кіровоградської області</t>
  </si>
  <si>
    <t>Грабівська гімназія Долинської міської ради</t>
  </si>
  <si>
    <t>Національний технічний університет "Дніпровська політехніка"</t>
  </si>
  <si>
    <t>Гірський ЗЗСО І-ІІІ ст.</t>
  </si>
  <si>
    <t xml:space="preserve">Херсонський заклад дошкільної освіти N67 комбінованого типу Херсонської міської ради </t>
  </si>
  <si>
    <t>Обухівський ліцей Обухівської селищної ради</t>
  </si>
  <si>
    <t>Комунальний заклад дошкільної освіти (ясла-садок) 187 Криворізької міської ради</t>
  </si>
  <si>
    <t>Черкаська загальноосвітня школа І-ІІІ ступенів №24 Черкаської міської ради Черкаської області</t>
  </si>
  <si>
    <t>Державний навчальний заклад "Жашківський аграрно-технологічний професійний ліцей"</t>
  </si>
  <si>
    <t xml:space="preserve">Веселівський заклад дошкільної освіти "КАПІТОШКА" Торчинської селищної ради </t>
  </si>
  <si>
    <t xml:space="preserve"> Царичанский заклад  дошкільної освіти "Берізка" Царичанської селищної ради</t>
  </si>
  <si>
    <t>Ізяславський заклад дошкільної освіти (ясла-садок)#2 "Барвінок" Ізяславської міської ради</t>
  </si>
  <si>
    <t>Комунальний заклад "Ліцей №13" Кам'янської міської ради</t>
  </si>
  <si>
    <t>КЗ "Лисогірська спеціальна школа"</t>
  </si>
  <si>
    <t>Криворізький природничо-науковий ліцей КМР ДО</t>
  </si>
  <si>
    <t>КЗДО,, Вербківський дитячий ясла-садок ,, Оксанка,, загального року ,,</t>
  </si>
  <si>
    <t>Державний навчальний заклад « Вище професійне училище #11 м. Хмельницького»</t>
  </si>
  <si>
    <t>Арбузинський ліцей №2 імені Т.Г. Шевченка</t>
  </si>
  <si>
    <t>ВСП "Золотоніський фаховий коледж ветеринарної медицини БНАУ"</t>
  </si>
  <si>
    <t>Чернівецький професійний ліцей залізничного транспорту</t>
  </si>
  <si>
    <t>Заклад дошкільної освіти (ясла садок) #3 "Дюймовочка"</t>
  </si>
  <si>
    <t>Володимирівський ліцей "Успіх" Широківської сільскої ради Запорізького району Запорізькій області</t>
  </si>
  <si>
    <t xml:space="preserve">Серебрійський Ліцей Могилів Подільської міської ради </t>
  </si>
  <si>
    <t>Ржищівський індустріально - педагогічний фаховий коледж</t>
  </si>
  <si>
    <t xml:space="preserve">Опорний заклад загальної середньої освіти "Локачинський ліцей" </t>
  </si>
  <si>
    <t>Камʼянець - Подільський ліцей 16</t>
  </si>
  <si>
    <t>КЗ "Погребищенський ліцей №2"</t>
  </si>
  <si>
    <t>Городоцька початкова школа Городоцької міської ради Хмельницької області</t>
  </si>
  <si>
    <t>Гвардійський ліцей Гвардійської сільської ради</t>
  </si>
  <si>
    <t xml:space="preserve">Луцький центр професійно-технічної освіти </t>
  </si>
  <si>
    <t>ЗДО"Теремок" Долинської міської ради</t>
  </si>
  <si>
    <t>Білгород-Дністровський морський рибопромисловий фаховий коледж</t>
  </si>
  <si>
    <t>Комунальний заклад "Новомиколаївська гімназія Кропивницької міської ради" "</t>
  </si>
  <si>
    <t xml:space="preserve">Дніпровський ліцей 54 Дніпровської міської ради </t>
  </si>
  <si>
    <t>Білоцеркіська гімназія-початкова школа №11</t>
  </si>
  <si>
    <t>Філія "Салганська гімназія" опорного закладу "Шабівський ліцей"</t>
  </si>
  <si>
    <t>Денисівська загальноосвітня школа І - ІІІ ступенів імені В.В. Лесевича Оржицької селищної ради Полтавської області</t>
  </si>
  <si>
    <t>Курінська гімназія Бахмацької міської ради Ніжинського району Чернігівської області</t>
  </si>
  <si>
    <t>Житомирський дошкільний навчальний заклад № 30</t>
  </si>
  <si>
    <t>Жовтанецький заклад дошкільної освіти "Вишенька" (комбінованого типу) Жовтанецької сільської ради Львівського району Львівської області</t>
  </si>
  <si>
    <t>Заклад дошкільної освіти (ясла-садок) 71</t>
  </si>
  <si>
    <t>Будинок дитячої та юнацької творчості Христинівської міської ради Черкаської області</t>
  </si>
  <si>
    <t xml:space="preserve">Херсонський заклад дошкільної освіти Херсонської міської ради </t>
  </si>
  <si>
    <t>Сновський ліцей №1 Сновської міської ради Корюківського району Чернігівської області.</t>
  </si>
  <si>
    <t>Комунальний заклад ,, Заклад дошкільної освіти (ясла-садок) N 72 Харківської міської ради "</t>
  </si>
  <si>
    <t xml:space="preserve">Звірівська початкова школа Підгайцівської сільської ради Луцького району Волинської області </t>
  </si>
  <si>
    <t>Княгининівський ліцей №34 Луцької міської ради</t>
  </si>
  <si>
    <t>Городищенський ліцей Городищенської сільської ради Луцького району Волинської області</t>
  </si>
  <si>
    <t>Чернівецька гімназія №9</t>
  </si>
  <si>
    <t>Болтак Ганна Степанівна</t>
  </si>
  <si>
    <t>Шапошніков Анатолій Олександрович</t>
  </si>
  <si>
    <t>Котеджне містечко "Sky Park"</t>
  </si>
  <si>
    <t>КЗК "Дніпропетровська обласна універсальна наукова бібліотека ім. Первоучителів слов'янських Кирила і Мефодія"</t>
  </si>
  <si>
    <t>Центральне управління соціального захисту населення Дніпровської міської ради</t>
  </si>
  <si>
    <t>Клуб с.Ставок відділу освіти, культури, молоді і спорту Головинської с/р</t>
  </si>
  <si>
    <t>Комунальний заклад "Публічна бібліотека" Кетрисанівської сільської ради Кропивницького району Кіровоградської області</t>
  </si>
  <si>
    <t>ТОВ "Магія комфорту"</t>
  </si>
  <si>
    <t>ТОВ "Джейбіл Сьоркіт Юкрейн Лімітед"</t>
  </si>
  <si>
    <t>Комунальне некомерційне підприємство " Криворізька міська лікарня 7"КМР</t>
  </si>
  <si>
    <t>Бахматовецький будинок інтернат для громадян похилого віку та осіб з інваліднісьтюн</t>
  </si>
  <si>
    <t>Хмельницький геріатричний пансіонат для ветеранів війни та праці</t>
  </si>
  <si>
    <t>Виконавчий комітет Маломихайлівської сільської ради Синельниківського району Дніпропетровської області</t>
  </si>
  <si>
    <t>Бучацька міська рада</t>
  </si>
  <si>
    <t>ГО "СК СЕГЕДКА"</t>
  </si>
  <si>
    <t>Восьмий апеляційний адміністративний суд</t>
  </si>
  <si>
    <t>Лонковецький психоневрологічний інтернат</t>
  </si>
  <si>
    <t>Виконавчий комітет Червоногригорівської селищної ради</t>
  </si>
  <si>
    <t>Комунальна установа "Інклюзивно-ресурсний центр" Ратнівської селищної ради</t>
  </si>
  <si>
    <t>Комунальне некомерційне підприємство Нетішинської міської ради "Спеціалізована медико-санітарна частина м.Нетішин"</t>
  </si>
  <si>
    <t>Комунальне некомерційне підприємство "Білогірський центр первинної медико-санітарної допомоги" Білогірської селищної ради Шепетівського району Хмельницької області</t>
  </si>
  <si>
    <t>Відділ освіти Кетрисанівської сільської ради</t>
  </si>
  <si>
    <t>Новослобідська сільська рада</t>
  </si>
  <si>
    <t>Комунальна Установа "Центр надання соціальних послуг" Бердичівської міської ради Житомирської області</t>
  </si>
  <si>
    <t>Департамент агропромислового розвитку Рівненської обласної державної адміністрації</t>
  </si>
  <si>
    <t>Лісоводський будинок-інтернат для громадян похилого віку та осіб з інвалідністю</t>
  </si>
  <si>
    <t>Клуб - бібліотека с.Гута КМК "Вілет"</t>
  </si>
  <si>
    <t>Байковецька сільська рада Тернопільського району Тернопільської області</t>
  </si>
  <si>
    <t>Грицівська селищна рада</t>
  </si>
  <si>
    <t>Грицівський ІРЦ</t>
  </si>
  <si>
    <t>КНП "Ярмолинецька багатопрофільна лікарня"</t>
  </si>
  <si>
    <t>ТОВ «ЕССІТІ Україна»</t>
  </si>
  <si>
    <t>Томаківська центральна бібліотека КЗ "Томаківська ЦБС" Томаківської селищної ради</t>
  </si>
  <si>
    <t>Центр надання адміністративних послуг Народицької селищної ради Коростенського району Житомирської області</t>
  </si>
  <si>
    <t>Вереміївський будинок-інтернат</t>
  </si>
  <si>
    <t>Голицький сільський клуб</t>
  </si>
  <si>
    <t>Іванівська гімназія Южноукраїнської міської ради</t>
  </si>
  <si>
    <t>№ з/п</t>
  </si>
  <si>
    <t>Комунальний заклад дошкільної освіти (ясла-садок) №234 Криворізької міської ради</t>
  </si>
  <si>
    <t>Комунальний заклад "Дніпрорудненська гімназія "Софія" - загальноосвітня школа І-ІІІ ступенів № 1" Дніпрорудненської міської ради Василівського району Запорізької області</t>
  </si>
  <si>
    <t>Державний професійно-технічний навчальний заклад "Лебединське вище професійне училище лісового господарства"</t>
  </si>
  <si>
    <t>ЗДО "Веселка" с. Іркліїв, Золотоніського району</t>
  </si>
  <si>
    <t>Заклад загальної середньої освіти "Микільська-на-Дніпрі гімназія" Солонянської селищної ради Дніпропетровської області</t>
  </si>
  <si>
    <t>Хмельницький кооперативний торговельно-економічний інститут</t>
  </si>
  <si>
    <t>Коломийський ліцей №9 Коломийської міської ради</t>
  </si>
  <si>
    <t>Крачанівська гімназія</t>
  </si>
  <si>
    <t>Заклад дошкільної освіти (ясла-садок) №160 Дарницького району м. Києва</t>
  </si>
  <si>
    <t>Филенківський ліцей Скороходівської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</si>
</sst>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alan.bank.gov.ua/get-user-certificate/WmaP35YRSwQVaz8G2tl9" TargetMode="External"/><Relationship Id="rId170" Type="http://schemas.openxmlformats.org/officeDocument/2006/relationships/hyperlink" Target="https://talan.bank.gov.ua/get-user-certificate/WmaP3w4NW2NlJ2W04_DV" TargetMode="External"/><Relationship Id="rId268" Type="http://schemas.openxmlformats.org/officeDocument/2006/relationships/hyperlink" Target="https://talan.bank.gov.ua/get-user-certificate/WmaP3FWPxQqewCqIH1EH" TargetMode="External"/><Relationship Id="rId475" Type="http://schemas.openxmlformats.org/officeDocument/2006/relationships/hyperlink" Target="https://talan.bank.gov.ua/get-user-certificate/WmaP3bo_g3C128KdFokq" TargetMode="External"/><Relationship Id="rId682" Type="http://schemas.openxmlformats.org/officeDocument/2006/relationships/hyperlink" Target="https://talan.bank.gov.ua/get-user-certificate/WmaP3JQPd4UnfwukhzhR" TargetMode="External"/><Relationship Id="rId128" Type="http://schemas.openxmlformats.org/officeDocument/2006/relationships/hyperlink" Target="https://talan.bank.gov.ua/get-user-certificate/WmaP3txEYtE4_0SpHPlE" TargetMode="External"/><Relationship Id="rId335" Type="http://schemas.openxmlformats.org/officeDocument/2006/relationships/hyperlink" Target="https://talan.bank.gov.ua/get-user-certificate/WmaP3Uf3653dgHFbgroG" TargetMode="External"/><Relationship Id="rId542" Type="http://schemas.openxmlformats.org/officeDocument/2006/relationships/hyperlink" Target="https://talan.bank.gov.ua/get-user-certificate/WmaP3aYGMLfRXW5LNLLc" TargetMode="External"/><Relationship Id="rId987" Type="http://schemas.openxmlformats.org/officeDocument/2006/relationships/hyperlink" Target="https://talan.bank.gov.ua/get-user-certificate/WmaP3k1fneyU4ZaGaHmb" TargetMode="External"/><Relationship Id="rId402" Type="http://schemas.openxmlformats.org/officeDocument/2006/relationships/hyperlink" Target="https://talan.bank.gov.ua/get-user-certificate/WmaP30X3XGU01dnTZIXb" TargetMode="External"/><Relationship Id="rId847" Type="http://schemas.openxmlformats.org/officeDocument/2006/relationships/hyperlink" Target="https://talan.bank.gov.ua/get-user-certificate/WmaP3KKkj380NujBd7eO" TargetMode="External"/><Relationship Id="rId1032" Type="http://schemas.openxmlformats.org/officeDocument/2006/relationships/hyperlink" Target="https://talan.bank.gov.ua/get-user-certificate/WmaP3Jst-6vjGH3wYAkd" TargetMode="External"/><Relationship Id="rId707" Type="http://schemas.openxmlformats.org/officeDocument/2006/relationships/hyperlink" Target="https://talan.bank.gov.ua/get-user-certificate/WmaP3aY79_O6z4Kcpb1t" TargetMode="External"/><Relationship Id="rId914" Type="http://schemas.openxmlformats.org/officeDocument/2006/relationships/hyperlink" Target="https://talan.bank.gov.ua/get-user-certificate/WmaP3qYHuglDlQedUsWm" TargetMode="External"/><Relationship Id="rId43" Type="http://schemas.openxmlformats.org/officeDocument/2006/relationships/hyperlink" Target="https://talan.bank.gov.ua/get-user-certificate/WmaP37JM7C6m44--Mait" TargetMode="External"/><Relationship Id="rId192" Type="http://schemas.openxmlformats.org/officeDocument/2006/relationships/hyperlink" Target="https://talan.bank.gov.ua/get-user-certificate/WmaP3of6ufuzi41HB6n3" TargetMode="External"/><Relationship Id="rId497" Type="http://schemas.openxmlformats.org/officeDocument/2006/relationships/hyperlink" Target="https://talan.bank.gov.ua/get-user-certificate/WmaP3x6hlqdZdkm6TvBM" TargetMode="External"/><Relationship Id="rId357" Type="http://schemas.openxmlformats.org/officeDocument/2006/relationships/hyperlink" Target="https://talan.bank.gov.ua/get-user-certificate/WmaP3_vBnAsheF284gIN" TargetMode="External"/><Relationship Id="rId217" Type="http://schemas.openxmlformats.org/officeDocument/2006/relationships/hyperlink" Target="https://talan.bank.gov.ua/get-user-certificate/WmaP30KU4ZZ-o2jvaWBQ" TargetMode="External"/><Relationship Id="rId564" Type="http://schemas.openxmlformats.org/officeDocument/2006/relationships/hyperlink" Target="https://talan.bank.gov.ua/get-user-certificate/WmaP31bbUcbG8OlUohKL" TargetMode="External"/><Relationship Id="rId771" Type="http://schemas.openxmlformats.org/officeDocument/2006/relationships/hyperlink" Target="https://talan.bank.gov.ua/get-user-certificate/WmaP3X1KSIDguQgIED-d" TargetMode="External"/><Relationship Id="rId869" Type="http://schemas.openxmlformats.org/officeDocument/2006/relationships/hyperlink" Target="https://talan.bank.gov.ua/get-user-certificate/WmaP3AtcNN5Fw3UNKrpZ" TargetMode="External"/><Relationship Id="rId424" Type="http://schemas.openxmlformats.org/officeDocument/2006/relationships/hyperlink" Target="https://talan.bank.gov.ua/get-user-certificate/WmaP3uLV5gzLx7nct5ej" TargetMode="External"/><Relationship Id="rId631" Type="http://schemas.openxmlformats.org/officeDocument/2006/relationships/hyperlink" Target="https://talan.bank.gov.ua/get-user-certificate/WmaP3ySP6XbTV-156gR7" TargetMode="External"/><Relationship Id="rId729" Type="http://schemas.openxmlformats.org/officeDocument/2006/relationships/hyperlink" Target="https://talan.bank.gov.ua/get-user-certificate/WmaP3dRne1NNwRkscwNr" TargetMode="External"/><Relationship Id="rId1054" Type="http://schemas.openxmlformats.org/officeDocument/2006/relationships/hyperlink" Target="https://talan.bank.gov.ua/get-user-certificate/WmaP3mM-z2WFGqmxrnr0" TargetMode="External"/><Relationship Id="rId936" Type="http://schemas.openxmlformats.org/officeDocument/2006/relationships/hyperlink" Target="https://talan.bank.gov.ua/get-user-certificate/WmaP3d1NUWUBLtKrMFN7" TargetMode="External"/><Relationship Id="rId65" Type="http://schemas.openxmlformats.org/officeDocument/2006/relationships/hyperlink" Target="https://talan.bank.gov.ua/get-user-certificate/WmaP3e9ciK7sgi3qKIHz" TargetMode="External"/><Relationship Id="rId281" Type="http://schemas.openxmlformats.org/officeDocument/2006/relationships/hyperlink" Target="https://talan.bank.gov.ua/get-user-certificate/WmaP3Mpt_tJ0cL4b16LY" TargetMode="External"/><Relationship Id="rId141" Type="http://schemas.openxmlformats.org/officeDocument/2006/relationships/hyperlink" Target="https://talan.bank.gov.ua/get-user-certificate/WmaP34dY9CMKsNyV1t3I" TargetMode="External"/><Relationship Id="rId379" Type="http://schemas.openxmlformats.org/officeDocument/2006/relationships/hyperlink" Target="https://talan.bank.gov.ua/get-user-certificate/WmaP396REFQbZYEg8sas" TargetMode="External"/><Relationship Id="rId586" Type="http://schemas.openxmlformats.org/officeDocument/2006/relationships/hyperlink" Target="https://talan.bank.gov.ua/get-user-certificate/WmaP3cSVs07oSIai4z_Z" TargetMode="External"/><Relationship Id="rId793" Type="http://schemas.openxmlformats.org/officeDocument/2006/relationships/hyperlink" Target="https://talan.bank.gov.ua/get-user-certificate/WmaP3gKkQpwulHq8Gj0X" TargetMode="External"/><Relationship Id="rId7" Type="http://schemas.openxmlformats.org/officeDocument/2006/relationships/hyperlink" Target="https://talan.bank.gov.ua/get-user-certificate/WmaP3TqFZKW2eGjKCxdP" TargetMode="External"/><Relationship Id="rId239" Type="http://schemas.openxmlformats.org/officeDocument/2006/relationships/hyperlink" Target="https://talan.bank.gov.ua/get-user-certificate/WmaP3yzLTG8p1cg5ypYq" TargetMode="External"/><Relationship Id="rId446" Type="http://schemas.openxmlformats.org/officeDocument/2006/relationships/hyperlink" Target="https://talan.bank.gov.ua/get-user-certificate/WmaP3iDUIVlHeyrkd2I0" TargetMode="External"/><Relationship Id="rId653" Type="http://schemas.openxmlformats.org/officeDocument/2006/relationships/hyperlink" Target="https://talan.bank.gov.ua/get-user-certificate/WmaP3DDRxhKgE4KE3OdJ" TargetMode="External"/><Relationship Id="rId1076" Type="http://schemas.openxmlformats.org/officeDocument/2006/relationships/hyperlink" Target="https://talan.bank.gov.ua/get-user-certificate/WmaP3XVR9Zk5iC4qdClU" TargetMode="External"/><Relationship Id="rId306" Type="http://schemas.openxmlformats.org/officeDocument/2006/relationships/hyperlink" Target="https://talan.bank.gov.ua/get-user-certificate/WmaP3D43mAPHk5AOEKvo" TargetMode="External"/><Relationship Id="rId860" Type="http://schemas.openxmlformats.org/officeDocument/2006/relationships/hyperlink" Target="https://talan.bank.gov.ua/get-user-certificate/WmaP3r7EgDVrQlp1J9Pd" TargetMode="External"/><Relationship Id="rId958" Type="http://schemas.openxmlformats.org/officeDocument/2006/relationships/hyperlink" Target="https://talan.bank.gov.ua/get-user-certificate/WmaP361lpda_ZNp28x1g" TargetMode="External"/><Relationship Id="rId87" Type="http://schemas.openxmlformats.org/officeDocument/2006/relationships/hyperlink" Target="https://talan.bank.gov.ua/get-user-certificate/WmaP3KwlzgRsKDVOMl76" TargetMode="External"/><Relationship Id="rId513" Type="http://schemas.openxmlformats.org/officeDocument/2006/relationships/hyperlink" Target="https://talan.bank.gov.ua/get-user-certificate/WmaP35jmb3Q4HVjo22MI" TargetMode="External"/><Relationship Id="rId720" Type="http://schemas.openxmlformats.org/officeDocument/2006/relationships/hyperlink" Target="https://talan.bank.gov.ua/get-user-certificate/WmaP34AuFp4_QuRYFcII" TargetMode="External"/><Relationship Id="rId818" Type="http://schemas.openxmlformats.org/officeDocument/2006/relationships/hyperlink" Target="https://talan.bank.gov.ua/get-user-certificate/WmaP3noC7uR5aKbNnl4T" TargetMode="External"/><Relationship Id="rId1003" Type="http://schemas.openxmlformats.org/officeDocument/2006/relationships/hyperlink" Target="https://talan.bank.gov.ua/get-user-certificate/WmaP30Amqd7dNLx0D9p4" TargetMode="External"/><Relationship Id="rId14" Type="http://schemas.openxmlformats.org/officeDocument/2006/relationships/hyperlink" Target="https://talan.bank.gov.ua/get-user-certificate/WmaP3_OO-KYZYG5lMZEm" TargetMode="External"/><Relationship Id="rId98" Type="http://schemas.openxmlformats.org/officeDocument/2006/relationships/hyperlink" Target="https://talan.bank.gov.ua/get-user-certificate/WmaP3wwt_76kJwRyQM--" TargetMode="External"/><Relationship Id="rId163" Type="http://schemas.openxmlformats.org/officeDocument/2006/relationships/hyperlink" Target="https://talan.bank.gov.ua/get-user-certificate/WmaP3l5urFY8hyCNvmzi" TargetMode="External"/><Relationship Id="rId370" Type="http://schemas.openxmlformats.org/officeDocument/2006/relationships/hyperlink" Target="https://talan.bank.gov.ua/get-user-certificate/WmaP3QE-iPj1woaqQL83" TargetMode="External"/><Relationship Id="rId829" Type="http://schemas.openxmlformats.org/officeDocument/2006/relationships/hyperlink" Target="https://talan.bank.gov.ua/get-user-certificate/WmaP3Ul--gxd9ox1DJZM" TargetMode="External"/><Relationship Id="rId1014" Type="http://schemas.openxmlformats.org/officeDocument/2006/relationships/hyperlink" Target="https://talan.bank.gov.ua/get-user-certificate/WmaP3nYVCVkXATGPqJXK" TargetMode="External"/><Relationship Id="rId230" Type="http://schemas.openxmlformats.org/officeDocument/2006/relationships/hyperlink" Target="https://talan.bank.gov.ua/get-user-certificate/WmaP3cXxi47NJc3GzH-I" TargetMode="External"/><Relationship Id="rId468" Type="http://schemas.openxmlformats.org/officeDocument/2006/relationships/hyperlink" Target="https://talan.bank.gov.ua/get-user-certificate/WmaP3ZedOBjB1Imi-F60" TargetMode="External"/><Relationship Id="rId675" Type="http://schemas.openxmlformats.org/officeDocument/2006/relationships/hyperlink" Target="https://talan.bank.gov.ua/get-user-certificate/WmaP3N3BT2j--wnlFg6C" TargetMode="External"/><Relationship Id="rId882" Type="http://schemas.openxmlformats.org/officeDocument/2006/relationships/hyperlink" Target="https://talan.bank.gov.ua/get-user-certificate/WmaP3S_7Y_ys78SnxbSs" TargetMode="External"/><Relationship Id="rId1098" Type="http://schemas.openxmlformats.org/officeDocument/2006/relationships/hyperlink" Target="https://talan.bank.gov.ua/get-user-certificate/WmaP3nebFTW2Mob8JGU8" TargetMode="External"/><Relationship Id="rId25" Type="http://schemas.openxmlformats.org/officeDocument/2006/relationships/hyperlink" Target="https://talan.bank.gov.ua/get-user-certificate/WmaP3nEtv2vdYL8-CcRo" TargetMode="External"/><Relationship Id="rId328" Type="http://schemas.openxmlformats.org/officeDocument/2006/relationships/hyperlink" Target="https://talan.bank.gov.ua/get-user-certificate/WmaP3s5ETMs4AM4MdoCy" TargetMode="External"/><Relationship Id="rId535" Type="http://schemas.openxmlformats.org/officeDocument/2006/relationships/hyperlink" Target="https://talan.bank.gov.ua/get-user-certificate/WmaP37o90QsZKXq4ap7j" TargetMode="External"/><Relationship Id="rId742" Type="http://schemas.openxmlformats.org/officeDocument/2006/relationships/hyperlink" Target="https://talan.bank.gov.ua/get-user-certificate/WmaP3YDD2BfUML22o4pK" TargetMode="External"/><Relationship Id="rId174" Type="http://schemas.openxmlformats.org/officeDocument/2006/relationships/hyperlink" Target="https://talan.bank.gov.ua/get-user-certificate/WmaP3UA1kvgSuHA8Z_dG" TargetMode="External"/><Relationship Id="rId381" Type="http://schemas.openxmlformats.org/officeDocument/2006/relationships/hyperlink" Target="https://talan.bank.gov.ua/get-user-certificate/WmaP3c1PZG5JCDNQdfZw" TargetMode="External"/><Relationship Id="rId602" Type="http://schemas.openxmlformats.org/officeDocument/2006/relationships/hyperlink" Target="https://talan.bank.gov.ua/get-user-certificate/WmaP3dGEjP-nT-UFXsJn" TargetMode="External"/><Relationship Id="rId1025" Type="http://schemas.openxmlformats.org/officeDocument/2006/relationships/hyperlink" Target="https://talan.bank.gov.ua/get-user-certificate/WmaP3Pscd0y6AKjgpVQh" TargetMode="External"/><Relationship Id="rId241" Type="http://schemas.openxmlformats.org/officeDocument/2006/relationships/hyperlink" Target="https://talan.bank.gov.ua/get-user-certificate/WmaP3rqBbFIPCx96aawM" TargetMode="External"/><Relationship Id="rId479" Type="http://schemas.openxmlformats.org/officeDocument/2006/relationships/hyperlink" Target="https://talan.bank.gov.ua/get-user-certificate/WmaP3ZIHUG6Pz-r71rno" TargetMode="External"/><Relationship Id="rId686" Type="http://schemas.openxmlformats.org/officeDocument/2006/relationships/hyperlink" Target="https://talan.bank.gov.ua/get-user-certificate/WmaP3XnfQzHw1hOjmPoj" TargetMode="External"/><Relationship Id="rId893" Type="http://schemas.openxmlformats.org/officeDocument/2006/relationships/hyperlink" Target="https://talan.bank.gov.ua/get-user-certificate/WmaP3sjX58txCJ8-P2ta" TargetMode="External"/><Relationship Id="rId907" Type="http://schemas.openxmlformats.org/officeDocument/2006/relationships/hyperlink" Target="https://talan.bank.gov.ua/get-user-certificate/WmaP3KFl5lj86LZVIudp" TargetMode="External"/><Relationship Id="rId36" Type="http://schemas.openxmlformats.org/officeDocument/2006/relationships/hyperlink" Target="https://talan.bank.gov.ua/get-user-certificate/WmaP3PgkL4T8mU1WLljh" TargetMode="External"/><Relationship Id="rId339" Type="http://schemas.openxmlformats.org/officeDocument/2006/relationships/hyperlink" Target="https://talan.bank.gov.ua/get-user-certificate/WmaP3wYtxltXgNi45Pdl" TargetMode="External"/><Relationship Id="rId546" Type="http://schemas.openxmlformats.org/officeDocument/2006/relationships/hyperlink" Target="https://talan.bank.gov.ua/get-user-certificate/WmaP3M0QXxnuMkofPDd2" TargetMode="External"/><Relationship Id="rId753" Type="http://schemas.openxmlformats.org/officeDocument/2006/relationships/hyperlink" Target="https://talan.bank.gov.ua/get-user-certificate/WmaP3J5vBY9br_U-Eyzj" TargetMode="External"/><Relationship Id="rId101" Type="http://schemas.openxmlformats.org/officeDocument/2006/relationships/hyperlink" Target="https://talan.bank.gov.ua/get-user-certificate/WmaP3OOqQBvZiemoeaI3" TargetMode="External"/><Relationship Id="rId185" Type="http://schemas.openxmlformats.org/officeDocument/2006/relationships/hyperlink" Target="https://talan.bank.gov.ua/get-user-certificate/WmaP39X7GTZYF2LF0nFL" TargetMode="External"/><Relationship Id="rId406" Type="http://schemas.openxmlformats.org/officeDocument/2006/relationships/hyperlink" Target="https://talan.bank.gov.ua/get-user-certificate/WmaP3_4I0Qd1xxyIZQFa" TargetMode="External"/><Relationship Id="rId960" Type="http://schemas.openxmlformats.org/officeDocument/2006/relationships/hyperlink" Target="https://talan.bank.gov.ua/get-user-certificate/WmaP34vYHuk-jVwGW92u" TargetMode="External"/><Relationship Id="rId1036" Type="http://schemas.openxmlformats.org/officeDocument/2006/relationships/hyperlink" Target="https://talan.bank.gov.ua/get-user-certificate/WmaP3DOGwdbtp2MgYnLk" TargetMode="External"/><Relationship Id="rId392" Type="http://schemas.openxmlformats.org/officeDocument/2006/relationships/hyperlink" Target="https://talan.bank.gov.ua/get-user-certificate/WmaP3kF4jp129I2TRkaW" TargetMode="External"/><Relationship Id="rId613" Type="http://schemas.openxmlformats.org/officeDocument/2006/relationships/hyperlink" Target="https://talan.bank.gov.ua/get-user-certificate/WmaP36QWV0ggE9TNf5Hg" TargetMode="External"/><Relationship Id="rId697" Type="http://schemas.openxmlformats.org/officeDocument/2006/relationships/hyperlink" Target="https://talan.bank.gov.ua/get-user-certificate/WmaP3dLJ29uXvBg1xh8a" TargetMode="External"/><Relationship Id="rId820" Type="http://schemas.openxmlformats.org/officeDocument/2006/relationships/hyperlink" Target="https://talan.bank.gov.ua/get-user-certificate/WmaP36LlfOJixnOZAnJj" TargetMode="External"/><Relationship Id="rId918" Type="http://schemas.openxmlformats.org/officeDocument/2006/relationships/hyperlink" Target="https://talan.bank.gov.ua/get-user-certificate/WmaP3P2V3E-nxjrELBgm" TargetMode="External"/><Relationship Id="rId252" Type="http://schemas.openxmlformats.org/officeDocument/2006/relationships/hyperlink" Target="https://talan.bank.gov.ua/get-user-certificate/WmaP3YtMOVLNzI7gkTHs" TargetMode="External"/><Relationship Id="rId1103" Type="http://schemas.openxmlformats.org/officeDocument/2006/relationships/hyperlink" Target="https://talan.bank.gov.ua/get-user-certificate/WmaP3mFURHlEhHEY3NZz" TargetMode="External"/><Relationship Id="rId47" Type="http://schemas.openxmlformats.org/officeDocument/2006/relationships/hyperlink" Target="https://talan.bank.gov.ua/get-user-certificate/WmaP3aaabtBQ6lpFICsp" TargetMode="External"/><Relationship Id="rId112" Type="http://schemas.openxmlformats.org/officeDocument/2006/relationships/hyperlink" Target="https://talan.bank.gov.ua/get-user-certificate/WmaP372oCVgnCsgZlFlH" TargetMode="External"/><Relationship Id="rId557" Type="http://schemas.openxmlformats.org/officeDocument/2006/relationships/hyperlink" Target="https://talan.bank.gov.ua/get-user-certificate/WmaP3BV6FDwQjcrjhMGs" TargetMode="External"/><Relationship Id="rId764" Type="http://schemas.openxmlformats.org/officeDocument/2006/relationships/hyperlink" Target="https://talan.bank.gov.ua/get-user-certificate/WmaP3kk4bY8kEV6I3Yoq" TargetMode="External"/><Relationship Id="rId971" Type="http://schemas.openxmlformats.org/officeDocument/2006/relationships/hyperlink" Target="https://talan.bank.gov.ua/get-user-certificate/WmaP3mZH18Aw8BxdTTPY" TargetMode="External"/><Relationship Id="rId196" Type="http://schemas.openxmlformats.org/officeDocument/2006/relationships/hyperlink" Target="https://talan.bank.gov.ua/get-user-certificate/WmaP3Yji66ADfh6yUsqr" TargetMode="External"/><Relationship Id="rId417" Type="http://schemas.openxmlformats.org/officeDocument/2006/relationships/hyperlink" Target="https://talan.bank.gov.ua/get-user-certificate/WmaP3nU6toKbGR05jhDh" TargetMode="External"/><Relationship Id="rId624" Type="http://schemas.openxmlformats.org/officeDocument/2006/relationships/hyperlink" Target="https://talan.bank.gov.ua/get-user-certificate/WmaP3EmJuvKKwUKQ9ZJb" TargetMode="External"/><Relationship Id="rId831" Type="http://schemas.openxmlformats.org/officeDocument/2006/relationships/hyperlink" Target="https://talan.bank.gov.ua/get-user-certificate/WmaP3WsQzF9Z7t8Hgso9" TargetMode="External"/><Relationship Id="rId1047" Type="http://schemas.openxmlformats.org/officeDocument/2006/relationships/hyperlink" Target="https://talan.bank.gov.ua/get-user-certificate/WmaP3sZJDR76ohmvppIP" TargetMode="External"/><Relationship Id="rId263" Type="http://schemas.openxmlformats.org/officeDocument/2006/relationships/hyperlink" Target="https://talan.bank.gov.ua/get-user-certificate/WmaP3TQs7dVkcOEY32jt" TargetMode="External"/><Relationship Id="rId470" Type="http://schemas.openxmlformats.org/officeDocument/2006/relationships/hyperlink" Target="https://talan.bank.gov.ua/get-user-certificate/WmaP3C9xBBH8bDEGML0e" TargetMode="External"/><Relationship Id="rId929" Type="http://schemas.openxmlformats.org/officeDocument/2006/relationships/hyperlink" Target="https://talan.bank.gov.ua/get-user-certificate/WmaP3pzfz3t9ZF-pk4bU" TargetMode="External"/><Relationship Id="rId1114" Type="http://schemas.openxmlformats.org/officeDocument/2006/relationships/hyperlink" Target="https://talan.bank.gov.ua/get-user-certificate/2_Wghsndqia-2gyPx1sv" TargetMode="External"/><Relationship Id="rId58" Type="http://schemas.openxmlformats.org/officeDocument/2006/relationships/hyperlink" Target="https://talan.bank.gov.ua/get-user-certificate/WmaP3xISoYNuJ-zzvHvu" TargetMode="External"/><Relationship Id="rId123" Type="http://schemas.openxmlformats.org/officeDocument/2006/relationships/hyperlink" Target="https://talan.bank.gov.ua/get-user-certificate/WmaP39S5j4nfO965YsLU" TargetMode="External"/><Relationship Id="rId330" Type="http://schemas.openxmlformats.org/officeDocument/2006/relationships/hyperlink" Target="https://talan.bank.gov.ua/get-user-certificate/WmaP3O5V7CM8RfIL1itu" TargetMode="External"/><Relationship Id="rId568" Type="http://schemas.openxmlformats.org/officeDocument/2006/relationships/hyperlink" Target="https://talan.bank.gov.ua/get-user-certificate/WmaP3-PNwlNP9yTxFo6T" TargetMode="External"/><Relationship Id="rId775" Type="http://schemas.openxmlformats.org/officeDocument/2006/relationships/hyperlink" Target="https://talan.bank.gov.ua/get-user-certificate/WmaP3E0Pky5J6fokotJL" TargetMode="External"/><Relationship Id="rId982" Type="http://schemas.openxmlformats.org/officeDocument/2006/relationships/hyperlink" Target="https://talan.bank.gov.ua/get-user-certificate/WmaP3MlObel3CiMJmoPp" TargetMode="External"/><Relationship Id="rId428" Type="http://schemas.openxmlformats.org/officeDocument/2006/relationships/hyperlink" Target="https://talan.bank.gov.ua/get-user-certificate/WmaP3DUYH_b3oPCyipvG" TargetMode="External"/><Relationship Id="rId635" Type="http://schemas.openxmlformats.org/officeDocument/2006/relationships/hyperlink" Target="https://talan.bank.gov.ua/get-user-certificate/WmaP3GV0vlSsGvB6fvLo" TargetMode="External"/><Relationship Id="rId842" Type="http://schemas.openxmlformats.org/officeDocument/2006/relationships/hyperlink" Target="https://talan.bank.gov.ua/get-user-certificate/WmaP3p0JDgknRc-IHIiZ" TargetMode="External"/><Relationship Id="rId1058" Type="http://schemas.openxmlformats.org/officeDocument/2006/relationships/hyperlink" Target="https://talan.bank.gov.ua/get-user-certificate/WmaP35YVPhing4yKoIdC" TargetMode="External"/><Relationship Id="rId274" Type="http://schemas.openxmlformats.org/officeDocument/2006/relationships/hyperlink" Target="https://talan.bank.gov.ua/get-user-certificate/WmaP3v0STx96WVDmtNxw" TargetMode="External"/><Relationship Id="rId481" Type="http://schemas.openxmlformats.org/officeDocument/2006/relationships/hyperlink" Target="https://talan.bank.gov.ua/get-user-certificate/WmaP3b_PUFi00Mq28yiM" TargetMode="External"/><Relationship Id="rId702" Type="http://schemas.openxmlformats.org/officeDocument/2006/relationships/hyperlink" Target="https://talan.bank.gov.ua/get-user-certificate/WmaP3C_u43X2wztj42zn" TargetMode="External"/><Relationship Id="rId69" Type="http://schemas.openxmlformats.org/officeDocument/2006/relationships/hyperlink" Target="https://talan.bank.gov.ua/get-user-certificate/WmaP3kpwIJTOOhRrKtXh" TargetMode="External"/><Relationship Id="rId134" Type="http://schemas.openxmlformats.org/officeDocument/2006/relationships/hyperlink" Target="https://talan.bank.gov.ua/get-user-certificate/WmaP38M3hQwwFSkx0_bB" TargetMode="External"/><Relationship Id="rId579" Type="http://schemas.openxmlformats.org/officeDocument/2006/relationships/hyperlink" Target="https://talan.bank.gov.ua/get-user-certificate/WmaP3LpKzi7PA7gFpUyg" TargetMode="External"/><Relationship Id="rId786" Type="http://schemas.openxmlformats.org/officeDocument/2006/relationships/hyperlink" Target="https://talan.bank.gov.ua/get-user-certificate/WmaP3pupm9C59_T_dxwB" TargetMode="External"/><Relationship Id="rId993" Type="http://schemas.openxmlformats.org/officeDocument/2006/relationships/hyperlink" Target="https://talan.bank.gov.ua/get-user-certificate/WmaP3ZyoMStgLgJTHKVk" TargetMode="External"/><Relationship Id="rId341" Type="http://schemas.openxmlformats.org/officeDocument/2006/relationships/hyperlink" Target="https://talan.bank.gov.ua/get-user-certificate/WmaP3QI28YuR7_IJMuTm" TargetMode="External"/><Relationship Id="rId439" Type="http://schemas.openxmlformats.org/officeDocument/2006/relationships/hyperlink" Target="https://talan.bank.gov.ua/get-user-certificate/WmaP3uBN8f9uqf9JbEnl" TargetMode="External"/><Relationship Id="rId646" Type="http://schemas.openxmlformats.org/officeDocument/2006/relationships/hyperlink" Target="https://talan.bank.gov.ua/get-user-certificate/WmaP3wQYbgfN1gKxygrr" TargetMode="External"/><Relationship Id="rId1069" Type="http://schemas.openxmlformats.org/officeDocument/2006/relationships/hyperlink" Target="https://talan.bank.gov.ua/get-user-certificate/WmaP3M61iKHOdTQarXHI" TargetMode="External"/><Relationship Id="rId201" Type="http://schemas.openxmlformats.org/officeDocument/2006/relationships/hyperlink" Target="https://talan.bank.gov.ua/get-user-certificate/WmaP3BqZpqH5UXOqZXII" TargetMode="External"/><Relationship Id="rId285" Type="http://schemas.openxmlformats.org/officeDocument/2006/relationships/hyperlink" Target="https://talan.bank.gov.ua/get-user-certificate/WmaP3rj2acUXLbm1vvMS" TargetMode="External"/><Relationship Id="rId506" Type="http://schemas.openxmlformats.org/officeDocument/2006/relationships/hyperlink" Target="https://talan.bank.gov.ua/get-user-certificate/WmaP3eXjHy86aBntmLOz" TargetMode="External"/><Relationship Id="rId853" Type="http://schemas.openxmlformats.org/officeDocument/2006/relationships/hyperlink" Target="https://talan.bank.gov.ua/get-user-certificate/WmaP3j1ogzcVQzqF9dQ8" TargetMode="External"/><Relationship Id="rId492" Type="http://schemas.openxmlformats.org/officeDocument/2006/relationships/hyperlink" Target="https://talan.bank.gov.ua/get-user-certificate/WmaP3p7a6PtelXE4dnI9" TargetMode="External"/><Relationship Id="rId713" Type="http://schemas.openxmlformats.org/officeDocument/2006/relationships/hyperlink" Target="https://talan.bank.gov.ua/get-user-certificate/WmaP3wIKirC95UIoO_gN" TargetMode="External"/><Relationship Id="rId797" Type="http://schemas.openxmlformats.org/officeDocument/2006/relationships/hyperlink" Target="https://talan.bank.gov.ua/get-user-certificate/WmaP35UFStmfN5XYzra1" TargetMode="External"/><Relationship Id="rId920" Type="http://schemas.openxmlformats.org/officeDocument/2006/relationships/hyperlink" Target="https://talan.bank.gov.ua/get-user-certificate/WmaP3tJx4MG-G_pdeowm" TargetMode="External"/><Relationship Id="rId145" Type="http://schemas.openxmlformats.org/officeDocument/2006/relationships/hyperlink" Target="https://talan.bank.gov.ua/get-user-certificate/WmaP3fhzsKW_mg7J94UR" TargetMode="External"/><Relationship Id="rId352" Type="http://schemas.openxmlformats.org/officeDocument/2006/relationships/hyperlink" Target="https://talan.bank.gov.ua/get-user-certificate/WmaP3Llbhz-VrJWDXXUz" TargetMode="External"/><Relationship Id="rId212" Type="http://schemas.openxmlformats.org/officeDocument/2006/relationships/hyperlink" Target="https://talan.bank.gov.ua/get-user-certificate/WmaP3VmpkNfhzPrAez1u" TargetMode="External"/><Relationship Id="rId657" Type="http://schemas.openxmlformats.org/officeDocument/2006/relationships/hyperlink" Target="https://talan.bank.gov.ua/get-user-certificate/WmaP3AzbBco3Hfedp28g" TargetMode="External"/><Relationship Id="rId864" Type="http://schemas.openxmlformats.org/officeDocument/2006/relationships/hyperlink" Target="https://talan.bank.gov.ua/get-user-certificate/WmaP3pdiAbOtY1F3dCyb" TargetMode="External"/><Relationship Id="rId296" Type="http://schemas.openxmlformats.org/officeDocument/2006/relationships/hyperlink" Target="https://talan.bank.gov.ua/get-user-certificate/WmaP3x2BSFr20lzIFP8n" TargetMode="External"/><Relationship Id="rId517" Type="http://schemas.openxmlformats.org/officeDocument/2006/relationships/hyperlink" Target="https://talan.bank.gov.ua/get-user-certificate/WmaP3uw_RhqOUIFPoijg" TargetMode="External"/><Relationship Id="rId724" Type="http://schemas.openxmlformats.org/officeDocument/2006/relationships/hyperlink" Target="https://talan.bank.gov.ua/get-user-certificate/WmaP3akADDA8_JC5oVGm" TargetMode="External"/><Relationship Id="rId931" Type="http://schemas.openxmlformats.org/officeDocument/2006/relationships/hyperlink" Target="https://talan.bank.gov.ua/get-user-certificate/WmaP3vvH47MmtbJ8GX6D" TargetMode="External"/><Relationship Id="rId60" Type="http://schemas.openxmlformats.org/officeDocument/2006/relationships/hyperlink" Target="https://talan.bank.gov.ua/get-user-certificate/WmaP3dSlOR9UKwkW0JkD" TargetMode="External"/><Relationship Id="rId156" Type="http://schemas.openxmlformats.org/officeDocument/2006/relationships/hyperlink" Target="https://talan.bank.gov.ua/get-user-certificate/WmaP3Vv4JveSiO1jpClD" TargetMode="External"/><Relationship Id="rId363" Type="http://schemas.openxmlformats.org/officeDocument/2006/relationships/hyperlink" Target="https://talan.bank.gov.ua/get-user-certificate/WmaP3Gt2uhB22P2rXUN3" TargetMode="External"/><Relationship Id="rId570" Type="http://schemas.openxmlformats.org/officeDocument/2006/relationships/hyperlink" Target="https://talan.bank.gov.ua/get-user-certificate/WmaP3SZU9iOfHpMMcL9m" TargetMode="External"/><Relationship Id="rId1007" Type="http://schemas.openxmlformats.org/officeDocument/2006/relationships/hyperlink" Target="https://talan.bank.gov.ua/get-user-certificate/WmaP3G6d88QpD4Rc3xGy" TargetMode="External"/><Relationship Id="rId223" Type="http://schemas.openxmlformats.org/officeDocument/2006/relationships/hyperlink" Target="https://talan.bank.gov.ua/get-user-certificate/WmaP3d7zLKUbkOIdhrNs" TargetMode="External"/><Relationship Id="rId430" Type="http://schemas.openxmlformats.org/officeDocument/2006/relationships/hyperlink" Target="https://talan.bank.gov.ua/get-user-certificate/WmaP3x7EvkWKkt4mDKhD" TargetMode="External"/><Relationship Id="rId668" Type="http://schemas.openxmlformats.org/officeDocument/2006/relationships/hyperlink" Target="https://talan.bank.gov.ua/get-user-certificate/WmaP3nnQoqGqGTzJcsZK" TargetMode="External"/><Relationship Id="rId875" Type="http://schemas.openxmlformats.org/officeDocument/2006/relationships/hyperlink" Target="https://talan.bank.gov.ua/get-user-certificate/WmaP3pciwrEj57xLSMsD" TargetMode="External"/><Relationship Id="rId1060" Type="http://schemas.openxmlformats.org/officeDocument/2006/relationships/hyperlink" Target="https://talan.bank.gov.ua/get-user-certificate/WmaP3_IJcoLN-6lLs0lQ" TargetMode="External"/><Relationship Id="rId18" Type="http://schemas.openxmlformats.org/officeDocument/2006/relationships/hyperlink" Target="https://talan.bank.gov.ua/get-user-certificate/WmaP351ISZ42ZQwOktKQ" TargetMode="External"/><Relationship Id="rId528" Type="http://schemas.openxmlformats.org/officeDocument/2006/relationships/hyperlink" Target="https://talan.bank.gov.ua/get-user-certificate/WmaP302asDXP_mw-Sppz" TargetMode="External"/><Relationship Id="rId735" Type="http://schemas.openxmlformats.org/officeDocument/2006/relationships/hyperlink" Target="https://talan.bank.gov.ua/get-user-certificate/WmaP3aaBaadmSGtJRS4g" TargetMode="External"/><Relationship Id="rId942" Type="http://schemas.openxmlformats.org/officeDocument/2006/relationships/hyperlink" Target="https://talan.bank.gov.ua/get-user-certificate/WmaP34krP3T-Y1NZJTEL" TargetMode="External"/><Relationship Id="rId167" Type="http://schemas.openxmlformats.org/officeDocument/2006/relationships/hyperlink" Target="https://talan.bank.gov.ua/get-user-certificate/WmaP30I3cj5dlZSBmYm5" TargetMode="External"/><Relationship Id="rId374" Type="http://schemas.openxmlformats.org/officeDocument/2006/relationships/hyperlink" Target="https://talan.bank.gov.ua/get-user-certificate/WmaP3JUxVGrpr5K8DtJT" TargetMode="External"/><Relationship Id="rId581" Type="http://schemas.openxmlformats.org/officeDocument/2006/relationships/hyperlink" Target="https://talan.bank.gov.ua/get-user-certificate/WmaP3wAyZAMMskHOwpRu" TargetMode="External"/><Relationship Id="rId1018" Type="http://schemas.openxmlformats.org/officeDocument/2006/relationships/hyperlink" Target="https://talan.bank.gov.ua/get-user-certificate/WmaP3KVjJX5yrtg-_C4Y" TargetMode="External"/><Relationship Id="rId71" Type="http://schemas.openxmlformats.org/officeDocument/2006/relationships/hyperlink" Target="https://talan.bank.gov.ua/get-user-certificate/WmaP3FHpinA7rPpRrWGh" TargetMode="External"/><Relationship Id="rId234" Type="http://schemas.openxmlformats.org/officeDocument/2006/relationships/hyperlink" Target="https://talan.bank.gov.ua/get-user-certificate/WmaP3-G0MKOJmjDVoyI_" TargetMode="External"/><Relationship Id="rId679" Type="http://schemas.openxmlformats.org/officeDocument/2006/relationships/hyperlink" Target="https://talan.bank.gov.ua/get-user-certificate/WmaP3bgcjFV2MrbpRpEs" TargetMode="External"/><Relationship Id="rId802" Type="http://schemas.openxmlformats.org/officeDocument/2006/relationships/hyperlink" Target="https://talan.bank.gov.ua/get-user-certificate/WmaP3Te_3uzowI3qPXSx" TargetMode="External"/><Relationship Id="rId886" Type="http://schemas.openxmlformats.org/officeDocument/2006/relationships/hyperlink" Target="https://talan.bank.gov.ua/get-user-certificate/WmaP3nQcUmDH_kTWfemE" TargetMode="External"/><Relationship Id="rId2" Type="http://schemas.openxmlformats.org/officeDocument/2006/relationships/hyperlink" Target="https://talan.bank.gov.ua/get-user-certificate/WmaP3I_DGH0HpAHvu-Mq" TargetMode="External"/><Relationship Id="rId29" Type="http://schemas.openxmlformats.org/officeDocument/2006/relationships/hyperlink" Target="https://talan.bank.gov.ua/get-user-certificate/WmaP3S0GOb5DTyU-H9cg" TargetMode="External"/><Relationship Id="rId441" Type="http://schemas.openxmlformats.org/officeDocument/2006/relationships/hyperlink" Target="https://talan.bank.gov.ua/get-user-certificate/WmaP32M-hHmAdkh6XtLa" TargetMode="External"/><Relationship Id="rId539" Type="http://schemas.openxmlformats.org/officeDocument/2006/relationships/hyperlink" Target="https://talan.bank.gov.ua/get-user-certificate/WmaP3hwy_kAl9xlTZ6VS" TargetMode="External"/><Relationship Id="rId746" Type="http://schemas.openxmlformats.org/officeDocument/2006/relationships/hyperlink" Target="https://talan.bank.gov.ua/get-user-certificate/WmaP3uVXeBXLYs9l6pf6" TargetMode="External"/><Relationship Id="rId1071" Type="http://schemas.openxmlformats.org/officeDocument/2006/relationships/hyperlink" Target="https://talan.bank.gov.ua/get-user-certificate/WmaP3sYaxoXgA4PbcuhX" TargetMode="External"/><Relationship Id="rId178" Type="http://schemas.openxmlformats.org/officeDocument/2006/relationships/hyperlink" Target="https://talan.bank.gov.ua/get-user-certificate/WmaP3lYdUbj59uWwd3P_" TargetMode="External"/><Relationship Id="rId301" Type="http://schemas.openxmlformats.org/officeDocument/2006/relationships/hyperlink" Target="https://talan.bank.gov.ua/get-user-certificate/WmaP3NuednwUmZ8sAMPk" TargetMode="External"/><Relationship Id="rId953" Type="http://schemas.openxmlformats.org/officeDocument/2006/relationships/hyperlink" Target="https://talan.bank.gov.ua/get-user-certificate/WmaP3hrkTtooLfi2DRjc" TargetMode="External"/><Relationship Id="rId1029" Type="http://schemas.openxmlformats.org/officeDocument/2006/relationships/hyperlink" Target="https://talan.bank.gov.ua/get-user-certificate/WmaP3V4TNB9YqcXVdKPB" TargetMode="External"/><Relationship Id="rId82" Type="http://schemas.openxmlformats.org/officeDocument/2006/relationships/hyperlink" Target="https://talan.bank.gov.ua/get-user-certificate/WmaP3Lmsm9gN5MazsrWu" TargetMode="External"/><Relationship Id="rId385" Type="http://schemas.openxmlformats.org/officeDocument/2006/relationships/hyperlink" Target="https://talan.bank.gov.ua/get-user-certificate/WmaP3CGXfVxnOezYYuZy" TargetMode="External"/><Relationship Id="rId592" Type="http://schemas.openxmlformats.org/officeDocument/2006/relationships/hyperlink" Target="https://talan.bank.gov.ua/get-user-certificate/WmaP3xpU3KKWZtRzUd6C" TargetMode="External"/><Relationship Id="rId606" Type="http://schemas.openxmlformats.org/officeDocument/2006/relationships/hyperlink" Target="https://talan.bank.gov.ua/get-user-certificate/WmaP3bHWpFMj6XSIZUIu" TargetMode="External"/><Relationship Id="rId813" Type="http://schemas.openxmlformats.org/officeDocument/2006/relationships/hyperlink" Target="https://talan.bank.gov.ua/get-user-certificate/WmaP3K6SGfw_WnX2S-ny" TargetMode="External"/><Relationship Id="rId245" Type="http://schemas.openxmlformats.org/officeDocument/2006/relationships/hyperlink" Target="https://talan.bank.gov.ua/get-user-certificate/WmaP3_InttxPwcVOxONB" TargetMode="External"/><Relationship Id="rId452" Type="http://schemas.openxmlformats.org/officeDocument/2006/relationships/hyperlink" Target="https://talan.bank.gov.ua/get-user-certificate/WmaP3pwzNRbSjAgwS4uD" TargetMode="External"/><Relationship Id="rId897" Type="http://schemas.openxmlformats.org/officeDocument/2006/relationships/hyperlink" Target="https://talan.bank.gov.ua/get-user-certificate/WmaP3fdbqd1SYl5YqYML" TargetMode="External"/><Relationship Id="rId1082" Type="http://schemas.openxmlformats.org/officeDocument/2006/relationships/hyperlink" Target="https://talan.bank.gov.ua/get-user-certificate/WmaP3BUky3V2su-Z8Jf9" TargetMode="External"/><Relationship Id="rId105" Type="http://schemas.openxmlformats.org/officeDocument/2006/relationships/hyperlink" Target="https://talan.bank.gov.ua/get-user-certificate/WmaP32OcoHjg5dyO_6Vm" TargetMode="External"/><Relationship Id="rId312" Type="http://schemas.openxmlformats.org/officeDocument/2006/relationships/hyperlink" Target="https://talan.bank.gov.ua/get-user-certificate/WmaP3vmtycfCatU05nsw" TargetMode="External"/><Relationship Id="rId757" Type="http://schemas.openxmlformats.org/officeDocument/2006/relationships/hyperlink" Target="https://talan.bank.gov.ua/get-user-certificate/WmaP3oCcRROZ_uF1ia9K" TargetMode="External"/><Relationship Id="rId964" Type="http://schemas.openxmlformats.org/officeDocument/2006/relationships/hyperlink" Target="https://talan.bank.gov.ua/get-user-certificate/WmaP3szl8NDveRTh8663" TargetMode="External"/><Relationship Id="rId93" Type="http://schemas.openxmlformats.org/officeDocument/2006/relationships/hyperlink" Target="https://talan.bank.gov.ua/get-user-certificate/WmaP31W2dBOnDwRxLcyW" TargetMode="External"/><Relationship Id="rId189" Type="http://schemas.openxmlformats.org/officeDocument/2006/relationships/hyperlink" Target="https://talan.bank.gov.ua/get-user-certificate/WmaP3cZib_0pGOA0N9Q1" TargetMode="External"/><Relationship Id="rId396" Type="http://schemas.openxmlformats.org/officeDocument/2006/relationships/hyperlink" Target="https://talan.bank.gov.ua/get-user-certificate/WmaP3WW_sVeTwNtmdvDe" TargetMode="External"/><Relationship Id="rId617" Type="http://schemas.openxmlformats.org/officeDocument/2006/relationships/hyperlink" Target="https://talan.bank.gov.ua/get-user-certificate/WmaP3XA2SVZx2sZXwA9N" TargetMode="External"/><Relationship Id="rId824" Type="http://schemas.openxmlformats.org/officeDocument/2006/relationships/hyperlink" Target="https://talan.bank.gov.ua/get-user-certificate/WmaP3JtLEZ1hIuWTn3YG" TargetMode="External"/><Relationship Id="rId256" Type="http://schemas.openxmlformats.org/officeDocument/2006/relationships/hyperlink" Target="https://talan.bank.gov.ua/get-user-certificate/WmaP3Aeh5B1G6I5cTT4E" TargetMode="External"/><Relationship Id="rId463" Type="http://schemas.openxmlformats.org/officeDocument/2006/relationships/hyperlink" Target="https://talan.bank.gov.ua/get-user-certificate/WmaP3evzrYRoG6bogfsr" TargetMode="External"/><Relationship Id="rId670" Type="http://schemas.openxmlformats.org/officeDocument/2006/relationships/hyperlink" Target="https://talan.bank.gov.ua/get-user-certificate/WmaP3y87qbVNyx-Ppe95" TargetMode="External"/><Relationship Id="rId1093" Type="http://schemas.openxmlformats.org/officeDocument/2006/relationships/hyperlink" Target="https://talan.bank.gov.ua/get-user-certificate/WmaP3D5IFU9J5G2EQvXo" TargetMode="External"/><Relationship Id="rId1107" Type="http://schemas.openxmlformats.org/officeDocument/2006/relationships/hyperlink" Target="https://talan.bank.gov.ua/get-user-certificate/lnKV8QbxPauu4KRn4Hl9" TargetMode="External"/><Relationship Id="rId116" Type="http://schemas.openxmlformats.org/officeDocument/2006/relationships/hyperlink" Target="https://talan.bank.gov.ua/get-user-certificate/WmaP31h3gogPCUTZwfiD" TargetMode="External"/><Relationship Id="rId323" Type="http://schemas.openxmlformats.org/officeDocument/2006/relationships/hyperlink" Target="https://talan.bank.gov.ua/get-user-certificate/WmaP3VaGQ9N8XAcwUJDO" TargetMode="External"/><Relationship Id="rId530" Type="http://schemas.openxmlformats.org/officeDocument/2006/relationships/hyperlink" Target="https://talan.bank.gov.ua/get-user-certificate/WmaP3ap7PSXOklBhWP01" TargetMode="External"/><Relationship Id="rId768" Type="http://schemas.openxmlformats.org/officeDocument/2006/relationships/hyperlink" Target="https://talan.bank.gov.ua/get-user-certificate/WmaP3uqNPrSguhaJ4O94" TargetMode="External"/><Relationship Id="rId975" Type="http://schemas.openxmlformats.org/officeDocument/2006/relationships/hyperlink" Target="https://talan.bank.gov.ua/get-user-certificate/WmaP3mqy4hAOl_CVv_1_" TargetMode="External"/><Relationship Id="rId20" Type="http://schemas.openxmlformats.org/officeDocument/2006/relationships/hyperlink" Target="https://talan.bank.gov.ua/get-user-certificate/WmaP3-rL8yPS44iyMR51" TargetMode="External"/><Relationship Id="rId628" Type="http://schemas.openxmlformats.org/officeDocument/2006/relationships/hyperlink" Target="https://talan.bank.gov.ua/get-user-certificate/WmaP38k5ijq0DEjVlPHi" TargetMode="External"/><Relationship Id="rId835" Type="http://schemas.openxmlformats.org/officeDocument/2006/relationships/hyperlink" Target="https://talan.bank.gov.ua/get-user-certificate/WmaP3_yB2MCUfbduH8Jw" TargetMode="External"/><Relationship Id="rId267" Type="http://schemas.openxmlformats.org/officeDocument/2006/relationships/hyperlink" Target="https://talan.bank.gov.ua/get-user-certificate/WmaP31antXJ9i0wWMd2f" TargetMode="External"/><Relationship Id="rId474" Type="http://schemas.openxmlformats.org/officeDocument/2006/relationships/hyperlink" Target="https://talan.bank.gov.ua/get-user-certificate/WmaP32cAOKU-6gJpliLM" TargetMode="External"/><Relationship Id="rId1020" Type="http://schemas.openxmlformats.org/officeDocument/2006/relationships/hyperlink" Target="https://talan.bank.gov.ua/get-user-certificate/WmaP3or0d64wNG-cA_QU" TargetMode="External"/><Relationship Id="rId127" Type="http://schemas.openxmlformats.org/officeDocument/2006/relationships/hyperlink" Target="https://talan.bank.gov.ua/get-user-certificate/WmaP3-sHD_XUUdz2NSWB" TargetMode="External"/><Relationship Id="rId681" Type="http://schemas.openxmlformats.org/officeDocument/2006/relationships/hyperlink" Target="https://talan.bank.gov.ua/get-user-certificate/WmaP3btrePQ5JCMTKzUc" TargetMode="External"/><Relationship Id="rId779" Type="http://schemas.openxmlformats.org/officeDocument/2006/relationships/hyperlink" Target="https://talan.bank.gov.ua/get-user-certificate/WmaP3raFkyDkF50csMsh" TargetMode="External"/><Relationship Id="rId902" Type="http://schemas.openxmlformats.org/officeDocument/2006/relationships/hyperlink" Target="https://talan.bank.gov.ua/get-user-certificate/WmaP3Khus5wRSs7e97iE" TargetMode="External"/><Relationship Id="rId986" Type="http://schemas.openxmlformats.org/officeDocument/2006/relationships/hyperlink" Target="https://talan.bank.gov.ua/get-user-certificate/WmaP3bNiQWH9sd9haumq" TargetMode="External"/><Relationship Id="rId31" Type="http://schemas.openxmlformats.org/officeDocument/2006/relationships/hyperlink" Target="https://talan.bank.gov.ua/get-user-certificate/WmaP3rQtwysKf9ZE7DO_" TargetMode="External"/><Relationship Id="rId334" Type="http://schemas.openxmlformats.org/officeDocument/2006/relationships/hyperlink" Target="https://talan.bank.gov.ua/get-user-certificate/WmaP3ScfyBJinPiJvY5N" TargetMode="External"/><Relationship Id="rId541" Type="http://schemas.openxmlformats.org/officeDocument/2006/relationships/hyperlink" Target="https://talan.bank.gov.ua/get-user-certificate/WmaP3hI9iUSl8Dvo2DPg" TargetMode="External"/><Relationship Id="rId639" Type="http://schemas.openxmlformats.org/officeDocument/2006/relationships/hyperlink" Target="https://talan.bank.gov.ua/get-user-certificate/WmaP3LYTmiC2OnpDSngb" TargetMode="External"/><Relationship Id="rId180" Type="http://schemas.openxmlformats.org/officeDocument/2006/relationships/hyperlink" Target="https://talan.bank.gov.ua/get-user-certificate/WmaP32P5I5UIQKN-S8zX" TargetMode="External"/><Relationship Id="rId278" Type="http://schemas.openxmlformats.org/officeDocument/2006/relationships/hyperlink" Target="https://talan.bank.gov.ua/get-user-certificate/WmaP39oY87jiUsBSbjVm" TargetMode="External"/><Relationship Id="rId401" Type="http://schemas.openxmlformats.org/officeDocument/2006/relationships/hyperlink" Target="https://talan.bank.gov.ua/get-user-certificate/WmaP3Sf25eTE1xxdvK38" TargetMode="External"/><Relationship Id="rId846" Type="http://schemas.openxmlformats.org/officeDocument/2006/relationships/hyperlink" Target="https://talan.bank.gov.ua/get-user-certificate/WmaP3-D3tThCBq_iQvDE" TargetMode="External"/><Relationship Id="rId1031" Type="http://schemas.openxmlformats.org/officeDocument/2006/relationships/hyperlink" Target="https://talan.bank.gov.ua/get-user-certificate/WmaP3oVbbPXi-R4CIjlO" TargetMode="External"/><Relationship Id="rId485" Type="http://schemas.openxmlformats.org/officeDocument/2006/relationships/hyperlink" Target="https://talan.bank.gov.ua/get-user-certificate/WmaP3p5qyvgD3pSeuCh5" TargetMode="External"/><Relationship Id="rId692" Type="http://schemas.openxmlformats.org/officeDocument/2006/relationships/hyperlink" Target="https://talan.bank.gov.ua/get-user-certificate/WmaP3g7sTEduOIIJxnWi" TargetMode="External"/><Relationship Id="rId706" Type="http://schemas.openxmlformats.org/officeDocument/2006/relationships/hyperlink" Target="https://talan.bank.gov.ua/get-user-certificate/WmaP3zq0fzSW-Fxu-B6O" TargetMode="External"/><Relationship Id="rId913" Type="http://schemas.openxmlformats.org/officeDocument/2006/relationships/hyperlink" Target="https://talan.bank.gov.ua/get-user-certificate/WmaP3M_PANLV1s9bglDt" TargetMode="External"/><Relationship Id="rId42" Type="http://schemas.openxmlformats.org/officeDocument/2006/relationships/hyperlink" Target="https://talan.bank.gov.ua/get-user-certificate/WmaP3l8PUyjV_M2q4w5-" TargetMode="External"/><Relationship Id="rId138" Type="http://schemas.openxmlformats.org/officeDocument/2006/relationships/hyperlink" Target="https://talan.bank.gov.ua/get-user-certificate/WmaP37iqMOSMr0PsW8ew" TargetMode="External"/><Relationship Id="rId345" Type="http://schemas.openxmlformats.org/officeDocument/2006/relationships/hyperlink" Target="https://talan.bank.gov.ua/get-user-certificate/WmaP3MimtLPRfVhQlb2D" TargetMode="External"/><Relationship Id="rId552" Type="http://schemas.openxmlformats.org/officeDocument/2006/relationships/hyperlink" Target="https://talan.bank.gov.ua/get-user-certificate/WmaP38dY1QeYtGc626k2" TargetMode="External"/><Relationship Id="rId997" Type="http://schemas.openxmlformats.org/officeDocument/2006/relationships/hyperlink" Target="https://talan.bank.gov.ua/get-user-certificate/WmaP3ulUVbUtboKyXHyG" TargetMode="External"/><Relationship Id="rId191" Type="http://schemas.openxmlformats.org/officeDocument/2006/relationships/hyperlink" Target="https://talan.bank.gov.ua/get-user-certificate/WmaP3afJjctWGGywwTC9" TargetMode="External"/><Relationship Id="rId205" Type="http://schemas.openxmlformats.org/officeDocument/2006/relationships/hyperlink" Target="https://talan.bank.gov.ua/get-user-certificate/WmaP3EGQuibfruMqdu4g" TargetMode="External"/><Relationship Id="rId412" Type="http://schemas.openxmlformats.org/officeDocument/2006/relationships/hyperlink" Target="https://talan.bank.gov.ua/get-user-certificate/WmaP3NXNVTm-eZ8rJcoc" TargetMode="External"/><Relationship Id="rId857" Type="http://schemas.openxmlformats.org/officeDocument/2006/relationships/hyperlink" Target="https://talan.bank.gov.ua/get-user-certificate/WmaP3H4RjRH_rbrAGrDy" TargetMode="External"/><Relationship Id="rId1042" Type="http://schemas.openxmlformats.org/officeDocument/2006/relationships/hyperlink" Target="https://talan.bank.gov.ua/get-user-certificate/WmaP3_Y6QdZIoc8J2Ttx" TargetMode="External"/><Relationship Id="rId289" Type="http://schemas.openxmlformats.org/officeDocument/2006/relationships/hyperlink" Target="https://talan.bank.gov.ua/get-user-certificate/WmaP3tRrB73u8Gw-vtzx" TargetMode="External"/><Relationship Id="rId496" Type="http://schemas.openxmlformats.org/officeDocument/2006/relationships/hyperlink" Target="https://talan.bank.gov.ua/get-user-certificate/WmaP3G2ZCEk1DBxbD0Ut" TargetMode="External"/><Relationship Id="rId717" Type="http://schemas.openxmlformats.org/officeDocument/2006/relationships/hyperlink" Target="https://talan.bank.gov.ua/get-user-certificate/WmaP3EvEu_w57hPWB2df" TargetMode="External"/><Relationship Id="rId924" Type="http://schemas.openxmlformats.org/officeDocument/2006/relationships/hyperlink" Target="https://talan.bank.gov.ua/get-user-certificate/WmaP3dtzQ0MAnHhorWmW" TargetMode="External"/><Relationship Id="rId53" Type="http://schemas.openxmlformats.org/officeDocument/2006/relationships/hyperlink" Target="https://talan.bank.gov.ua/get-user-certificate/WmaP3GViTLktHBWnmLB0" TargetMode="External"/><Relationship Id="rId149" Type="http://schemas.openxmlformats.org/officeDocument/2006/relationships/hyperlink" Target="https://talan.bank.gov.ua/get-user-certificate/WmaP3uqNePQsJfGUSEGc" TargetMode="External"/><Relationship Id="rId356" Type="http://schemas.openxmlformats.org/officeDocument/2006/relationships/hyperlink" Target="https://talan.bank.gov.ua/get-user-certificate/WmaP3w82uNdNsOGEeLEq" TargetMode="External"/><Relationship Id="rId563" Type="http://schemas.openxmlformats.org/officeDocument/2006/relationships/hyperlink" Target="https://talan.bank.gov.ua/get-user-certificate/WmaP3ziVpHA5d5IqBGiZ" TargetMode="External"/><Relationship Id="rId770" Type="http://schemas.openxmlformats.org/officeDocument/2006/relationships/hyperlink" Target="https://talan.bank.gov.ua/get-user-certificate/WmaP3BeHP6Zsf0DnlQ5i" TargetMode="External"/><Relationship Id="rId216" Type="http://schemas.openxmlformats.org/officeDocument/2006/relationships/hyperlink" Target="https://talan.bank.gov.ua/get-user-certificate/WmaP30lksi314YSE0sNG" TargetMode="External"/><Relationship Id="rId423" Type="http://schemas.openxmlformats.org/officeDocument/2006/relationships/hyperlink" Target="https://talan.bank.gov.ua/get-user-certificate/WmaP3IrwCCZmBOQLkgW7" TargetMode="External"/><Relationship Id="rId868" Type="http://schemas.openxmlformats.org/officeDocument/2006/relationships/hyperlink" Target="https://talan.bank.gov.ua/get-user-certificate/WmaP3bt5CsRNQJwzk7ez" TargetMode="External"/><Relationship Id="rId1053" Type="http://schemas.openxmlformats.org/officeDocument/2006/relationships/hyperlink" Target="https://talan.bank.gov.ua/get-user-certificate/WmaP3fBj9AfNqZbO60Ie" TargetMode="External"/><Relationship Id="rId630" Type="http://schemas.openxmlformats.org/officeDocument/2006/relationships/hyperlink" Target="https://talan.bank.gov.ua/get-user-certificate/WmaP3vtgL9ybS2gPCxpP" TargetMode="External"/><Relationship Id="rId728" Type="http://schemas.openxmlformats.org/officeDocument/2006/relationships/hyperlink" Target="https://talan.bank.gov.ua/get-user-certificate/WmaP3ncy19O7YHUuY_KL" TargetMode="External"/><Relationship Id="rId935" Type="http://schemas.openxmlformats.org/officeDocument/2006/relationships/hyperlink" Target="https://talan.bank.gov.ua/get-user-certificate/WmaP3MkhV4pB4486Esar" TargetMode="External"/><Relationship Id="rId64" Type="http://schemas.openxmlformats.org/officeDocument/2006/relationships/hyperlink" Target="https://talan.bank.gov.ua/get-user-certificate/WmaP3fYli0S65O0LF3Zt" TargetMode="External"/><Relationship Id="rId367" Type="http://schemas.openxmlformats.org/officeDocument/2006/relationships/hyperlink" Target="https://talan.bank.gov.ua/get-user-certificate/WmaP3FUCv5QKZdcaoKUb" TargetMode="External"/><Relationship Id="rId574" Type="http://schemas.openxmlformats.org/officeDocument/2006/relationships/hyperlink" Target="https://talan.bank.gov.ua/get-user-certificate/WmaP3IwjdNmLjMhcpVAP" TargetMode="External"/><Relationship Id="rId227" Type="http://schemas.openxmlformats.org/officeDocument/2006/relationships/hyperlink" Target="https://talan.bank.gov.ua/get-user-certificate/WmaP30W1XWXLlg-GCJ_y" TargetMode="External"/><Relationship Id="rId781" Type="http://schemas.openxmlformats.org/officeDocument/2006/relationships/hyperlink" Target="https://talan.bank.gov.ua/get-user-certificate/WmaP3UEYSlftT-7akuy2" TargetMode="External"/><Relationship Id="rId879" Type="http://schemas.openxmlformats.org/officeDocument/2006/relationships/hyperlink" Target="https://talan.bank.gov.ua/get-user-certificate/WmaP34mPMsMVQQy984Aq" TargetMode="External"/><Relationship Id="rId434" Type="http://schemas.openxmlformats.org/officeDocument/2006/relationships/hyperlink" Target="https://talan.bank.gov.ua/get-user-certificate/WmaP32PkDFMHqR-G9_fA" TargetMode="External"/><Relationship Id="rId641" Type="http://schemas.openxmlformats.org/officeDocument/2006/relationships/hyperlink" Target="https://talan.bank.gov.ua/get-user-certificate/WmaP3lKqRAhtUd0dfJGN" TargetMode="External"/><Relationship Id="rId739" Type="http://schemas.openxmlformats.org/officeDocument/2006/relationships/hyperlink" Target="https://talan.bank.gov.ua/get-user-certificate/WmaP3N02fRhxKwUpWPSy" TargetMode="External"/><Relationship Id="rId1064" Type="http://schemas.openxmlformats.org/officeDocument/2006/relationships/hyperlink" Target="https://talan.bank.gov.ua/get-user-certificate/WmaP3f-5312HR6nRgszd" TargetMode="External"/><Relationship Id="rId280" Type="http://schemas.openxmlformats.org/officeDocument/2006/relationships/hyperlink" Target="https://talan.bank.gov.ua/get-user-certificate/WmaP3ckSSIBZWEfG6Ir8" TargetMode="External"/><Relationship Id="rId501" Type="http://schemas.openxmlformats.org/officeDocument/2006/relationships/hyperlink" Target="https://talan.bank.gov.ua/get-user-certificate/WmaP3G_NkE9HmqCbUdgO" TargetMode="External"/><Relationship Id="rId946" Type="http://schemas.openxmlformats.org/officeDocument/2006/relationships/hyperlink" Target="https://talan.bank.gov.ua/get-user-certificate/WmaP3FRQhuC3oAuGfaEl" TargetMode="External"/><Relationship Id="rId75" Type="http://schemas.openxmlformats.org/officeDocument/2006/relationships/hyperlink" Target="https://talan.bank.gov.ua/get-user-certificate/WmaP3Fyp-dV3l079mUUf" TargetMode="External"/><Relationship Id="rId140" Type="http://schemas.openxmlformats.org/officeDocument/2006/relationships/hyperlink" Target="https://talan.bank.gov.ua/get-user-certificate/WmaP3S7ZFCrRO98MTGig" TargetMode="External"/><Relationship Id="rId378" Type="http://schemas.openxmlformats.org/officeDocument/2006/relationships/hyperlink" Target="https://talan.bank.gov.ua/get-user-certificate/WmaP3HWStqFvWf-AqLTC" TargetMode="External"/><Relationship Id="rId585" Type="http://schemas.openxmlformats.org/officeDocument/2006/relationships/hyperlink" Target="https://talan.bank.gov.ua/get-user-certificate/WmaP3A942VxKed-ZHvgc" TargetMode="External"/><Relationship Id="rId792" Type="http://schemas.openxmlformats.org/officeDocument/2006/relationships/hyperlink" Target="https://talan.bank.gov.ua/get-user-certificate/WmaP3hPc8mx9jD09OQuO" TargetMode="External"/><Relationship Id="rId806" Type="http://schemas.openxmlformats.org/officeDocument/2006/relationships/hyperlink" Target="https://talan.bank.gov.ua/get-user-certificate/WmaP3qh9a0WqT9L0EGYE" TargetMode="External"/><Relationship Id="rId6" Type="http://schemas.openxmlformats.org/officeDocument/2006/relationships/hyperlink" Target="https://talan.bank.gov.ua/get-user-certificate/WmaP3dccZw4EG-FAEWnT" TargetMode="External"/><Relationship Id="rId238" Type="http://schemas.openxmlformats.org/officeDocument/2006/relationships/hyperlink" Target="https://talan.bank.gov.ua/get-user-certificate/WmaP3T6WRVLELjpPD7LT" TargetMode="External"/><Relationship Id="rId445" Type="http://schemas.openxmlformats.org/officeDocument/2006/relationships/hyperlink" Target="https://talan.bank.gov.ua/get-user-certificate/WmaP3pTt8TQ76-adNB4x" TargetMode="External"/><Relationship Id="rId652" Type="http://schemas.openxmlformats.org/officeDocument/2006/relationships/hyperlink" Target="https://talan.bank.gov.ua/get-user-certificate/WmaP3fjHdwo5N09Rh496" TargetMode="External"/><Relationship Id="rId1075" Type="http://schemas.openxmlformats.org/officeDocument/2006/relationships/hyperlink" Target="https://talan.bank.gov.ua/get-user-certificate/WmaP35GKnHJL6vsBn8mC" TargetMode="External"/><Relationship Id="rId291" Type="http://schemas.openxmlformats.org/officeDocument/2006/relationships/hyperlink" Target="https://talan.bank.gov.ua/get-user-certificate/WmaP3eJhf0g2zZbRdSBp" TargetMode="External"/><Relationship Id="rId305" Type="http://schemas.openxmlformats.org/officeDocument/2006/relationships/hyperlink" Target="https://talan.bank.gov.ua/get-user-certificate/WmaP3LUwHIUtqDnwYSzL" TargetMode="External"/><Relationship Id="rId512" Type="http://schemas.openxmlformats.org/officeDocument/2006/relationships/hyperlink" Target="https://talan.bank.gov.ua/get-user-certificate/WmaP3VR9FrVtEIqJfUe_" TargetMode="External"/><Relationship Id="rId957" Type="http://schemas.openxmlformats.org/officeDocument/2006/relationships/hyperlink" Target="https://talan.bank.gov.ua/get-user-certificate/WmaP32Up7ZNuPqU7o3p6" TargetMode="External"/><Relationship Id="rId86" Type="http://schemas.openxmlformats.org/officeDocument/2006/relationships/hyperlink" Target="https://talan.bank.gov.ua/get-user-certificate/WmaP3jy0ZOcL80U59l6k" TargetMode="External"/><Relationship Id="rId151" Type="http://schemas.openxmlformats.org/officeDocument/2006/relationships/hyperlink" Target="https://talan.bank.gov.ua/get-user-certificate/WmaP3dzHRFF4XzUsPd5I" TargetMode="External"/><Relationship Id="rId389" Type="http://schemas.openxmlformats.org/officeDocument/2006/relationships/hyperlink" Target="https://talan.bank.gov.ua/get-user-certificate/WmaP3ZXNgXXeewlotAEA" TargetMode="External"/><Relationship Id="rId596" Type="http://schemas.openxmlformats.org/officeDocument/2006/relationships/hyperlink" Target="https://talan.bank.gov.ua/get-user-certificate/WmaP3WTwzfOi3T7ChtEo" TargetMode="External"/><Relationship Id="rId817" Type="http://schemas.openxmlformats.org/officeDocument/2006/relationships/hyperlink" Target="https://talan.bank.gov.ua/get-user-certificate/WmaP3_BIYy3ATu_ggUya" TargetMode="External"/><Relationship Id="rId1002" Type="http://schemas.openxmlformats.org/officeDocument/2006/relationships/hyperlink" Target="https://talan.bank.gov.ua/get-user-certificate/WmaP3NT8CibqHy7-2xeI" TargetMode="External"/><Relationship Id="rId249" Type="http://schemas.openxmlformats.org/officeDocument/2006/relationships/hyperlink" Target="https://talan.bank.gov.ua/get-user-certificate/WmaP3fQdXhq8sw5GscCc" TargetMode="External"/><Relationship Id="rId456" Type="http://schemas.openxmlformats.org/officeDocument/2006/relationships/hyperlink" Target="https://talan.bank.gov.ua/get-user-certificate/WmaP30cggEefL4ws0lDf" TargetMode="External"/><Relationship Id="rId663" Type="http://schemas.openxmlformats.org/officeDocument/2006/relationships/hyperlink" Target="https://talan.bank.gov.ua/get-user-certificate/WmaP3Z9lLs8yEgbber42" TargetMode="External"/><Relationship Id="rId870" Type="http://schemas.openxmlformats.org/officeDocument/2006/relationships/hyperlink" Target="https://talan.bank.gov.ua/get-user-certificate/WmaP3MMQAVGQ470ga_on" TargetMode="External"/><Relationship Id="rId1086" Type="http://schemas.openxmlformats.org/officeDocument/2006/relationships/hyperlink" Target="https://talan.bank.gov.ua/get-user-certificate/WmaP3nqhRamHSykycUBo" TargetMode="External"/><Relationship Id="rId13" Type="http://schemas.openxmlformats.org/officeDocument/2006/relationships/hyperlink" Target="https://talan.bank.gov.ua/get-user-certificate/WmaP33eor0RTNvCgBt0D" TargetMode="External"/><Relationship Id="rId109" Type="http://schemas.openxmlformats.org/officeDocument/2006/relationships/hyperlink" Target="https://talan.bank.gov.ua/get-user-certificate/WmaP3Q0DclKcNxVJDm-C" TargetMode="External"/><Relationship Id="rId316" Type="http://schemas.openxmlformats.org/officeDocument/2006/relationships/hyperlink" Target="https://talan.bank.gov.ua/get-user-certificate/WmaP3kVD-tjpFt-lvLvc" TargetMode="External"/><Relationship Id="rId523" Type="http://schemas.openxmlformats.org/officeDocument/2006/relationships/hyperlink" Target="https://talan.bank.gov.ua/get-user-certificate/WmaP3rRkCarLpZlRHhvn" TargetMode="External"/><Relationship Id="rId968" Type="http://schemas.openxmlformats.org/officeDocument/2006/relationships/hyperlink" Target="https://talan.bank.gov.ua/get-user-certificate/WmaP3Ef6_mXgWrgf4lfH" TargetMode="External"/><Relationship Id="rId97" Type="http://schemas.openxmlformats.org/officeDocument/2006/relationships/hyperlink" Target="https://talan.bank.gov.ua/get-user-certificate/WmaP3A7GcIINg49Yub3M" TargetMode="External"/><Relationship Id="rId730" Type="http://schemas.openxmlformats.org/officeDocument/2006/relationships/hyperlink" Target="https://talan.bank.gov.ua/get-user-certificate/WmaP3HHLu91pNzF6gfO-" TargetMode="External"/><Relationship Id="rId828" Type="http://schemas.openxmlformats.org/officeDocument/2006/relationships/hyperlink" Target="https://talan.bank.gov.ua/get-user-certificate/WmaP3FH9qL2dNkRYMd9P" TargetMode="External"/><Relationship Id="rId1013" Type="http://schemas.openxmlformats.org/officeDocument/2006/relationships/hyperlink" Target="https://talan.bank.gov.ua/get-user-certificate/WmaP38R9k0WbajLFswfg" TargetMode="External"/><Relationship Id="rId162" Type="http://schemas.openxmlformats.org/officeDocument/2006/relationships/hyperlink" Target="https://talan.bank.gov.ua/get-user-certificate/WmaP3GNg4pQ_zp90-CaC" TargetMode="External"/><Relationship Id="rId467" Type="http://schemas.openxmlformats.org/officeDocument/2006/relationships/hyperlink" Target="https://talan.bank.gov.ua/get-user-certificate/WmaP3Fz0YJYIPR7tiOnh" TargetMode="External"/><Relationship Id="rId1097" Type="http://schemas.openxmlformats.org/officeDocument/2006/relationships/hyperlink" Target="https://talan.bank.gov.ua/get-user-certificate/WmaP3KmGDZ0HVUyXRdoH" TargetMode="External"/><Relationship Id="rId674" Type="http://schemas.openxmlformats.org/officeDocument/2006/relationships/hyperlink" Target="https://talan.bank.gov.ua/get-user-certificate/WmaP3QeTIDQKQbI_R1Mh" TargetMode="External"/><Relationship Id="rId881" Type="http://schemas.openxmlformats.org/officeDocument/2006/relationships/hyperlink" Target="https://talan.bank.gov.ua/get-user-certificate/WmaP3xpLIqS4CAJfPQ2m" TargetMode="External"/><Relationship Id="rId979" Type="http://schemas.openxmlformats.org/officeDocument/2006/relationships/hyperlink" Target="https://talan.bank.gov.ua/get-user-certificate/WmaP3NYnBs6c5Q2pAZvG" TargetMode="External"/><Relationship Id="rId24" Type="http://schemas.openxmlformats.org/officeDocument/2006/relationships/hyperlink" Target="https://talan.bank.gov.ua/get-user-certificate/WmaP3icitya27Gy1byAx" TargetMode="External"/><Relationship Id="rId327" Type="http://schemas.openxmlformats.org/officeDocument/2006/relationships/hyperlink" Target="https://talan.bank.gov.ua/get-user-certificate/WmaP30OANxcFX57U7Hzv" TargetMode="External"/><Relationship Id="rId534" Type="http://schemas.openxmlformats.org/officeDocument/2006/relationships/hyperlink" Target="https://talan.bank.gov.ua/get-user-certificate/WmaP3gMp9JN3L45R0YyV" TargetMode="External"/><Relationship Id="rId741" Type="http://schemas.openxmlformats.org/officeDocument/2006/relationships/hyperlink" Target="https://talan.bank.gov.ua/get-user-certificate/WmaP3DuL4fTPgU43f6wD" TargetMode="External"/><Relationship Id="rId839" Type="http://schemas.openxmlformats.org/officeDocument/2006/relationships/hyperlink" Target="https://talan.bank.gov.ua/get-user-certificate/WmaP33iku8ZJ-_FJuK-H" TargetMode="External"/><Relationship Id="rId173" Type="http://schemas.openxmlformats.org/officeDocument/2006/relationships/hyperlink" Target="https://talan.bank.gov.ua/get-user-certificate/WmaP3coFPlw3lq63qgiD" TargetMode="External"/><Relationship Id="rId380" Type="http://schemas.openxmlformats.org/officeDocument/2006/relationships/hyperlink" Target="https://talan.bank.gov.ua/get-user-certificate/WmaP3D4NZqb4D5AUQ8Qg" TargetMode="External"/><Relationship Id="rId601" Type="http://schemas.openxmlformats.org/officeDocument/2006/relationships/hyperlink" Target="https://talan.bank.gov.ua/get-user-certificate/WmaP3ZT52BQE7ozbhY75" TargetMode="External"/><Relationship Id="rId1024" Type="http://schemas.openxmlformats.org/officeDocument/2006/relationships/hyperlink" Target="https://talan.bank.gov.ua/get-user-certificate/WmaP35_wP87INghMVRwF" TargetMode="External"/><Relationship Id="rId240" Type="http://schemas.openxmlformats.org/officeDocument/2006/relationships/hyperlink" Target="https://talan.bank.gov.ua/get-user-certificate/WmaP3PIVXd2Zk7xOzndi" TargetMode="External"/><Relationship Id="rId478" Type="http://schemas.openxmlformats.org/officeDocument/2006/relationships/hyperlink" Target="https://talan.bank.gov.ua/get-user-certificate/WmaP3n27rP480amITXlk" TargetMode="External"/><Relationship Id="rId685" Type="http://schemas.openxmlformats.org/officeDocument/2006/relationships/hyperlink" Target="https://talan.bank.gov.ua/get-user-certificate/WmaP3AOGhmvLZVRkiik5" TargetMode="External"/><Relationship Id="rId892" Type="http://schemas.openxmlformats.org/officeDocument/2006/relationships/hyperlink" Target="https://talan.bank.gov.ua/get-user-certificate/WmaP3W73AVc2I0dUexf7" TargetMode="External"/><Relationship Id="rId906" Type="http://schemas.openxmlformats.org/officeDocument/2006/relationships/hyperlink" Target="https://talan.bank.gov.ua/get-user-certificate/WmaP3Ir_740OA1uInFTc" TargetMode="External"/><Relationship Id="rId35" Type="http://schemas.openxmlformats.org/officeDocument/2006/relationships/hyperlink" Target="https://talan.bank.gov.ua/get-user-certificate/WmaP34fXKnd1KhoFrE9d" TargetMode="External"/><Relationship Id="rId100" Type="http://schemas.openxmlformats.org/officeDocument/2006/relationships/hyperlink" Target="https://talan.bank.gov.ua/get-user-certificate/WmaP3LjE9_14SuysgyHy" TargetMode="External"/><Relationship Id="rId338" Type="http://schemas.openxmlformats.org/officeDocument/2006/relationships/hyperlink" Target="https://talan.bank.gov.ua/get-user-certificate/WmaP3_EDJU3CcFMdUgIp" TargetMode="External"/><Relationship Id="rId545" Type="http://schemas.openxmlformats.org/officeDocument/2006/relationships/hyperlink" Target="https://talan.bank.gov.ua/get-user-certificate/WmaP3diAMrqyvD9t78LG" TargetMode="External"/><Relationship Id="rId752" Type="http://schemas.openxmlformats.org/officeDocument/2006/relationships/hyperlink" Target="https://talan.bank.gov.ua/get-user-certificate/WmaP3VSMb5PxhMi88fh4" TargetMode="External"/><Relationship Id="rId184" Type="http://schemas.openxmlformats.org/officeDocument/2006/relationships/hyperlink" Target="https://talan.bank.gov.ua/get-user-certificate/WmaP3lUgmGLtjfbF0MR3" TargetMode="External"/><Relationship Id="rId391" Type="http://schemas.openxmlformats.org/officeDocument/2006/relationships/hyperlink" Target="https://talan.bank.gov.ua/get-user-certificate/WmaP3rZPe_wFxHFYPQEC" TargetMode="External"/><Relationship Id="rId405" Type="http://schemas.openxmlformats.org/officeDocument/2006/relationships/hyperlink" Target="https://talan.bank.gov.ua/get-user-certificate/WmaP3qJHVQpDjUOspIpP" TargetMode="External"/><Relationship Id="rId612" Type="http://schemas.openxmlformats.org/officeDocument/2006/relationships/hyperlink" Target="https://talan.bank.gov.ua/get-user-certificate/WmaP3uqtg22XojgDRmdV" TargetMode="External"/><Relationship Id="rId1035" Type="http://schemas.openxmlformats.org/officeDocument/2006/relationships/hyperlink" Target="https://talan.bank.gov.ua/get-user-certificate/WmaP3MDIngqJ3u1Snsa2" TargetMode="External"/><Relationship Id="rId251" Type="http://schemas.openxmlformats.org/officeDocument/2006/relationships/hyperlink" Target="https://talan.bank.gov.ua/get-user-certificate/WmaP3WaCG7Y9ipHED5P5" TargetMode="External"/><Relationship Id="rId489" Type="http://schemas.openxmlformats.org/officeDocument/2006/relationships/hyperlink" Target="https://talan.bank.gov.ua/get-user-certificate/WmaP3o-221xGfZqpi-0e" TargetMode="External"/><Relationship Id="rId696" Type="http://schemas.openxmlformats.org/officeDocument/2006/relationships/hyperlink" Target="https://talan.bank.gov.ua/get-user-certificate/WmaP31hbWdvmbm0Q8iNn" TargetMode="External"/><Relationship Id="rId917" Type="http://schemas.openxmlformats.org/officeDocument/2006/relationships/hyperlink" Target="https://talan.bank.gov.ua/get-user-certificate/WmaP3QxFxFrdBlyem6c_" TargetMode="External"/><Relationship Id="rId1102" Type="http://schemas.openxmlformats.org/officeDocument/2006/relationships/hyperlink" Target="https://talan.bank.gov.ua/get-user-certificate/WmaP3MaKdAkPqMXkO3KF" TargetMode="External"/><Relationship Id="rId46" Type="http://schemas.openxmlformats.org/officeDocument/2006/relationships/hyperlink" Target="https://talan.bank.gov.ua/get-user-certificate/WmaP3X9tA2nB4BxGySpz" TargetMode="External"/><Relationship Id="rId349" Type="http://schemas.openxmlformats.org/officeDocument/2006/relationships/hyperlink" Target="https://talan.bank.gov.ua/get-user-certificate/WmaP3XCEEcJKx8CceAiK" TargetMode="External"/><Relationship Id="rId556" Type="http://schemas.openxmlformats.org/officeDocument/2006/relationships/hyperlink" Target="https://talan.bank.gov.ua/get-user-certificate/WmaP3MjmRACW_537y5BT" TargetMode="External"/><Relationship Id="rId763" Type="http://schemas.openxmlformats.org/officeDocument/2006/relationships/hyperlink" Target="https://talan.bank.gov.ua/get-user-certificate/WmaP3aiZpFur5hZSZty8" TargetMode="External"/><Relationship Id="rId111" Type="http://schemas.openxmlformats.org/officeDocument/2006/relationships/hyperlink" Target="https://talan.bank.gov.ua/get-user-certificate/WmaP36NvBmcqk-czmEPd" TargetMode="External"/><Relationship Id="rId195" Type="http://schemas.openxmlformats.org/officeDocument/2006/relationships/hyperlink" Target="https://talan.bank.gov.ua/get-user-certificate/WmaP3y7x0otGyuaswImL" TargetMode="External"/><Relationship Id="rId209" Type="http://schemas.openxmlformats.org/officeDocument/2006/relationships/hyperlink" Target="https://talan.bank.gov.ua/get-user-certificate/WmaP3OQDm9GclUrJ-uXR" TargetMode="External"/><Relationship Id="rId416" Type="http://schemas.openxmlformats.org/officeDocument/2006/relationships/hyperlink" Target="https://talan.bank.gov.ua/get-user-certificate/WmaP32lFw1yfeDB6eDsq" TargetMode="External"/><Relationship Id="rId970" Type="http://schemas.openxmlformats.org/officeDocument/2006/relationships/hyperlink" Target="https://talan.bank.gov.ua/get-user-certificate/WmaP3JFODFhFuwzKgy-U" TargetMode="External"/><Relationship Id="rId1046" Type="http://schemas.openxmlformats.org/officeDocument/2006/relationships/hyperlink" Target="https://talan.bank.gov.ua/get-user-certificate/WmaP3Wct4cSvaYZvpAIo" TargetMode="External"/><Relationship Id="rId623" Type="http://schemas.openxmlformats.org/officeDocument/2006/relationships/hyperlink" Target="https://talan.bank.gov.ua/get-user-certificate/WmaP3DGYSJVTj_hzVbxx" TargetMode="External"/><Relationship Id="rId830" Type="http://schemas.openxmlformats.org/officeDocument/2006/relationships/hyperlink" Target="https://talan.bank.gov.ua/get-user-certificate/WmaP3JqosylIsHm7gMLm" TargetMode="External"/><Relationship Id="rId928" Type="http://schemas.openxmlformats.org/officeDocument/2006/relationships/hyperlink" Target="https://talan.bank.gov.ua/get-user-certificate/WmaP3q_khmr9tHi1Maxo" TargetMode="External"/><Relationship Id="rId57" Type="http://schemas.openxmlformats.org/officeDocument/2006/relationships/hyperlink" Target="https://talan.bank.gov.ua/get-user-certificate/WmaP3iDLO8A-84q0lXZV" TargetMode="External"/><Relationship Id="rId262" Type="http://schemas.openxmlformats.org/officeDocument/2006/relationships/hyperlink" Target="https://talan.bank.gov.ua/get-user-certificate/WmaP3vJ0vvo7pckjjcqR" TargetMode="External"/><Relationship Id="rId567" Type="http://schemas.openxmlformats.org/officeDocument/2006/relationships/hyperlink" Target="https://talan.bank.gov.ua/get-user-certificate/WmaP3-w0y-BcR5DmLFQG" TargetMode="External"/><Relationship Id="rId1113" Type="http://schemas.openxmlformats.org/officeDocument/2006/relationships/hyperlink" Target="https://talan.bank.gov.ua/get-user-certificate/2_WghiS4OFhOet_u7Gu8" TargetMode="External"/><Relationship Id="rId122" Type="http://schemas.openxmlformats.org/officeDocument/2006/relationships/hyperlink" Target="https://talan.bank.gov.ua/get-user-certificate/WmaP3i6b7W8sPy28CpYy" TargetMode="External"/><Relationship Id="rId774" Type="http://schemas.openxmlformats.org/officeDocument/2006/relationships/hyperlink" Target="https://talan.bank.gov.ua/get-user-certificate/WmaP3KfClCCWFJWLXwId" TargetMode="External"/><Relationship Id="rId981" Type="http://schemas.openxmlformats.org/officeDocument/2006/relationships/hyperlink" Target="https://talan.bank.gov.ua/get-user-certificate/WmaP3-W2KrrruZPvK7Dg" TargetMode="External"/><Relationship Id="rId1057" Type="http://schemas.openxmlformats.org/officeDocument/2006/relationships/hyperlink" Target="https://talan.bank.gov.ua/get-user-certificate/WmaP3lHGSfzYhjMt1ICv" TargetMode="External"/><Relationship Id="rId427" Type="http://schemas.openxmlformats.org/officeDocument/2006/relationships/hyperlink" Target="https://talan.bank.gov.ua/get-user-certificate/WmaP3RgwVkVMt2q5puoj" TargetMode="External"/><Relationship Id="rId634" Type="http://schemas.openxmlformats.org/officeDocument/2006/relationships/hyperlink" Target="https://talan.bank.gov.ua/get-user-certificate/WmaP36OX1zCwopmHwYp_" TargetMode="External"/><Relationship Id="rId841" Type="http://schemas.openxmlformats.org/officeDocument/2006/relationships/hyperlink" Target="https://talan.bank.gov.ua/get-user-certificate/WmaP3kOm-fKjuDZ5ChVb" TargetMode="External"/><Relationship Id="rId273" Type="http://schemas.openxmlformats.org/officeDocument/2006/relationships/hyperlink" Target="https://talan.bank.gov.ua/get-user-certificate/WmaP3sFMfPld9M4Xkeyi" TargetMode="External"/><Relationship Id="rId480" Type="http://schemas.openxmlformats.org/officeDocument/2006/relationships/hyperlink" Target="https://talan.bank.gov.ua/get-user-certificate/WmaP3SGrdrt4s6yPYE5a" TargetMode="External"/><Relationship Id="rId701" Type="http://schemas.openxmlformats.org/officeDocument/2006/relationships/hyperlink" Target="https://talan.bank.gov.ua/get-user-certificate/WmaP3FgFKbEdwpbhuh23" TargetMode="External"/><Relationship Id="rId939" Type="http://schemas.openxmlformats.org/officeDocument/2006/relationships/hyperlink" Target="https://talan.bank.gov.ua/get-user-certificate/WmaP3qLZfK3OlUwqXXV8" TargetMode="External"/><Relationship Id="rId68" Type="http://schemas.openxmlformats.org/officeDocument/2006/relationships/hyperlink" Target="https://talan.bank.gov.ua/get-user-certificate/WmaP3t7DhF7_H0EVmq6a" TargetMode="External"/><Relationship Id="rId133" Type="http://schemas.openxmlformats.org/officeDocument/2006/relationships/hyperlink" Target="https://talan.bank.gov.ua/get-user-certificate/WmaP30POUQEgOfp9YW-V" TargetMode="External"/><Relationship Id="rId340" Type="http://schemas.openxmlformats.org/officeDocument/2006/relationships/hyperlink" Target="https://talan.bank.gov.ua/get-user-certificate/WmaP3dDA3d-9T_cyviJL" TargetMode="External"/><Relationship Id="rId578" Type="http://schemas.openxmlformats.org/officeDocument/2006/relationships/hyperlink" Target="https://talan.bank.gov.ua/get-user-certificate/WmaP3-0scVVJZ65pwD6D" TargetMode="External"/><Relationship Id="rId785" Type="http://schemas.openxmlformats.org/officeDocument/2006/relationships/hyperlink" Target="https://talan.bank.gov.ua/get-user-certificate/WmaP3L94jaIoZp9-X3Mm" TargetMode="External"/><Relationship Id="rId992" Type="http://schemas.openxmlformats.org/officeDocument/2006/relationships/hyperlink" Target="https://talan.bank.gov.ua/get-user-certificate/WmaP3I5F9sejaRtkpiOL" TargetMode="External"/><Relationship Id="rId200" Type="http://schemas.openxmlformats.org/officeDocument/2006/relationships/hyperlink" Target="https://talan.bank.gov.ua/get-user-certificate/WmaP3nRlLg1wmHCKYBgF" TargetMode="External"/><Relationship Id="rId438" Type="http://schemas.openxmlformats.org/officeDocument/2006/relationships/hyperlink" Target="https://talan.bank.gov.ua/get-user-certificate/WmaP3USIST-VZQjzV6ny" TargetMode="External"/><Relationship Id="rId645" Type="http://schemas.openxmlformats.org/officeDocument/2006/relationships/hyperlink" Target="https://talan.bank.gov.ua/get-user-certificate/WmaP3_hBtiHeW95HH7Cd" TargetMode="External"/><Relationship Id="rId852" Type="http://schemas.openxmlformats.org/officeDocument/2006/relationships/hyperlink" Target="https://talan.bank.gov.ua/get-user-certificate/WmaP3iVAvbwjAgJvdiLo" TargetMode="External"/><Relationship Id="rId1068" Type="http://schemas.openxmlformats.org/officeDocument/2006/relationships/hyperlink" Target="https://talan.bank.gov.ua/get-user-certificate/WmaP3tIO-WNyymIrxOkj" TargetMode="External"/><Relationship Id="rId284" Type="http://schemas.openxmlformats.org/officeDocument/2006/relationships/hyperlink" Target="https://talan.bank.gov.ua/get-user-certificate/WmaP3JRwSMoUSi78cDN5" TargetMode="External"/><Relationship Id="rId491" Type="http://schemas.openxmlformats.org/officeDocument/2006/relationships/hyperlink" Target="https://talan.bank.gov.ua/get-user-certificate/WmaP3F7dBMVgk1LBXU09" TargetMode="External"/><Relationship Id="rId505" Type="http://schemas.openxmlformats.org/officeDocument/2006/relationships/hyperlink" Target="https://talan.bank.gov.ua/get-user-certificate/WmaP3sF4ye_jVr_oilL0" TargetMode="External"/><Relationship Id="rId712" Type="http://schemas.openxmlformats.org/officeDocument/2006/relationships/hyperlink" Target="https://talan.bank.gov.ua/get-user-certificate/WmaP3cA6YcNuwMAHbhIs" TargetMode="External"/><Relationship Id="rId79" Type="http://schemas.openxmlformats.org/officeDocument/2006/relationships/hyperlink" Target="https://talan.bank.gov.ua/get-user-certificate/WmaP3j6beSAcH_FPN1_r" TargetMode="External"/><Relationship Id="rId144" Type="http://schemas.openxmlformats.org/officeDocument/2006/relationships/hyperlink" Target="https://talan.bank.gov.ua/get-user-certificate/WmaP3JotDC9hMM2Fz0Sz" TargetMode="External"/><Relationship Id="rId589" Type="http://schemas.openxmlformats.org/officeDocument/2006/relationships/hyperlink" Target="https://talan.bank.gov.ua/get-user-certificate/WmaP3IK_QWYY0SQrhJwA" TargetMode="External"/><Relationship Id="rId796" Type="http://schemas.openxmlformats.org/officeDocument/2006/relationships/hyperlink" Target="https://talan.bank.gov.ua/get-user-certificate/WmaP3fsjQtct1OKBBd6Z" TargetMode="External"/><Relationship Id="rId351" Type="http://schemas.openxmlformats.org/officeDocument/2006/relationships/hyperlink" Target="https://talan.bank.gov.ua/get-user-certificate/WmaP3lKKIzPUTdLxmwj5" TargetMode="External"/><Relationship Id="rId449" Type="http://schemas.openxmlformats.org/officeDocument/2006/relationships/hyperlink" Target="https://talan.bank.gov.ua/get-user-certificate/WmaP3tbOGI22WLQYvEmO" TargetMode="External"/><Relationship Id="rId656" Type="http://schemas.openxmlformats.org/officeDocument/2006/relationships/hyperlink" Target="https://talan.bank.gov.ua/get-user-certificate/WmaP3B5ihMHgR6XGtLzh" TargetMode="External"/><Relationship Id="rId863" Type="http://schemas.openxmlformats.org/officeDocument/2006/relationships/hyperlink" Target="https://talan.bank.gov.ua/get-user-certificate/WmaP3QsFcv3nRyn-yxJa" TargetMode="External"/><Relationship Id="rId1079" Type="http://schemas.openxmlformats.org/officeDocument/2006/relationships/hyperlink" Target="https://talan.bank.gov.ua/get-user-certificate/WmaP3tfMX5MlBDncHCwZ" TargetMode="External"/><Relationship Id="rId211" Type="http://schemas.openxmlformats.org/officeDocument/2006/relationships/hyperlink" Target="https://talan.bank.gov.ua/get-user-certificate/WmaP3bcS7RptxX8LiFqT" TargetMode="External"/><Relationship Id="rId295" Type="http://schemas.openxmlformats.org/officeDocument/2006/relationships/hyperlink" Target="https://talan.bank.gov.ua/get-user-certificate/WmaP3EkSzd2bvby3O1Nv" TargetMode="External"/><Relationship Id="rId309" Type="http://schemas.openxmlformats.org/officeDocument/2006/relationships/hyperlink" Target="https://talan.bank.gov.ua/get-user-certificate/WmaP3WrK-jmA09lKHRTq" TargetMode="External"/><Relationship Id="rId516" Type="http://schemas.openxmlformats.org/officeDocument/2006/relationships/hyperlink" Target="https://talan.bank.gov.ua/get-user-certificate/WmaP3Y3AxRnBOiPJhPLn" TargetMode="External"/><Relationship Id="rId723" Type="http://schemas.openxmlformats.org/officeDocument/2006/relationships/hyperlink" Target="https://talan.bank.gov.ua/get-user-certificate/WmaP3TscU2ofE-CV05en" TargetMode="External"/><Relationship Id="rId930" Type="http://schemas.openxmlformats.org/officeDocument/2006/relationships/hyperlink" Target="https://talan.bank.gov.ua/get-user-certificate/WmaP3UofiZg1SDnYl59e" TargetMode="External"/><Relationship Id="rId1006" Type="http://schemas.openxmlformats.org/officeDocument/2006/relationships/hyperlink" Target="https://talan.bank.gov.ua/get-user-certificate/WmaP3bTCqpw-M88vK37V" TargetMode="External"/><Relationship Id="rId155" Type="http://schemas.openxmlformats.org/officeDocument/2006/relationships/hyperlink" Target="https://talan.bank.gov.ua/get-user-certificate/WmaP3ZGfOsErubSIIWxH" TargetMode="External"/><Relationship Id="rId362" Type="http://schemas.openxmlformats.org/officeDocument/2006/relationships/hyperlink" Target="https://talan.bank.gov.ua/get-user-certificate/WmaP3PVn3u-9VGzwFaM5" TargetMode="External"/><Relationship Id="rId222" Type="http://schemas.openxmlformats.org/officeDocument/2006/relationships/hyperlink" Target="https://talan.bank.gov.ua/get-user-certificate/WmaP3DBphIHAGezfeJs2" TargetMode="External"/><Relationship Id="rId667" Type="http://schemas.openxmlformats.org/officeDocument/2006/relationships/hyperlink" Target="https://talan.bank.gov.ua/get-user-certificate/WmaP35j_-uGPzpIhigFX" TargetMode="External"/><Relationship Id="rId874" Type="http://schemas.openxmlformats.org/officeDocument/2006/relationships/hyperlink" Target="https://talan.bank.gov.ua/get-user-certificate/WmaP37pI4pXjOnt-0HVJ" TargetMode="External"/><Relationship Id="rId17" Type="http://schemas.openxmlformats.org/officeDocument/2006/relationships/hyperlink" Target="https://talan.bank.gov.ua/get-user-certificate/WmaP3CcmqjtS6OEGI9nc" TargetMode="External"/><Relationship Id="rId527" Type="http://schemas.openxmlformats.org/officeDocument/2006/relationships/hyperlink" Target="https://talan.bank.gov.ua/get-user-certificate/WmaP3aZkCbXixc4QgRgc" TargetMode="External"/><Relationship Id="rId734" Type="http://schemas.openxmlformats.org/officeDocument/2006/relationships/hyperlink" Target="https://talan.bank.gov.ua/get-user-certificate/WmaP3PG6tGJa0eh4YqOJ" TargetMode="External"/><Relationship Id="rId941" Type="http://schemas.openxmlformats.org/officeDocument/2006/relationships/hyperlink" Target="https://talan.bank.gov.ua/get-user-certificate/WmaP3a6CuMvAabflutPK" TargetMode="External"/><Relationship Id="rId70" Type="http://schemas.openxmlformats.org/officeDocument/2006/relationships/hyperlink" Target="https://talan.bank.gov.ua/get-user-certificate/WmaP34Fd9mnXlzLVLC9c" TargetMode="External"/><Relationship Id="rId166" Type="http://schemas.openxmlformats.org/officeDocument/2006/relationships/hyperlink" Target="https://talan.bank.gov.ua/get-user-certificate/WmaP3iNh0U97WO5M6Fmr" TargetMode="External"/><Relationship Id="rId373" Type="http://schemas.openxmlformats.org/officeDocument/2006/relationships/hyperlink" Target="https://talan.bank.gov.ua/get-user-certificate/WmaP3CZAw4H99-hh82fN" TargetMode="External"/><Relationship Id="rId580" Type="http://schemas.openxmlformats.org/officeDocument/2006/relationships/hyperlink" Target="https://talan.bank.gov.ua/get-user-certificate/WmaP3-2TKay5QiAvnQPK" TargetMode="External"/><Relationship Id="rId801" Type="http://schemas.openxmlformats.org/officeDocument/2006/relationships/hyperlink" Target="https://talan.bank.gov.ua/get-user-certificate/WmaP3eqcy3XvLZwobxy3" TargetMode="External"/><Relationship Id="rId1017" Type="http://schemas.openxmlformats.org/officeDocument/2006/relationships/hyperlink" Target="https://talan.bank.gov.ua/get-user-certificate/WmaP3TpZpdgBw9EJ5Qqk" TargetMode="External"/><Relationship Id="rId1" Type="http://schemas.openxmlformats.org/officeDocument/2006/relationships/hyperlink" Target="https://talan.bank.gov.ua/get-user-certificate/WmaP3m4uPoV2k73-0vRU" TargetMode="External"/><Relationship Id="rId233" Type="http://schemas.openxmlformats.org/officeDocument/2006/relationships/hyperlink" Target="https://talan.bank.gov.ua/get-user-certificate/WmaP36T6Su-wlpO-CRFn" TargetMode="External"/><Relationship Id="rId440" Type="http://schemas.openxmlformats.org/officeDocument/2006/relationships/hyperlink" Target="https://talan.bank.gov.ua/get-user-certificate/WmaP31MptRqiJQDNTdcQ" TargetMode="External"/><Relationship Id="rId678" Type="http://schemas.openxmlformats.org/officeDocument/2006/relationships/hyperlink" Target="https://talan.bank.gov.ua/get-user-certificate/WmaP38-Ljx7chr132lGJ" TargetMode="External"/><Relationship Id="rId885" Type="http://schemas.openxmlformats.org/officeDocument/2006/relationships/hyperlink" Target="https://talan.bank.gov.ua/get-user-certificate/WmaP3d1l9Eiw95wWqkSO" TargetMode="External"/><Relationship Id="rId1070" Type="http://schemas.openxmlformats.org/officeDocument/2006/relationships/hyperlink" Target="https://talan.bank.gov.ua/get-user-certificate/WmaP3UIz0qZUrB7_ZcpW" TargetMode="External"/><Relationship Id="rId28" Type="http://schemas.openxmlformats.org/officeDocument/2006/relationships/hyperlink" Target="https://talan.bank.gov.ua/get-user-certificate/WmaP3G5A6AQXIbbvEvQb" TargetMode="External"/><Relationship Id="rId300" Type="http://schemas.openxmlformats.org/officeDocument/2006/relationships/hyperlink" Target="https://talan.bank.gov.ua/get-user-certificate/WmaP3GJbMxfMtnfCBG4J" TargetMode="External"/><Relationship Id="rId538" Type="http://schemas.openxmlformats.org/officeDocument/2006/relationships/hyperlink" Target="https://talan.bank.gov.ua/get-user-certificate/WmaP3qOxvPpWBajxeKO0" TargetMode="External"/><Relationship Id="rId745" Type="http://schemas.openxmlformats.org/officeDocument/2006/relationships/hyperlink" Target="https://talan.bank.gov.ua/get-user-certificate/WmaP3G7JcurWGO3ax4lE" TargetMode="External"/><Relationship Id="rId952" Type="http://schemas.openxmlformats.org/officeDocument/2006/relationships/hyperlink" Target="https://talan.bank.gov.ua/get-user-certificate/WmaP3QveK89uyGMrajDM" TargetMode="External"/><Relationship Id="rId81" Type="http://schemas.openxmlformats.org/officeDocument/2006/relationships/hyperlink" Target="https://talan.bank.gov.ua/get-user-certificate/WmaP3Dd-JPOssGJuno_U" TargetMode="External"/><Relationship Id="rId177" Type="http://schemas.openxmlformats.org/officeDocument/2006/relationships/hyperlink" Target="https://talan.bank.gov.ua/get-user-certificate/WmaP3qDyL2vQEgk3fX84" TargetMode="External"/><Relationship Id="rId384" Type="http://schemas.openxmlformats.org/officeDocument/2006/relationships/hyperlink" Target="https://talan.bank.gov.ua/get-user-certificate/WmaP3YBePVhM9hpe_iGR" TargetMode="External"/><Relationship Id="rId591" Type="http://schemas.openxmlformats.org/officeDocument/2006/relationships/hyperlink" Target="https://talan.bank.gov.ua/get-user-certificate/WmaP3DxX28IFxfZ_1AfJ" TargetMode="External"/><Relationship Id="rId605" Type="http://schemas.openxmlformats.org/officeDocument/2006/relationships/hyperlink" Target="https://talan.bank.gov.ua/get-user-certificate/WmaP3zNBFJZ6dSuk60HJ" TargetMode="External"/><Relationship Id="rId812" Type="http://schemas.openxmlformats.org/officeDocument/2006/relationships/hyperlink" Target="https://talan.bank.gov.ua/get-user-certificate/WmaP3pf9nKwcU-VPvLOU" TargetMode="External"/><Relationship Id="rId1028" Type="http://schemas.openxmlformats.org/officeDocument/2006/relationships/hyperlink" Target="https://talan.bank.gov.ua/get-user-certificate/WmaP3c1dbtScuzAKUiet" TargetMode="External"/><Relationship Id="rId244" Type="http://schemas.openxmlformats.org/officeDocument/2006/relationships/hyperlink" Target="https://talan.bank.gov.ua/get-user-certificate/WmaP3JcrPjAgmJGmVWfg" TargetMode="External"/><Relationship Id="rId689" Type="http://schemas.openxmlformats.org/officeDocument/2006/relationships/hyperlink" Target="https://talan.bank.gov.ua/get-user-certificate/WmaP3Q-VhurIJr7cwuOI" TargetMode="External"/><Relationship Id="rId896" Type="http://schemas.openxmlformats.org/officeDocument/2006/relationships/hyperlink" Target="https://talan.bank.gov.ua/get-user-certificate/WmaP3iRSwiUwjJK1yo5x" TargetMode="External"/><Relationship Id="rId1081" Type="http://schemas.openxmlformats.org/officeDocument/2006/relationships/hyperlink" Target="https://talan.bank.gov.ua/get-user-certificate/WmaP3SrhWKHMQoxPpFL-" TargetMode="External"/><Relationship Id="rId39" Type="http://schemas.openxmlformats.org/officeDocument/2006/relationships/hyperlink" Target="https://talan.bank.gov.ua/get-user-certificate/WmaP3_bQvLW5R8RSDt-w" TargetMode="External"/><Relationship Id="rId451" Type="http://schemas.openxmlformats.org/officeDocument/2006/relationships/hyperlink" Target="https://talan.bank.gov.ua/get-user-certificate/WmaP3RMnASmIlfZ77Vx1" TargetMode="External"/><Relationship Id="rId549" Type="http://schemas.openxmlformats.org/officeDocument/2006/relationships/hyperlink" Target="https://talan.bank.gov.ua/get-user-certificate/WmaP3sDdvASu15mMihYN" TargetMode="External"/><Relationship Id="rId756" Type="http://schemas.openxmlformats.org/officeDocument/2006/relationships/hyperlink" Target="https://talan.bank.gov.ua/get-user-certificate/WmaP3dKc82TCgMl7HEUg" TargetMode="External"/><Relationship Id="rId104" Type="http://schemas.openxmlformats.org/officeDocument/2006/relationships/hyperlink" Target="https://talan.bank.gov.ua/get-user-certificate/WmaP3WxMvCTVqRWisCs8" TargetMode="External"/><Relationship Id="rId188" Type="http://schemas.openxmlformats.org/officeDocument/2006/relationships/hyperlink" Target="https://talan.bank.gov.ua/get-user-certificate/WmaP3kkWwH-beJKI6zfo" TargetMode="External"/><Relationship Id="rId311" Type="http://schemas.openxmlformats.org/officeDocument/2006/relationships/hyperlink" Target="https://talan.bank.gov.ua/get-user-certificate/WmaP34AKtqHru-8WaQ21" TargetMode="External"/><Relationship Id="rId395" Type="http://schemas.openxmlformats.org/officeDocument/2006/relationships/hyperlink" Target="https://talan.bank.gov.ua/get-user-certificate/WmaP3oDjLfV3ldrv6QcH" TargetMode="External"/><Relationship Id="rId409" Type="http://schemas.openxmlformats.org/officeDocument/2006/relationships/hyperlink" Target="https://talan.bank.gov.ua/get-user-certificate/WmaP3X4NIitX8HWb8xRG" TargetMode="External"/><Relationship Id="rId963" Type="http://schemas.openxmlformats.org/officeDocument/2006/relationships/hyperlink" Target="https://talan.bank.gov.ua/get-user-certificate/WmaP3b1eft6AE4I2rUwc" TargetMode="External"/><Relationship Id="rId1039" Type="http://schemas.openxmlformats.org/officeDocument/2006/relationships/hyperlink" Target="https://talan.bank.gov.ua/get-user-certificate/WmaP31JRvJqucB70p3jd" TargetMode="External"/><Relationship Id="rId92" Type="http://schemas.openxmlformats.org/officeDocument/2006/relationships/hyperlink" Target="https://talan.bank.gov.ua/get-user-certificate/WmaP3pByUyxNWz0U8rL5" TargetMode="External"/><Relationship Id="rId616" Type="http://schemas.openxmlformats.org/officeDocument/2006/relationships/hyperlink" Target="https://talan.bank.gov.ua/get-user-certificate/WmaP3GsDlunaC8qWzadd" TargetMode="External"/><Relationship Id="rId823" Type="http://schemas.openxmlformats.org/officeDocument/2006/relationships/hyperlink" Target="https://talan.bank.gov.ua/get-user-certificate/WmaP3oL1uLinaD8X78-_" TargetMode="External"/><Relationship Id="rId255" Type="http://schemas.openxmlformats.org/officeDocument/2006/relationships/hyperlink" Target="https://talan.bank.gov.ua/get-user-certificate/WmaP3kW6w812N1jtIsJ2" TargetMode="External"/><Relationship Id="rId462" Type="http://schemas.openxmlformats.org/officeDocument/2006/relationships/hyperlink" Target="https://talan.bank.gov.ua/get-user-certificate/WmaP3zWbMBJYRyiHYumE" TargetMode="External"/><Relationship Id="rId1092" Type="http://schemas.openxmlformats.org/officeDocument/2006/relationships/hyperlink" Target="https://talan.bank.gov.ua/get-user-certificate/WmaP3RKXWDKvO8dK7X-h" TargetMode="External"/><Relationship Id="rId1106" Type="http://schemas.openxmlformats.org/officeDocument/2006/relationships/hyperlink" Target="https://talan.bank.gov.ua/get-user-certificate/WmaP3XKOhxE1C852OeuA" TargetMode="External"/><Relationship Id="rId115" Type="http://schemas.openxmlformats.org/officeDocument/2006/relationships/hyperlink" Target="https://talan.bank.gov.ua/get-user-certificate/WmaP30GmGZ5nHPO86Wtg" TargetMode="External"/><Relationship Id="rId322" Type="http://schemas.openxmlformats.org/officeDocument/2006/relationships/hyperlink" Target="https://talan.bank.gov.ua/get-user-certificate/WmaP3jwCxh7USOWyb6YN" TargetMode="External"/><Relationship Id="rId767" Type="http://schemas.openxmlformats.org/officeDocument/2006/relationships/hyperlink" Target="https://talan.bank.gov.ua/get-user-certificate/WmaP3CvXr-9bsSaYTEyx" TargetMode="External"/><Relationship Id="rId974" Type="http://schemas.openxmlformats.org/officeDocument/2006/relationships/hyperlink" Target="https://talan.bank.gov.ua/get-user-certificate/WmaP3LP7HJDkhbWp75zY" TargetMode="External"/><Relationship Id="rId199" Type="http://schemas.openxmlformats.org/officeDocument/2006/relationships/hyperlink" Target="https://talan.bank.gov.ua/get-user-certificate/WmaP3L9qLnd2IGSsvQux" TargetMode="External"/><Relationship Id="rId627" Type="http://schemas.openxmlformats.org/officeDocument/2006/relationships/hyperlink" Target="https://talan.bank.gov.ua/get-user-certificate/WmaP3i5gQDnzlhi-43CX" TargetMode="External"/><Relationship Id="rId834" Type="http://schemas.openxmlformats.org/officeDocument/2006/relationships/hyperlink" Target="https://talan.bank.gov.ua/get-user-certificate/WmaP3zfTG7BpjGDozE1g" TargetMode="External"/><Relationship Id="rId266" Type="http://schemas.openxmlformats.org/officeDocument/2006/relationships/hyperlink" Target="https://talan.bank.gov.ua/get-user-certificate/WmaP354twx5zwJke8xZP" TargetMode="External"/><Relationship Id="rId473" Type="http://schemas.openxmlformats.org/officeDocument/2006/relationships/hyperlink" Target="https://talan.bank.gov.ua/get-user-certificate/WmaP3OpoLxEcn0SCDWag" TargetMode="External"/><Relationship Id="rId680" Type="http://schemas.openxmlformats.org/officeDocument/2006/relationships/hyperlink" Target="https://talan.bank.gov.ua/get-user-certificate/WmaP3LjmHjuTKTZdBaFZ" TargetMode="External"/><Relationship Id="rId901" Type="http://schemas.openxmlformats.org/officeDocument/2006/relationships/hyperlink" Target="https://talan.bank.gov.ua/get-user-certificate/WmaP3Aire1AhvKDGcmAJ" TargetMode="External"/><Relationship Id="rId1117" Type="http://schemas.openxmlformats.org/officeDocument/2006/relationships/printerSettings" Target="../printerSettings/printerSettings1.bin"/><Relationship Id="rId30" Type="http://schemas.openxmlformats.org/officeDocument/2006/relationships/hyperlink" Target="https://talan.bank.gov.ua/get-user-certificate/WmaP3Obd_2hPqHbY3Q0H" TargetMode="External"/><Relationship Id="rId126" Type="http://schemas.openxmlformats.org/officeDocument/2006/relationships/hyperlink" Target="https://talan.bank.gov.ua/get-user-certificate/WmaP3rUYoc44E1zXbjhA" TargetMode="External"/><Relationship Id="rId333" Type="http://schemas.openxmlformats.org/officeDocument/2006/relationships/hyperlink" Target="https://talan.bank.gov.ua/get-user-certificate/WmaP33Vo6p4FV5WSH7Th" TargetMode="External"/><Relationship Id="rId540" Type="http://schemas.openxmlformats.org/officeDocument/2006/relationships/hyperlink" Target="https://talan.bank.gov.ua/get-user-certificate/WmaP38ARCob1szId32tu" TargetMode="External"/><Relationship Id="rId778" Type="http://schemas.openxmlformats.org/officeDocument/2006/relationships/hyperlink" Target="https://talan.bank.gov.ua/get-user-certificate/WmaP3Hg8fmste94EX69i" TargetMode="External"/><Relationship Id="rId985" Type="http://schemas.openxmlformats.org/officeDocument/2006/relationships/hyperlink" Target="https://talan.bank.gov.ua/get-user-certificate/WmaP3rpWyHs9jzk1DVdH" TargetMode="External"/><Relationship Id="rId638" Type="http://schemas.openxmlformats.org/officeDocument/2006/relationships/hyperlink" Target="https://talan.bank.gov.ua/get-user-certificate/WmaP3o21D_W9mJEGaTAi" TargetMode="External"/><Relationship Id="rId845" Type="http://schemas.openxmlformats.org/officeDocument/2006/relationships/hyperlink" Target="https://talan.bank.gov.ua/get-user-certificate/WmaP3fGAi0a5d0d4jsO0" TargetMode="External"/><Relationship Id="rId1030" Type="http://schemas.openxmlformats.org/officeDocument/2006/relationships/hyperlink" Target="https://talan.bank.gov.ua/get-user-certificate/WmaP3nCDkys5Xxe15vgX" TargetMode="External"/><Relationship Id="rId277" Type="http://schemas.openxmlformats.org/officeDocument/2006/relationships/hyperlink" Target="https://talan.bank.gov.ua/get-user-certificate/WmaP3O_tEp53Cq6gv1t4" TargetMode="External"/><Relationship Id="rId400" Type="http://schemas.openxmlformats.org/officeDocument/2006/relationships/hyperlink" Target="https://talan.bank.gov.ua/get-user-certificate/WmaP3938v6KYLrQMCRW8" TargetMode="External"/><Relationship Id="rId484" Type="http://schemas.openxmlformats.org/officeDocument/2006/relationships/hyperlink" Target="https://talan.bank.gov.ua/get-user-certificate/WmaP3KJtvHeIs4eyFeWl" TargetMode="External"/><Relationship Id="rId705" Type="http://schemas.openxmlformats.org/officeDocument/2006/relationships/hyperlink" Target="https://talan.bank.gov.ua/get-user-certificate/WmaP3BfoU0_Jgsy8hxP1" TargetMode="External"/><Relationship Id="rId137" Type="http://schemas.openxmlformats.org/officeDocument/2006/relationships/hyperlink" Target="https://talan.bank.gov.ua/get-user-certificate/WmaP3sUtJXG6u_BnrUn8" TargetMode="External"/><Relationship Id="rId344" Type="http://schemas.openxmlformats.org/officeDocument/2006/relationships/hyperlink" Target="https://talan.bank.gov.ua/get-user-certificate/WmaP3SKl39PEeuzcImZv" TargetMode="External"/><Relationship Id="rId691" Type="http://schemas.openxmlformats.org/officeDocument/2006/relationships/hyperlink" Target="https://talan.bank.gov.ua/get-user-certificate/WmaP3t-JJmKSYHFtXvVu" TargetMode="External"/><Relationship Id="rId789" Type="http://schemas.openxmlformats.org/officeDocument/2006/relationships/hyperlink" Target="https://talan.bank.gov.ua/get-user-certificate/WmaP3YWOnUD5LX91waai" TargetMode="External"/><Relationship Id="rId912" Type="http://schemas.openxmlformats.org/officeDocument/2006/relationships/hyperlink" Target="https://talan.bank.gov.ua/get-user-certificate/WmaP3K5czDhCX_ep8kXh" TargetMode="External"/><Relationship Id="rId996" Type="http://schemas.openxmlformats.org/officeDocument/2006/relationships/hyperlink" Target="https://talan.bank.gov.ua/get-user-certificate/WmaP3FDpXolKU_i-ODTK" TargetMode="External"/><Relationship Id="rId41" Type="http://schemas.openxmlformats.org/officeDocument/2006/relationships/hyperlink" Target="https://talan.bank.gov.ua/get-user-certificate/WmaP3FRln-Uf_eUv82q0" TargetMode="External"/><Relationship Id="rId551" Type="http://schemas.openxmlformats.org/officeDocument/2006/relationships/hyperlink" Target="https://talan.bank.gov.ua/get-user-certificate/WmaP3IXk9JRHkztc1AZh" TargetMode="External"/><Relationship Id="rId649" Type="http://schemas.openxmlformats.org/officeDocument/2006/relationships/hyperlink" Target="https://talan.bank.gov.ua/get-user-certificate/WmaP3nB1_-YEhoF7_9tm" TargetMode="External"/><Relationship Id="rId856" Type="http://schemas.openxmlformats.org/officeDocument/2006/relationships/hyperlink" Target="https://talan.bank.gov.ua/get-user-certificate/WmaP3RsgBckUsseoss7c" TargetMode="External"/><Relationship Id="rId190" Type="http://schemas.openxmlformats.org/officeDocument/2006/relationships/hyperlink" Target="https://talan.bank.gov.ua/get-user-certificate/WmaP37TXJaactRrks5Sj" TargetMode="External"/><Relationship Id="rId204" Type="http://schemas.openxmlformats.org/officeDocument/2006/relationships/hyperlink" Target="https://talan.bank.gov.ua/get-user-certificate/WmaP3GUPV0PHhO174jK2" TargetMode="External"/><Relationship Id="rId288" Type="http://schemas.openxmlformats.org/officeDocument/2006/relationships/hyperlink" Target="https://talan.bank.gov.ua/get-user-certificate/WmaP3dx8kLHP0oBVJLUS" TargetMode="External"/><Relationship Id="rId411" Type="http://schemas.openxmlformats.org/officeDocument/2006/relationships/hyperlink" Target="https://talan.bank.gov.ua/get-user-certificate/WmaP3LgR2LgNEJrGe2Yv" TargetMode="External"/><Relationship Id="rId509" Type="http://schemas.openxmlformats.org/officeDocument/2006/relationships/hyperlink" Target="https://talan.bank.gov.ua/get-user-certificate/WmaP3foAhbjcUxhEQ-CR" TargetMode="External"/><Relationship Id="rId1041" Type="http://schemas.openxmlformats.org/officeDocument/2006/relationships/hyperlink" Target="https://talan.bank.gov.ua/get-user-certificate/WmaP30ZhhO5XJRCHfgMM" TargetMode="External"/><Relationship Id="rId495" Type="http://schemas.openxmlformats.org/officeDocument/2006/relationships/hyperlink" Target="https://talan.bank.gov.ua/get-user-certificate/WmaP3Q452_gFov9qXBjO" TargetMode="External"/><Relationship Id="rId716" Type="http://schemas.openxmlformats.org/officeDocument/2006/relationships/hyperlink" Target="https://talan.bank.gov.ua/get-user-certificate/WmaP35UaHTZPlWvgWh6p" TargetMode="External"/><Relationship Id="rId923" Type="http://schemas.openxmlformats.org/officeDocument/2006/relationships/hyperlink" Target="https://talan.bank.gov.ua/get-user-certificate/WmaP3ryFL9VbIhX70sk9" TargetMode="External"/><Relationship Id="rId52" Type="http://schemas.openxmlformats.org/officeDocument/2006/relationships/hyperlink" Target="https://talan.bank.gov.ua/get-user-certificate/WmaP3XXlq-dB55r1Onhh" TargetMode="External"/><Relationship Id="rId148" Type="http://schemas.openxmlformats.org/officeDocument/2006/relationships/hyperlink" Target="https://talan.bank.gov.ua/get-user-certificate/WmaP3UfsP4IXfzqxbuet" TargetMode="External"/><Relationship Id="rId355" Type="http://schemas.openxmlformats.org/officeDocument/2006/relationships/hyperlink" Target="https://talan.bank.gov.ua/get-user-certificate/WmaP3bUCE5YGn0BlnZNy" TargetMode="External"/><Relationship Id="rId562" Type="http://schemas.openxmlformats.org/officeDocument/2006/relationships/hyperlink" Target="https://talan.bank.gov.ua/get-user-certificate/WmaP38CQEJgPIaxPN8Wz" TargetMode="External"/><Relationship Id="rId215" Type="http://schemas.openxmlformats.org/officeDocument/2006/relationships/hyperlink" Target="https://talan.bank.gov.ua/get-user-certificate/WmaP3NQ6lKNqQpG5XH9K" TargetMode="External"/><Relationship Id="rId422" Type="http://schemas.openxmlformats.org/officeDocument/2006/relationships/hyperlink" Target="https://talan.bank.gov.ua/get-user-certificate/WmaP34imJnDoP1eE73y-" TargetMode="External"/><Relationship Id="rId867" Type="http://schemas.openxmlformats.org/officeDocument/2006/relationships/hyperlink" Target="https://talan.bank.gov.ua/get-user-certificate/WmaP3gFQ1rlnWJ8cvOA9" TargetMode="External"/><Relationship Id="rId1052" Type="http://schemas.openxmlformats.org/officeDocument/2006/relationships/hyperlink" Target="https://talan.bank.gov.ua/get-user-certificate/WmaP3UfpTrwxknRn_29j" TargetMode="External"/><Relationship Id="rId299" Type="http://schemas.openxmlformats.org/officeDocument/2006/relationships/hyperlink" Target="https://talan.bank.gov.ua/get-user-certificate/WmaP38NXyYP_A0xlU1nC" TargetMode="External"/><Relationship Id="rId727" Type="http://schemas.openxmlformats.org/officeDocument/2006/relationships/hyperlink" Target="https://talan.bank.gov.ua/get-user-certificate/WmaP3dXaSzkUB9-CPHLN" TargetMode="External"/><Relationship Id="rId934" Type="http://schemas.openxmlformats.org/officeDocument/2006/relationships/hyperlink" Target="https://talan.bank.gov.ua/get-user-certificate/WmaP36VfTP_XW73tEoKl" TargetMode="External"/><Relationship Id="rId63" Type="http://schemas.openxmlformats.org/officeDocument/2006/relationships/hyperlink" Target="https://talan.bank.gov.ua/get-user-certificate/WmaP3nQIDBDJbuvQpvYJ" TargetMode="External"/><Relationship Id="rId159" Type="http://schemas.openxmlformats.org/officeDocument/2006/relationships/hyperlink" Target="https://talan.bank.gov.ua/get-user-certificate/WmaP3t1UUqrDOc8H88rJ" TargetMode="External"/><Relationship Id="rId366" Type="http://schemas.openxmlformats.org/officeDocument/2006/relationships/hyperlink" Target="https://talan.bank.gov.ua/get-user-certificate/WmaP359hRCu9TL7XSusC" TargetMode="External"/><Relationship Id="rId573" Type="http://schemas.openxmlformats.org/officeDocument/2006/relationships/hyperlink" Target="https://talan.bank.gov.ua/get-user-certificate/WmaP38YdFtk9m1PJWSyG" TargetMode="External"/><Relationship Id="rId780" Type="http://schemas.openxmlformats.org/officeDocument/2006/relationships/hyperlink" Target="https://talan.bank.gov.ua/get-user-certificate/WmaP33gx2khCPByoRxvQ" TargetMode="External"/><Relationship Id="rId226" Type="http://schemas.openxmlformats.org/officeDocument/2006/relationships/hyperlink" Target="https://talan.bank.gov.ua/get-user-certificate/WmaP30O9XRHSPaO0qJ_n" TargetMode="External"/><Relationship Id="rId433" Type="http://schemas.openxmlformats.org/officeDocument/2006/relationships/hyperlink" Target="https://talan.bank.gov.ua/get-user-certificate/WmaP3XC-mwmK92BzLzj_" TargetMode="External"/><Relationship Id="rId878" Type="http://schemas.openxmlformats.org/officeDocument/2006/relationships/hyperlink" Target="https://talan.bank.gov.ua/get-user-certificate/WmaP3Txzyrtn2O34dMwn" TargetMode="External"/><Relationship Id="rId1063" Type="http://schemas.openxmlformats.org/officeDocument/2006/relationships/hyperlink" Target="https://talan.bank.gov.ua/get-user-certificate/WmaP3IZWYp2a_mvuGOeg" TargetMode="External"/><Relationship Id="rId640" Type="http://schemas.openxmlformats.org/officeDocument/2006/relationships/hyperlink" Target="https://talan.bank.gov.ua/get-user-certificate/WmaP3irSHv4STZzXsczx" TargetMode="External"/><Relationship Id="rId738" Type="http://schemas.openxmlformats.org/officeDocument/2006/relationships/hyperlink" Target="https://talan.bank.gov.ua/get-user-certificate/WmaP3guwxKG2bgu5uxbV" TargetMode="External"/><Relationship Id="rId945" Type="http://schemas.openxmlformats.org/officeDocument/2006/relationships/hyperlink" Target="https://talan.bank.gov.ua/get-user-certificate/WmaP3qSIl7GSRpCgtaFn" TargetMode="External"/><Relationship Id="rId74" Type="http://schemas.openxmlformats.org/officeDocument/2006/relationships/hyperlink" Target="https://talan.bank.gov.ua/get-user-certificate/WmaP3jivO3ijaqL6XedH" TargetMode="External"/><Relationship Id="rId377" Type="http://schemas.openxmlformats.org/officeDocument/2006/relationships/hyperlink" Target="https://talan.bank.gov.ua/get-user-certificate/WmaP3Uc81k9Sazn_qB62" TargetMode="External"/><Relationship Id="rId500" Type="http://schemas.openxmlformats.org/officeDocument/2006/relationships/hyperlink" Target="https://talan.bank.gov.ua/get-user-certificate/WmaP3gt1RTaZMJfvvdP3" TargetMode="External"/><Relationship Id="rId584" Type="http://schemas.openxmlformats.org/officeDocument/2006/relationships/hyperlink" Target="https://talan.bank.gov.ua/get-user-certificate/WmaP38OxOEVRyplFqn4x" TargetMode="External"/><Relationship Id="rId805" Type="http://schemas.openxmlformats.org/officeDocument/2006/relationships/hyperlink" Target="https://talan.bank.gov.ua/get-user-certificate/WmaP3IWUUCYU1cxueKS-" TargetMode="External"/><Relationship Id="rId5" Type="http://schemas.openxmlformats.org/officeDocument/2006/relationships/hyperlink" Target="https://talan.bank.gov.ua/get-user-certificate/WmaP3f1N3OrpwtO8Kx6r" TargetMode="External"/><Relationship Id="rId237" Type="http://schemas.openxmlformats.org/officeDocument/2006/relationships/hyperlink" Target="https://talan.bank.gov.ua/get-user-certificate/WmaP3qHGBbUYc_8vDNVP" TargetMode="External"/><Relationship Id="rId791" Type="http://schemas.openxmlformats.org/officeDocument/2006/relationships/hyperlink" Target="https://talan.bank.gov.ua/get-user-certificate/WmaP3OYsrLqcqp5UHlZy" TargetMode="External"/><Relationship Id="rId889" Type="http://schemas.openxmlformats.org/officeDocument/2006/relationships/hyperlink" Target="https://talan.bank.gov.ua/get-user-certificate/WmaP3YRL4ofG3MTrtOkd" TargetMode="External"/><Relationship Id="rId1074" Type="http://schemas.openxmlformats.org/officeDocument/2006/relationships/hyperlink" Target="https://talan.bank.gov.ua/get-user-certificate/WmaP3rlaBMevdcyMOa5L" TargetMode="External"/><Relationship Id="rId444" Type="http://schemas.openxmlformats.org/officeDocument/2006/relationships/hyperlink" Target="https://talan.bank.gov.ua/get-user-certificate/WmaP3CchXQifYmtLKuuw" TargetMode="External"/><Relationship Id="rId651" Type="http://schemas.openxmlformats.org/officeDocument/2006/relationships/hyperlink" Target="https://talan.bank.gov.ua/get-user-certificate/WmaP3zHCbW2SQKHafdJs" TargetMode="External"/><Relationship Id="rId749" Type="http://schemas.openxmlformats.org/officeDocument/2006/relationships/hyperlink" Target="https://talan.bank.gov.ua/get-user-certificate/WmaP3B5oobd0ZOltAnBc" TargetMode="External"/><Relationship Id="rId290" Type="http://schemas.openxmlformats.org/officeDocument/2006/relationships/hyperlink" Target="https://talan.bank.gov.ua/get-user-certificate/WmaP3e5kSXph1AA1-atR" TargetMode="External"/><Relationship Id="rId304" Type="http://schemas.openxmlformats.org/officeDocument/2006/relationships/hyperlink" Target="https://talan.bank.gov.ua/get-user-certificate/WmaP3gAMNvnXTs0UFVUs" TargetMode="External"/><Relationship Id="rId388" Type="http://schemas.openxmlformats.org/officeDocument/2006/relationships/hyperlink" Target="https://talan.bank.gov.ua/get-user-certificate/WmaP3UBFoLgtuaItDyhX" TargetMode="External"/><Relationship Id="rId511" Type="http://schemas.openxmlformats.org/officeDocument/2006/relationships/hyperlink" Target="https://talan.bank.gov.ua/get-user-certificate/WmaP3UJ1n3lbbeFv3IdD" TargetMode="External"/><Relationship Id="rId609" Type="http://schemas.openxmlformats.org/officeDocument/2006/relationships/hyperlink" Target="https://talan.bank.gov.ua/get-user-certificate/WmaP3OIMAEY5mo1fqPWK" TargetMode="External"/><Relationship Id="rId956" Type="http://schemas.openxmlformats.org/officeDocument/2006/relationships/hyperlink" Target="https://talan.bank.gov.ua/get-user-certificate/WmaP3bcqn4XZh2c67RxW" TargetMode="External"/><Relationship Id="rId85" Type="http://schemas.openxmlformats.org/officeDocument/2006/relationships/hyperlink" Target="https://talan.bank.gov.ua/get-user-certificate/WmaP3TOugsE1C_kZ1asZ" TargetMode="External"/><Relationship Id="rId150" Type="http://schemas.openxmlformats.org/officeDocument/2006/relationships/hyperlink" Target="https://talan.bank.gov.ua/get-user-certificate/WmaP3fbGt1-jqqRNXrmo" TargetMode="External"/><Relationship Id="rId595" Type="http://schemas.openxmlformats.org/officeDocument/2006/relationships/hyperlink" Target="https://talan.bank.gov.ua/get-user-certificate/WmaP3zN7npvxO5nbRKKD" TargetMode="External"/><Relationship Id="rId816" Type="http://schemas.openxmlformats.org/officeDocument/2006/relationships/hyperlink" Target="https://talan.bank.gov.ua/get-user-certificate/WmaP39VM9QenJlo6XdDJ" TargetMode="External"/><Relationship Id="rId1001" Type="http://schemas.openxmlformats.org/officeDocument/2006/relationships/hyperlink" Target="https://talan.bank.gov.ua/get-user-certificate/WmaP3C0UWuXq6uTvnmYW" TargetMode="External"/><Relationship Id="rId248" Type="http://schemas.openxmlformats.org/officeDocument/2006/relationships/hyperlink" Target="https://talan.bank.gov.ua/get-user-certificate/WmaP30jCv_c66S9hyKiL" TargetMode="External"/><Relationship Id="rId455" Type="http://schemas.openxmlformats.org/officeDocument/2006/relationships/hyperlink" Target="https://talan.bank.gov.ua/get-user-certificate/WmaP3jObO7VL305PcwgS" TargetMode="External"/><Relationship Id="rId662" Type="http://schemas.openxmlformats.org/officeDocument/2006/relationships/hyperlink" Target="https://talan.bank.gov.ua/get-user-certificate/WmaP3SuMUQxu2aBhiikV" TargetMode="External"/><Relationship Id="rId1085" Type="http://schemas.openxmlformats.org/officeDocument/2006/relationships/hyperlink" Target="https://talan.bank.gov.ua/get-user-certificate/WmaP3NgOtTBtkb4of0Yy" TargetMode="External"/><Relationship Id="rId12" Type="http://schemas.openxmlformats.org/officeDocument/2006/relationships/hyperlink" Target="https://talan.bank.gov.ua/get-user-certificate/WmaP3OO9K3bTppkSEwny" TargetMode="External"/><Relationship Id="rId108" Type="http://schemas.openxmlformats.org/officeDocument/2006/relationships/hyperlink" Target="https://talan.bank.gov.ua/get-user-certificate/WmaP3al4my_ns2FGsQ04" TargetMode="External"/><Relationship Id="rId315" Type="http://schemas.openxmlformats.org/officeDocument/2006/relationships/hyperlink" Target="https://talan.bank.gov.ua/get-user-certificate/WmaP3xr0bvgxfFsntWPm" TargetMode="External"/><Relationship Id="rId522" Type="http://schemas.openxmlformats.org/officeDocument/2006/relationships/hyperlink" Target="https://talan.bank.gov.ua/get-user-certificate/WmaP3nwzWIj81eoJGnsn" TargetMode="External"/><Relationship Id="rId967" Type="http://schemas.openxmlformats.org/officeDocument/2006/relationships/hyperlink" Target="https://talan.bank.gov.ua/get-user-certificate/WmaP3Gd9jMZVmgorTc2O" TargetMode="External"/><Relationship Id="rId96" Type="http://schemas.openxmlformats.org/officeDocument/2006/relationships/hyperlink" Target="https://talan.bank.gov.ua/get-user-certificate/WmaP3lpeF9AUarivom0P" TargetMode="External"/><Relationship Id="rId161" Type="http://schemas.openxmlformats.org/officeDocument/2006/relationships/hyperlink" Target="https://talan.bank.gov.ua/get-user-certificate/WmaP332EZOlDTyXFb6Mw" TargetMode="External"/><Relationship Id="rId399" Type="http://schemas.openxmlformats.org/officeDocument/2006/relationships/hyperlink" Target="https://talan.bank.gov.ua/get-user-certificate/WmaP3rq_zNcbw_-tddk1" TargetMode="External"/><Relationship Id="rId827" Type="http://schemas.openxmlformats.org/officeDocument/2006/relationships/hyperlink" Target="https://talan.bank.gov.ua/get-user-certificate/WmaP3FAtCPPX8hxXrvAI" TargetMode="External"/><Relationship Id="rId1012" Type="http://schemas.openxmlformats.org/officeDocument/2006/relationships/hyperlink" Target="https://talan.bank.gov.ua/get-user-certificate/WmaP3NnkB13c3hMctnFN" TargetMode="External"/><Relationship Id="rId259" Type="http://schemas.openxmlformats.org/officeDocument/2006/relationships/hyperlink" Target="https://talan.bank.gov.ua/get-user-certificate/WmaP3Qz5Qs8KPvpbkgJ4" TargetMode="External"/><Relationship Id="rId466" Type="http://schemas.openxmlformats.org/officeDocument/2006/relationships/hyperlink" Target="https://talan.bank.gov.ua/get-user-certificate/WmaP3mgbLAw7JDkfvly9" TargetMode="External"/><Relationship Id="rId673" Type="http://schemas.openxmlformats.org/officeDocument/2006/relationships/hyperlink" Target="https://talan.bank.gov.ua/get-user-certificate/WmaP3h8sZP-O_YOlxLC9" TargetMode="External"/><Relationship Id="rId880" Type="http://schemas.openxmlformats.org/officeDocument/2006/relationships/hyperlink" Target="https://talan.bank.gov.ua/get-user-certificate/WmaP3kX2gS7QO4uflD_o" TargetMode="External"/><Relationship Id="rId1096" Type="http://schemas.openxmlformats.org/officeDocument/2006/relationships/hyperlink" Target="https://talan.bank.gov.ua/get-user-certificate/WmaP3u9_F5Li9GRLeJIV" TargetMode="External"/><Relationship Id="rId23" Type="http://schemas.openxmlformats.org/officeDocument/2006/relationships/hyperlink" Target="https://talan.bank.gov.ua/get-user-certificate/WmaP3TepPkgjBLWa-tzs" TargetMode="External"/><Relationship Id="rId119" Type="http://schemas.openxmlformats.org/officeDocument/2006/relationships/hyperlink" Target="https://talan.bank.gov.ua/get-user-certificate/WmaP3oz4CQNvxzJBrl6o" TargetMode="External"/><Relationship Id="rId326" Type="http://schemas.openxmlformats.org/officeDocument/2006/relationships/hyperlink" Target="https://talan.bank.gov.ua/get-user-certificate/WmaP3hS2S_w3gpOHKJ08" TargetMode="External"/><Relationship Id="rId533" Type="http://schemas.openxmlformats.org/officeDocument/2006/relationships/hyperlink" Target="https://talan.bank.gov.ua/get-user-certificate/WmaP3Z3KouW0zttc2vO1" TargetMode="External"/><Relationship Id="rId978" Type="http://schemas.openxmlformats.org/officeDocument/2006/relationships/hyperlink" Target="https://talan.bank.gov.ua/get-user-certificate/WmaP398BcjBgPq2WJOvD" TargetMode="External"/><Relationship Id="rId740" Type="http://schemas.openxmlformats.org/officeDocument/2006/relationships/hyperlink" Target="https://talan.bank.gov.ua/get-user-certificate/WmaP3AS988x-NGw3P7Y5" TargetMode="External"/><Relationship Id="rId838" Type="http://schemas.openxmlformats.org/officeDocument/2006/relationships/hyperlink" Target="https://talan.bank.gov.ua/get-user-certificate/WmaP3E8P91RtLGfy0cFJ" TargetMode="External"/><Relationship Id="rId1023" Type="http://schemas.openxmlformats.org/officeDocument/2006/relationships/hyperlink" Target="https://talan.bank.gov.ua/get-user-certificate/WmaP37Hbb2P9t2XTDj4e" TargetMode="External"/><Relationship Id="rId172" Type="http://schemas.openxmlformats.org/officeDocument/2006/relationships/hyperlink" Target="https://talan.bank.gov.ua/get-user-certificate/WmaP3rPK31Ix3hpFEv8j" TargetMode="External"/><Relationship Id="rId477" Type="http://schemas.openxmlformats.org/officeDocument/2006/relationships/hyperlink" Target="https://talan.bank.gov.ua/get-user-certificate/WmaP3oz36VzEywrrYfuh" TargetMode="External"/><Relationship Id="rId600" Type="http://schemas.openxmlformats.org/officeDocument/2006/relationships/hyperlink" Target="https://talan.bank.gov.ua/get-user-certificate/WmaP3WmzaD4vvSpJRUd3" TargetMode="External"/><Relationship Id="rId684" Type="http://schemas.openxmlformats.org/officeDocument/2006/relationships/hyperlink" Target="https://talan.bank.gov.ua/get-user-certificate/WmaP3S2IfjMhDreiQ5Oh" TargetMode="External"/><Relationship Id="rId337" Type="http://schemas.openxmlformats.org/officeDocument/2006/relationships/hyperlink" Target="https://talan.bank.gov.ua/get-user-certificate/WmaP3rvjUGp43y3fOMWD" TargetMode="External"/><Relationship Id="rId891" Type="http://schemas.openxmlformats.org/officeDocument/2006/relationships/hyperlink" Target="https://talan.bank.gov.ua/get-user-certificate/WmaP3lRmiyLyMx82R7ZG" TargetMode="External"/><Relationship Id="rId905" Type="http://schemas.openxmlformats.org/officeDocument/2006/relationships/hyperlink" Target="https://talan.bank.gov.ua/get-user-certificate/WmaP3UxJPabOH65HIg1f" TargetMode="External"/><Relationship Id="rId989" Type="http://schemas.openxmlformats.org/officeDocument/2006/relationships/hyperlink" Target="https://talan.bank.gov.ua/get-user-certificate/WmaP3M9ChIkfwdTS6nxP" TargetMode="External"/><Relationship Id="rId34" Type="http://schemas.openxmlformats.org/officeDocument/2006/relationships/hyperlink" Target="https://talan.bank.gov.ua/get-user-certificate/WmaP3nyWnKO4iQoirC8i" TargetMode="External"/><Relationship Id="rId544" Type="http://schemas.openxmlformats.org/officeDocument/2006/relationships/hyperlink" Target="https://talan.bank.gov.ua/get-user-certificate/WmaP3OVhcWeSUmUq3Pj_" TargetMode="External"/><Relationship Id="rId751" Type="http://schemas.openxmlformats.org/officeDocument/2006/relationships/hyperlink" Target="https://talan.bank.gov.ua/get-user-certificate/WmaP33CzKgYlJBByWTBw" TargetMode="External"/><Relationship Id="rId849" Type="http://schemas.openxmlformats.org/officeDocument/2006/relationships/hyperlink" Target="https://talan.bank.gov.ua/get-user-certificate/WmaP3NlmcoELAYbCnT00" TargetMode="External"/><Relationship Id="rId183" Type="http://schemas.openxmlformats.org/officeDocument/2006/relationships/hyperlink" Target="https://talan.bank.gov.ua/get-user-certificate/WmaP3pzP9HpUfYGk8I-N" TargetMode="External"/><Relationship Id="rId390" Type="http://schemas.openxmlformats.org/officeDocument/2006/relationships/hyperlink" Target="https://talan.bank.gov.ua/get-user-certificate/WmaP3dA-rmZznRMG2j60" TargetMode="External"/><Relationship Id="rId404" Type="http://schemas.openxmlformats.org/officeDocument/2006/relationships/hyperlink" Target="https://talan.bank.gov.ua/get-user-certificate/WmaP3CVHkbWnqveNxt64" TargetMode="External"/><Relationship Id="rId611" Type="http://schemas.openxmlformats.org/officeDocument/2006/relationships/hyperlink" Target="https://talan.bank.gov.ua/get-user-certificate/WmaP3fhEovYY_BqkAbk1" TargetMode="External"/><Relationship Id="rId1034" Type="http://schemas.openxmlformats.org/officeDocument/2006/relationships/hyperlink" Target="https://talan.bank.gov.ua/get-user-certificate/WmaP3BGQqvJM0m18H-rR" TargetMode="External"/><Relationship Id="rId250" Type="http://schemas.openxmlformats.org/officeDocument/2006/relationships/hyperlink" Target="https://talan.bank.gov.ua/get-user-certificate/WmaP3vVLM0cwnhhMf6Nr" TargetMode="External"/><Relationship Id="rId488" Type="http://schemas.openxmlformats.org/officeDocument/2006/relationships/hyperlink" Target="https://talan.bank.gov.ua/get-user-certificate/WmaP3HZ_k8_1zWizS3qn" TargetMode="External"/><Relationship Id="rId695" Type="http://schemas.openxmlformats.org/officeDocument/2006/relationships/hyperlink" Target="https://talan.bank.gov.ua/get-user-certificate/WmaP3h4KBiZEMFrD4zlH" TargetMode="External"/><Relationship Id="rId709" Type="http://schemas.openxmlformats.org/officeDocument/2006/relationships/hyperlink" Target="https://talan.bank.gov.ua/get-user-certificate/WmaP3gtTCHmdXMlcRZ0u" TargetMode="External"/><Relationship Id="rId916" Type="http://schemas.openxmlformats.org/officeDocument/2006/relationships/hyperlink" Target="https://talan.bank.gov.ua/get-user-certificate/WmaP3EaWbwoWu4Go3uN8" TargetMode="External"/><Relationship Id="rId1101" Type="http://schemas.openxmlformats.org/officeDocument/2006/relationships/hyperlink" Target="https://talan.bank.gov.ua/get-user-certificate/WmaP3Lck4sla6W9Ml1p3" TargetMode="External"/><Relationship Id="rId45" Type="http://schemas.openxmlformats.org/officeDocument/2006/relationships/hyperlink" Target="https://talan.bank.gov.ua/get-user-certificate/WmaP3pALsL4KD0w0ZMmT" TargetMode="External"/><Relationship Id="rId110" Type="http://schemas.openxmlformats.org/officeDocument/2006/relationships/hyperlink" Target="https://talan.bank.gov.ua/get-user-certificate/WmaP3mWLHF-4KnndiS4x" TargetMode="External"/><Relationship Id="rId348" Type="http://schemas.openxmlformats.org/officeDocument/2006/relationships/hyperlink" Target="https://talan.bank.gov.ua/get-user-certificate/WmaP3BNCdzF8dK6Hdg8p" TargetMode="External"/><Relationship Id="rId555" Type="http://schemas.openxmlformats.org/officeDocument/2006/relationships/hyperlink" Target="https://talan.bank.gov.ua/get-user-certificate/WmaP3etztyQK1p-ErEz0" TargetMode="External"/><Relationship Id="rId762" Type="http://schemas.openxmlformats.org/officeDocument/2006/relationships/hyperlink" Target="https://talan.bank.gov.ua/get-user-certificate/WmaP3ITCefoqtgdSSDmr" TargetMode="External"/><Relationship Id="rId194" Type="http://schemas.openxmlformats.org/officeDocument/2006/relationships/hyperlink" Target="https://talan.bank.gov.ua/get-user-certificate/WmaP3J_hfaqsEn4rrnhL" TargetMode="External"/><Relationship Id="rId208" Type="http://schemas.openxmlformats.org/officeDocument/2006/relationships/hyperlink" Target="https://talan.bank.gov.ua/get-user-certificate/WmaP3bPxKeqbib3OzQvz" TargetMode="External"/><Relationship Id="rId415" Type="http://schemas.openxmlformats.org/officeDocument/2006/relationships/hyperlink" Target="https://talan.bank.gov.ua/get-user-certificate/WmaP3YotsRkLhmSHbwmr" TargetMode="External"/><Relationship Id="rId622" Type="http://schemas.openxmlformats.org/officeDocument/2006/relationships/hyperlink" Target="https://talan.bank.gov.ua/get-user-certificate/WmaP3ddYlunFTVCdBfhJ" TargetMode="External"/><Relationship Id="rId1045" Type="http://schemas.openxmlformats.org/officeDocument/2006/relationships/hyperlink" Target="https://talan.bank.gov.ua/get-user-certificate/WmaP3ifI3iRHqn6dMhDM" TargetMode="External"/><Relationship Id="rId261" Type="http://schemas.openxmlformats.org/officeDocument/2006/relationships/hyperlink" Target="https://talan.bank.gov.ua/get-user-certificate/WmaP3nnKT6k8Oj989gju" TargetMode="External"/><Relationship Id="rId499" Type="http://schemas.openxmlformats.org/officeDocument/2006/relationships/hyperlink" Target="https://talan.bank.gov.ua/get-user-certificate/WmaP3uMzsolhOQvPpDZi" TargetMode="External"/><Relationship Id="rId927" Type="http://schemas.openxmlformats.org/officeDocument/2006/relationships/hyperlink" Target="https://talan.bank.gov.ua/get-user-certificate/WmaP3UFg1AHv7gC6qizc" TargetMode="External"/><Relationship Id="rId1112" Type="http://schemas.openxmlformats.org/officeDocument/2006/relationships/hyperlink" Target="https://talan.bank.gov.ua/get-user-certificate/2_WghPTtX_iqlMROIOaj" TargetMode="External"/><Relationship Id="rId56" Type="http://schemas.openxmlformats.org/officeDocument/2006/relationships/hyperlink" Target="https://talan.bank.gov.ua/get-user-certificate/WmaP3xc0T6EeX0ysk92Q" TargetMode="External"/><Relationship Id="rId359" Type="http://schemas.openxmlformats.org/officeDocument/2006/relationships/hyperlink" Target="https://talan.bank.gov.ua/get-user-certificate/WmaP381tO_EsmrUB19pb" TargetMode="External"/><Relationship Id="rId566" Type="http://schemas.openxmlformats.org/officeDocument/2006/relationships/hyperlink" Target="https://talan.bank.gov.ua/get-user-certificate/WmaP3Rlnf5fZfHlR_d5H" TargetMode="External"/><Relationship Id="rId773" Type="http://schemas.openxmlformats.org/officeDocument/2006/relationships/hyperlink" Target="https://talan.bank.gov.ua/get-user-certificate/WmaP3EHskt7I9NpmpLrf" TargetMode="External"/><Relationship Id="rId121" Type="http://schemas.openxmlformats.org/officeDocument/2006/relationships/hyperlink" Target="https://talan.bank.gov.ua/get-user-certificate/WmaP3MW1J4o2l-DaRCvJ" TargetMode="External"/><Relationship Id="rId219" Type="http://schemas.openxmlformats.org/officeDocument/2006/relationships/hyperlink" Target="https://talan.bank.gov.ua/get-user-certificate/WmaP3BA8ixvJpz8PRPkp" TargetMode="External"/><Relationship Id="rId426" Type="http://schemas.openxmlformats.org/officeDocument/2006/relationships/hyperlink" Target="https://talan.bank.gov.ua/get-user-certificate/WmaP3jmAzFUXYpC4zBUy" TargetMode="External"/><Relationship Id="rId633" Type="http://schemas.openxmlformats.org/officeDocument/2006/relationships/hyperlink" Target="https://talan.bank.gov.ua/get-user-certificate/WmaP3S9-qGxpCN-LsHUe" TargetMode="External"/><Relationship Id="rId980" Type="http://schemas.openxmlformats.org/officeDocument/2006/relationships/hyperlink" Target="https://talan.bank.gov.ua/get-user-certificate/WmaP3eE2vyZQEGTN12DY" TargetMode="External"/><Relationship Id="rId1056" Type="http://schemas.openxmlformats.org/officeDocument/2006/relationships/hyperlink" Target="https://talan.bank.gov.ua/get-user-certificate/WmaP30Y1mfBbtZOWs1lv" TargetMode="External"/><Relationship Id="rId840" Type="http://schemas.openxmlformats.org/officeDocument/2006/relationships/hyperlink" Target="https://talan.bank.gov.ua/get-user-certificate/WmaP3INbKc6JVwjCdSyV" TargetMode="External"/><Relationship Id="rId938" Type="http://schemas.openxmlformats.org/officeDocument/2006/relationships/hyperlink" Target="https://talan.bank.gov.ua/get-user-certificate/WmaP38M0exmGezLxTjYN" TargetMode="External"/><Relationship Id="rId67" Type="http://schemas.openxmlformats.org/officeDocument/2006/relationships/hyperlink" Target="https://talan.bank.gov.ua/get-user-certificate/WmaP3Tc3IjMcZ8Dm3fJg" TargetMode="External"/><Relationship Id="rId272" Type="http://schemas.openxmlformats.org/officeDocument/2006/relationships/hyperlink" Target="https://talan.bank.gov.ua/get-user-certificate/WmaP3EH1I1ipxRHBffn2" TargetMode="External"/><Relationship Id="rId577" Type="http://schemas.openxmlformats.org/officeDocument/2006/relationships/hyperlink" Target="https://talan.bank.gov.ua/get-user-certificate/WmaP3bggTycCu5xwJNDv" TargetMode="External"/><Relationship Id="rId700" Type="http://schemas.openxmlformats.org/officeDocument/2006/relationships/hyperlink" Target="https://talan.bank.gov.ua/get-user-certificate/WmaP32nehFF1LrhcJZp5" TargetMode="External"/><Relationship Id="rId132" Type="http://schemas.openxmlformats.org/officeDocument/2006/relationships/hyperlink" Target="https://talan.bank.gov.ua/get-user-certificate/WmaP3DtT7Ki_l_bfLlcD" TargetMode="External"/><Relationship Id="rId784" Type="http://schemas.openxmlformats.org/officeDocument/2006/relationships/hyperlink" Target="https://talan.bank.gov.ua/get-user-certificate/WmaP3OXeWiEqI1Gxs2YA" TargetMode="External"/><Relationship Id="rId991" Type="http://schemas.openxmlformats.org/officeDocument/2006/relationships/hyperlink" Target="https://talan.bank.gov.ua/get-user-certificate/WmaP3Q2JEhE9t0r2kSyU" TargetMode="External"/><Relationship Id="rId1067" Type="http://schemas.openxmlformats.org/officeDocument/2006/relationships/hyperlink" Target="https://talan.bank.gov.ua/get-user-certificate/WmaP3T3Jx1AwdXUEOysp" TargetMode="External"/><Relationship Id="rId437" Type="http://schemas.openxmlformats.org/officeDocument/2006/relationships/hyperlink" Target="https://talan.bank.gov.ua/get-user-certificate/WmaP3_-6uijpMMOGmb4-" TargetMode="External"/><Relationship Id="rId644" Type="http://schemas.openxmlformats.org/officeDocument/2006/relationships/hyperlink" Target="https://talan.bank.gov.ua/get-user-certificate/WmaP3fp9MGF1bKL3oR5i" TargetMode="External"/><Relationship Id="rId851" Type="http://schemas.openxmlformats.org/officeDocument/2006/relationships/hyperlink" Target="https://talan.bank.gov.ua/get-user-certificate/WmaP3tfI3q782HaD7bUj" TargetMode="External"/><Relationship Id="rId283" Type="http://schemas.openxmlformats.org/officeDocument/2006/relationships/hyperlink" Target="https://talan.bank.gov.ua/get-user-certificate/WmaP3rOITpDz8-pxSpfQ" TargetMode="External"/><Relationship Id="rId490" Type="http://schemas.openxmlformats.org/officeDocument/2006/relationships/hyperlink" Target="https://talan.bank.gov.ua/get-user-certificate/WmaP37GY72Z8Lup3ZgDM" TargetMode="External"/><Relationship Id="rId504" Type="http://schemas.openxmlformats.org/officeDocument/2006/relationships/hyperlink" Target="https://talan.bank.gov.ua/get-user-certificate/WmaP3qn30ojBfqLoLSq8" TargetMode="External"/><Relationship Id="rId711" Type="http://schemas.openxmlformats.org/officeDocument/2006/relationships/hyperlink" Target="https://talan.bank.gov.ua/get-user-certificate/WmaP31shS9Caium2kLm1" TargetMode="External"/><Relationship Id="rId949" Type="http://schemas.openxmlformats.org/officeDocument/2006/relationships/hyperlink" Target="https://talan.bank.gov.ua/get-user-certificate/WmaP3s6PcAtmAS3v_4Tc" TargetMode="External"/><Relationship Id="rId78" Type="http://schemas.openxmlformats.org/officeDocument/2006/relationships/hyperlink" Target="https://talan.bank.gov.ua/get-user-certificate/WmaP36KcRal1JLkg8-kR" TargetMode="External"/><Relationship Id="rId143" Type="http://schemas.openxmlformats.org/officeDocument/2006/relationships/hyperlink" Target="https://talan.bank.gov.ua/get-user-certificate/WmaP3y-Hd8Ie-DOD4TS4" TargetMode="External"/><Relationship Id="rId350" Type="http://schemas.openxmlformats.org/officeDocument/2006/relationships/hyperlink" Target="https://talan.bank.gov.ua/get-user-certificate/WmaP38g5kWQJJuyKpWjv" TargetMode="External"/><Relationship Id="rId588" Type="http://schemas.openxmlformats.org/officeDocument/2006/relationships/hyperlink" Target="https://talan.bank.gov.ua/get-user-certificate/WmaP3yDEz0Qgm-kyRPvX" TargetMode="External"/><Relationship Id="rId795" Type="http://schemas.openxmlformats.org/officeDocument/2006/relationships/hyperlink" Target="https://talan.bank.gov.ua/get-user-certificate/WmaP3fPv8f5AhO0MVKA5" TargetMode="External"/><Relationship Id="rId809" Type="http://schemas.openxmlformats.org/officeDocument/2006/relationships/hyperlink" Target="https://talan.bank.gov.ua/get-user-certificate/WmaP3HHaMEOHRFEGagXt" TargetMode="External"/><Relationship Id="rId9" Type="http://schemas.openxmlformats.org/officeDocument/2006/relationships/hyperlink" Target="https://talan.bank.gov.ua/get-user-certificate/WmaP3b5eQQK41um1szq_" TargetMode="External"/><Relationship Id="rId210" Type="http://schemas.openxmlformats.org/officeDocument/2006/relationships/hyperlink" Target="https://talan.bank.gov.ua/get-user-certificate/WmaP3DrZFEn1ZiqTXWq0" TargetMode="External"/><Relationship Id="rId448" Type="http://schemas.openxmlformats.org/officeDocument/2006/relationships/hyperlink" Target="https://talan.bank.gov.ua/get-user-certificate/WmaP3u2MTdiPktLg3t-u" TargetMode="External"/><Relationship Id="rId655" Type="http://schemas.openxmlformats.org/officeDocument/2006/relationships/hyperlink" Target="https://talan.bank.gov.ua/get-user-certificate/WmaP3N96dn00vYeoDSFD" TargetMode="External"/><Relationship Id="rId862" Type="http://schemas.openxmlformats.org/officeDocument/2006/relationships/hyperlink" Target="https://talan.bank.gov.ua/get-user-certificate/WmaP3PKd6euiKYdh-ytG" TargetMode="External"/><Relationship Id="rId1078" Type="http://schemas.openxmlformats.org/officeDocument/2006/relationships/hyperlink" Target="https://talan.bank.gov.ua/get-user-certificate/WmaP3KvUv9bkASXP5HxR" TargetMode="External"/><Relationship Id="rId294" Type="http://schemas.openxmlformats.org/officeDocument/2006/relationships/hyperlink" Target="https://talan.bank.gov.ua/get-user-certificate/WmaP3tikfkjosKr3MSnr" TargetMode="External"/><Relationship Id="rId308" Type="http://schemas.openxmlformats.org/officeDocument/2006/relationships/hyperlink" Target="https://talan.bank.gov.ua/get-user-certificate/WmaP3OqgkJc8ukOsM_tz" TargetMode="External"/><Relationship Id="rId515" Type="http://schemas.openxmlformats.org/officeDocument/2006/relationships/hyperlink" Target="https://talan.bank.gov.ua/get-user-certificate/WmaP3p4dsFFn58I_0Rb6" TargetMode="External"/><Relationship Id="rId722" Type="http://schemas.openxmlformats.org/officeDocument/2006/relationships/hyperlink" Target="https://talan.bank.gov.ua/get-user-certificate/WmaP3ulRZFPmb-4mpoeN" TargetMode="External"/><Relationship Id="rId89" Type="http://schemas.openxmlformats.org/officeDocument/2006/relationships/hyperlink" Target="https://talan.bank.gov.ua/get-user-certificate/WmaP39VbjuY2fbNSUF5w" TargetMode="External"/><Relationship Id="rId154" Type="http://schemas.openxmlformats.org/officeDocument/2006/relationships/hyperlink" Target="https://talan.bank.gov.ua/get-user-certificate/WmaP3zysz5GW0L6rbHmt" TargetMode="External"/><Relationship Id="rId361" Type="http://schemas.openxmlformats.org/officeDocument/2006/relationships/hyperlink" Target="https://talan.bank.gov.ua/get-user-certificate/WmaP356XWJVC0Bn6bKHR" TargetMode="External"/><Relationship Id="rId599" Type="http://schemas.openxmlformats.org/officeDocument/2006/relationships/hyperlink" Target="https://talan.bank.gov.ua/get-user-certificate/WmaP3tFh4S3NZTJrULw-" TargetMode="External"/><Relationship Id="rId1005" Type="http://schemas.openxmlformats.org/officeDocument/2006/relationships/hyperlink" Target="https://talan.bank.gov.ua/get-user-certificate/WmaP3Hw9cG5vzbkGx8Qe" TargetMode="External"/><Relationship Id="rId459" Type="http://schemas.openxmlformats.org/officeDocument/2006/relationships/hyperlink" Target="https://talan.bank.gov.ua/get-user-certificate/WmaP38Znttm42VNXglpS" TargetMode="External"/><Relationship Id="rId666" Type="http://schemas.openxmlformats.org/officeDocument/2006/relationships/hyperlink" Target="https://talan.bank.gov.ua/get-user-certificate/WmaP3AZfURLaN6JvLyrc" TargetMode="External"/><Relationship Id="rId873" Type="http://schemas.openxmlformats.org/officeDocument/2006/relationships/hyperlink" Target="https://talan.bank.gov.ua/get-user-certificate/WmaP352yNKBpxeOdRRSD" TargetMode="External"/><Relationship Id="rId1089" Type="http://schemas.openxmlformats.org/officeDocument/2006/relationships/hyperlink" Target="https://talan.bank.gov.ua/get-user-certificate/WmaP3efIfWCJdYv__lZO" TargetMode="External"/><Relationship Id="rId16" Type="http://schemas.openxmlformats.org/officeDocument/2006/relationships/hyperlink" Target="https://talan.bank.gov.ua/get-user-certificate/WmaP3I6IbEcLQD4-V1Dc" TargetMode="External"/><Relationship Id="rId221" Type="http://schemas.openxmlformats.org/officeDocument/2006/relationships/hyperlink" Target="https://talan.bank.gov.ua/get-user-certificate/WmaP3kQgPhxcGXH32oX9" TargetMode="External"/><Relationship Id="rId319" Type="http://schemas.openxmlformats.org/officeDocument/2006/relationships/hyperlink" Target="https://talan.bank.gov.ua/get-user-certificate/WmaP3FvwbaxZEEWYiZaO" TargetMode="External"/><Relationship Id="rId526" Type="http://schemas.openxmlformats.org/officeDocument/2006/relationships/hyperlink" Target="https://talan.bank.gov.ua/get-user-certificate/WmaP30EFb01K0KNTfYcW" TargetMode="External"/><Relationship Id="rId733" Type="http://schemas.openxmlformats.org/officeDocument/2006/relationships/hyperlink" Target="https://talan.bank.gov.ua/get-user-certificate/WmaP30dDO9KqNNFJ4Yi0" TargetMode="External"/><Relationship Id="rId940" Type="http://schemas.openxmlformats.org/officeDocument/2006/relationships/hyperlink" Target="https://talan.bank.gov.ua/get-user-certificate/WmaP3P1OtN_2D3ljjBP4" TargetMode="External"/><Relationship Id="rId1016" Type="http://schemas.openxmlformats.org/officeDocument/2006/relationships/hyperlink" Target="https://talan.bank.gov.ua/get-user-certificate/WmaP3huc7An850si1fyP" TargetMode="External"/><Relationship Id="rId165" Type="http://schemas.openxmlformats.org/officeDocument/2006/relationships/hyperlink" Target="https://talan.bank.gov.ua/get-user-certificate/WmaP3OzRqbeNJRsOBsRR" TargetMode="External"/><Relationship Id="rId372" Type="http://schemas.openxmlformats.org/officeDocument/2006/relationships/hyperlink" Target="https://talan.bank.gov.ua/get-user-certificate/WmaP3mds1IstSet32fcG" TargetMode="External"/><Relationship Id="rId677" Type="http://schemas.openxmlformats.org/officeDocument/2006/relationships/hyperlink" Target="https://talan.bank.gov.ua/get-user-certificate/WmaP3jFSsax33VcYeCWO" TargetMode="External"/><Relationship Id="rId800" Type="http://schemas.openxmlformats.org/officeDocument/2006/relationships/hyperlink" Target="https://talan.bank.gov.ua/get-user-certificate/WmaP3-tUnSCYIeOmm32V" TargetMode="External"/><Relationship Id="rId232" Type="http://schemas.openxmlformats.org/officeDocument/2006/relationships/hyperlink" Target="https://talan.bank.gov.ua/get-user-certificate/WmaP3cse7s3MaimZRNe9" TargetMode="External"/><Relationship Id="rId884" Type="http://schemas.openxmlformats.org/officeDocument/2006/relationships/hyperlink" Target="https://talan.bank.gov.ua/get-user-certificate/WmaP3A2kxRaKbWVAl-0c" TargetMode="External"/><Relationship Id="rId27" Type="http://schemas.openxmlformats.org/officeDocument/2006/relationships/hyperlink" Target="https://talan.bank.gov.ua/get-user-certificate/WmaP3M7zbd430zr7DWAX" TargetMode="External"/><Relationship Id="rId537" Type="http://schemas.openxmlformats.org/officeDocument/2006/relationships/hyperlink" Target="https://talan.bank.gov.ua/get-user-certificate/WmaP3SpO6S17Ihqqi9TE" TargetMode="External"/><Relationship Id="rId744" Type="http://schemas.openxmlformats.org/officeDocument/2006/relationships/hyperlink" Target="https://talan.bank.gov.ua/get-user-certificate/WmaP3v20ZlBx7SXThHxc" TargetMode="External"/><Relationship Id="rId951" Type="http://schemas.openxmlformats.org/officeDocument/2006/relationships/hyperlink" Target="https://talan.bank.gov.ua/get-user-certificate/WmaP35EGFLst1FXXy6bZ" TargetMode="External"/><Relationship Id="rId80" Type="http://schemas.openxmlformats.org/officeDocument/2006/relationships/hyperlink" Target="https://talan.bank.gov.ua/get-user-certificate/WmaP3D2GXkUXwdkrr1Pa" TargetMode="External"/><Relationship Id="rId176" Type="http://schemas.openxmlformats.org/officeDocument/2006/relationships/hyperlink" Target="https://talan.bank.gov.ua/get-user-certificate/WmaP3DMynDN-yPsvcbKk" TargetMode="External"/><Relationship Id="rId383" Type="http://schemas.openxmlformats.org/officeDocument/2006/relationships/hyperlink" Target="https://talan.bank.gov.ua/get-user-certificate/WmaP3JlWK0pRN_fvMyyl" TargetMode="External"/><Relationship Id="rId590" Type="http://schemas.openxmlformats.org/officeDocument/2006/relationships/hyperlink" Target="https://talan.bank.gov.ua/get-user-certificate/WmaP3al20jm6yPGQe9kG" TargetMode="External"/><Relationship Id="rId604" Type="http://schemas.openxmlformats.org/officeDocument/2006/relationships/hyperlink" Target="https://talan.bank.gov.ua/get-user-certificate/WmaP3FyO6OtCoBpYfE0z" TargetMode="External"/><Relationship Id="rId811" Type="http://schemas.openxmlformats.org/officeDocument/2006/relationships/hyperlink" Target="https://talan.bank.gov.ua/get-user-certificate/WmaP3caFNV1XOFnqMOTZ" TargetMode="External"/><Relationship Id="rId1027" Type="http://schemas.openxmlformats.org/officeDocument/2006/relationships/hyperlink" Target="https://talan.bank.gov.ua/get-user-certificate/WmaP396uGdN0gMDUcvWr" TargetMode="External"/><Relationship Id="rId243" Type="http://schemas.openxmlformats.org/officeDocument/2006/relationships/hyperlink" Target="https://talan.bank.gov.ua/get-user-certificate/WmaP3AmRSc0iEaX3V5Pm" TargetMode="External"/><Relationship Id="rId450" Type="http://schemas.openxmlformats.org/officeDocument/2006/relationships/hyperlink" Target="https://talan.bank.gov.ua/get-user-certificate/WmaP3_Nfy6hXDmbmFaZL" TargetMode="External"/><Relationship Id="rId688" Type="http://schemas.openxmlformats.org/officeDocument/2006/relationships/hyperlink" Target="https://talan.bank.gov.ua/get-user-certificate/WmaP3CpNgOmBRNQar8fk" TargetMode="External"/><Relationship Id="rId895" Type="http://schemas.openxmlformats.org/officeDocument/2006/relationships/hyperlink" Target="https://talan.bank.gov.ua/get-user-certificate/WmaP3jxEWrdxR6GvzdH5" TargetMode="External"/><Relationship Id="rId909" Type="http://schemas.openxmlformats.org/officeDocument/2006/relationships/hyperlink" Target="https://talan.bank.gov.ua/get-user-certificate/WmaP3G5IFZHFcgvdtjfU" TargetMode="External"/><Relationship Id="rId1080" Type="http://schemas.openxmlformats.org/officeDocument/2006/relationships/hyperlink" Target="https://talan.bank.gov.ua/get-user-certificate/WmaP38EDu3nfCVN6FhQl" TargetMode="External"/><Relationship Id="rId38" Type="http://schemas.openxmlformats.org/officeDocument/2006/relationships/hyperlink" Target="https://talan.bank.gov.ua/get-user-certificate/WmaP3aWLCbhRVWikrs5o" TargetMode="External"/><Relationship Id="rId103" Type="http://schemas.openxmlformats.org/officeDocument/2006/relationships/hyperlink" Target="https://talan.bank.gov.ua/get-user-certificate/WmaP3tpgPuABeX6mJf7X" TargetMode="External"/><Relationship Id="rId310" Type="http://schemas.openxmlformats.org/officeDocument/2006/relationships/hyperlink" Target="https://talan.bank.gov.ua/get-user-certificate/WmaP3hVQyrdbnIVXgFl0" TargetMode="External"/><Relationship Id="rId548" Type="http://schemas.openxmlformats.org/officeDocument/2006/relationships/hyperlink" Target="https://talan.bank.gov.ua/get-user-certificate/WmaP3BViuNqGL_dxzkjY" TargetMode="External"/><Relationship Id="rId755" Type="http://schemas.openxmlformats.org/officeDocument/2006/relationships/hyperlink" Target="https://talan.bank.gov.ua/get-user-certificate/WmaP3nDgGDCwanNPK-B6" TargetMode="External"/><Relationship Id="rId962" Type="http://schemas.openxmlformats.org/officeDocument/2006/relationships/hyperlink" Target="https://talan.bank.gov.ua/get-user-certificate/WmaP3UA0umLk08KD5aw8" TargetMode="External"/><Relationship Id="rId91" Type="http://schemas.openxmlformats.org/officeDocument/2006/relationships/hyperlink" Target="https://talan.bank.gov.ua/get-user-certificate/WmaP3jxdoBc0luWtySfx" TargetMode="External"/><Relationship Id="rId187" Type="http://schemas.openxmlformats.org/officeDocument/2006/relationships/hyperlink" Target="https://talan.bank.gov.ua/get-user-certificate/WmaP31RX-cSqsbVUUGm6" TargetMode="External"/><Relationship Id="rId394" Type="http://schemas.openxmlformats.org/officeDocument/2006/relationships/hyperlink" Target="https://talan.bank.gov.ua/get-user-certificate/WmaP3c71Tqu43UaXN_TT" TargetMode="External"/><Relationship Id="rId408" Type="http://schemas.openxmlformats.org/officeDocument/2006/relationships/hyperlink" Target="https://talan.bank.gov.ua/get-user-certificate/WmaP3jaxBgqaO20lNbpn" TargetMode="External"/><Relationship Id="rId615" Type="http://schemas.openxmlformats.org/officeDocument/2006/relationships/hyperlink" Target="https://talan.bank.gov.ua/get-user-certificate/WmaP3Khc4wtQtL1pz2Fe" TargetMode="External"/><Relationship Id="rId822" Type="http://schemas.openxmlformats.org/officeDocument/2006/relationships/hyperlink" Target="https://talan.bank.gov.ua/get-user-certificate/WmaP3nxSFFcVjcjzCFVp" TargetMode="External"/><Relationship Id="rId1038" Type="http://schemas.openxmlformats.org/officeDocument/2006/relationships/hyperlink" Target="https://talan.bank.gov.ua/get-user-certificate/WmaP3UJrrR8G9Jfa2r5m" TargetMode="External"/><Relationship Id="rId254" Type="http://schemas.openxmlformats.org/officeDocument/2006/relationships/hyperlink" Target="https://talan.bank.gov.ua/get-user-certificate/WmaP3A6tfKxIdB1ah69h" TargetMode="External"/><Relationship Id="rId699" Type="http://schemas.openxmlformats.org/officeDocument/2006/relationships/hyperlink" Target="https://talan.bank.gov.ua/get-user-certificate/WmaP3qaaPnCRZqkg8yBC" TargetMode="External"/><Relationship Id="rId1091" Type="http://schemas.openxmlformats.org/officeDocument/2006/relationships/hyperlink" Target="https://talan.bank.gov.ua/get-user-certificate/WmaP3BF18myTG3FfUM9y" TargetMode="External"/><Relationship Id="rId1105" Type="http://schemas.openxmlformats.org/officeDocument/2006/relationships/hyperlink" Target="https://talan.bank.gov.ua/get-user-certificate/WmaP3Tx9hkvNshAQlI2u" TargetMode="External"/><Relationship Id="rId49" Type="http://schemas.openxmlformats.org/officeDocument/2006/relationships/hyperlink" Target="https://talan.bank.gov.ua/get-user-certificate/WmaP3vPBjEPCK5BSkuJr" TargetMode="External"/><Relationship Id="rId114" Type="http://schemas.openxmlformats.org/officeDocument/2006/relationships/hyperlink" Target="https://talan.bank.gov.ua/get-user-certificate/WmaP3lbsg9SdjGB1kO4C" TargetMode="External"/><Relationship Id="rId461" Type="http://schemas.openxmlformats.org/officeDocument/2006/relationships/hyperlink" Target="https://talan.bank.gov.ua/get-user-certificate/WmaP3QOyogR_Slr8Czlm" TargetMode="External"/><Relationship Id="rId559" Type="http://schemas.openxmlformats.org/officeDocument/2006/relationships/hyperlink" Target="https://talan.bank.gov.ua/get-user-certificate/WmaP3c_kakDGcw0s-AA2" TargetMode="External"/><Relationship Id="rId766" Type="http://schemas.openxmlformats.org/officeDocument/2006/relationships/hyperlink" Target="https://talan.bank.gov.ua/get-user-certificate/WmaP35FJqXobJ6oYcbk5" TargetMode="External"/><Relationship Id="rId198" Type="http://schemas.openxmlformats.org/officeDocument/2006/relationships/hyperlink" Target="https://talan.bank.gov.ua/get-user-certificate/WmaP3VSR6BnuFhx6xls_" TargetMode="External"/><Relationship Id="rId321" Type="http://schemas.openxmlformats.org/officeDocument/2006/relationships/hyperlink" Target="https://talan.bank.gov.ua/get-user-certificate/WmaP3dXM2-I95xzUf0Zi" TargetMode="External"/><Relationship Id="rId419" Type="http://schemas.openxmlformats.org/officeDocument/2006/relationships/hyperlink" Target="https://talan.bank.gov.ua/get-user-certificate/WmaP39XtNG3ow3teca3k" TargetMode="External"/><Relationship Id="rId626" Type="http://schemas.openxmlformats.org/officeDocument/2006/relationships/hyperlink" Target="https://talan.bank.gov.ua/get-user-certificate/WmaP3Kog4ORkN2n8kZLk" TargetMode="External"/><Relationship Id="rId973" Type="http://schemas.openxmlformats.org/officeDocument/2006/relationships/hyperlink" Target="https://talan.bank.gov.ua/get-user-certificate/WmaP3oe1-jASnpxuLoWr" TargetMode="External"/><Relationship Id="rId1049" Type="http://schemas.openxmlformats.org/officeDocument/2006/relationships/hyperlink" Target="https://talan.bank.gov.ua/get-user-certificate/WmaP3qx5NfJ_CodbPtmF" TargetMode="External"/><Relationship Id="rId833" Type="http://schemas.openxmlformats.org/officeDocument/2006/relationships/hyperlink" Target="https://talan.bank.gov.ua/get-user-certificate/WmaP3oIoBJLO5HyNW_D0" TargetMode="External"/><Relationship Id="rId1116" Type="http://schemas.openxmlformats.org/officeDocument/2006/relationships/hyperlink" Target="https://talan.bank.gov.ua/get-user-certificate/2_Wght_hQilT9xd4Zuqy" TargetMode="External"/><Relationship Id="rId265" Type="http://schemas.openxmlformats.org/officeDocument/2006/relationships/hyperlink" Target="https://talan.bank.gov.ua/get-user-certificate/WmaP3qhVP-1zbUpKU6rk" TargetMode="External"/><Relationship Id="rId472" Type="http://schemas.openxmlformats.org/officeDocument/2006/relationships/hyperlink" Target="https://talan.bank.gov.ua/get-user-certificate/WmaP3kRQdpOcYwuXfNXp" TargetMode="External"/><Relationship Id="rId900" Type="http://schemas.openxmlformats.org/officeDocument/2006/relationships/hyperlink" Target="https://talan.bank.gov.ua/get-user-certificate/WmaP3YwrQ67St0pipjmM" TargetMode="External"/><Relationship Id="rId125" Type="http://schemas.openxmlformats.org/officeDocument/2006/relationships/hyperlink" Target="https://talan.bank.gov.ua/get-user-certificate/WmaP3niKXXU3nb01h-HS" TargetMode="External"/><Relationship Id="rId332" Type="http://schemas.openxmlformats.org/officeDocument/2006/relationships/hyperlink" Target="https://talan.bank.gov.ua/get-user-certificate/WmaP3s7RltRT-267hhhp" TargetMode="External"/><Relationship Id="rId777" Type="http://schemas.openxmlformats.org/officeDocument/2006/relationships/hyperlink" Target="https://talan.bank.gov.ua/get-user-certificate/WmaP3OIST-UcGI1oZozW" TargetMode="External"/><Relationship Id="rId984" Type="http://schemas.openxmlformats.org/officeDocument/2006/relationships/hyperlink" Target="https://talan.bank.gov.ua/get-user-certificate/WmaP3Uim2wMTAN5vOi6M" TargetMode="External"/><Relationship Id="rId637" Type="http://schemas.openxmlformats.org/officeDocument/2006/relationships/hyperlink" Target="https://talan.bank.gov.ua/get-user-certificate/WmaP36C_xCY7IOVl_CsA" TargetMode="External"/><Relationship Id="rId844" Type="http://schemas.openxmlformats.org/officeDocument/2006/relationships/hyperlink" Target="https://talan.bank.gov.ua/get-user-certificate/WmaP3RU8zu4uaM6cORMy" TargetMode="External"/><Relationship Id="rId276" Type="http://schemas.openxmlformats.org/officeDocument/2006/relationships/hyperlink" Target="https://talan.bank.gov.ua/get-user-certificate/WmaP3XGf20yYMa0QsAFy" TargetMode="External"/><Relationship Id="rId483" Type="http://schemas.openxmlformats.org/officeDocument/2006/relationships/hyperlink" Target="https://talan.bank.gov.ua/get-user-certificate/WmaP3kGfzFTTQ1L-ztJL" TargetMode="External"/><Relationship Id="rId690" Type="http://schemas.openxmlformats.org/officeDocument/2006/relationships/hyperlink" Target="https://talan.bank.gov.ua/get-user-certificate/WmaP3Rwqm_Dm5Bwcs1c1" TargetMode="External"/><Relationship Id="rId704" Type="http://schemas.openxmlformats.org/officeDocument/2006/relationships/hyperlink" Target="https://talan.bank.gov.ua/get-user-certificate/WmaP3U2SMs2rDioEZ2K5" TargetMode="External"/><Relationship Id="rId911" Type="http://schemas.openxmlformats.org/officeDocument/2006/relationships/hyperlink" Target="https://talan.bank.gov.ua/get-user-certificate/WmaP35jZUgv5SM6J9L0B" TargetMode="External"/><Relationship Id="rId40" Type="http://schemas.openxmlformats.org/officeDocument/2006/relationships/hyperlink" Target="https://talan.bank.gov.ua/get-user-certificate/WmaP3getLfapgZUIy7sL" TargetMode="External"/><Relationship Id="rId136" Type="http://schemas.openxmlformats.org/officeDocument/2006/relationships/hyperlink" Target="https://talan.bank.gov.ua/get-user-certificate/WmaP3Yjxf4KyL0G8TNQI" TargetMode="External"/><Relationship Id="rId343" Type="http://schemas.openxmlformats.org/officeDocument/2006/relationships/hyperlink" Target="https://talan.bank.gov.ua/get-user-certificate/WmaP3tVzaisPTAkiOa9S" TargetMode="External"/><Relationship Id="rId550" Type="http://schemas.openxmlformats.org/officeDocument/2006/relationships/hyperlink" Target="https://talan.bank.gov.ua/get-user-certificate/WmaP3b2q_rH7byI5s0Vz" TargetMode="External"/><Relationship Id="rId788" Type="http://schemas.openxmlformats.org/officeDocument/2006/relationships/hyperlink" Target="https://talan.bank.gov.ua/get-user-certificate/WmaP32z0FxCoX5wvPAU2" TargetMode="External"/><Relationship Id="rId995" Type="http://schemas.openxmlformats.org/officeDocument/2006/relationships/hyperlink" Target="https://talan.bank.gov.ua/get-user-certificate/WmaP3a_AJQZhqw8jHOxf" TargetMode="External"/><Relationship Id="rId203" Type="http://schemas.openxmlformats.org/officeDocument/2006/relationships/hyperlink" Target="https://talan.bank.gov.ua/get-user-certificate/WmaP3tY59QBIqQ5tE-HJ" TargetMode="External"/><Relationship Id="rId648" Type="http://schemas.openxmlformats.org/officeDocument/2006/relationships/hyperlink" Target="https://talan.bank.gov.ua/get-user-certificate/WmaP3P5mdpvpcmAfehMC" TargetMode="External"/><Relationship Id="rId855" Type="http://schemas.openxmlformats.org/officeDocument/2006/relationships/hyperlink" Target="https://talan.bank.gov.ua/get-user-certificate/WmaP3qCj87HCRk0IkV1f" TargetMode="External"/><Relationship Id="rId1040" Type="http://schemas.openxmlformats.org/officeDocument/2006/relationships/hyperlink" Target="https://talan.bank.gov.ua/get-user-certificate/WmaP3rQiEgOBQCHYCK2R" TargetMode="External"/><Relationship Id="rId287" Type="http://schemas.openxmlformats.org/officeDocument/2006/relationships/hyperlink" Target="https://talan.bank.gov.ua/get-user-certificate/WmaP3RrWFJ1LPWfdCnCt" TargetMode="External"/><Relationship Id="rId410" Type="http://schemas.openxmlformats.org/officeDocument/2006/relationships/hyperlink" Target="https://talan.bank.gov.ua/get-user-certificate/WmaP3na0qcn0fucX_WDO" TargetMode="External"/><Relationship Id="rId494" Type="http://schemas.openxmlformats.org/officeDocument/2006/relationships/hyperlink" Target="https://talan.bank.gov.ua/get-user-certificate/WmaP38a83cS8HenkL0mv" TargetMode="External"/><Relationship Id="rId508" Type="http://schemas.openxmlformats.org/officeDocument/2006/relationships/hyperlink" Target="https://talan.bank.gov.ua/get-user-certificate/WmaP3KrRtci95b-6ZM41" TargetMode="External"/><Relationship Id="rId715" Type="http://schemas.openxmlformats.org/officeDocument/2006/relationships/hyperlink" Target="https://talan.bank.gov.ua/get-user-certificate/WmaP38L9rU6EKFEDNzc3" TargetMode="External"/><Relationship Id="rId922" Type="http://schemas.openxmlformats.org/officeDocument/2006/relationships/hyperlink" Target="https://talan.bank.gov.ua/get-user-certificate/WmaP3uwi7T90rgB33ET0" TargetMode="External"/><Relationship Id="rId147" Type="http://schemas.openxmlformats.org/officeDocument/2006/relationships/hyperlink" Target="https://talan.bank.gov.ua/get-user-certificate/WmaP3QI6OKLdViqAgM1R" TargetMode="External"/><Relationship Id="rId354" Type="http://schemas.openxmlformats.org/officeDocument/2006/relationships/hyperlink" Target="https://talan.bank.gov.ua/get-user-certificate/WmaP3TiJyoTq0969hAb8" TargetMode="External"/><Relationship Id="rId799" Type="http://schemas.openxmlformats.org/officeDocument/2006/relationships/hyperlink" Target="https://talan.bank.gov.ua/get-user-certificate/WmaP3u__fD5ACU1AarQy" TargetMode="External"/><Relationship Id="rId51" Type="http://schemas.openxmlformats.org/officeDocument/2006/relationships/hyperlink" Target="https://talan.bank.gov.ua/get-user-certificate/WmaP3n22fdS1qaqgHwxX" TargetMode="External"/><Relationship Id="rId561" Type="http://schemas.openxmlformats.org/officeDocument/2006/relationships/hyperlink" Target="https://talan.bank.gov.ua/get-user-certificate/WmaP3VhxLnB1HuRJ8c9d" TargetMode="External"/><Relationship Id="rId659" Type="http://schemas.openxmlformats.org/officeDocument/2006/relationships/hyperlink" Target="https://talan.bank.gov.ua/get-user-certificate/WmaP3zQ0fD3WabGnEDCS" TargetMode="External"/><Relationship Id="rId866" Type="http://schemas.openxmlformats.org/officeDocument/2006/relationships/hyperlink" Target="https://talan.bank.gov.ua/get-user-certificate/WmaP3lmbQtNkFBng4Kq_" TargetMode="External"/><Relationship Id="rId214" Type="http://schemas.openxmlformats.org/officeDocument/2006/relationships/hyperlink" Target="https://talan.bank.gov.ua/get-user-certificate/WmaP39-j5rzlVO3Crjnh" TargetMode="External"/><Relationship Id="rId298" Type="http://schemas.openxmlformats.org/officeDocument/2006/relationships/hyperlink" Target="https://talan.bank.gov.ua/get-user-certificate/WmaP31Jp9tSIstqkukLP" TargetMode="External"/><Relationship Id="rId421" Type="http://schemas.openxmlformats.org/officeDocument/2006/relationships/hyperlink" Target="https://talan.bank.gov.ua/get-user-certificate/WmaP3WzYtvE2F-Y438TT" TargetMode="External"/><Relationship Id="rId519" Type="http://schemas.openxmlformats.org/officeDocument/2006/relationships/hyperlink" Target="https://talan.bank.gov.ua/get-user-certificate/WmaP37YFLFD1NrjSZP92" TargetMode="External"/><Relationship Id="rId1051" Type="http://schemas.openxmlformats.org/officeDocument/2006/relationships/hyperlink" Target="https://talan.bank.gov.ua/get-user-certificate/WmaP3CDiktp3XmygB_x4" TargetMode="External"/><Relationship Id="rId158" Type="http://schemas.openxmlformats.org/officeDocument/2006/relationships/hyperlink" Target="https://talan.bank.gov.ua/get-user-certificate/WmaP3fsg1z_79tAxZZNL" TargetMode="External"/><Relationship Id="rId726" Type="http://schemas.openxmlformats.org/officeDocument/2006/relationships/hyperlink" Target="https://talan.bank.gov.ua/get-user-certificate/WmaP3PIftEghv9cau2Ze" TargetMode="External"/><Relationship Id="rId933" Type="http://schemas.openxmlformats.org/officeDocument/2006/relationships/hyperlink" Target="https://talan.bank.gov.ua/get-user-certificate/WmaP3pEUzy3LcIJwtxkm" TargetMode="External"/><Relationship Id="rId1009" Type="http://schemas.openxmlformats.org/officeDocument/2006/relationships/hyperlink" Target="https://talan.bank.gov.ua/get-user-certificate/WmaP3ydbKTfoyRHGWTWf" TargetMode="External"/><Relationship Id="rId62" Type="http://schemas.openxmlformats.org/officeDocument/2006/relationships/hyperlink" Target="https://talan.bank.gov.ua/get-user-certificate/WmaP3prsb5LTTAIxS6un" TargetMode="External"/><Relationship Id="rId365" Type="http://schemas.openxmlformats.org/officeDocument/2006/relationships/hyperlink" Target="https://talan.bank.gov.ua/get-user-certificate/WmaP3rWAGf5SG8VqMN7i" TargetMode="External"/><Relationship Id="rId572" Type="http://schemas.openxmlformats.org/officeDocument/2006/relationships/hyperlink" Target="https://talan.bank.gov.ua/get-user-certificate/WmaP3s8S1Cf5SJit-GWG" TargetMode="External"/><Relationship Id="rId225" Type="http://schemas.openxmlformats.org/officeDocument/2006/relationships/hyperlink" Target="https://talan.bank.gov.ua/get-user-certificate/WmaP3S-9zyoMe6g3SyPb" TargetMode="External"/><Relationship Id="rId432" Type="http://schemas.openxmlformats.org/officeDocument/2006/relationships/hyperlink" Target="https://talan.bank.gov.ua/get-user-certificate/WmaP3I8zRzjQg36XQWX9" TargetMode="External"/><Relationship Id="rId877" Type="http://schemas.openxmlformats.org/officeDocument/2006/relationships/hyperlink" Target="https://talan.bank.gov.ua/get-user-certificate/WmaP3lZ3Ll0o_t9fgd3k" TargetMode="External"/><Relationship Id="rId1062" Type="http://schemas.openxmlformats.org/officeDocument/2006/relationships/hyperlink" Target="https://talan.bank.gov.ua/get-user-certificate/WmaP3iZH2hAH8isMzfJL" TargetMode="External"/><Relationship Id="rId737" Type="http://schemas.openxmlformats.org/officeDocument/2006/relationships/hyperlink" Target="https://talan.bank.gov.ua/get-user-certificate/WmaP3IEQmJe3FQK691li" TargetMode="External"/><Relationship Id="rId944" Type="http://schemas.openxmlformats.org/officeDocument/2006/relationships/hyperlink" Target="https://talan.bank.gov.ua/get-user-certificate/WmaP3P4YWsoTe52F9GMW" TargetMode="External"/><Relationship Id="rId73" Type="http://schemas.openxmlformats.org/officeDocument/2006/relationships/hyperlink" Target="https://talan.bank.gov.ua/get-user-certificate/WmaP3FYpo9HNbEhcymjT" TargetMode="External"/><Relationship Id="rId169" Type="http://schemas.openxmlformats.org/officeDocument/2006/relationships/hyperlink" Target="https://talan.bank.gov.ua/get-user-certificate/WmaP3G3sotLpwWjR8rKh" TargetMode="External"/><Relationship Id="rId376" Type="http://schemas.openxmlformats.org/officeDocument/2006/relationships/hyperlink" Target="https://talan.bank.gov.ua/get-user-certificate/WmaP3tFTmsCbY8M2SB3f" TargetMode="External"/><Relationship Id="rId583" Type="http://schemas.openxmlformats.org/officeDocument/2006/relationships/hyperlink" Target="https://talan.bank.gov.ua/get-user-certificate/WmaP3xIyD0y9IOD10g_i" TargetMode="External"/><Relationship Id="rId790" Type="http://schemas.openxmlformats.org/officeDocument/2006/relationships/hyperlink" Target="https://talan.bank.gov.ua/get-user-certificate/WmaP3nJWG9hxRu0-cik8" TargetMode="External"/><Relationship Id="rId804" Type="http://schemas.openxmlformats.org/officeDocument/2006/relationships/hyperlink" Target="https://talan.bank.gov.ua/get-user-certificate/WmaP3_Mn7u7t73S4hATj" TargetMode="External"/><Relationship Id="rId4" Type="http://schemas.openxmlformats.org/officeDocument/2006/relationships/hyperlink" Target="https://talan.bank.gov.ua/get-user-certificate/WmaP3IfBXzlJQcyo3hf_" TargetMode="External"/><Relationship Id="rId236" Type="http://schemas.openxmlformats.org/officeDocument/2006/relationships/hyperlink" Target="https://talan.bank.gov.ua/get-user-certificate/WmaP3FKgXccGshm7lVX2" TargetMode="External"/><Relationship Id="rId443" Type="http://schemas.openxmlformats.org/officeDocument/2006/relationships/hyperlink" Target="https://talan.bank.gov.ua/get-user-certificate/WmaP3nhkbSmUukn2WDvf" TargetMode="External"/><Relationship Id="rId650" Type="http://schemas.openxmlformats.org/officeDocument/2006/relationships/hyperlink" Target="https://talan.bank.gov.ua/get-user-certificate/WmaP3vucHFa_BF_e9tUl" TargetMode="External"/><Relationship Id="rId888" Type="http://schemas.openxmlformats.org/officeDocument/2006/relationships/hyperlink" Target="https://talan.bank.gov.ua/get-user-certificate/WmaP3_AvdLgi5euvQhVE" TargetMode="External"/><Relationship Id="rId1073" Type="http://schemas.openxmlformats.org/officeDocument/2006/relationships/hyperlink" Target="https://talan.bank.gov.ua/get-user-certificate/WmaP3jJ-o6e85czfSX5M" TargetMode="External"/><Relationship Id="rId303" Type="http://schemas.openxmlformats.org/officeDocument/2006/relationships/hyperlink" Target="https://talan.bank.gov.ua/get-user-certificate/WmaP3rrIuvxDR9skNCDn" TargetMode="External"/><Relationship Id="rId748" Type="http://schemas.openxmlformats.org/officeDocument/2006/relationships/hyperlink" Target="https://talan.bank.gov.ua/get-user-certificate/WmaP3zfAxRxWsf5qDqYT" TargetMode="External"/><Relationship Id="rId955" Type="http://schemas.openxmlformats.org/officeDocument/2006/relationships/hyperlink" Target="https://talan.bank.gov.ua/get-user-certificate/WmaP3GZMVI_MaSeNHYMK" TargetMode="External"/><Relationship Id="rId84" Type="http://schemas.openxmlformats.org/officeDocument/2006/relationships/hyperlink" Target="https://talan.bank.gov.ua/get-user-certificate/WmaP3Xx8aK88FnwZboQ0" TargetMode="External"/><Relationship Id="rId387" Type="http://schemas.openxmlformats.org/officeDocument/2006/relationships/hyperlink" Target="https://talan.bank.gov.ua/get-user-certificate/WmaP3DDwIo_V0-L9t83q" TargetMode="External"/><Relationship Id="rId510" Type="http://schemas.openxmlformats.org/officeDocument/2006/relationships/hyperlink" Target="https://talan.bank.gov.ua/get-user-certificate/WmaP3RPwS-BeaDIraQH8" TargetMode="External"/><Relationship Id="rId594" Type="http://schemas.openxmlformats.org/officeDocument/2006/relationships/hyperlink" Target="https://talan.bank.gov.ua/get-user-certificate/WmaP3IdQUMJyuDdaq433" TargetMode="External"/><Relationship Id="rId608" Type="http://schemas.openxmlformats.org/officeDocument/2006/relationships/hyperlink" Target="https://talan.bank.gov.ua/get-user-certificate/WmaP3xgLQkloSyFNWQPh" TargetMode="External"/><Relationship Id="rId815" Type="http://schemas.openxmlformats.org/officeDocument/2006/relationships/hyperlink" Target="https://talan.bank.gov.ua/get-user-certificate/WmaP31OGn0tZTRdUoa-N" TargetMode="External"/><Relationship Id="rId247" Type="http://schemas.openxmlformats.org/officeDocument/2006/relationships/hyperlink" Target="https://talan.bank.gov.ua/get-user-certificate/WmaP3H1KBGKtw_gHrj-e" TargetMode="External"/><Relationship Id="rId899" Type="http://schemas.openxmlformats.org/officeDocument/2006/relationships/hyperlink" Target="https://talan.bank.gov.ua/get-user-certificate/WmaP3nUUUj6bFVJ-bMpe" TargetMode="External"/><Relationship Id="rId1000" Type="http://schemas.openxmlformats.org/officeDocument/2006/relationships/hyperlink" Target="https://talan.bank.gov.ua/get-user-certificate/WmaP3ZjctCfbEURCqNRM" TargetMode="External"/><Relationship Id="rId1084" Type="http://schemas.openxmlformats.org/officeDocument/2006/relationships/hyperlink" Target="https://talan.bank.gov.ua/get-user-certificate/WmaP3E2io0P-1PTva6sU" TargetMode="External"/><Relationship Id="rId107" Type="http://schemas.openxmlformats.org/officeDocument/2006/relationships/hyperlink" Target="https://talan.bank.gov.ua/get-user-certificate/WmaP3fd7cZaupR2ch3bR" TargetMode="External"/><Relationship Id="rId454" Type="http://schemas.openxmlformats.org/officeDocument/2006/relationships/hyperlink" Target="https://talan.bank.gov.ua/get-user-certificate/WmaP3D3ePVvO8ABgphof" TargetMode="External"/><Relationship Id="rId661" Type="http://schemas.openxmlformats.org/officeDocument/2006/relationships/hyperlink" Target="https://talan.bank.gov.ua/get-user-certificate/WmaP3RW-Bi66sv2Ukz5Z" TargetMode="External"/><Relationship Id="rId759" Type="http://schemas.openxmlformats.org/officeDocument/2006/relationships/hyperlink" Target="https://talan.bank.gov.ua/get-user-certificate/WmaP36uAmFzG06yGc3XO" TargetMode="External"/><Relationship Id="rId966" Type="http://schemas.openxmlformats.org/officeDocument/2006/relationships/hyperlink" Target="https://talan.bank.gov.ua/get-user-certificate/WmaP3vDkRg9v1PNZMzyT" TargetMode="External"/><Relationship Id="rId11" Type="http://schemas.openxmlformats.org/officeDocument/2006/relationships/hyperlink" Target="https://talan.bank.gov.ua/get-user-certificate/WmaP3HoZVlnyd2Z9kd2M" TargetMode="External"/><Relationship Id="rId314" Type="http://schemas.openxmlformats.org/officeDocument/2006/relationships/hyperlink" Target="https://talan.bank.gov.ua/get-user-certificate/WmaP3XWvFiTJgFh5T1FS" TargetMode="External"/><Relationship Id="rId398" Type="http://schemas.openxmlformats.org/officeDocument/2006/relationships/hyperlink" Target="https://talan.bank.gov.ua/get-user-certificate/WmaP3nqgcxkCpwVtZeq2" TargetMode="External"/><Relationship Id="rId521" Type="http://schemas.openxmlformats.org/officeDocument/2006/relationships/hyperlink" Target="https://talan.bank.gov.ua/get-user-certificate/WmaP35xQFDe_vND91XLh" TargetMode="External"/><Relationship Id="rId619" Type="http://schemas.openxmlformats.org/officeDocument/2006/relationships/hyperlink" Target="https://talan.bank.gov.ua/get-user-certificate/WmaP3tWCe7T3cYlTVQAH" TargetMode="External"/><Relationship Id="rId95" Type="http://schemas.openxmlformats.org/officeDocument/2006/relationships/hyperlink" Target="https://talan.bank.gov.ua/get-user-certificate/WmaP310kSqiIldSeQkUI" TargetMode="External"/><Relationship Id="rId160" Type="http://schemas.openxmlformats.org/officeDocument/2006/relationships/hyperlink" Target="https://talan.bank.gov.ua/get-user-certificate/WmaP3Elrb4eaOXgOAbPJ" TargetMode="External"/><Relationship Id="rId826" Type="http://schemas.openxmlformats.org/officeDocument/2006/relationships/hyperlink" Target="https://talan.bank.gov.ua/get-user-certificate/WmaP3_zdsvX68Y0eb09g" TargetMode="External"/><Relationship Id="rId1011" Type="http://schemas.openxmlformats.org/officeDocument/2006/relationships/hyperlink" Target="https://talan.bank.gov.ua/get-user-certificate/WmaP3Uf2MyXfWdJ6lV3J" TargetMode="External"/><Relationship Id="rId1109" Type="http://schemas.openxmlformats.org/officeDocument/2006/relationships/hyperlink" Target="https://talan.bank.gov.ua/get-user-certificate/dATuaBLCeFjyjKFO-IfJ" TargetMode="External"/><Relationship Id="rId258" Type="http://schemas.openxmlformats.org/officeDocument/2006/relationships/hyperlink" Target="https://talan.bank.gov.ua/get-user-certificate/WmaP3AP7xmHOxUCOoQbp" TargetMode="External"/><Relationship Id="rId465" Type="http://schemas.openxmlformats.org/officeDocument/2006/relationships/hyperlink" Target="https://talan.bank.gov.ua/get-user-certificate/WmaP3WnkPRj8cNH2Kinm" TargetMode="External"/><Relationship Id="rId672" Type="http://schemas.openxmlformats.org/officeDocument/2006/relationships/hyperlink" Target="https://talan.bank.gov.ua/get-user-certificate/WmaP3Dy_bsGnpbV2e3ni" TargetMode="External"/><Relationship Id="rId1095" Type="http://schemas.openxmlformats.org/officeDocument/2006/relationships/hyperlink" Target="https://talan.bank.gov.ua/get-user-certificate/WmaP3XodHsyoQHCmCFp4" TargetMode="External"/><Relationship Id="rId22" Type="http://schemas.openxmlformats.org/officeDocument/2006/relationships/hyperlink" Target="https://talan.bank.gov.ua/get-user-certificate/WmaP3cxAxlrHAroBS5Kf" TargetMode="External"/><Relationship Id="rId118" Type="http://schemas.openxmlformats.org/officeDocument/2006/relationships/hyperlink" Target="https://talan.bank.gov.ua/get-user-certificate/WmaP3Zfl5R7p2JWbXu3Z" TargetMode="External"/><Relationship Id="rId325" Type="http://schemas.openxmlformats.org/officeDocument/2006/relationships/hyperlink" Target="https://talan.bank.gov.ua/get-user-certificate/WmaP31AR5cKvLewOiOch" TargetMode="External"/><Relationship Id="rId532" Type="http://schemas.openxmlformats.org/officeDocument/2006/relationships/hyperlink" Target="https://talan.bank.gov.ua/get-user-certificate/WmaP3ARXBtDyuF0PY0Uo" TargetMode="External"/><Relationship Id="rId977" Type="http://schemas.openxmlformats.org/officeDocument/2006/relationships/hyperlink" Target="https://talan.bank.gov.ua/get-user-certificate/WmaP3D1vBlg2EiQ897va" TargetMode="External"/><Relationship Id="rId171" Type="http://schemas.openxmlformats.org/officeDocument/2006/relationships/hyperlink" Target="https://talan.bank.gov.ua/get-user-certificate/WmaP3udxp91WMbLddtVu" TargetMode="External"/><Relationship Id="rId837" Type="http://schemas.openxmlformats.org/officeDocument/2006/relationships/hyperlink" Target="https://talan.bank.gov.ua/get-user-certificate/WmaP3d8Vi7v6JDxqrEYr" TargetMode="External"/><Relationship Id="rId1022" Type="http://schemas.openxmlformats.org/officeDocument/2006/relationships/hyperlink" Target="https://talan.bank.gov.ua/get-user-certificate/WmaP3HpK7tCWdPrAUtlV" TargetMode="External"/><Relationship Id="rId269" Type="http://schemas.openxmlformats.org/officeDocument/2006/relationships/hyperlink" Target="https://talan.bank.gov.ua/get-user-certificate/WmaP3iH-IClu7jKG3MTe" TargetMode="External"/><Relationship Id="rId476" Type="http://schemas.openxmlformats.org/officeDocument/2006/relationships/hyperlink" Target="https://talan.bank.gov.ua/get-user-certificate/WmaP3TG9zzCF1rNOW2h9" TargetMode="External"/><Relationship Id="rId683" Type="http://schemas.openxmlformats.org/officeDocument/2006/relationships/hyperlink" Target="https://talan.bank.gov.ua/get-user-certificate/WmaP3IEMWxGFVZbjVOMV" TargetMode="External"/><Relationship Id="rId890" Type="http://schemas.openxmlformats.org/officeDocument/2006/relationships/hyperlink" Target="https://talan.bank.gov.ua/get-user-certificate/WmaP3HspHmt1LxMtDm2T" TargetMode="External"/><Relationship Id="rId904" Type="http://schemas.openxmlformats.org/officeDocument/2006/relationships/hyperlink" Target="https://talan.bank.gov.ua/get-user-certificate/WmaP3vezDvfpqEfs8jh4" TargetMode="External"/><Relationship Id="rId33" Type="http://schemas.openxmlformats.org/officeDocument/2006/relationships/hyperlink" Target="https://talan.bank.gov.ua/get-user-certificate/WmaP3FmIcRZaSVnt2cEQ" TargetMode="External"/><Relationship Id="rId129" Type="http://schemas.openxmlformats.org/officeDocument/2006/relationships/hyperlink" Target="https://talan.bank.gov.ua/get-user-certificate/WmaP3SjianRnQ3hWP4lq" TargetMode="External"/><Relationship Id="rId336" Type="http://schemas.openxmlformats.org/officeDocument/2006/relationships/hyperlink" Target="https://talan.bank.gov.ua/get-user-certificate/WmaP3XUmY-RuQVnV49x4" TargetMode="External"/><Relationship Id="rId543" Type="http://schemas.openxmlformats.org/officeDocument/2006/relationships/hyperlink" Target="https://talan.bank.gov.ua/get-user-certificate/WmaP3K-t5AcVUZrtzKgW" TargetMode="External"/><Relationship Id="rId988" Type="http://schemas.openxmlformats.org/officeDocument/2006/relationships/hyperlink" Target="https://talan.bank.gov.ua/get-user-certificate/WmaP3FF1hoUEFSrypkt3" TargetMode="External"/><Relationship Id="rId182" Type="http://schemas.openxmlformats.org/officeDocument/2006/relationships/hyperlink" Target="https://talan.bank.gov.ua/get-user-certificate/WmaP3HxVrkieBlyTy1Xb" TargetMode="External"/><Relationship Id="rId403" Type="http://schemas.openxmlformats.org/officeDocument/2006/relationships/hyperlink" Target="https://talan.bank.gov.ua/get-user-certificate/WmaP32DzdZnR4g1Emcyd" TargetMode="External"/><Relationship Id="rId750" Type="http://schemas.openxmlformats.org/officeDocument/2006/relationships/hyperlink" Target="https://talan.bank.gov.ua/get-user-certificate/WmaP3eVyVf0MwRNH7Rg7" TargetMode="External"/><Relationship Id="rId848" Type="http://schemas.openxmlformats.org/officeDocument/2006/relationships/hyperlink" Target="https://talan.bank.gov.ua/get-user-certificate/WmaP3n7DeUk9jRlMdiMT" TargetMode="External"/><Relationship Id="rId1033" Type="http://schemas.openxmlformats.org/officeDocument/2006/relationships/hyperlink" Target="https://talan.bank.gov.ua/get-user-certificate/WmaP3HczARG1IsXa6ZsX" TargetMode="External"/><Relationship Id="rId487" Type="http://schemas.openxmlformats.org/officeDocument/2006/relationships/hyperlink" Target="https://talan.bank.gov.ua/get-user-certificate/WmaP38z3M8v2NXgs1Q0F" TargetMode="External"/><Relationship Id="rId610" Type="http://schemas.openxmlformats.org/officeDocument/2006/relationships/hyperlink" Target="https://talan.bank.gov.ua/get-user-certificate/WmaP3GC__NtCDIwu_DDy" TargetMode="External"/><Relationship Id="rId694" Type="http://schemas.openxmlformats.org/officeDocument/2006/relationships/hyperlink" Target="https://talan.bank.gov.ua/get-user-certificate/WmaP39fWSe90s0pYPjVI" TargetMode="External"/><Relationship Id="rId708" Type="http://schemas.openxmlformats.org/officeDocument/2006/relationships/hyperlink" Target="https://talan.bank.gov.ua/get-user-certificate/WmaP34aEsM2UTnF_LGix" TargetMode="External"/><Relationship Id="rId915" Type="http://schemas.openxmlformats.org/officeDocument/2006/relationships/hyperlink" Target="https://talan.bank.gov.ua/get-user-certificate/WmaP3Y7TIhrnvEdPlZLl" TargetMode="External"/><Relationship Id="rId347" Type="http://schemas.openxmlformats.org/officeDocument/2006/relationships/hyperlink" Target="https://talan.bank.gov.ua/get-user-certificate/WmaP3kgVha9BoSOxbm_A" TargetMode="External"/><Relationship Id="rId999" Type="http://schemas.openxmlformats.org/officeDocument/2006/relationships/hyperlink" Target="https://talan.bank.gov.ua/get-user-certificate/WmaP3vgYYTO5ABGOxeQk" TargetMode="External"/><Relationship Id="rId1100" Type="http://schemas.openxmlformats.org/officeDocument/2006/relationships/hyperlink" Target="https://talan.bank.gov.ua/get-user-certificate/WmaP3Xtq8SAGf_AxtZPn" TargetMode="External"/><Relationship Id="rId44" Type="http://schemas.openxmlformats.org/officeDocument/2006/relationships/hyperlink" Target="https://talan.bank.gov.ua/get-user-certificate/WmaP3B6kVuJlngj61tBm" TargetMode="External"/><Relationship Id="rId554" Type="http://schemas.openxmlformats.org/officeDocument/2006/relationships/hyperlink" Target="https://talan.bank.gov.ua/get-user-certificate/WmaP3s9QgOJ3idlIs1Pt" TargetMode="External"/><Relationship Id="rId761" Type="http://schemas.openxmlformats.org/officeDocument/2006/relationships/hyperlink" Target="https://talan.bank.gov.ua/get-user-certificate/WmaP3ORy5-zGYPvAac9-" TargetMode="External"/><Relationship Id="rId859" Type="http://schemas.openxmlformats.org/officeDocument/2006/relationships/hyperlink" Target="https://talan.bank.gov.ua/get-user-certificate/WmaP3tzFNegVNAfo9L4L" TargetMode="External"/><Relationship Id="rId193" Type="http://schemas.openxmlformats.org/officeDocument/2006/relationships/hyperlink" Target="https://talan.bank.gov.ua/get-user-certificate/WmaP35KMNTdscIR6GGU2" TargetMode="External"/><Relationship Id="rId207" Type="http://schemas.openxmlformats.org/officeDocument/2006/relationships/hyperlink" Target="https://talan.bank.gov.ua/get-user-certificate/WmaP3sMN68cBxCLwLiH_" TargetMode="External"/><Relationship Id="rId414" Type="http://schemas.openxmlformats.org/officeDocument/2006/relationships/hyperlink" Target="https://talan.bank.gov.ua/get-user-certificate/WmaP3J8mpAqBajMEICL_" TargetMode="External"/><Relationship Id="rId498" Type="http://schemas.openxmlformats.org/officeDocument/2006/relationships/hyperlink" Target="https://talan.bank.gov.ua/get-user-certificate/WmaP3xApsUWycV5Lmi-5" TargetMode="External"/><Relationship Id="rId621" Type="http://schemas.openxmlformats.org/officeDocument/2006/relationships/hyperlink" Target="https://talan.bank.gov.ua/get-user-certificate/WmaP3R449I9TanAKBJmW" TargetMode="External"/><Relationship Id="rId1044" Type="http://schemas.openxmlformats.org/officeDocument/2006/relationships/hyperlink" Target="https://talan.bank.gov.ua/get-user-certificate/WmaP37tfanxbqxepfw6T" TargetMode="External"/><Relationship Id="rId260" Type="http://schemas.openxmlformats.org/officeDocument/2006/relationships/hyperlink" Target="https://talan.bank.gov.ua/get-user-certificate/WmaP3OPLl36bWL9ls48M" TargetMode="External"/><Relationship Id="rId719" Type="http://schemas.openxmlformats.org/officeDocument/2006/relationships/hyperlink" Target="https://talan.bank.gov.ua/get-user-certificate/WmaP3Ev_Gto1BjrLoMsE" TargetMode="External"/><Relationship Id="rId926" Type="http://schemas.openxmlformats.org/officeDocument/2006/relationships/hyperlink" Target="https://talan.bank.gov.ua/get-user-certificate/WmaP3RCF2W6d3r-qsSg8" TargetMode="External"/><Relationship Id="rId1111" Type="http://schemas.openxmlformats.org/officeDocument/2006/relationships/hyperlink" Target="https://talan.bank.gov.ua/get-user-certificate/2_WghQDPMe8m-rSvyvLK" TargetMode="External"/><Relationship Id="rId55" Type="http://schemas.openxmlformats.org/officeDocument/2006/relationships/hyperlink" Target="https://talan.bank.gov.ua/get-user-certificate/WmaP33-QSYiRzCmk7fQi" TargetMode="External"/><Relationship Id="rId120" Type="http://schemas.openxmlformats.org/officeDocument/2006/relationships/hyperlink" Target="https://talan.bank.gov.ua/get-user-certificate/WmaP3keSkn8iFWRjByDP" TargetMode="External"/><Relationship Id="rId358" Type="http://schemas.openxmlformats.org/officeDocument/2006/relationships/hyperlink" Target="https://talan.bank.gov.ua/get-user-certificate/WmaP3DPhyef3SlqXfRG2" TargetMode="External"/><Relationship Id="rId565" Type="http://schemas.openxmlformats.org/officeDocument/2006/relationships/hyperlink" Target="https://talan.bank.gov.ua/get-user-certificate/WmaP3WOv5AxUKMRa8w7n" TargetMode="External"/><Relationship Id="rId772" Type="http://schemas.openxmlformats.org/officeDocument/2006/relationships/hyperlink" Target="https://talan.bank.gov.ua/get-user-certificate/WmaP3il5roHtinUCIlGQ" TargetMode="External"/><Relationship Id="rId218" Type="http://schemas.openxmlformats.org/officeDocument/2006/relationships/hyperlink" Target="https://talan.bank.gov.ua/get-user-certificate/WmaP3D3XPl1WoyT9d_3b" TargetMode="External"/><Relationship Id="rId425" Type="http://schemas.openxmlformats.org/officeDocument/2006/relationships/hyperlink" Target="https://talan.bank.gov.ua/get-user-certificate/WmaP3ZeSS14Wt3Yn_p2R" TargetMode="External"/><Relationship Id="rId632" Type="http://schemas.openxmlformats.org/officeDocument/2006/relationships/hyperlink" Target="https://talan.bank.gov.ua/get-user-certificate/WmaP3jubo3j4BJS8pxhP" TargetMode="External"/><Relationship Id="rId1055" Type="http://schemas.openxmlformats.org/officeDocument/2006/relationships/hyperlink" Target="https://talan.bank.gov.ua/get-user-certificate/WmaP35nrCTxl2Gqh81fZ" TargetMode="External"/><Relationship Id="rId271" Type="http://schemas.openxmlformats.org/officeDocument/2006/relationships/hyperlink" Target="https://talan.bank.gov.ua/get-user-certificate/WmaP3nyavVdko5mwC8cD" TargetMode="External"/><Relationship Id="rId937" Type="http://schemas.openxmlformats.org/officeDocument/2006/relationships/hyperlink" Target="https://talan.bank.gov.ua/get-user-certificate/WmaP3xRZ2RVIEaMTFO92" TargetMode="External"/><Relationship Id="rId66" Type="http://schemas.openxmlformats.org/officeDocument/2006/relationships/hyperlink" Target="https://talan.bank.gov.ua/get-user-certificate/WmaP33Nh8EJ2_1ZAjOCL" TargetMode="External"/><Relationship Id="rId131" Type="http://schemas.openxmlformats.org/officeDocument/2006/relationships/hyperlink" Target="https://talan.bank.gov.ua/get-user-certificate/WmaP3s6sbKwGY-1l4fCx" TargetMode="External"/><Relationship Id="rId369" Type="http://schemas.openxmlformats.org/officeDocument/2006/relationships/hyperlink" Target="https://talan.bank.gov.ua/get-user-certificate/WmaP3FQC_Ok5wTAgpqRj" TargetMode="External"/><Relationship Id="rId576" Type="http://schemas.openxmlformats.org/officeDocument/2006/relationships/hyperlink" Target="https://talan.bank.gov.ua/get-user-certificate/WmaP3UCw5C6We7zZ3jik" TargetMode="External"/><Relationship Id="rId783" Type="http://schemas.openxmlformats.org/officeDocument/2006/relationships/hyperlink" Target="https://talan.bank.gov.ua/get-user-certificate/WmaP30eLce19DPgHncZV" TargetMode="External"/><Relationship Id="rId990" Type="http://schemas.openxmlformats.org/officeDocument/2006/relationships/hyperlink" Target="https://talan.bank.gov.ua/get-user-certificate/WmaP31-bb3PLG507I7Jx" TargetMode="External"/><Relationship Id="rId229" Type="http://schemas.openxmlformats.org/officeDocument/2006/relationships/hyperlink" Target="https://talan.bank.gov.ua/get-user-certificate/WmaP3qRrnTQsvdCvwHX0" TargetMode="External"/><Relationship Id="rId436" Type="http://schemas.openxmlformats.org/officeDocument/2006/relationships/hyperlink" Target="https://talan.bank.gov.ua/get-user-certificate/WmaP3odq-d0qA2LnsY4w" TargetMode="External"/><Relationship Id="rId643" Type="http://schemas.openxmlformats.org/officeDocument/2006/relationships/hyperlink" Target="https://talan.bank.gov.ua/get-user-certificate/WmaP3iWAMSoBsOPz4S9-" TargetMode="External"/><Relationship Id="rId1066" Type="http://schemas.openxmlformats.org/officeDocument/2006/relationships/hyperlink" Target="https://talan.bank.gov.ua/get-user-certificate/WmaP3tuxoomnSPdBI_E1" TargetMode="External"/><Relationship Id="rId850" Type="http://schemas.openxmlformats.org/officeDocument/2006/relationships/hyperlink" Target="https://talan.bank.gov.ua/get-user-certificate/WmaP32mN3mUpMBhJeAh_" TargetMode="External"/><Relationship Id="rId948" Type="http://schemas.openxmlformats.org/officeDocument/2006/relationships/hyperlink" Target="https://talan.bank.gov.ua/get-user-certificate/WmaP3q-yTZL4Ms7jo_7j" TargetMode="External"/><Relationship Id="rId77" Type="http://schemas.openxmlformats.org/officeDocument/2006/relationships/hyperlink" Target="https://talan.bank.gov.ua/get-user-certificate/WmaP3eTmh28-LDeEZ83Y" TargetMode="External"/><Relationship Id="rId282" Type="http://schemas.openxmlformats.org/officeDocument/2006/relationships/hyperlink" Target="https://talan.bank.gov.ua/get-user-certificate/WmaP3a5Pz4UK37HAZWi6" TargetMode="External"/><Relationship Id="rId503" Type="http://schemas.openxmlformats.org/officeDocument/2006/relationships/hyperlink" Target="https://talan.bank.gov.ua/get-user-certificate/WmaP3jHLfLVqioC8nJIQ" TargetMode="External"/><Relationship Id="rId587" Type="http://schemas.openxmlformats.org/officeDocument/2006/relationships/hyperlink" Target="https://talan.bank.gov.ua/get-user-certificate/WmaP3JHlQt9H2QqjmKDB" TargetMode="External"/><Relationship Id="rId710" Type="http://schemas.openxmlformats.org/officeDocument/2006/relationships/hyperlink" Target="https://talan.bank.gov.ua/get-user-certificate/WmaP3KX03v7tdWr8Q71O" TargetMode="External"/><Relationship Id="rId808" Type="http://schemas.openxmlformats.org/officeDocument/2006/relationships/hyperlink" Target="https://talan.bank.gov.ua/get-user-certificate/WmaP3HAoJjhDji-U0FAG" TargetMode="External"/><Relationship Id="rId8" Type="http://schemas.openxmlformats.org/officeDocument/2006/relationships/hyperlink" Target="https://talan.bank.gov.ua/get-user-certificate/WmaP36BSsezvh6JAmRsV" TargetMode="External"/><Relationship Id="rId142" Type="http://schemas.openxmlformats.org/officeDocument/2006/relationships/hyperlink" Target="https://talan.bank.gov.ua/get-user-certificate/WmaP3MoZLfiQPfPI1bIp" TargetMode="External"/><Relationship Id="rId447" Type="http://schemas.openxmlformats.org/officeDocument/2006/relationships/hyperlink" Target="https://talan.bank.gov.ua/get-user-certificate/WmaP3PSm6mgD2PtYdupj" TargetMode="External"/><Relationship Id="rId794" Type="http://schemas.openxmlformats.org/officeDocument/2006/relationships/hyperlink" Target="https://talan.bank.gov.ua/get-user-certificate/WmaP3zHbI_j0b1_W5NrT" TargetMode="External"/><Relationship Id="rId1077" Type="http://schemas.openxmlformats.org/officeDocument/2006/relationships/hyperlink" Target="https://talan.bank.gov.ua/get-user-certificate/WmaP3EpH7pHbVIEZFM2l" TargetMode="External"/><Relationship Id="rId654" Type="http://schemas.openxmlformats.org/officeDocument/2006/relationships/hyperlink" Target="https://talan.bank.gov.ua/get-user-certificate/WmaP3ngPOVHPa4VkUnGr" TargetMode="External"/><Relationship Id="rId861" Type="http://schemas.openxmlformats.org/officeDocument/2006/relationships/hyperlink" Target="https://talan.bank.gov.ua/get-user-certificate/WmaP3S9qBnopm23FGDph" TargetMode="External"/><Relationship Id="rId959" Type="http://schemas.openxmlformats.org/officeDocument/2006/relationships/hyperlink" Target="https://talan.bank.gov.ua/get-user-certificate/WmaP3IiQZXHCtY6lIMDt" TargetMode="External"/><Relationship Id="rId293" Type="http://schemas.openxmlformats.org/officeDocument/2006/relationships/hyperlink" Target="https://talan.bank.gov.ua/get-user-certificate/WmaP3wnYgNYj-U6ouRRp" TargetMode="External"/><Relationship Id="rId307" Type="http://schemas.openxmlformats.org/officeDocument/2006/relationships/hyperlink" Target="https://talan.bank.gov.ua/get-user-certificate/WmaP3VBq44rJT3DDoX-B" TargetMode="External"/><Relationship Id="rId514" Type="http://schemas.openxmlformats.org/officeDocument/2006/relationships/hyperlink" Target="https://talan.bank.gov.ua/get-user-certificate/WmaP3Uy9fIPz_2S31q6u" TargetMode="External"/><Relationship Id="rId721" Type="http://schemas.openxmlformats.org/officeDocument/2006/relationships/hyperlink" Target="https://talan.bank.gov.ua/get-user-certificate/WmaP3Iri22hU7pvOtze6" TargetMode="External"/><Relationship Id="rId88" Type="http://schemas.openxmlformats.org/officeDocument/2006/relationships/hyperlink" Target="https://talan.bank.gov.ua/get-user-certificate/WmaP3QJM6RiajWLJEfhB" TargetMode="External"/><Relationship Id="rId153" Type="http://schemas.openxmlformats.org/officeDocument/2006/relationships/hyperlink" Target="https://talan.bank.gov.ua/get-user-certificate/WmaP305arMBUSPSXXgh9" TargetMode="External"/><Relationship Id="rId360" Type="http://schemas.openxmlformats.org/officeDocument/2006/relationships/hyperlink" Target="https://talan.bank.gov.ua/get-user-certificate/WmaP3JNC4sSh2uWcMmnk" TargetMode="External"/><Relationship Id="rId598" Type="http://schemas.openxmlformats.org/officeDocument/2006/relationships/hyperlink" Target="https://talan.bank.gov.ua/get-user-certificate/WmaP3-SIWiSDEIYglwUo" TargetMode="External"/><Relationship Id="rId819" Type="http://schemas.openxmlformats.org/officeDocument/2006/relationships/hyperlink" Target="https://talan.bank.gov.ua/get-user-certificate/WmaP3O7fQ3X3agd9bBiB" TargetMode="External"/><Relationship Id="rId1004" Type="http://schemas.openxmlformats.org/officeDocument/2006/relationships/hyperlink" Target="https://talan.bank.gov.ua/get-user-certificate/WmaP3NUtZkBnL97mhcio" TargetMode="External"/><Relationship Id="rId220" Type="http://schemas.openxmlformats.org/officeDocument/2006/relationships/hyperlink" Target="https://talan.bank.gov.ua/get-user-certificate/WmaP3_FCIY3wqDo_i6QZ" TargetMode="External"/><Relationship Id="rId458" Type="http://schemas.openxmlformats.org/officeDocument/2006/relationships/hyperlink" Target="https://talan.bank.gov.ua/get-user-certificate/WmaP3Fe4HJUh6DMavU-3" TargetMode="External"/><Relationship Id="rId665" Type="http://schemas.openxmlformats.org/officeDocument/2006/relationships/hyperlink" Target="https://talan.bank.gov.ua/get-user-certificate/WmaP3_wjS5xpHRvgSTmq" TargetMode="External"/><Relationship Id="rId872" Type="http://schemas.openxmlformats.org/officeDocument/2006/relationships/hyperlink" Target="https://talan.bank.gov.ua/get-user-certificate/WmaP3a-5CB3ekb5nP8B5" TargetMode="External"/><Relationship Id="rId1088" Type="http://schemas.openxmlformats.org/officeDocument/2006/relationships/hyperlink" Target="https://talan.bank.gov.ua/get-user-certificate/WmaP3VUKR5XEA6Bh7F-J" TargetMode="External"/><Relationship Id="rId15" Type="http://schemas.openxmlformats.org/officeDocument/2006/relationships/hyperlink" Target="https://talan.bank.gov.ua/get-user-certificate/WmaP3nCI5YlCnIl2bGbE" TargetMode="External"/><Relationship Id="rId318" Type="http://schemas.openxmlformats.org/officeDocument/2006/relationships/hyperlink" Target="https://talan.bank.gov.ua/get-user-certificate/WmaP3NaYep5ZIPNntjz4" TargetMode="External"/><Relationship Id="rId525" Type="http://schemas.openxmlformats.org/officeDocument/2006/relationships/hyperlink" Target="https://talan.bank.gov.ua/get-user-certificate/WmaP3qR0zJn9XnYVUacS" TargetMode="External"/><Relationship Id="rId732" Type="http://schemas.openxmlformats.org/officeDocument/2006/relationships/hyperlink" Target="https://talan.bank.gov.ua/get-user-certificate/WmaP3CvWp_3-O3OtQf1O" TargetMode="External"/><Relationship Id="rId99" Type="http://schemas.openxmlformats.org/officeDocument/2006/relationships/hyperlink" Target="https://talan.bank.gov.ua/get-user-certificate/WmaP38IdcW9g61kwMJkk" TargetMode="External"/><Relationship Id="rId164" Type="http://schemas.openxmlformats.org/officeDocument/2006/relationships/hyperlink" Target="https://talan.bank.gov.ua/get-user-certificate/WmaP3mDIrn0B9TLU9oXY" TargetMode="External"/><Relationship Id="rId371" Type="http://schemas.openxmlformats.org/officeDocument/2006/relationships/hyperlink" Target="https://talan.bank.gov.ua/get-user-certificate/WmaP3eI53HD1zG7zFNiT" TargetMode="External"/><Relationship Id="rId1015" Type="http://schemas.openxmlformats.org/officeDocument/2006/relationships/hyperlink" Target="https://talan.bank.gov.ua/get-user-certificate/WmaP3XnYuIgK0_dT8lF0" TargetMode="External"/><Relationship Id="rId469" Type="http://schemas.openxmlformats.org/officeDocument/2006/relationships/hyperlink" Target="https://talan.bank.gov.ua/get-user-certificate/WmaP3YTWrBCeBAG4DXcg" TargetMode="External"/><Relationship Id="rId676" Type="http://schemas.openxmlformats.org/officeDocument/2006/relationships/hyperlink" Target="https://talan.bank.gov.ua/get-user-certificate/WmaP3X4U7ErzSMUwckR6" TargetMode="External"/><Relationship Id="rId883" Type="http://schemas.openxmlformats.org/officeDocument/2006/relationships/hyperlink" Target="https://talan.bank.gov.ua/get-user-certificate/WmaP3lGf3kD6yyKLy6EX" TargetMode="External"/><Relationship Id="rId1099" Type="http://schemas.openxmlformats.org/officeDocument/2006/relationships/hyperlink" Target="https://talan.bank.gov.ua/get-user-certificate/WmaP36rUbH0ZPCJgPVMr" TargetMode="External"/><Relationship Id="rId26" Type="http://schemas.openxmlformats.org/officeDocument/2006/relationships/hyperlink" Target="https://talan.bank.gov.ua/get-user-certificate/WmaP3Q1gu1RDDnU9mIPX" TargetMode="External"/><Relationship Id="rId231" Type="http://schemas.openxmlformats.org/officeDocument/2006/relationships/hyperlink" Target="https://talan.bank.gov.ua/get-user-certificate/WmaP3gMSAcEGYc1gJOKV" TargetMode="External"/><Relationship Id="rId329" Type="http://schemas.openxmlformats.org/officeDocument/2006/relationships/hyperlink" Target="https://talan.bank.gov.ua/get-user-certificate/WmaP3D4YMHUQXDqlbJTq" TargetMode="External"/><Relationship Id="rId536" Type="http://schemas.openxmlformats.org/officeDocument/2006/relationships/hyperlink" Target="https://talan.bank.gov.ua/get-user-certificate/WmaP3CKuzsvkRpHvNShU" TargetMode="External"/><Relationship Id="rId175" Type="http://schemas.openxmlformats.org/officeDocument/2006/relationships/hyperlink" Target="https://talan.bank.gov.ua/get-user-certificate/WmaP3Uo9fSIBkl_zVX0h" TargetMode="External"/><Relationship Id="rId743" Type="http://schemas.openxmlformats.org/officeDocument/2006/relationships/hyperlink" Target="https://talan.bank.gov.ua/get-user-certificate/WmaP3lH5HqhQjuHSYXXC" TargetMode="External"/><Relationship Id="rId950" Type="http://schemas.openxmlformats.org/officeDocument/2006/relationships/hyperlink" Target="https://talan.bank.gov.ua/get-user-certificate/WmaP3gWFqQvac0Kii9in" TargetMode="External"/><Relationship Id="rId1026" Type="http://schemas.openxmlformats.org/officeDocument/2006/relationships/hyperlink" Target="https://talan.bank.gov.ua/get-user-certificate/WmaP3Rv6nOdHLYmt8mYq" TargetMode="External"/><Relationship Id="rId382" Type="http://schemas.openxmlformats.org/officeDocument/2006/relationships/hyperlink" Target="https://talan.bank.gov.ua/get-user-certificate/WmaP3nx-U6E_pVnIRLOR" TargetMode="External"/><Relationship Id="rId603" Type="http://schemas.openxmlformats.org/officeDocument/2006/relationships/hyperlink" Target="https://talan.bank.gov.ua/get-user-certificate/WmaP3QCNHZMYe3oL1YSG" TargetMode="External"/><Relationship Id="rId687" Type="http://schemas.openxmlformats.org/officeDocument/2006/relationships/hyperlink" Target="https://talan.bank.gov.ua/get-user-certificate/WmaP3YJatKk42xJAbZqO" TargetMode="External"/><Relationship Id="rId810" Type="http://schemas.openxmlformats.org/officeDocument/2006/relationships/hyperlink" Target="https://talan.bank.gov.ua/get-user-certificate/WmaP3Ko4DiVOZ33iENA_" TargetMode="External"/><Relationship Id="rId908" Type="http://schemas.openxmlformats.org/officeDocument/2006/relationships/hyperlink" Target="https://talan.bank.gov.ua/get-user-certificate/WmaP3pUuqjbs1-dbcJuv" TargetMode="External"/><Relationship Id="rId242" Type="http://schemas.openxmlformats.org/officeDocument/2006/relationships/hyperlink" Target="https://talan.bank.gov.ua/get-user-certificate/WmaP3RUyupyT5y-LnJ9L" TargetMode="External"/><Relationship Id="rId894" Type="http://schemas.openxmlformats.org/officeDocument/2006/relationships/hyperlink" Target="https://talan.bank.gov.ua/get-user-certificate/WmaP3fOHeDynJOT4gF3f" TargetMode="External"/><Relationship Id="rId37" Type="http://schemas.openxmlformats.org/officeDocument/2006/relationships/hyperlink" Target="https://talan.bank.gov.ua/get-user-certificate/WmaP34etGlqwlH_hJhRT" TargetMode="External"/><Relationship Id="rId102" Type="http://schemas.openxmlformats.org/officeDocument/2006/relationships/hyperlink" Target="https://talan.bank.gov.ua/get-user-certificate/WmaP3tUr6maUNfMFP70q" TargetMode="External"/><Relationship Id="rId547" Type="http://schemas.openxmlformats.org/officeDocument/2006/relationships/hyperlink" Target="https://talan.bank.gov.ua/get-user-certificate/WmaP3-Mu2yjjRTipYrNZ" TargetMode="External"/><Relationship Id="rId754" Type="http://schemas.openxmlformats.org/officeDocument/2006/relationships/hyperlink" Target="https://talan.bank.gov.ua/get-user-certificate/WmaP3I3xmX46LGJndihl" TargetMode="External"/><Relationship Id="rId961" Type="http://schemas.openxmlformats.org/officeDocument/2006/relationships/hyperlink" Target="https://talan.bank.gov.ua/get-user-certificate/WmaP39S_IcpNgam_InVH" TargetMode="External"/><Relationship Id="rId90" Type="http://schemas.openxmlformats.org/officeDocument/2006/relationships/hyperlink" Target="https://talan.bank.gov.ua/get-user-certificate/WmaP3YciuRIJfxEx9Jlo" TargetMode="External"/><Relationship Id="rId186" Type="http://schemas.openxmlformats.org/officeDocument/2006/relationships/hyperlink" Target="https://talan.bank.gov.ua/get-user-certificate/WmaP3ySfQiUNA_Ujwl9p" TargetMode="External"/><Relationship Id="rId393" Type="http://schemas.openxmlformats.org/officeDocument/2006/relationships/hyperlink" Target="https://talan.bank.gov.ua/get-user-certificate/WmaP345SarIwoR7X5cVO" TargetMode="External"/><Relationship Id="rId407" Type="http://schemas.openxmlformats.org/officeDocument/2006/relationships/hyperlink" Target="https://talan.bank.gov.ua/get-user-certificate/WmaP3vnAIEz6ItkifZS_" TargetMode="External"/><Relationship Id="rId614" Type="http://schemas.openxmlformats.org/officeDocument/2006/relationships/hyperlink" Target="https://talan.bank.gov.ua/get-user-certificate/WmaP3ikfOG8T5DsHFaqp" TargetMode="External"/><Relationship Id="rId821" Type="http://schemas.openxmlformats.org/officeDocument/2006/relationships/hyperlink" Target="https://talan.bank.gov.ua/get-user-certificate/WmaP3Y1vHhtUbuu8cyi3" TargetMode="External"/><Relationship Id="rId1037" Type="http://schemas.openxmlformats.org/officeDocument/2006/relationships/hyperlink" Target="https://talan.bank.gov.ua/get-user-certificate/WmaP3uqukGxEJK81-tAC" TargetMode="External"/><Relationship Id="rId253" Type="http://schemas.openxmlformats.org/officeDocument/2006/relationships/hyperlink" Target="https://talan.bank.gov.ua/get-user-certificate/WmaP3fmuN2k9Xtn7pJU1" TargetMode="External"/><Relationship Id="rId460" Type="http://schemas.openxmlformats.org/officeDocument/2006/relationships/hyperlink" Target="https://talan.bank.gov.ua/get-user-certificate/WmaP3Y9TDgU9i5PeE2pT" TargetMode="External"/><Relationship Id="rId698" Type="http://schemas.openxmlformats.org/officeDocument/2006/relationships/hyperlink" Target="https://talan.bank.gov.ua/get-user-certificate/WmaP3VCj9kxlvVVQTQN0" TargetMode="External"/><Relationship Id="rId919" Type="http://schemas.openxmlformats.org/officeDocument/2006/relationships/hyperlink" Target="https://talan.bank.gov.ua/get-user-certificate/WmaP3MzYznB4Vy0KhKOE" TargetMode="External"/><Relationship Id="rId1090" Type="http://schemas.openxmlformats.org/officeDocument/2006/relationships/hyperlink" Target="https://talan.bank.gov.ua/get-user-certificate/WmaP3v9rJ8E7xVdiP-g2" TargetMode="External"/><Relationship Id="rId1104" Type="http://schemas.openxmlformats.org/officeDocument/2006/relationships/hyperlink" Target="https://talan.bank.gov.ua/get-user-certificate/WmaP39Rfp81BlQzrnvux" TargetMode="External"/><Relationship Id="rId48" Type="http://schemas.openxmlformats.org/officeDocument/2006/relationships/hyperlink" Target="https://talan.bank.gov.ua/get-user-certificate/WmaP3SkhILiRgxgkKjwS" TargetMode="External"/><Relationship Id="rId113" Type="http://schemas.openxmlformats.org/officeDocument/2006/relationships/hyperlink" Target="https://talan.bank.gov.ua/get-user-certificate/WmaP3dj4zGgpqaxhfqh5" TargetMode="External"/><Relationship Id="rId320" Type="http://schemas.openxmlformats.org/officeDocument/2006/relationships/hyperlink" Target="https://talan.bank.gov.ua/get-user-certificate/WmaP3bdWodTP5WQEi-xM" TargetMode="External"/><Relationship Id="rId558" Type="http://schemas.openxmlformats.org/officeDocument/2006/relationships/hyperlink" Target="https://talan.bank.gov.ua/get-user-certificate/WmaP3onShE4slgsFI4kP" TargetMode="External"/><Relationship Id="rId765" Type="http://schemas.openxmlformats.org/officeDocument/2006/relationships/hyperlink" Target="https://talan.bank.gov.ua/get-user-certificate/WmaP35Tkr1xXDKJ1rF8X" TargetMode="External"/><Relationship Id="rId972" Type="http://schemas.openxmlformats.org/officeDocument/2006/relationships/hyperlink" Target="https://talan.bank.gov.ua/get-user-certificate/WmaP3Hdi6-8-d715dFxg" TargetMode="External"/><Relationship Id="rId197" Type="http://schemas.openxmlformats.org/officeDocument/2006/relationships/hyperlink" Target="https://talan.bank.gov.ua/get-user-certificate/WmaP3hZyNQTtFcakCVEb" TargetMode="External"/><Relationship Id="rId418" Type="http://schemas.openxmlformats.org/officeDocument/2006/relationships/hyperlink" Target="https://talan.bank.gov.ua/get-user-certificate/WmaP3UuBBMF14HmJ7AVX" TargetMode="External"/><Relationship Id="rId625" Type="http://schemas.openxmlformats.org/officeDocument/2006/relationships/hyperlink" Target="https://talan.bank.gov.ua/get-user-certificate/WmaP3P798HGj_sO3KIKm" TargetMode="External"/><Relationship Id="rId832" Type="http://schemas.openxmlformats.org/officeDocument/2006/relationships/hyperlink" Target="https://talan.bank.gov.ua/get-user-certificate/WmaP3IeXYIYVhXPUa_eZ" TargetMode="External"/><Relationship Id="rId1048" Type="http://schemas.openxmlformats.org/officeDocument/2006/relationships/hyperlink" Target="https://talan.bank.gov.ua/get-user-certificate/WmaP3Q-ThDncGgutrC9P" TargetMode="External"/><Relationship Id="rId264" Type="http://schemas.openxmlformats.org/officeDocument/2006/relationships/hyperlink" Target="https://talan.bank.gov.ua/get-user-certificate/WmaP35xmSVRGUyS-qWlI" TargetMode="External"/><Relationship Id="rId471" Type="http://schemas.openxmlformats.org/officeDocument/2006/relationships/hyperlink" Target="https://talan.bank.gov.ua/get-user-certificate/WmaP30CXoNq16jtc_Ci6" TargetMode="External"/><Relationship Id="rId1115" Type="http://schemas.openxmlformats.org/officeDocument/2006/relationships/hyperlink" Target="https://talan.bank.gov.ua/get-user-certificate/2_WghKB4x-qb0ThOr9r5" TargetMode="External"/><Relationship Id="rId59" Type="http://schemas.openxmlformats.org/officeDocument/2006/relationships/hyperlink" Target="https://talan.bank.gov.ua/get-user-certificate/WmaP3dGneYPNc1v8-Bkd" TargetMode="External"/><Relationship Id="rId124" Type="http://schemas.openxmlformats.org/officeDocument/2006/relationships/hyperlink" Target="https://talan.bank.gov.ua/get-user-certificate/WmaP3dRWRCw2MFyvqEpP" TargetMode="External"/><Relationship Id="rId569" Type="http://schemas.openxmlformats.org/officeDocument/2006/relationships/hyperlink" Target="https://talan.bank.gov.ua/get-user-certificate/WmaP3fJogfglmFc3nXdZ" TargetMode="External"/><Relationship Id="rId776" Type="http://schemas.openxmlformats.org/officeDocument/2006/relationships/hyperlink" Target="https://talan.bank.gov.ua/get-user-certificate/WmaP3D_7TKWmuERySw-N" TargetMode="External"/><Relationship Id="rId983" Type="http://schemas.openxmlformats.org/officeDocument/2006/relationships/hyperlink" Target="https://talan.bank.gov.ua/get-user-certificate/WmaP3MibZFlZX9tFlTRb" TargetMode="External"/><Relationship Id="rId331" Type="http://schemas.openxmlformats.org/officeDocument/2006/relationships/hyperlink" Target="https://talan.bank.gov.ua/get-user-certificate/WmaP36UrdZoP_1l1hoWo" TargetMode="External"/><Relationship Id="rId429" Type="http://schemas.openxmlformats.org/officeDocument/2006/relationships/hyperlink" Target="https://talan.bank.gov.ua/get-user-certificate/WmaP3CFeGwhq8NwfUd7O" TargetMode="External"/><Relationship Id="rId636" Type="http://schemas.openxmlformats.org/officeDocument/2006/relationships/hyperlink" Target="https://talan.bank.gov.ua/get-user-certificate/WmaP3Exb6X3SH_KVAuN-" TargetMode="External"/><Relationship Id="rId1059" Type="http://schemas.openxmlformats.org/officeDocument/2006/relationships/hyperlink" Target="https://talan.bank.gov.ua/get-user-certificate/WmaP3YNX2WOD2F7dklxn" TargetMode="External"/><Relationship Id="rId843" Type="http://schemas.openxmlformats.org/officeDocument/2006/relationships/hyperlink" Target="https://talan.bank.gov.ua/get-user-certificate/WmaP3zXquE1ZCMQt0xjv" TargetMode="External"/><Relationship Id="rId275" Type="http://schemas.openxmlformats.org/officeDocument/2006/relationships/hyperlink" Target="https://talan.bank.gov.ua/get-user-certificate/WmaP3iJNGMIm12lMC2Fd" TargetMode="External"/><Relationship Id="rId482" Type="http://schemas.openxmlformats.org/officeDocument/2006/relationships/hyperlink" Target="https://talan.bank.gov.ua/get-user-certificate/WmaP3QBDwmj5XXm-aaMJ" TargetMode="External"/><Relationship Id="rId703" Type="http://schemas.openxmlformats.org/officeDocument/2006/relationships/hyperlink" Target="https://talan.bank.gov.ua/get-user-certificate/WmaP3XTPmditdDWxRI71" TargetMode="External"/><Relationship Id="rId910" Type="http://schemas.openxmlformats.org/officeDocument/2006/relationships/hyperlink" Target="https://talan.bank.gov.ua/get-user-certificate/WmaP3LXXMnNARzER5xp8" TargetMode="External"/><Relationship Id="rId135" Type="http://schemas.openxmlformats.org/officeDocument/2006/relationships/hyperlink" Target="https://talan.bank.gov.ua/get-user-certificate/WmaP3CjTFJajUVsjNCcZ" TargetMode="External"/><Relationship Id="rId342" Type="http://schemas.openxmlformats.org/officeDocument/2006/relationships/hyperlink" Target="https://talan.bank.gov.ua/get-user-certificate/WmaP3snSH0RnXuXXPbFH" TargetMode="External"/><Relationship Id="rId787" Type="http://schemas.openxmlformats.org/officeDocument/2006/relationships/hyperlink" Target="https://talan.bank.gov.ua/get-user-certificate/WmaP3YLk4ju_Nu3e29gj" TargetMode="External"/><Relationship Id="rId994" Type="http://schemas.openxmlformats.org/officeDocument/2006/relationships/hyperlink" Target="https://talan.bank.gov.ua/get-user-certificate/WmaP3_rv9SuaLr9UKOP1" TargetMode="External"/><Relationship Id="rId202" Type="http://schemas.openxmlformats.org/officeDocument/2006/relationships/hyperlink" Target="https://talan.bank.gov.ua/get-user-certificate/WmaP3V-LNttXKWupsc-D" TargetMode="External"/><Relationship Id="rId647" Type="http://schemas.openxmlformats.org/officeDocument/2006/relationships/hyperlink" Target="https://talan.bank.gov.ua/get-user-certificate/WmaP3NLEwcc31e01M7bE" TargetMode="External"/><Relationship Id="rId854" Type="http://schemas.openxmlformats.org/officeDocument/2006/relationships/hyperlink" Target="https://talan.bank.gov.ua/get-user-certificate/WmaP3gH2RMG8TCEiLrdG" TargetMode="External"/><Relationship Id="rId286" Type="http://schemas.openxmlformats.org/officeDocument/2006/relationships/hyperlink" Target="https://talan.bank.gov.ua/get-user-certificate/WmaP338qBwqS5DbfSJa4" TargetMode="External"/><Relationship Id="rId493" Type="http://schemas.openxmlformats.org/officeDocument/2006/relationships/hyperlink" Target="https://talan.bank.gov.ua/get-user-certificate/WmaP3QsFD5z1bNUGpfCp" TargetMode="External"/><Relationship Id="rId507" Type="http://schemas.openxmlformats.org/officeDocument/2006/relationships/hyperlink" Target="https://talan.bank.gov.ua/get-user-certificate/WmaP3YJZMb46vhjaDWN5" TargetMode="External"/><Relationship Id="rId714" Type="http://schemas.openxmlformats.org/officeDocument/2006/relationships/hyperlink" Target="https://talan.bank.gov.ua/get-user-certificate/WmaP38P6zd3fx1xPpcjn" TargetMode="External"/><Relationship Id="rId921" Type="http://schemas.openxmlformats.org/officeDocument/2006/relationships/hyperlink" Target="https://talan.bank.gov.ua/get-user-certificate/WmaP3bqsR6MQdHaWi4Ra" TargetMode="External"/><Relationship Id="rId50" Type="http://schemas.openxmlformats.org/officeDocument/2006/relationships/hyperlink" Target="https://talan.bank.gov.ua/get-user-certificate/WmaP3epVvOKuajt9lTDX" TargetMode="External"/><Relationship Id="rId146" Type="http://schemas.openxmlformats.org/officeDocument/2006/relationships/hyperlink" Target="https://talan.bank.gov.ua/get-user-certificate/WmaP3XUAuQZGXZAL7LJO" TargetMode="External"/><Relationship Id="rId353" Type="http://schemas.openxmlformats.org/officeDocument/2006/relationships/hyperlink" Target="https://talan.bank.gov.ua/get-user-certificate/WmaP3hsyufTRhAwlEnW5" TargetMode="External"/><Relationship Id="rId560" Type="http://schemas.openxmlformats.org/officeDocument/2006/relationships/hyperlink" Target="https://talan.bank.gov.ua/get-user-certificate/WmaP3_QlqQT6T3p-_a-q" TargetMode="External"/><Relationship Id="rId798" Type="http://schemas.openxmlformats.org/officeDocument/2006/relationships/hyperlink" Target="https://talan.bank.gov.ua/get-user-certificate/WmaP3cjygpxckTL1Cvdy" TargetMode="External"/><Relationship Id="rId213" Type="http://schemas.openxmlformats.org/officeDocument/2006/relationships/hyperlink" Target="https://talan.bank.gov.ua/get-user-certificate/WmaP3nQjZF1cvQG1uOyP" TargetMode="External"/><Relationship Id="rId420" Type="http://schemas.openxmlformats.org/officeDocument/2006/relationships/hyperlink" Target="https://talan.bank.gov.ua/get-user-certificate/WmaP35nxOFrD4njFzY6A" TargetMode="External"/><Relationship Id="rId658" Type="http://schemas.openxmlformats.org/officeDocument/2006/relationships/hyperlink" Target="https://talan.bank.gov.ua/get-user-certificate/WmaP3uSViIUNPTLusKsL" TargetMode="External"/><Relationship Id="rId865" Type="http://schemas.openxmlformats.org/officeDocument/2006/relationships/hyperlink" Target="https://talan.bank.gov.ua/get-user-certificate/WmaP3BcmkQe03Zf8WKEk" TargetMode="External"/><Relationship Id="rId1050" Type="http://schemas.openxmlformats.org/officeDocument/2006/relationships/hyperlink" Target="https://talan.bank.gov.ua/get-user-certificate/WmaP3gzqPQMHy0lm4829" TargetMode="External"/><Relationship Id="rId297" Type="http://schemas.openxmlformats.org/officeDocument/2006/relationships/hyperlink" Target="https://talan.bank.gov.ua/get-user-certificate/WmaP3V9oH7YH_3Aiqw3M" TargetMode="External"/><Relationship Id="rId518" Type="http://schemas.openxmlformats.org/officeDocument/2006/relationships/hyperlink" Target="https://talan.bank.gov.ua/get-user-certificate/WmaP3UCfTO7TVKg29-Xz" TargetMode="External"/><Relationship Id="rId725" Type="http://schemas.openxmlformats.org/officeDocument/2006/relationships/hyperlink" Target="https://talan.bank.gov.ua/get-user-certificate/WmaP3Wf7MnBI31baieC4" TargetMode="External"/><Relationship Id="rId932" Type="http://schemas.openxmlformats.org/officeDocument/2006/relationships/hyperlink" Target="https://talan.bank.gov.ua/get-user-certificate/WmaP3nr4Q6Ns5MOmpkR4" TargetMode="External"/><Relationship Id="rId157" Type="http://schemas.openxmlformats.org/officeDocument/2006/relationships/hyperlink" Target="https://talan.bank.gov.ua/get-user-certificate/WmaP3a4lFlxts17FtZkY" TargetMode="External"/><Relationship Id="rId364" Type="http://schemas.openxmlformats.org/officeDocument/2006/relationships/hyperlink" Target="https://talan.bank.gov.ua/get-user-certificate/WmaP3_MQNuh3kAjFIr_X" TargetMode="External"/><Relationship Id="rId1008" Type="http://schemas.openxmlformats.org/officeDocument/2006/relationships/hyperlink" Target="https://talan.bank.gov.ua/get-user-certificate/WmaP35IVjtYlIRpypJy5" TargetMode="External"/><Relationship Id="rId61" Type="http://schemas.openxmlformats.org/officeDocument/2006/relationships/hyperlink" Target="https://talan.bank.gov.ua/get-user-certificate/WmaP3zj5k-ml-qcMIlLb" TargetMode="External"/><Relationship Id="rId571" Type="http://schemas.openxmlformats.org/officeDocument/2006/relationships/hyperlink" Target="https://talan.bank.gov.ua/get-user-certificate/WmaP3IcBg085t_-hWPrn" TargetMode="External"/><Relationship Id="rId669" Type="http://schemas.openxmlformats.org/officeDocument/2006/relationships/hyperlink" Target="https://talan.bank.gov.ua/get-user-certificate/WmaP3-Qo_3dCNrwFSFIF" TargetMode="External"/><Relationship Id="rId876" Type="http://schemas.openxmlformats.org/officeDocument/2006/relationships/hyperlink" Target="https://talan.bank.gov.ua/get-user-certificate/WmaP3kzDAeqRZdBgll8r" TargetMode="External"/><Relationship Id="rId19" Type="http://schemas.openxmlformats.org/officeDocument/2006/relationships/hyperlink" Target="https://talan.bank.gov.ua/get-user-certificate/WmaP3g7zsItO4e5hG49X" TargetMode="External"/><Relationship Id="rId224" Type="http://schemas.openxmlformats.org/officeDocument/2006/relationships/hyperlink" Target="https://talan.bank.gov.ua/get-user-certificate/WmaP3Ff73yWJvhSmrlwZ" TargetMode="External"/><Relationship Id="rId431" Type="http://schemas.openxmlformats.org/officeDocument/2006/relationships/hyperlink" Target="https://talan.bank.gov.ua/get-user-certificate/WmaP3gq2Mu211Tpg86_B" TargetMode="External"/><Relationship Id="rId529" Type="http://schemas.openxmlformats.org/officeDocument/2006/relationships/hyperlink" Target="https://talan.bank.gov.ua/get-user-certificate/WmaP3ilTc1ohXnywM8Uu" TargetMode="External"/><Relationship Id="rId736" Type="http://schemas.openxmlformats.org/officeDocument/2006/relationships/hyperlink" Target="https://talan.bank.gov.ua/get-user-certificate/WmaP3w8MvLBMXp3CoAgc" TargetMode="External"/><Relationship Id="rId1061" Type="http://schemas.openxmlformats.org/officeDocument/2006/relationships/hyperlink" Target="https://talan.bank.gov.ua/get-user-certificate/WmaP3MR2K9hhQFq88vJP" TargetMode="External"/><Relationship Id="rId168" Type="http://schemas.openxmlformats.org/officeDocument/2006/relationships/hyperlink" Target="https://talan.bank.gov.ua/get-user-certificate/WmaP3tiey2K3rL1RQpu-" TargetMode="External"/><Relationship Id="rId943" Type="http://schemas.openxmlformats.org/officeDocument/2006/relationships/hyperlink" Target="https://talan.bank.gov.ua/get-user-certificate/WmaP3N2fPNQAhm_EmKoz" TargetMode="External"/><Relationship Id="rId1019" Type="http://schemas.openxmlformats.org/officeDocument/2006/relationships/hyperlink" Target="https://talan.bank.gov.ua/get-user-certificate/WmaP3946XthO1dknNSVd" TargetMode="External"/><Relationship Id="rId72" Type="http://schemas.openxmlformats.org/officeDocument/2006/relationships/hyperlink" Target="https://talan.bank.gov.ua/get-user-certificate/WmaP3ZShGx-6WE8XeDd5" TargetMode="External"/><Relationship Id="rId375" Type="http://schemas.openxmlformats.org/officeDocument/2006/relationships/hyperlink" Target="https://talan.bank.gov.ua/get-user-certificate/WmaP3cEsRH-ZgV4zW5kl" TargetMode="External"/><Relationship Id="rId582" Type="http://schemas.openxmlformats.org/officeDocument/2006/relationships/hyperlink" Target="https://talan.bank.gov.ua/get-user-certificate/WmaP3Uvcq6wgyZah-zc9" TargetMode="External"/><Relationship Id="rId803" Type="http://schemas.openxmlformats.org/officeDocument/2006/relationships/hyperlink" Target="https://talan.bank.gov.ua/get-user-certificate/WmaP3tRs30hnWyYwkjDs" TargetMode="External"/><Relationship Id="rId3" Type="http://schemas.openxmlformats.org/officeDocument/2006/relationships/hyperlink" Target="https://talan.bank.gov.ua/get-user-certificate/WmaP3iEL70H7CsQqsnde" TargetMode="External"/><Relationship Id="rId235" Type="http://schemas.openxmlformats.org/officeDocument/2006/relationships/hyperlink" Target="https://talan.bank.gov.ua/get-user-certificate/WmaP3I-q8E-O11LNs9PX" TargetMode="External"/><Relationship Id="rId442" Type="http://schemas.openxmlformats.org/officeDocument/2006/relationships/hyperlink" Target="https://talan.bank.gov.ua/get-user-certificate/WmaP3xTx9BfHnIAfg30i" TargetMode="External"/><Relationship Id="rId887" Type="http://schemas.openxmlformats.org/officeDocument/2006/relationships/hyperlink" Target="https://talan.bank.gov.ua/get-user-certificate/WmaP3LKM9XFA3TyCDAJ-" TargetMode="External"/><Relationship Id="rId1072" Type="http://schemas.openxmlformats.org/officeDocument/2006/relationships/hyperlink" Target="https://talan.bank.gov.ua/get-user-certificate/WmaP3mqImYA9juha6ZpN" TargetMode="External"/><Relationship Id="rId302" Type="http://schemas.openxmlformats.org/officeDocument/2006/relationships/hyperlink" Target="https://talan.bank.gov.ua/get-user-certificate/WmaP3bdyhpld_rTKuOED" TargetMode="External"/><Relationship Id="rId747" Type="http://schemas.openxmlformats.org/officeDocument/2006/relationships/hyperlink" Target="https://talan.bank.gov.ua/get-user-certificate/WmaP3p2F31FWtqynGzlY" TargetMode="External"/><Relationship Id="rId954" Type="http://schemas.openxmlformats.org/officeDocument/2006/relationships/hyperlink" Target="https://talan.bank.gov.ua/get-user-certificate/WmaP38a2BwRCFctScnds" TargetMode="External"/><Relationship Id="rId83" Type="http://schemas.openxmlformats.org/officeDocument/2006/relationships/hyperlink" Target="https://talan.bank.gov.ua/get-user-certificate/WmaP37ZTwfEtAykqUlAW" TargetMode="External"/><Relationship Id="rId179" Type="http://schemas.openxmlformats.org/officeDocument/2006/relationships/hyperlink" Target="https://talan.bank.gov.ua/get-user-certificate/WmaP3qFkXORs6MmMs4CU" TargetMode="External"/><Relationship Id="rId386" Type="http://schemas.openxmlformats.org/officeDocument/2006/relationships/hyperlink" Target="https://talan.bank.gov.ua/get-user-certificate/WmaP3J3dgHveJFrml3Ai" TargetMode="External"/><Relationship Id="rId593" Type="http://schemas.openxmlformats.org/officeDocument/2006/relationships/hyperlink" Target="https://talan.bank.gov.ua/get-user-certificate/WmaP3apsGwBT_kYhq3PO" TargetMode="External"/><Relationship Id="rId607" Type="http://schemas.openxmlformats.org/officeDocument/2006/relationships/hyperlink" Target="https://talan.bank.gov.ua/get-user-certificate/WmaP31wxf6zjcHlu_RY6" TargetMode="External"/><Relationship Id="rId814" Type="http://schemas.openxmlformats.org/officeDocument/2006/relationships/hyperlink" Target="https://talan.bank.gov.ua/get-user-certificate/WmaP34fKT1AKlmCi34za" TargetMode="External"/><Relationship Id="rId246" Type="http://schemas.openxmlformats.org/officeDocument/2006/relationships/hyperlink" Target="https://talan.bank.gov.ua/get-user-certificate/WmaP3dzsxQCwBpwdjzwB" TargetMode="External"/><Relationship Id="rId453" Type="http://schemas.openxmlformats.org/officeDocument/2006/relationships/hyperlink" Target="https://talan.bank.gov.ua/get-user-certificate/WmaP3INTDqOHCka0r0V1" TargetMode="External"/><Relationship Id="rId660" Type="http://schemas.openxmlformats.org/officeDocument/2006/relationships/hyperlink" Target="https://talan.bank.gov.ua/get-user-certificate/WmaP3xBWq0mOZ-5AXDTr" TargetMode="External"/><Relationship Id="rId898" Type="http://schemas.openxmlformats.org/officeDocument/2006/relationships/hyperlink" Target="https://talan.bank.gov.ua/get-user-certificate/WmaP3Sth32BDHwL-9v8n" TargetMode="External"/><Relationship Id="rId1083" Type="http://schemas.openxmlformats.org/officeDocument/2006/relationships/hyperlink" Target="https://talan.bank.gov.ua/get-user-certificate/WmaP31U6jFcBWqq9tAXm" TargetMode="External"/><Relationship Id="rId106" Type="http://schemas.openxmlformats.org/officeDocument/2006/relationships/hyperlink" Target="https://talan.bank.gov.ua/get-user-certificate/WmaP3FEQQopJJAMRR9Jx" TargetMode="External"/><Relationship Id="rId313" Type="http://schemas.openxmlformats.org/officeDocument/2006/relationships/hyperlink" Target="https://talan.bank.gov.ua/get-user-certificate/WmaP3LP-MuOXHyz4FZ62" TargetMode="External"/><Relationship Id="rId758" Type="http://schemas.openxmlformats.org/officeDocument/2006/relationships/hyperlink" Target="https://talan.bank.gov.ua/get-user-certificate/WmaP3S9st1V-2jDFcMH2" TargetMode="External"/><Relationship Id="rId965" Type="http://schemas.openxmlformats.org/officeDocument/2006/relationships/hyperlink" Target="https://talan.bank.gov.ua/get-user-certificate/WmaP3Ek1PzBsumzN1RFN" TargetMode="External"/><Relationship Id="rId10" Type="http://schemas.openxmlformats.org/officeDocument/2006/relationships/hyperlink" Target="https://talan.bank.gov.ua/get-user-certificate/WmaP3GNrjkT3eZuHuI-D" TargetMode="External"/><Relationship Id="rId94" Type="http://schemas.openxmlformats.org/officeDocument/2006/relationships/hyperlink" Target="https://talan.bank.gov.ua/get-user-certificate/WmaP3cnBumySD7qJHy12" TargetMode="External"/><Relationship Id="rId397" Type="http://schemas.openxmlformats.org/officeDocument/2006/relationships/hyperlink" Target="https://talan.bank.gov.ua/get-user-certificate/WmaP3ormsAn0Q3VjRnYF" TargetMode="External"/><Relationship Id="rId520" Type="http://schemas.openxmlformats.org/officeDocument/2006/relationships/hyperlink" Target="https://talan.bank.gov.ua/get-user-certificate/WmaP3J_Y1IPlMWRXUBbV" TargetMode="External"/><Relationship Id="rId618" Type="http://schemas.openxmlformats.org/officeDocument/2006/relationships/hyperlink" Target="https://talan.bank.gov.ua/get-user-certificate/WmaP35oKtQFBsz4sU0jH" TargetMode="External"/><Relationship Id="rId825" Type="http://schemas.openxmlformats.org/officeDocument/2006/relationships/hyperlink" Target="https://talan.bank.gov.ua/get-user-certificate/WmaP3OKtWE9vTG8oW4eC" TargetMode="External"/><Relationship Id="rId257" Type="http://schemas.openxmlformats.org/officeDocument/2006/relationships/hyperlink" Target="https://talan.bank.gov.ua/get-user-certificate/WmaP3cPHSQY1I2bsvhpH" TargetMode="External"/><Relationship Id="rId464" Type="http://schemas.openxmlformats.org/officeDocument/2006/relationships/hyperlink" Target="https://talan.bank.gov.ua/get-user-certificate/WmaP38F80sbdzhQhrIbZ" TargetMode="External"/><Relationship Id="rId1010" Type="http://schemas.openxmlformats.org/officeDocument/2006/relationships/hyperlink" Target="https://talan.bank.gov.ua/get-user-certificate/WmaP3ZHq_xSpL3244MvV" TargetMode="External"/><Relationship Id="rId1094" Type="http://schemas.openxmlformats.org/officeDocument/2006/relationships/hyperlink" Target="https://talan.bank.gov.ua/get-user-certificate/WmaP3iVd5-z2cF9sBIrP" TargetMode="External"/><Relationship Id="rId1108" Type="http://schemas.openxmlformats.org/officeDocument/2006/relationships/hyperlink" Target="https://talan.bank.gov.ua/get-user-certificate/lnKV8AXYncObEQ9fda-g" TargetMode="External"/><Relationship Id="rId117" Type="http://schemas.openxmlformats.org/officeDocument/2006/relationships/hyperlink" Target="https://talan.bank.gov.ua/get-user-certificate/WmaP3tGgtDc1WIipVr8K" TargetMode="External"/><Relationship Id="rId671" Type="http://schemas.openxmlformats.org/officeDocument/2006/relationships/hyperlink" Target="https://talan.bank.gov.ua/get-user-certificate/WmaP31-0dA83piPZJL0l" TargetMode="External"/><Relationship Id="rId769" Type="http://schemas.openxmlformats.org/officeDocument/2006/relationships/hyperlink" Target="https://talan.bank.gov.ua/get-user-certificate/WmaP3oMgnjRIpy8clGok" TargetMode="External"/><Relationship Id="rId976" Type="http://schemas.openxmlformats.org/officeDocument/2006/relationships/hyperlink" Target="https://talan.bank.gov.ua/get-user-certificate/WmaP3nmBwqeSbn23tanf" TargetMode="External"/><Relationship Id="rId324" Type="http://schemas.openxmlformats.org/officeDocument/2006/relationships/hyperlink" Target="https://talan.bank.gov.ua/get-user-certificate/WmaP3TMoIsJD3vApLXaT" TargetMode="External"/><Relationship Id="rId531" Type="http://schemas.openxmlformats.org/officeDocument/2006/relationships/hyperlink" Target="https://talan.bank.gov.ua/get-user-certificate/WmaP3EPYa2fvbX0tmolk" TargetMode="External"/><Relationship Id="rId629" Type="http://schemas.openxmlformats.org/officeDocument/2006/relationships/hyperlink" Target="https://talan.bank.gov.ua/get-user-certificate/WmaP3wjMCF45ts1kn7dR" TargetMode="External"/><Relationship Id="rId836" Type="http://schemas.openxmlformats.org/officeDocument/2006/relationships/hyperlink" Target="https://talan.bank.gov.ua/get-user-certificate/WmaP3-xC4VpWVlaR7E0Z" TargetMode="External"/><Relationship Id="rId1021" Type="http://schemas.openxmlformats.org/officeDocument/2006/relationships/hyperlink" Target="https://talan.bank.gov.ua/get-user-certificate/WmaP37Arp7sCPasHh93U" TargetMode="External"/><Relationship Id="rId903" Type="http://schemas.openxmlformats.org/officeDocument/2006/relationships/hyperlink" Target="https://talan.bank.gov.ua/get-user-certificate/WmaP3hPj1cnMCoa1IwFq" TargetMode="External"/><Relationship Id="rId32" Type="http://schemas.openxmlformats.org/officeDocument/2006/relationships/hyperlink" Target="https://talan.bank.gov.ua/get-user-certificate/WmaP37OuSZHecVI1hT86" TargetMode="External"/><Relationship Id="rId181" Type="http://schemas.openxmlformats.org/officeDocument/2006/relationships/hyperlink" Target="https://talan.bank.gov.ua/get-user-certificate/WmaP34zoV0WAAFxsvVf8" TargetMode="External"/><Relationship Id="rId279" Type="http://schemas.openxmlformats.org/officeDocument/2006/relationships/hyperlink" Target="https://talan.bank.gov.ua/get-user-certificate/WmaP3oWTVDkamRwTey0g" TargetMode="External"/><Relationship Id="rId486" Type="http://schemas.openxmlformats.org/officeDocument/2006/relationships/hyperlink" Target="https://talan.bank.gov.ua/get-user-certificate/WmaP3c8BWL6IfJqXsWYN" TargetMode="External"/><Relationship Id="rId693" Type="http://schemas.openxmlformats.org/officeDocument/2006/relationships/hyperlink" Target="https://talan.bank.gov.ua/get-user-certificate/WmaP3MlW4K1Et9bDSZ1l" TargetMode="External"/><Relationship Id="rId139" Type="http://schemas.openxmlformats.org/officeDocument/2006/relationships/hyperlink" Target="https://talan.bank.gov.ua/get-user-certificate/WmaP3xWNIbwId9mL5n03" TargetMode="External"/><Relationship Id="rId346" Type="http://schemas.openxmlformats.org/officeDocument/2006/relationships/hyperlink" Target="https://talan.bank.gov.ua/get-user-certificate/WmaP3OKx2sUza96itxeQ" TargetMode="External"/><Relationship Id="rId553" Type="http://schemas.openxmlformats.org/officeDocument/2006/relationships/hyperlink" Target="https://talan.bank.gov.ua/get-user-certificate/WmaP3f_M0fHyBGzhgSGQ" TargetMode="External"/><Relationship Id="rId760" Type="http://schemas.openxmlformats.org/officeDocument/2006/relationships/hyperlink" Target="https://talan.bank.gov.ua/get-user-certificate/WmaP3VG2ZW3_QuE5sCYf" TargetMode="External"/><Relationship Id="rId998" Type="http://schemas.openxmlformats.org/officeDocument/2006/relationships/hyperlink" Target="https://talan.bank.gov.ua/get-user-certificate/WmaP3QGPLgNWjFIUuILm" TargetMode="External"/><Relationship Id="rId206" Type="http://schemas.openxmlformats.org/officeDocument/2006/relationships/hyperlink" Target="https://talan.bank.gov.ua/get-user-certificate/WmaP3gV5Y43lqg41DJKv" TargetMode="External"/><Relationship Id="rId413" Type="http://schemas.openxmlformats.org/officeDocument/2006/relationships/hyperlink" Target="https://talan.bank.gov.ua/get-user-certificate/WmaP3rfykLu-2cP330ES" TargetMode="External"/><Relationship Id="rId858" Type="http://schemas.openxmlformats.org/officeDocument/2006/relationships/hyperlink" Target="https://talan.bank.gov.ua/get-user-certificate/WmaP3slWpH5bqpOGQAQ3" TargetMode="External"/><Relationship Id="rId1043" Type="http://schemas.openxmlformats.org/officeDocument/2006/relationships/hyperlink" Target="https://talan.bank.gov.ua/get-user-certificate/WmaP3kCeA_11DKXmtkrd" TargetMode="External"/><Relationship Id="rId620" Type="http://schemas.openxmlformats.org/officeDocument/2006/relationships/hyperlink" Target="https://talan.bank.gov.ua/get-user-certificate/WmaP3q7nzqEO0uME4T5R" TargetMode="External"/><Relationship Id="rId718" Type="http://schemas.openxmlformats.org/officeDocument/2006/relationships/hyperlink" Target="https://talan.bank.gov.ua/get-user-certificate/WmaP3STXrDwBTbdhuZkx" TargetMode="External"/><Relationship Id="rId925" Type="http://schemas.openxmlformats.org/officeDocument/2006/relationships/hyperlink" Target="https://talan.bank.gov.ua/get-user-certificate/WmaP3d592suapgO6ErMV" TargetMode="External"/><Relationship Id="rId1110" Type="http://schemas.openxmlformats.org/officeDocument/2006/relationships/hyperlink" Target="https://talan.bank.gov.ua/get-user-certificate/U3xE7Uy_SDKWtI2LS2Cf" TargetMode="External"/><Relationship Id="rId54" Type="http://schemas.openxmlformats.org/officeDocument/2006/relationships/hyperlink" Target="https://talan.bank.gov.ua/get-user-certificate/WmaP3ENFSPde9ZXdFRUS" TargetMode="External"/><Relationship Id="rId270" Type="http://schemas.openxmlformats.org/officeDocument/2006/relationships/hyperlink" Target="https://talan.bank.gov.ua/get-user-certificate/WmaP3GvFZXQvE6ibS-tQ" TargetMode="External"/><Relationship Id="rId130" Type="http://schemas.openxmlformats.org/officeDocument/2006/relationships/hyperlink" Target="https://talan.bank.gov.ua/get-user-certificate/WmaP39J1aGUmLgtxjoQr" TargetMode="External"/><Relationship Id="rId368" Type="http://schemas.openxmlformats.org/officeDocument/2006/relationships/hyperlink" Target="https://talan.bank.gov.ua/get-user-certificate/WmaP3D_kwJ1tzDkZaBub" TargetMode="External"/><Relationship Id="rId575" Type="http://schemas.openxmlformats.org/officeDocument/2006/relationships/hyperlink" Target="https://talan.bank.gov.ua/get-user-certificate/WmaP3BpuZc4xT8MVbW_N" TargetMode="External"/><Relationship Id="rId782" Type="http://schemas.openxmlformats.org/officeDocument/2006/relationships/hyperlink" Target="https://talan.bank.gov.ua/get-user-certificate/WmaP35JLmx6MqYi02Ehb" TargetMode="External"/><Relationship Id="rId228" Type="http://schemas.openxmlformats.org/officeDocument/2006/relationships/hyperlink" Target="https://talan.bank.gov.ua/get-user-certificate/WmaP3iUHFmbMBoODBLOq" TargetMode="External"/><Relationship Id="rId435" Type="http://schemas.openxmlformats.org/officeDocument/2006/relationships/hyperlink" Target="https://talan.bank.gov.ua/get-user-certificate/WmaP3wwDP8KhdxyfcvOe" TargetMode="External"/><Relationship Id="rId642" Type="http://schemas.openxmlformats.org/officeDocument/2006/relationships/hyperlink" Target="https://talan.bank.gov.ua/get-user-certificate/WmaP3f_HXysGUwNgxCqi" TargetMode="External"/><Relationship Id="rId1065" Type="http://schemas.openxmlformats.org/officeDocument/2006/relationships/hyperlink" Target="https://talan.bank.gov.ua/get-user-certificate/WmaP3_8eqgh2Bq47dQPT" TargetMode="External"/><Relationship Id="rId502" Type="http://schemas.openxmlformats.org/officeDocument/2006/relationships/hyperlink" Target="https://talan.bank.gov.ua/get-user-certificate/WmaP3jsElhmCl8lmNNXH" TargetMode="External"/><Relationship Id="rId947" Type="http://schemas.openxmlformats.org/officeDocument/2006/relationships/hyperlink" Target="https://talan.bank.gov.ua/get-user-certificate/WmaP36qTfVtIJ1D5--oh" TargetMode="External"/><Relationship Id="rId76" Type="http://schemas.openxmlformats.org/officeDocument/2006/relationships/hyperlink" Target="https://talan.bank.gov.ua/get-user-certificate/WmaP3LlPceb2EfUD42ol" TargetMode="External"/><Relationship Id="rId807" Type="http://schemas.openxmlformats.org/officeDocument/2006/relationships/hyperlink" Target="https://talan.bank.gov.ua/get-user-certificate/WmaP3UuMl70zMNJoIE_4" TargetMode="External"/><Relationship Id="rId292" Type="http://schemas.openxmlformats.org/officeDocument/2006/relationships/hyperlink" Target="https://talan.bank.gov.ua/get-user-certificate/WmaP3SmusVhRzTsL0VgO" TargetMode="External"/><Relationship Id="rId597" Type="http://schemas.openxmlformats.org/officeDocument/2006/relationships/hyperlink" Target="https://talan.bank.gov.ua/get-user-certificate/WmaP3FhxJgdYddrCo22n" TargetMode="External"/><Relationship Id="rId152" Type="http://schemas.openxmlformats.org/officeDocument/2006/relationships/hyperlink" Target="https://talan.bank.gov.ua/get-user-certificate/WmaP397k3CnFrmoSK6fl" TargetMode="External"/><Relationship Id="rId457" Type="http://schemas.openxmlformats.org/officeDocument/2006/relationships/hyperlink" Target="https://talan.bank.gov.ua/get-user-certificate/WmaP3kSh5D7ehx27TmSr" TargetMode="External"/><Relationship Id="rId1087" Type="http://schemas.openxmlformats.org/officeDocument/2006/relationships/hyperlink" Target="https://talan.bank.gov.ua/get-user-certificate/WmaP333bzLWKLgiT-Yxy" TargetMode="External"/><Relationship Id="rId664" Type="http://schemas.openxmlformats.org/officeDocument/2006/relationships/hyperlink" Target="https://talan.bank.gov.ua/get-user-certificate/WmaP3oqjTsnf61HbOBKw" TargetMode="External"/><Relationship Id="rId871" Type="http://schemas.openxmlformats.org/officeDocument/2006/relationships/hyperlink" Target="https://talan.bank.gov.ua/get-user-certificate/WmaP3skobtKt9G1aXLLt" TargetMode="External"/><Relationship Id="rId969" Type="http://schemas.openxmlformats.org/officeDocument/2006/relationships/hyperlink" Target="https://talan.bank.gov.ua/get-user-certificate/WmaP3yxdsAyqejDdhLZj" TargetMode="External"/><Relationship Id="rId317" Type="http://schemas.openxmlformats.org/officeDocument/2006/relationships/hyperlink" Target="https://talan.bank.gov.ua/get-user-certificate/WmaP3QQwG4mOQfDd0sXe" TargetMode="External"/><Relationship Id="rId524" Type="http://schemas.openxmlformats.org/officeDocument/2006/relationships/hyperlink" Target="https://talan.bank.gov.ua/get-user-certificate/WmaP3vasH10fOhbcpZZe" TargetMode="External"/><Relationship Id="rId731" Type="http://schemas.openxmlformats.org/officeDocument/2006/relationships/hyperlink" Target="https://talan.bank.gov.ua/get-user-certificate/WmaP3PghOQxPtaF5kyX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7"/>
  <sheetViews>
    <sheetView tabSelected="1" workbookViewId="0">
      <selection activeCell="G2" sqref="G2"/>
    </sheetView>
  </sheetViews>
  <sheetFormatPr defaultRowHeight="14.4" x14ac:dyDescent="0.3"/>
  <cols>
    <col min="1" max="1" width="8.88671875" style="3"/>
    <col min="2" max="2" width="54" style="1" customWidth="1"/>
    <col min="3" max="3" width="22.21875" style="1" customWidth="1"/>
    <col min="4" max="16384" width="8.88671875" style="1"/>
  </cols>
  <sheetData>
    <row r="1" spans="1:3" ht="28.8" x14ac:dyDescent="0.3">
      <c r="A1" s="2" t="s">
        <v>1099</v>
      </c>
      <c r="B1" s="2" t="s">
        <v>0</v>
      </c>
      <c r="C1" s="2" t="s">
        <v>1</v>
      </c>
    </row>
    <row r="2" spans="1:3" ht="28.8" x14ac:dyDescent="0.3">
      <c r="A2" s="3">
        <v>1</v>
      </c>
      <c r="B2" s="1" t="s">
        <v>2</v>
      </c>
      <c r="C2" s="1" t="str">
        <f>HYPERLINK("https://talan.bank.gov.ua/get-user-certificate/WmaP3m4uPoV2k73-0vRU","Завантажити сертифікат")</f>
        <v>Завантажити сертифікат</v>
      </c>
    </row>
    <row r="3" spans="1:3" ht="28.8" x14ac:dyDescent="0.3">
      <c r="A3" s="3">
        <v>2</v>
      </c>
      <c r="B3" s="1" t="s">
        <v>3</v>
      </c>
      <c r="C3" s="1" t="str">
        <f>HYPERLINK("https://talan.bank.gov.ua/get-user-certificate/WmaP3I_DGH0HpAHvu-Mq","Завантажити сертифікат")</f>
        <v>Завантажити сертифікат</v>
      </c>
    </row>
    <row r="4" spans="1:3" x14ac:dyDescent="0.3">
      <c r="A4" s="3">
        <v>3</v>
      </c>
      <c r="B4" s="1" t="s">
        <v>4</v>
      </c>
      <c r="C4" s="1" t="str">
        <f>HYPERLINK("https://talan.bank.gov.ua/get-user-certificate/WmaP3iEL70H7CsQqsnde","Завантажити сертифікат")</f>
        <v>Завантажити сертифікат</v>
      </c>
    </row>
    <row r="5" spans="1:3" ht="28.8" x14ac:dyDescent="0.3">
      <c r="A5" s="3">
        <v>4</v>
      </c>
      <c r="B5" s="1" t="s">
        <v>5</v>
      </c>
      <c r="C5" s="1" t="str">
        <f>HYPERLINK("https://talan.bank.gov.ua/get-user-certificate/WmaP3IfBXzlJQcyo3hf_","Завантажити сертифікат")</f>
        <v>Завантажити сертифікат</v>
      </c>
    </row>
    <row r="6" spans="1:3" ht="28.8" x14ac:dyDescent="0.3">
      <c r="A6" s="3">
        <v>5</v>
      </c>
      <c r="B6" s="1" t="s">
        <v>6</v>
      </c>
      <c r="C6" s="1" t="str">
        <f>HYPERLINK("https://talan.bank.gov.ua/get-user-certificate/WmaP3f1N3OrpwtO8Kx6r","Завантажити сертифікат")</f>
        <v>Завантажити сертифікат</v>
      </c>
    </row>
    <row r="7" spans="1:3" ht="28.8" x14ac:dyDescent="0.3">
      <c r="A7" s="3">
        <v>6</v>
      </c>
      <c r="B7" s="1" t="s">
        <v>7</v>
      </c>
      <c r="C7" s="1" t="str">
        <f>HYPERLINK("https://talan.bank.gov.ua/get-user-certificate/WmaP3dccZw4EG-FAEWnT","Завантажити сертифікат")</f>
        <v>Завантажити сертифікат</v>
      </c>
    </row>
    <row r="8" spans="1:3" ht="28.8" x14ac:dyDescent="0.3">
      <c r="A8" s="3">
        <v>7</v>
      </c>
      <c r="B8" s="1" t="s">
        <v>8</v>
      </c>
      <c r="C8" s="1" t="str">
        <f>HYPERLINK("https://talan.bank.gov.ua/get-user-certificate/WmaP3TqFZKW2eGjKCxdP","Завантажити сертифікат")</f>
        <v>Завантажити сертифікат</v>
      </c>
    </row>
    <row r="9" spans="1:3" x14ac:dyDescent="0.3">
      <c r="A9" s="3">
        <v>8</v>
      </c>
      <c r="B9" s="1" t="s">
        <v>9</v>
      </c>
      <c r="C9" s="1" t="str">
        <f>HYPERLINK("https://talan.bank.gov.ua/get-user-certificate/WmaP36BSsezvh6JAmRsV","Завантажити сертифікат")</f>
        <v>Завантажити сертифікат</v>
      </c>
    </row>
    <row r="10" spans="1:3" x14ac:dyDescent="0.3">
      <c r="A10" s="3">
        <v>9</v>
      </c>
      <c r="B10" s="1" t="s">
        <v>10</v>
      </c>
      <c r="C10" s="1" t="str">
        <f>HYPERLINK("https://talan.bank.gov.ua/get-user-certificate/WmaP3b5eQQK41um1szq_","Завантажити сертифікат")</f>
        <v>Завантажити сертифікат</v>
      </c>
    </row>
    <row r="11" spans="1:3" ht="28.8" x14ac:dyDescent="0.3">
      <c r="A11" s="3">
        <v>10</v>
      </c>
      <c r="B11" s="1" t="s">
        <v>11</v>
      </c>
      <c r="C11" s="1" t="str">
        <f>HYPERLINK("https://talan.bank.gov.ua/get-user-certificate/WmaP3GNrjkT3eZuHuI-D","Завантажити сертифікат")</f>
        <v>Завантажити сертифікат</v>
      </c>
    </row>
    <row r="12" spans="1:3" ht="28.8" x14ac:dyDescent="0.3">
      <c r="A12" s="3">
        <v>11</v>
      </c>
      <c r="B12" s="1" t="s">
        <v>12</v>
      </c>
      <c r="C12" s="1" t="str">
        <f>HYPERLINK("https://talan.bank.gov.ua/get-user-certificate/WmaP3HoZVlnyd2Z9kd2M","Завантажити сертифікат")</f>
        <v>Завантажити сертифікат</v>
      </c>
    </row>
    <row r="13" spans="1:3" x14ac:dyDescent="0.3">
      <c r="A13" s="3">
        <v>12</v>
      </c>
      <c r="B13" s="1" t="s">
        <v>13</v>
      </c>
      <c r="C13" s="1" t="str">
        <f>HYPERLINK("https://talan.bank.gov.ua/get-user-certificate/WmaP3OO9K3bTppkSEwny","Завантажити сертифікат")</f>
        <v>Завантажити сертифікат</v>
      </c>
    </row>
    <row r="14" spans="1:3" ht="43.2" x14ac:dyDescent="0.3">
      <c r="A14" s="3">
        <v>13</v>
      </c>
      <c r="B14" s="1" t="s">
        <v>14</v>
      </c>
      <c r="C14" s="1" t="str">
        <f>HYPERLINK("https://talan.bank.gov.ua/get-user-certificate/WmaP33eor0RTNvCgBt0D","Завантажити сертифікат")</f>
        <v>Завантажити сертифікат</v>
      </c>
    </row>
    <row r="15" spans="1:3" x14ac:dyDescent="0.3">
      <c r="A15" s="3">
        <v>14</v>
      </c>
      <c r="B15" s="1" t="s">
        <v>15</v>
      </c>
      <c r="C15" s="1" t="str">
        <f>HYPERLINK("https://talan.bank.gov.ua/get-user-certificate/WmaP3_OO-KYZYG5lMZEm","Завантажити сертифікат")</f>
        <v>Завантажити сертифікат</v>
      </c>
    </row>
    <row r="16" spans="1:3" ht="28.8" x14ac:dyDescent="0.3">
      <c r="A16" s="3">
        <v>15</v>
      </c>
      <c r="B16" s="1" t="s">
        <v>16</v>
      </c>
      <c r="C16" s="1" t="str">
        <f>HYPERLINK("https://talan.bank.gov.ua/get-user-certificate/WmaP3nCI5YlCnIl2bGbE","Завантажити сертифікат")</f>
        <v>Завантажити сертифікат</v>
      </c>
    </row>
    <row r="17" spans="1:3" x14ac:dyDescent="0.3">
      <c r="A17" s="3">
        <v>16</v>
      </c>
      <c r="B17" s="1" t="s">
        <v>17</v>
      </c>
      <c r="C17" s="1" t="str">
        <f>HYPERLINK("https://talan.bank.gov.ua/get-user-certificate/WmaP3I6IbEcLQD4-V1Dc","Завантажити сертифікат")</f>
        <v>Завантажити сертифікат</v>
      </c>
    </row>
    <row r="18" spans="1:3" ht="28.8" x14ac:dyDescent="0.3">
      <c r="A18" s="3">
        <v>17</v>
      </c>
      <c r="B18" s="1" t="s">
        <v>18</v>
      </c>
      <c r="C18" s="1" t="str">
        <f>HYPERLINK("https://talan.bank.gov.ua/get-user-certificate/WmaP3CcmqjtS6OEGI9nc","Завантажити сертифікат")</f>
        <v>Завантажити сертифікат</v>
      </c>
    </row>
    <row r="19" spans="1:3" ht="28.8" x14ac:dyDescent="0.3">
      <c r="A19" s="3">
        <v>18</v>
      </c>
      <c r="B19" s="1" t="s">
        <v>19</v>
      </c>
      <c r="C19" s="1" t="str">
        <f>HYPERLINK("https://talan.bank.gov.ua/get-user-certificate/WmaP351ISZ42ZQwOktKQ","Завантажити сертифікат")</f>
        <v>Завантажити сертифікат</v>
      </c>
    </row>
    <row r="20" spans="1:3" x14ac:dyDescent="0.3">
      <c r="A20" s="3">
        <v>19</v>
      </c>
      <c r="B20" s="1" t="s">
        <v>20</v>
      </c>
      <c r="C20" s="1" t="str">
        <f>HYPERLINK("https://talan.bank.gov.ua/get-user-certificate/WmaP3g7zsItO4e5hG49X","Завантажити сертифікат")</f>
        <v>Завантажити сертифікат</v>
      </c>
    </row>
    <row r="21" spans="1:3" ht="28.8" x14ac:dyDescent="0.3">
      <c r="A21" s="3">
        <v>20</v>
      </c>
      <c r="B21" s="1" t="s">
        <v>21</v>
      </c>
      <c r="C21" s="1" t="str">
        <f>HYPERLINK("https://talan.bank.gov.ua/get-user-certificate/WmaP3-rL8yPS44iyMR51","Завантажити сертифікат")</f>
        <v>Завантажити сертифікат</v>
      </c>
    </row>
    <row r="22" spans="1:3" ht="43.2" x14ac:dyDescent="0.3">
      <c r="A22" s="3">
        <v>21</v>
      </c>
      <c r="B22" s="1" t="s">
        <v>22</v>
      </c>
      <c r="C22" s="1" t="str">
        <f>HYPERLINK("https://talan.bank.gov.ua/get-user-certificate/WmaP35YRSwQVaz8G2tl9","Завантажити сертифікат")</f>
        <v>Завантажити сертифікат</v>
      </c>
    </row>
    <row r="23" spans="1:3" ht="43.2" x14ac:dyDescent="0.3">
      <c r="A23" s="3">
        <v>22</v>
      </c>
      <c r="B23" s="1" t="s">
        <v>23</v>
      </c>
      <c r="C23" s="1" t="str">
        <f>HYPERLINK("https://talan.bank.gov.ua/get-user-certificate/WmaP3cxAxlrHAroBS5Kf","Завантажити сертифікат")</f>
        <v>Завантажити сертифікат</v>
      </c>
    </row>
    <row r="24" spans="1:3" x14ac:dyDescent="0.3">
      <c r="A24" s="3">
        <v>23</v>
      </c>
      <c r="B24" s="1" t="s">
        <v>24</v>
      </c>
      <c r="C24" s="1" t="str">
        <f>HYPERLINK("https://talan.bank.gov.ua/get-user-certificate/WmaP3TepPkgjBLWa-tzs","Завантажити сертифікат")</f>
        <v>Завантажити сертифікат</v>
      </c>
    </row>
    <row r="25" spans="1:3" x14ac:dyDescent="0.3">
      <c r="A25" s="3">
        <v>24</v>
      </c>
      <c r="B25" s="1" t="s">
        <v>25</v>
      </c>
      <c r="C25" s="1" t="str">
        <f>HYPERLINK("https://talan.bank.gov.ua/get-user-certificate/WmaP3icitya27Gy1byAx","Завантажити сертифікат")</f>
        <v>Завантажити сертифікат</v>
      </c>
    </row>
    <row r="26" spans="1:3" ht="28.8" x14ac:dyDescent="0.3">
      <c r="A26" s="3">
        <v>25</v>
      </c>
      <c r="B26" s="1" t="s">
        <v>26</v>
      </c>
      <c r="C26" s="1" t="str">
        <f>HYPERLINK("https://talan.bank.gov.ua/get-user-certificate/WmaP3nEtv2vdYL8-CcRo","Завантажити сертифікат")</f>
        <v>Завантажити сертифікат</v>
      </c>
    </row>
    <row r="27" spans="1:3" x14ac:dyDescent="0.3">
      <c r="A27" s="3">
        <v>26</v>
      </c>
      <c r="B27" s="1" t="s">
        <v>27</v>
      </c>
      <c r="C27" s="1" t="str">
        <f>HYPERLINK("https://talan.bank.gov.ua/get-user-certificate/WmaP3Q1gu1RDDnU9mIPX","Завантажити сертифікат")</f>
        <v>Завантажити сертифікат</v>
      </c>
    </row>
    <row r="28" spans="1:3" x14ac:dyDescent="0.3">
      <c r="A28" s="3">
        <v>27</v>
      </c>
      <c r="B28" s="1" t="s">
        <v>28</v>
      </c>
      <c r="C28" s="1" t="str">
        <f>HYPERLINK("https://talan.bank.gov.ua/get-user-certificate/WmaP3M7zbd430zr7DWAX","Завантажити сертифікат")</f>
        <v>Завантажити сертифікат</v>
      </c>
    </row>
    <row r="29" spans="1:3" x14ac:dyDescent="0.3">
      <c r="A29" s="3">
        <v>28</v>
      </c>
      <c r="B29" s="1" t="s">
        <v>29</v>
      </c>
      <c r="C29" s="1" t="str">
        <f>HYPERLINK("https://talan.bank.gov.ua/get-user-certificate/WmaP3G5A6AQXIbbvEvQb","Завантажити сертифікат")</f>
        <v>Завантажити сертифікат</v>
      </c>
    </row>
    <row r="30" spans="1:3" x14ac:dyDescent="0.3">
      <c r="A30" s="3">
        <v>29</v>
      </c>
      <c r="B30" s="1" t="s">
        <v>30</v>
      </c>
      <c r="C30" s="1" t="str">
        <f>HYPERLINK("https://talan.bank.gov.ua/get-user-certificate/WmaP3S0GOb5DTyU-H9cg","Завантажити сертифікат")</f>
        <v>Завантажити сертифікат</v>
      </c>
    </row>
    <row r="31" spans="1:3" ht="43.2" x14ac:dyDescent="0.3">
      <c r="A31" s="3">
        <v>30</v>
      </c>
      <c r="B31" s="1" t="s">
        <v>31</v>
      </c>
      <c r="C31" s="1" t="str">
        <f>HYPERLINK("https://talan.bank.gov.ua/get-user-certificate/WmaP3Obd_2hPqHbY3Q0H","Завантажити сертифікат")</f>
        <v>Завантажити сертифікат</v>
      </c>
    </row>
    <row r="32" spans="1:3" x14ac:dyDescent="0.3">
      <c r="A32" s="3">
        <v>31</v>
      </c>
      <c r="B32" s="1" t="s">
        <v>32</v>
      </c>
      <c r="C32" s="1" t="str">
        <f>HYPERLINK("https://talan.bank.gov.ua/get-user-certificate/WmaP3rQtwysKf9ZE7DO_","Завантажити сертифікат")</f>
        <v>Завантажити сертифікат</v>
      </c>
    </row>
    <row r="33" spans="1:3" ht="28.8" x14ac:dyDescent="0.3">
      <c r="A33" s="3">
        <v>32</v>
      </c>
      <c r="B33" s="1" t="s">
        <v>33</v>
      </c>
      <c r="C33" s="1" t="str">
        <f>HYPERLINK("https://talan.bank.gov.ua/get-user-certificate/WmaP37OuSZHecVI1hT86","Завантажити сертифікат")</f>
        <v>Завантажити сертифікат</v>
      </c>
    </row>
    <row r="34" spans="1:3" ht="28.8" x14ac:dyDescent="0.3">
      <c r="A34" s="3">
        <v>33</v>
      </c>
      <c r="B34" s="1" t="s">
        <v>34</v>
      </c>
      <c r="C34" s="1" t="str">
        <f>HYPERLINK("https://talan.bank.gov.ua/get-user-certificate/WmaP3FmIcRZaSVnt2cEQ","Завантажити сертифікат")</f>
        <v>Завантажити сертифікат</v>
      </c>
    </row>
    <row r="35" spans="1:3" ht="28.8" x14ac:dyDescent="0.3">
      <c r="A35" s="3">
        <v>34</v>
      </c>
      <c r="B35" s="1" t="s">
        <v>35</v>
      </c>
      <c r="C35" s="1" t="str">
        <f>HYPERLINK("https://talan.bank.gov.ua/get-user-certificate/WmaP3nyWnKO4iQoirC8i","Завантажити сертифікат")</f>
        <v>Завантажити сертифікат</v>
      </c>
    </row>
    <row r="36" spans="1:3" ht="28.8" x14ac:dyDescent="0.3">
      <c r="A36" s="3">
        <v>35</v>
      </c>
      <c r="B36" s="1" t="s">
        <v>36</v>
      </c>
      <c r="C36" s="1" t="str">
        <f>HYPERLINK("https://talan.bank.gov.ua/get-user-certificate/WmaP34fXKnd1KhoFrE9d","Завантажити сертифікат")</f>
        <v>Завантажити сертифікат</v>
      </c>
    </row>
    <row r="37" spans="1:3" x14ac:dyDescent="0.3">
      <c r="A37" s="3">
        <v>36</v>
      </c>
      <c r="B37" s="1" t="s">
        <v>37</v>
      </c>
      <c r="C37" s="1" t="str">
        <f>HYPERLINK("https://talan.bank.gov.ua/get-user-certificate/WmaP3PgkL4T8mU1WLljh","Завантажити сертифікат")</f>
        <v>Завантажити сертифікат</v>
      </c>
    </row>
    <row r="38" spans="1:3" ht="28.8" x14ac:dyDescent="0.3">
      <c r="A38" s="3">
        <v>37</v>
      </c>
      <c r="B38" s="1" t="s">
        <v>38</v>
      </c>
      <c r="C38" s="1" t="str">
        <f>HYPERLINK("https://talan.bank.gov.ua/get-user-certificate/WmaP34etGlqwlH_hJhRT","Завантажити сертифікат")</f>
        <v>Завантажити сертифікат</v>
      </c>
    </row>
    <row r="39" spans="1:3" ht="28.8" x14ac:dyDescent="0.3">
      <c r="A39" s="3">
        <v>38</v>
      </c>
      <c r="B39" s="1" t="s">
        <v>39</v>
      </c>
      <c r="C39" s="1" t="str">
        <f>HYPERLINK("https://talan.bank.gov.ua/get-user-certificate/WmaP3aWLCbhRVWikrs5o","Завантажити сертифікат")</f>
        <v>Завантажити сертифікат</v>
      </c>
    </row>
    <row r="40" spans="1:3" x14ac:dyDescent="0.3">
      <c r="A40" s="3">
        <v>39</v>
      </c>
      <c r="B40" s="1" t="s">
        <v>40</v>
      </c>
      <c r="C40" s="1" t="str">
        <f>HYPERLINK("https://talan.bank.gov.ua/get-user-certificate/WmaP3_bQvLW5R8RSDt-w","Завантажити сертифікат")</f>
        <v>Завантажити сертифікат</v>
      </c>
    </row>
    <row r="41" spans="1:3" x14ac:dyDescent="0.3">
      <c r="A41" s="3">
        <v>40</v>
      </c>
      <c r="B41" s="1" t="s">
        <v>41</v>
      </c>
      <c r="C41" s="1" t="str">
        <f>HYPERLINK("https://talan.bank.gov.ua/get-user-certificate/WmaP3getLfapgZUIy7sL","Завантажити сертифікат")</f>
        <v>Завантажити сертифікат</v>
      </c>
    </row>
    <row r="42" spans="1:3" ht="28.8" x14ac:dyDescent="0.3">
      <c r="A42" s="3">
        <v>41</v>
      </c>
      <c r="B42" s="1" t="s">
        <v>42</v>
      </c>
      <c r="C42" s="1" t="str">
        <f>HYPERLINK("https://talan.bank.gov.ua/get-user-certificate/WmaP3FRln-Uf_eUv82q0","Завантажити сертифікат")</f>
        <v>Завантажити сертифікат</v>
      </c>
    </row>
    <row r="43" spans="1:3" x14ac:dyDescent="0.3">
      <c r="A43" s="3">
        <v>42</v>
      </c>
      <c r="B43" s="1" t="s">
        <v>43</v>
      </c>
      <c r="C43" s="1" t="str">
        <f>HYPERLINK("https://talan.bank.gov.ua/get-user-certificate/WmaP3l8PUyjV_M2q4w5-","Завантажити сертифікат")</f>
        <v>Завантажити сертифікат</v>
      </c>
    </row>
    <row r="44" spans="1:3" ht="28.8" x14ac:dyDescent="0.3">
      <c r="A44" s="3">
        <v>43</v>
      </c>
      <c r="B44" s="1" t="s">
        <v>44</v>
      </c>
      <c r="C44" s="1" t="str">
        <f>HYPERLINK("https://talan.bank.gov.ua/get-user-certificate/WmaP37JM7C6m44--Mait","Завантажити сертифікат")</f>
        <v>Завантажити сертифікат</v>
      </c>
    </row>
    <row r="45" spans="1:3" x14ac:dyDescent="0.3">
      <c r="A45" s="3">
        <v>44</v>
      </c>
      <c r="B45" s="1" t="s">
        <v>45</v>
      </c>
      <c r="C45" s="1" t="str">
        <f>HYPERLINK("https://talan.bank.gov.ua/get-user-certificate/WmaP3B6kVuJlngj61tBm","Завантажити сертифікат")</f>
        <v>Завантажити сертифікат</v>
      </c>
    </row>
    <row r="46" spans="1:3" ht="28.8" x14ac:dyDescent="0.3">
      <c r="A46" s="3">
        <v>45</v>
      </c>
      <c r="B46" s="1" t="s">
        <v>46</v>
      </c>
      <c r="C46" s="1" t="str">
        <f>HYPERLINK("https://talan.bank.gov.ua/get-user-certificate/WmaP3pALsL4KD0w0ZMmT","Завантажити сертифікат")</f>
        <v>Завантажити сертифікат</v>
      </c>
    </row>
    <row r="47" spans="1:3" ht="28.8" x14ac:dyDescent="0.3">
      <c r="A47" s="3">
        <v>46</v>
      </c>
      <c r="B47" s="1" t="s">
        <v>47</v>
      </c>
      <c r="C47" s="1" t="str">
        <f>HYPERLINK("https://talan.bank.gov.ua/get-user-certificate/WmaP3X9tA2nB4BxGySpz","Завантажити сертифікат")</f>
        <v>Завантажити сертифікат</v>
      </c>
    </row>
    <row r="48" spans="1:3" ht="28.8" x14ac:dyDescent="0.3">
      <c r="A48" s="3">
        <v>47</v>
      </c>
      <c r="B48" s="1" t="s">
        <v>35</v>
      </c>
      <c r="C48" s="1" t="str">
        <f>HYPERLINK("https://talan.bank.gov.ua/get-user-certificate/WmaP3aaabtBQ6lpFICsp","Завантажити сертифікат")</f>
        <v>Завантажити сертифікат</v>
      </c>
    </row>
    <row r="49" spans="1:3" x14ac:dyDescent="0.3">
      <c r="A49" s="3">
        <v>48</v>
      </c>
      <c r="B49" s="1" t="s">
        <v>48</v>
      </c>
      <c r="C49" s="1" t="str">
        <f>HYPERLINK("https://talan.bank.gov.ua/get-user-certificate/WmaP3SkhILiRgxgkKjwS","Завантажити сертифікат")</f>
        <v>Завантажити сертифікат</v>
      </c>
    </row>
    <row r="50" spans="1:3" ht="28.8" x14ac:dyDescent="0.3">
      <c r="A50" s="3">
        <v>49</v>
      </c>
      <c r="B50" s="1" t="s">
        <v>49</v>
      </c>
      <c r="C50" s="1" t="str">
        <f>HYPERLINK("https://talan.bank.gov.ua/get-user-certificate/WmaP3vPBjEPCK5BSkuJr","Завантажити сертифікат")</f>
        <v>Завантажити сертифікат</v>
      </c>
    </row>
    <row r="51" spans="1:3" ht="28.8" x14ac:dyDescent="0.3">
      <c r="A51" s="3">
        <v>50</v>
      </c>
      <c r="B51" s="1" t="s">
        <v>50</v>
      </c>
      <c r="C51" s="1" t="str">
        <f>HYPERLINK("https://talan.bank.gov.ua/get-user-certificate/WmaP3epVvOKuajt9lTDX","Завантажити сертифікат")</f>
        <v>Завантажити сертифікат</v>
      </c>
    </row>
    <row r="52" spans="1:3" ht="28.8" x14ac:dyDescent="0.3">
      <c r="A52" s="3">
        <v>51</v>
      </c>
      <c r="B52" s="1" t="s">
        <v>49</v>
      </c>
      <c r="C52" s="1" t="str">
        <f>HYPERLINK("https://talan.bank.gov.ua/get-user-certificate/WmaP3n22fdS1qaqgHwxX","Завантажити сертифікат")</f>
        <v>Завантажити сертифікат</v>
      </c>
    </row>
    <row r="53" spans="1:3" x14ac:dyDescent="0.3">
      <c r="A53" s="3">
        <v>52</v>
      </c>
      <c r="B53" s="1" t="s">
        <v>51</v>
      </c>
      <c r="C53" s="1" t="str">
        <f>HYPERLINK("https://talan.bank.gov.ua/get-user-certificate/WmaP3XXlq-dB55r1Onhh","Завантажити сертифікат")</f>
        <v>Завантажити сертифікат</v>
      </c>
    </row>
    <row r="54" spans="1:3" ht="28.8" x14ac:dyDescent="0.3">
      <c r="A54" s="3">
        <v>53</v>
      </c>
      <c r="B54" s="1" t="s">
        <v>52</v>
      </c>
      <c r="C54" s="1" t="str">
        <f>HYPERLINK("https://talan.bank.gov.ua/get-user-certificate/WmaP3GViTLktHBWnmLB0","Завантажити сертифікат")</f>
        <v>Завантажити сертифікат</v>
      </c>
    </row>
    <row r="55" spans="1:3" x14ac:dyDescent="0.3">
      <c r="A55" s="3">
        <v>54</v>
      </c>
      <c r="B55" s="1" t="s">
        <v>53</v>
      </c>
      <c r="C55" s="1" t="str">
        <f>HYPERLINK("https://talan.bank.gov.ua/get-user-certificate/WmaP3ENFSPde9ZXdFRUS","Завантажити сертифікат")</f>
        <v>Завантажити сертифікат</v>
      </c>
    </row>
    <row r="56" spans="1:3" ht="28.8" x14ac:dyDescent="0.3">
      <c r="A56" s="3">
        <v>55</v>
      </c>
      <c r="B56" s="1" t="s">
        <v>54</v>
      </c>
      <c r="C56" s="1" t="str">
        <f>HYPERLINK("https://talan.bank.gov.ua/get-user-certificate/WmaP33-QSYiRzCmk7fQi","Завантажити сертифікат")</f>
        <v>Завантажити сертифікат</v>
      </c>
    </row>
    <row r="57" spans="1:3" ht="28.8" x14ac:dyDescent="0.3">
      <c r="A57" s="3">
        <v>56</v>
      </c>
      <c r="B57" s="1" t="s">
        <v>55</v>
      </c>
      <c r="C57" s="1" t="str">
        <f>HYPERLINK("https://talan.bank.gov.ua/get-user-certificate/WmaP3xc0T6EeX0ysk92Q","Завантажити сертифікат")</f>
        <v>Завантажити сертифікат</v>
      </c>
    </row>
    <row r="58" spans="1:3" x14ac:dyDescent="0.3">
      <c r="A58" s="3">
        <v>57</v>
      </c>
      <c r="B58" s="1" t="s">
        <v>56</v>
      </c>
      <c r="C58" s="1" t="str">
        <f>HYPERLINK("https://talan.bank.gov.ua/get-user-certificate/WmaP3iDLO8A-84q0lXZV","Завантажити сертифікат")</f>
        <v>Завантажити сертифікат</v>
      </c>
    </row>
    <row r="59" spans="1:3" x14ac:dyDescent="0.3">
      <c r="A59" s="3">
        <v>58</v>
      </c>
      <c r="B59" s="1" t="s">
        <v>57</v>
      </c>
      <c r="C59" s="1" t="str">
        <f>HYPERLINK("https://talan.bank.gov.ua/get-user-certificate/WmaP3xISoYNuJ-zzvHvu","Завантажити сертифікат")</f>
        <v>Завантажити сертифікат</v>
      </c>
    </row>
    <row r="60" spans="1:3" ht="28.8" x14ac:dyDescent="0.3">
      <c r="A60" s="3">
        <v>59</v>
      </c>
      <c r="B60" s="1" t="s">
        <v>58</v>
      </c>
      <c r="C60" s="1" t="str">
        <f>HYPERLINK("https://talan.bank.gov.ua/get-user-certificate/WmaP3dGneYPNc1v8-Bkd","Завантажити сертифікат")</f>
        <v>Завантажити сертифікат</v>
      </c>
    </row>
    <row r="61" spans="1:3" ht="28.8" x14ac:dyDescent="0.3">
      <c r="A61" s="3">
        <v>60</v>
      </c>
      <c r="B61" s="1" t="s">
        <v>59</v>
      </c>
      <c r="C61" s="1" t="str">
        <f>HYPERLINK("https://talan.bank.gov.ua/get-user-certificate/WmaP3dSlOR9UKwkW0JkD","Завантажити сертифікат")</f>
        <v>Завантажити сертифікат</v>
      </c>
    </row>
    <row r="62" spans="1:3" ht="28.8" x14ac:dyDescent="0.3">
      <c r="A62" s="3">
        <v>61</v>
      </c>
      <c r="B62" s="1" t="s">
        <v>60</v>
      </c>
      <c r="C62" s="1" t="str">
        <f>HYPERLINK("https://talan.bank.gov.ua/get-user-certificate/WmaP3zj5k-ml-qcMIlLb","Завантажити сертифікат")</f>
        <v>Завантажити сертифікат</v>
      </c>
    </row>
    <row r="63" spans="1:3" x14ac:dyDescent="0.3">
      <c r="A63" s="3">
        <v>62</v>
      </c>
      <c r="B63" s="1" t="s">
        <v>61</v>
      </c>
      <c r="C63" s="1" t="str">
        <f>HYPERLINK("https://talan.bank.gov.ua/get-user-certificate/WmaP3prsb5LTTAIxS6un","Завантажити сертифікат")</f>
        <v>Завантажити сертифікат</v>
      </c>
    </row>
    <row r="64" spans="1:3" ht="28.8" x14ac:dyDescent="0.3">
      <c r="A64" s="3">
        <v>63</v>
      </c>
      <c r="B64" s="1" t="s">
        <v>62</v>
      </c>
      <c r="C64" s="1" t="str">
        <f>HYPERLINK("https://talan.bank.gov.ua/get-user-certificate/WmaP3nQIDBDJbuvQpvYJ","Завантажити сертифікат")</f>
        <v>Завантажити сертифікат</v>
      </c>
    </row>
    <row r="65" spans="1:3" x14ac:dyDescent="0.3">
      <c r="A65" s="3">
        <v>64</v>
      </c>
      <c r="B65" s="1" t="s">
        <v>63</v>
      </c>
      <c r="C65" s="1" t="str">
        <f>HYPERLINK("https://talan.bank.gov.ua/get-user-certificate/WmaP3fYli0S65O0LF3Zt","Завантажити сертифікат")</f>
        <v>Завантажити сертифікат</v>
      </c>
    </row>
    <row r="66" spans="1:3" x14ac:dyDescent="0.3">
      <c r="A66" s="3">
        <v>65</v>
      </c>
      <c r="B66" s="1" t="s">
        <v>64</v>
      </c>
      <c r="C66" s="1" t="str">
        <f>HYPERLINK("https://talan.bank.gov.ua/get-user-certificate/WmaP3e9ciK7sgi3qKIHz","Завантажити сертифікат")</f>
        <v>Завантажити сертифікат</v>
      </c>
    </row>
    <row r="67" spans="1:3" ht="28.8" x14ac:dyDescent="0.3">
      <c r="A67" s="3">
        <v>66</v>
      </c>
      <c r="B67" s="1" t="s">
        <v>65</v>
      </c>
      <c r="C67" s="1" t="str">
        <f>HYPERLINK("https://talan.bank.gov.ua/get-user-certificate/WmaP33Nh8EJ2_1ZAjOCL","Завантажити сертифікат")</f>
        <v>Завантажити сертифікат</v>
      </c>
    </row>
    <row r="68" spans="1:3" x14ac:dyDescent="0.3">
      <c r="A68" s="3">
        <v>67</v>
      </c>
      <c r="B68" s="1" t="s">
        <v>66</v>
      </c>
      <c r="C68" s="1" t="str">
        <f>HYPERLINK("https://talan.bank.gov.ua/get-user-certificate/WmaP3Tc3IjMcZ8Dm3fJg","Завантажити сертифікат")</f>
        <v>Завантажити сертифікат</v>
      </c>
    </row>
    <row r="69" spans="1:3" ht="28.8" x14ac:dyDescent="0.3">
      <c r="A69" s="3">
        <v>68</v>
      </c>
      <c r="B69" s="1" t="s">
        <v>67</v>
      </c>
      <c r="C69" s="1" t="str">
        <f>HYPERLINK("https://talan.bank.gov.ua/get-user-certificate/WmaP3t7DhF7_H0EVmq6a","Завантажити сертифікат")</f>
        <v>Завантажити сертифікат</v>
      </c>
    </row>
    <row r="70" spans="1:3" ht="28.8" x14ac:dyDescent="0.3">
      <c r="A70" s="3">
        <v>69</v>
      </c>
      <c r="B70" s="1" t="s">
        <v>68</v>
      </c>
      <c r="C70" s="1" t="str">
        <f>HYPERLINK("https://talan.bank.gov.ua/get-user-certificate/WmaP3kpwIJTOOhRrKtXh","Завантажити сертифікат")</f>
        <v>Завантажити сертифікат</v>
      </c>
    </row>
    <row r="71" spans="1:3" x14ac:dyDescent="0.3">
      <c r="A71" s="3">
        <v>70</v>
      </c>
      <c r="B71" s="1" t="s">
        <v>69</v>
      </c>
      <c r="C71" s="1" t="str">
        <f>HYPERLINK("https://talan.bank.gov.ua/get-user-certificate/WmaP34Fd9mnXlzLVLC9c","Завантажити сертифікат")</f>
        <v>Завантажити сертифікат</v>
      </c>
    </row>
    <row r="72" spans="1:3" ht="43.2" x14ac:dyDescent="0.3">
      <c r="A72" s="3">
        <v>71</v>
      </c>
      <c r="B72" s="1" t="s">
        <v>70</v>
      </c>
      <c r="C72" s="1" t="str">
        <f>HYPERLINK("https://talan.bank.gov.ua/get-user-certificate/WmaP3FHpinA7rPpRrWGh","Завантажити сертифікат")</f>
        <v>Завантажити сертифікат</v>
      </c>
    </row>
    <row r="73" spans="1:3" ht="28.8" x14ac:dyDescent="0.3">
      <c r="A73" s="3">
        <v>72</v>
      </c>
      <c r="B73" s="1" t="s">
        <v>71</v>
      </c>
      <c r="C73" s="1" t="str">
        <f>HYPERLINK("https://talan.bank.gov.ua/get-user-certificate/WmaP3ZShGx-6WE8XeDd5","Завантажити сертифікат")</f>
        <v>Завантажити сертифікат</v>
      </c>
    </row>
    <row r="74" spans="1:3" ht="28.8" x14ac:dyDescent="0.3">
      <c r="A74" s="3">
        <v>73</v>
      </c>
      <c r="B74" s="1" t="s">
        <v>72</v>
      </c>
      <c r="C74" s="1" t="str">
        <f>HYPERLINK("https://talan.bank.gov.ua/get-user-certificate/WmaP3FYpo9HNbEhcymjT","Завантажити сертифікат")</f>
        <v>Завантажити сертифікат</v>
      </c>
    </row>
    <row r="75" spans="1:3" ht="57.6" x14ac:dyDescent="0.3">
      <c r="A75" s="3">
        <v>74</v>
      </c>
      <c r="B75" s="1" t="s">
        <v>73</v>
      </c>
      <c r="C75" s="1" t="str">
        <f>HYPERLINK("https://talan.bank.gov.ua/get-user-certificate/WmaP3jivO3ijaqL6XedH","Завантажити сертифікат")</f>
        <v>Завантажити сертифікат</v>
      </c>
    </row>
    <row r="76" spans="1:3" ht="28.8" x14ac:dyDescent="0.3">
      <c r="A76" s="3">
        <v>75</v>
      </c>
      <c r="B76" s="1" t="s">
        <v>74</v>
      </c>
      <c r="C76" s="1" t="str">
        <f>HYPERLINK("https://talan.bank.gov.ua/get-user-certificate/WmaP3Fyp-dV3l079mUUf","Завантажити сертифікат")</f>
        <v>Завантажити сертифікат</v>
      </c>
    </row>
    <row r="77" spans="1:3" ht="28.8" x14ac:dyDescent="0.3">
      <c r="A77" s="3">
        <v>76</v>
      </c>
      <c r="B77" s="1" t="s">
        <v>75</v>
      </c>
      <c r="C77" s="1" t="str">
        <f>HYPERLINK("https://talan.bank.gov.ua/get-user-certificate/WmaP3LlPceb2EfUD42ol","Завантажити сертифікат")</f>
        <v>Завантажити сертифікат</v>
      </c>
    </row>
    <row r="78" spans="1:3" ht="57.6" x14ac:dyDescent="0.3">
      <c r="A78" s="3">
        <v>77</v>
      </c>
      <c r="B78" s="1" t="s">
        <v>76</v>
      </c>
      <c r="C78" s="1" t="str">
        <f>HYPERLINK("https://talan.bank.gov.ua/get-user-certificate/WmaP3eTmh28-LDeEZ83Y","Завантажити сертифікат")</f>
        <v>Завантажити сертифікат</v>
      </c>
    </row>
    <row r="79" spans="1:3" x14ac:dyDescent="0.3">
      <c r="A79" s="3">
        <v>78</v>
      </c>
      <c r="B79" s="1" t="s">
        <v>77</v>
      </c>
      <c r="C79" s="1" t="str">
        <f>HYPERLINK("https://talan.bank.gov.ua/get-user-certificate/WmaP36KcRal1JLkg8-kR","Завантажити сертифікат")</f>
        <v>Завантажити сертифікат</v>
      </c>
    </row>
    <row r="80" spans="1:3" ht="28.8" x14ac:dyDescent="0.3">
      <c r="A80" s="3">
        <v>79</v>
      </c>
      <c r="B80" s="1" t="s">
        <v>78</v>
      </c>
      <c r="C80" s="1" t="str">
        <f>HYPERLINK("https://talan.bank.gov.ua/get-user-certificate/WmaP3j6beSAcH_FPN1_r","Завантажити сертифікат")</f>
        <v>Завантажити сертифікат</v>
      </c>
    </row>
    <row r="81" spans="1:3" ht="28.8" x14ac:dyDescent="0.3">
      <c r="A81" s="3">
        <v>80</v>
      </c>
      <c r="B81" s="1" t="s">
        <v>79</v>
      </c>
      <c r="C81" s="1" t="str">
        <f>HYPERLINK("https://talan.bank.gov.ua/get-user-certificate/WmaP3D2GXkUXwdkrr1Pa","Завантажити сертифікат")</f>
        <v>Завантажити сертифікат</v>
      </c>
    </row>
    <row r="82" spans="1:3" x14ac:dyDescent="0.3">
      <c r="A82" s="3">
        <v>81</v>
      </c>
      <c r="B82" s="1" t="s">
        <v>80</v>
      </c>
      <c r="C82" s="1" t="str">
        <f>HYPERLINK("https://talan.bank.gov.ua/get-user-certificate/WmaP3Dd-JPOssGJuno_U","Завантажити сертифікат")</f>
        <v>Завантажити сертифікат</v>
      </c>
    </row>
    <row r="83" spans="1:3" ht="28.8" x14ac:dyDescent="0.3">
      <c r="A83" s="3">
        <v>82</v>
      </c>
      <c r="B83" s="1" t="s">
        <v>81</v>
      </c>
      <c r="C83" s="1" t="str">
        <f>HYPERLINK("https://talan.bank.gov.ua/get-user-certificate/WmaP3Lmsm9gN5MazsrWu","Завантажити сертифікат")</f>
        <v>Завантажити сертифікат</v>
      </c>
    </row>
    <row r="84" spans="1:3" ht="28.8" x14ac:dyDescent="0.3">
      <c r="A84" s="3">
        <v>83</v>
      </c>
      <c r="B84" s="1" t="s">
        <v>82</v>
      </c>
      <c r="C84" s="1" t="str">
        <f>HYPERLINK("https://talan.bank.gov.ua/get-user-certificate/WmaP37ZTwfEtAykqUlAW","Завантажити сертифікат")</f>
        <v>Завантажити сертифікат</v>
      </c>
    </row>
    <row r="85" spans="1:3" x14ac:dyDescent="0.3">
      <c r="A85" s="3">
        <v>84</v>
      </c>
      <c r="B85" s="1" t="s">
        <v>83</v>
      </c>
      <c r="C85" s="1" t="str">
        <f>HYPERLINK("https://talan.bank.gov.ua/get-user-certificate/WmaP3Xx8aK88FnwZboQ0","Завантажити сертифікат")</f>
        <v>Завантажити сертифікат</v>
      </c>
    </row>
    <row r="86" spans="1:3" x14ac:dyDescent="0.3">
      <c r="A86" s="3">
        <v>85</v>
      </c>
      <c r="B86" s="1" t="s">
        <v>84</v>
      </c>
      <c r="C86" s="1" t="str">
        <f>HYPERLINK("https://talan.bank.gov.ua/get-user-certificate/WmaP3TOugsE1C_kZ1asZ","Завантажити сертифікат")</f>
        <v>Завантажити сертифікат</v>
      </c>
    </row>
    <row r="87" spans="1:3" x14ac:dyDescent="0.3">
      <c r="A87" s="3">
        <v>86</v>
      </c>
      <c r="B87" s="1" t="s">
        <v>85</v>
      </c>
      <c r="C87" s="1" t="str">
        <f>HYPERLINK("https://talan.bank.gov.ua/get-user-certificate/WmaP3jy0ZOcL80U59l6k","Завантажити сертифікат")</f>
        <v>Завантажити сертифікат</v>
      </c>
    </row>
    <row r="88" spans="1:3" ht="28.8" x14ac:dyDescent="0.3">
      <c r="A88" s="3">
        <v>87</v>
      </c>
      <c r="B88" s="1" t="s">
        <v>86</v>
      </c>
      <c r="C88" s="1" t="str">
        <f>HYPERLINK("https://talan.bank.gov.ua/get-user-certificate/WmaP3KwlzgRsKDVOMl76","Завантажити сертифікат")</f>
        <v>Завантажити сертифікат</v>
      </c>
    </row>
    <row r="89" spans="1:3" ht="28.8" x14ac:dyDescent="0.3">
      <c r="A89" s="3">
        <v>88</v>
      </c>
      <c r="B89" s="1" t="s">
        <v>87</v>
      </c>
      <c r="C89" s="1" t="str">
        <f>HYPERLINK("https://talan.bank.gov.ua/get-user-certificate/WmaP3QJM6RiajWLJEfhB","Завантажити сертифікат")</f>
        <v>Завантажити сертифікат</v>
      </c>
    </row>
    <row r="90" spans="1:3" ht="28.8" x14ac:dyDescent="0.3">
      <c r="A90" s="3">
        <v>89</v>
      </c>
      <c r="B90" s="1" t="s">
        <v>88</v>
      </c>
      <c r="C90" s="1" t="str">
        <f>HYPERLINK("https://talan.bank.gov.ua/get-user-certificate/WmaP39VbjuY2fbNSUF5w","Завантажити сертифікат")</f>
        <v>Завантажити сертифікат</v>
      </c>
    </row>
    <row r="91" spans="1:3" ht="43.2" x14ac:dyDescent="0.3">
      <c r="A91" s="3">
        <v>90</v>
      </c>
      <c r="B91" s="1" t="s">
        <v>89</v>
      </c>
      <c r="C91" s="1" t="str">
        <f>HYPERLINK("https://talan.bank.gov.ua/get-user-certificate/WmaP3YciuRIJfxEx9Jlo","Завантажити сертифікат")</f>
        <v>Завантажити сертифікат</v>
      </c>
    </row>
    <row r="92" spans="1:3" ht="28.8" x14ac:dyDescent="0.3">
      <c r="A92" s="3">
        <v>91</v>
      </c>
      <c r="B92" s="1" t="s">
        <v>90</v>
      </c>
      <c r="C92" s="1" t="str">
        <f>HYPERLINK("https://talan.bank.gov.ua/get-user-certificate/WmaP3jxdoBc0luWtySfx","Завантажити сертифікат")</f>
        <v>Завантажити сертифікат</v>
      </c>
    </row>
    <row r="93" spans="1:3" ht="28.8" x14ac:dyDescent="0.3">
      <c r="A93" s="3">
        <v>92</v>
      </c>
      <c r="B93" s="1" t="s">
        <v>91</v>
      </c>
      <c r="C93" s="1" t="str">
        <f>HYPERLINK("https://talan.bank.gov.ua/get-user-certificate/WmaP3pByUyxNWz0U8rL5","Завантажити сертифікат")</f>
        <v>Завантажити сертифікат</v>
      </c>
    </row>
    <row r="94" spans="1:3" ht="28.8" x14ac:dyDescent="0.3">
      <c r="A94" s="3">
        <v>93</v>
      </c>
      <c r="B94" s="1" t="s">
        <v>92</v>
      </c>
      <c r="C94" s="1" t="str">
        <f>HYPERLINK("https://talan.bank.gov.ua/get-user-certificate/WmaP31W2dBOnDwRxLcyW","Завантажити сертифікат")</f>
        <v>Завантажити сертифікат</v>
      </c>
    </row>
    <row r="95" spans="1:3" ht="28.8" x14ac:dyDescent="0.3">
      <c r="A95" s="3">
        <v>94</v>
      </c>
      <c r="B95" s="1" t="s">
        <v>93</v>
      </c>
      <c r="C95" s="1" t="str">
        <f>HYPERLINK("https://talan.bank.gov.ua/get-user-certificate/WmaP3cnBumySD7qJHy12","Завантажити сертифікат")</f>
        <v>Завантажити сертифікат</v>
      </c>
    </row>
    <row r="96" spans="1:3" ht="28.8" x14ac:dyDescent="0.3">
      <c r="A96" s="3">
        <v>95</v>
      </c>
      <c r="B96" s="1" t="s">
        <v>94</v>
      </c>
      <c r="C96" s="1" t="str">
        <f>HYPERLINK("https://talan.bank.gov.ua/get-user-certificate/WmaP310kSqiIldSeQkUI","Завантажити сертифікат")</f>
        <v>Завантажити сертифікат</v>
      </c>
    </row>
    <row r="97" spans="1:3" ht="28.8" x14ac:dyDescent="0.3">
      <c r="A97" s="3">
        <v>96</v>
      </c>
      <c r="B97" s="1" t="s">
        <v>95</v>
      </c>
      <c r="C97" s="1" t="str">
        <f>HYPERLINK("https://talan.bank.gov.ua/get-user-certificate/WmaP3lpeF9AUarivom0P","Завантажити сертифікат")</f>
        <v>Завантажити сертифікат</v>
      </c>
    </row>
    <row r="98" spans="1:3" x14ac:dyDescent="0.3">
      <c r="A98" s="3">
        <v>97</v>
      </c>
      <c r="B98" s="1" t="s">
        <v>96</v>
      </c>
      <c r="C98" s="1" t="str">
        <f>HYPERLINK("https://talan.bank.gov.ua/get-user-certificate/WmaP3A7GcIINg49Yub3M","Завантажити сертифікат")</f>
        <v>Завантажити сертифікат</v>
      </c>
    </row>
    <row r="99" spans="1:3" ht="28.8" x14ac:dyDescent="0.3">
      <c r="A99" s="3">
        <v>98</v>
      </c>
      <c r="B99" s="1" t="s">
        <v>97</v>
      </c>
      <c r="C99" s="1" t="str">
        <f>HYPERLINK("https://talan.bank.gov.ua/get-user-certificate/WmaP3wwt_76kJwRyQM--","Завантажити сертифікат")</f>
        <v>Завантажити сертифікат</v>
      </c>
    </row>
    <row r="100" spans="1:3" x14ac:dyDescent="0.3">
      <c r="A100" s="3">
        <v>99</v>
      </c>
      <c r="B100" s="1" t="s">
        <v>98</v>
      </c>
      <c r="C100" s="1" t="str">
        <f>HYPERLINK("https://talan.bank.gov.ua/get-user-certificate/WmaP38IdcW9g61kwMJkk","Завантажити сертифікат")</f>
        <v>Завантажити сертифікат</v>
      </c>
    </row>
    <row r="101" spans="1:3" ht="28.8" x14ac:dyDescent="0.3">
      <c r="A101" s="3">
        <v>100</v>
      </c>
      <c r="B101" s="1" t="s">
        <v>99</v>
      </c>
      <c r="C101" s="1" t="str">
        <f>HYPERLINK("https://talan.bank.gov.ua/get-user-certificate/WmaP3LjE9_14SuysgyHy","Завантажити сертифікат")</f>
        <v>Завантажити сертифікат</v>
      </c>
    </row>
    <row r="102" spans="1:3" ht="28.8" x14ac:dyDescent="0.3">
      <c r="A102" s="3">
        <v>101</v>
      </c>
      <c r="B102" s="1" t="s">
        <v>100</v>
      </c>
      <c r="C102" s="1" t="str">
        <f>HYPERLINK("https://talan.bank.gov.ua/get-user-certificate/WmaP3OOqQBvZiemoeaI3","Завантажити сертифікат")</f>
        <v>Завантажити сертифікат</v>
      </c>
    </row>
    <row r="103" spans="1:3" x14ac:dyDescent="0.3">
      <c r="A103" s="3">
        <v>102</v>
      </c>
      <c r="B103" s="1" t="s">
        <v>101</v>
      </c>
      <c r="C103" s="1" t="str">
        <f>HYPERLINK("https://talan.bank.gov.ua/get-user-certificate/WmaP3tUr6maUNfMFP70q","Завантажити сертифікат")</f>
        <v>Завантажити сертифікат</v>
      </c>
    </row>
    <row r="104" spans="1:3" ht="28.8" x14ac:dyDescent="0.3">
      <c r="A104" s="3">
        <v>103</v>
      </c>
      <c r="B104" s="1" t="s">
        <v>102</v>
      </c>
      <c r="C104" s="1" t="str">
        <f>HYPERLINK("https://talan.bank.gov.ua/get-user-certificate/WmaP3tpgPuABeX6mJf7X","Завантажити сертифікат")</f>
        <v>Завантажити сертифікат</v>
      </c>
    </row>
    <row r="105" spans="1:3" ht="28.8" x14ac:dyDescent="0.3">
      <c r="A105" s="3">
        <v>104</v>
      </c>
      <c r="B105" s="1" t="s">
        <v>103</v>
      </c>
      <c r="C105" s="1" t="str">
        <f>HYPERLINK("https://talan.bank.gov.ua/get-user-certificate/WmaP3WxMvCTVqRWisCs8","Завантажити сертифікат")</f>
        <v>Завантажити сертифікат</v>
      </c>
    </row>
    <row r="106" spans="1:3" x14ac:dyDescent="0.3">
      <c r="A106" s="3">
        <v>105</v>
      </c>
      <c r="B106" s="1" t="s">
        <v>104</v>
      </c>
      <c r="C106" s="1" t="str">
        <f>HYPERLINK("https://talan.bank.gov.ua/get-user-certificate/WmaP32OcoHjg5dyO_6Vm","Завантажити сертифікат")</f>
        <v>Завантажити сертифікат</v>
      </c>
    </row>
    <row r="107" spans="1:3" ht="28.8" x14ac:dyDescent="0.3">
      <c r="A107" s="3">
        <v>106</v>
      </c>
      <c r="B107" s="1" t="s">
        <v>105</v>
      </c>
      <c r="C107" s="1" t="str">
        <f>HYPERLINK("https://talan.bank.gov.ua/get-user-certificate/WmaP3FEQQopJJAMRR9Jx","Завантажити сертифікат")</f>
        <v>Завантажити сертифікат</v>
      </c>
    </row>
    <row r="108" spans="1:3" ht="28.8" x14ac:dyDescent="0.3">
      <c r="A108" s="3">
        <v>107</v>
      </c>
      <c r="B108" s="1" t="s">
        <v>106</v>
      </c>
      <c r="C108" s="1" t="str">
        <f>HYPERLINK("https://talan.bank.gov.ua/get-user-certificate/WmaP3fd7cZaupR2ch3bR","Завантажити сертифікат")</f>
        <v>Завантажити сертифікат</v>
      </c>
    </row>
    <row r="109" spans="1:3" x14ac:dyDescent="0.3">
      <c r="A109" s="3">
        <v>108</v>
      </c>
      <c r="B109" s="1" t="s">
        <v>107</v>
      </c>
      <c r="C109" s="1" t="str">
        <f>HYPERLINK("https://talan.bank.gov.ua/get-user-certificate/WmaP3al4my_ns2FGsQ04","Завантажити сертифікат")</f>
        <v>Завантажити сертифікат</v>
      </c>
    </row>
    <row r="110" spans="1:3" ht="28.8" x14ac:dyDescent="0.3">
      <c r="A110" s="3">
        <v>109</v>
      </c>
      <c r="B110" s="1" t="s">
        <v>108</v>
      </c>
      <c r="C110" s="1" t="str">
        <f>HYPERLINK("https://talan.bank.gov.ua/get-user-certificate/WmaP3Q0DclKcNxVJDm-C","Завантажити сертифікат")</f>
        <v>Завантажити сертифікат</v>
      </c>
    </row>
    <row r="111" spans="1:3" x14ac:dyDescent="0.3">
      <c r="A111" s="3">
        <v>110</v>
      </c>
      <c r="B111" s="1" t="s">
        <v>109</v>
      </c>
      <c r="C111" s="1" t="str">
        <f>HYPERLINK("https://talan.bank.gov.ua/get-user-certificate/WmaP3mWLHF-4KnndiS4x","Завантажити сертифікат")</f>
        <v>Завантажити сертифікат</v>
      </c>
    </row>
    <row r="112" spans="1:3" x14ac:dyDescent="0.3">
      <c r="A112" s="3">
        <v>111</v>
      </c>
      <c r="B112" s="1" t="s">
        <v>110</v>
      </c>
      <c r="C112" s="1" t="str">
        <f>HYPERLINK("https://talan.bank.gov.ua/get-user-certificate/WmaP36NvBmcqk-czmEPd","Завантажити сертифікат")</f>
        <v>Завантажити сертифікат</v>
      </c>
    </row>
    <row r="113" spans="1:3" ht="28.8" x14ac:dyDescent="0.3">
      <c r="A113" s="3">
        <v>112</v>
      </c>
      <c r="B113" s="1" t="s">
        <v>111</v>
      </c>
      <c r="C113" s="1" t="str">
        <f>HYPERLINK("https://talan.bank.gov.ua/get-user-certificate/WmaP372oCVgnCsgZlFlH","Завантажити сертифікат")</f>
        <v>Завантажити сертифікат</v>
      </c>
    </row>
    <row r="114" spans="1:3" ht="28.8" x14ac:dyDescent="0.3">
      <c r="A114" s="3">
        <v>113</v>
      </c>
      <c r="B114" s="1" t="s">
        <v>112</v>
      </c>
      <c r="C114" s="1" t="str">
        <f>HYPERLINK("https://talan.bank.gov.ua/get-user-certificate/WmaP3dj4zGgpqaxhfqh5","Завантажити сертифікат")</f>
        <v>Завантажити сертифікат</v>
      </c>
    </row>
    <row r="115" spans="1:3" ht="28.8" x14ac:dyDescent="0.3">
      <c r="A115" s="3">
        <v>114</v>
      </c>
      <c r="B115" s="1" t="s">
        <v>113</v>
      </c>
      <c r="C115" s="1" t="str">
        <f>HYPERLINK("https://talan.bank.gov.ua/get-user-certificate/WmaP3lbsg9SdjGB1kO4C","Завантажити сертифікат")</f>
        <v>Завантажити сертифікат</v>
      </c>
    </row>
    <row r="116" spans="1:3" ht="28.8" x14ac:dyDescent="0.3">
      <c r="A116" s="3">
        <v>115</v>
      </c>
      <c r="B116" s="1" t="s">
        <v>114</v>
      </c>
      <c r="C116" s="1" t="str">
        <f>HYPERLINK("https://talan.bank.gov.ua/get-user-certificate/WmaP30GmGZ5nHPO86Wtg","Завантажити сертифікат")</f>
        <v>Завантажити сертифікат</v>
      </c>
    </row>
    <row r="117" spans="1:3" ht="28.8" x14ac:dyDescent="0.3">
      <c r="A117" s="3">
        <v>116</v>
      </c>
      <c r="B117" s="1" t="s">
        <v>115</v>
      </c>
      <c r="C117" s="1" t="str">
        <f>HYPERLINK("https://talan.bank.gov.ua/get-user-certificate/WmaP31h3gogPCUTZwfiD","Завантажити сертифікат")</f>
        <v>Завантажити сертифікат</v>
      </c>
    </row>
    <row r="118" spans="1:3" ht="28.8" x14ac:dyDescent="0.3">
      <c r="A118" s="3">
        <v>117</v>
      </c>
      <c r="B118" s="1" t="s">
        <v>116</v>
      </c>
      <c r="C118" s="1" t="str">
        <f>HYPERLINK("https://talan.bank.gov.ua/get-user-certificate/WmaP3tGgtDc1WIipVr8K","Завантажити сертифікат")</f>
        <v>Завантажити сертифікат</v>
      </c>
    </row>
    <row r="119" spans="1:3" ht="28.8" x14ac:dyDescent="0.3">
      <c r="A119" s="3">
        <v>118</v>
      </c>
      <c r="B119" s="1" t="s">
        <v>117</v>
      </c>
      <c r="C119" s="1" t="str">
        <f>HYPERLINK("https://talan.bank.gov.ua/get-user-certificate/WmaP3Zfl5R7p2JWbXu3Z","Завантажити сертифікат")</f>
        <v>Завантажити сертифікат</v>
      </c>
    </row>
    <row r="120" spans="1:3" ht="28.8" x14ac:dyDescent="0.3">
      <c r="A120" s="3">
        <v>119</v>
      </c>
      <c r="B120" s="1" t="s">
        <v>118</v>
      </c>
      <c r="C120" s="1" t="str">
        <f>HYPERLINK("https://talan.bank.gov.ua/get-user-certificate/WmaP3oz4CQNvxzJBrl6o","Завантажити сертифікат")</f>
        <v>Завантажити сертифікат</v>
      </c>
    </row>
    <row r="121" spans="1:3" ht="28.8" x14ac:dyDescent="0.3">
      <c r="A121" s="3">
        <v>120</v>
      </c>
      <c r="B121" s="1" t="s">
        <v>119</v>
      </c>
      <c r="C121" s="1" t="str">
        <f>HYPERLINK("https://talan.bank.gov.ua/get-user-certificate/WmaP3keSkn8iFWRjByDP","Завантажити сертифікат")</f>
        <v>Завантажити сертифікат</v>
      </c>
    </row>
    <row r="122" spans="1:3" ht="28.8" x14ac:dyDescent="0.3">
      <c r="A122" s="3">
        <v>121</v>
      </c>
      <c r="B122" s="1" t="s">
        <v>120</v>
      </c>
      <c r="C122" s="1" t="str">
        <f>HYPERLINK("https://talan.bank.gov.ua/get-user-certificate/WmaP3MW1J4o2l-DaRCvJ","Завантажити сертифікат")</f>
        <v>Завантажити сертифікат</v>
      </c>
    </row>
    <row r="123" spans="1:3" x14ac:dyDescent="0.3">
      <c r="A123" s="3">
        <v>122</v>
      </c>
      <c r="B123" s="1" t="s">
        <v>121</v>
      </c>
      <c r="C123" s="1" t="str">
        <f>HYPERLINK("https://talan.bank.gov.ua/get-user-certificate/WmaP3i6b7W8sPy28CpYy","Завантажити сертифікат")</f>
        <v>Завантажити сертифікат</v>
      </c>
    </row>
    <row r="124" spans="1:3" ht="28.8" x14ac:dyDescent="0.3">
      <c r="A124" s="3">
        <v>123</v>
      </c>
      <c r="B124" s="1" t="s">
        <v>1100</v>
      </c>
      <c r="C124" t="str">
        <f>HYPERLINK("https://talan.bank.gov.ua/get-user-certificate/lnKV8QbxPauu4KRn4Hl9","Завантажити сертифікат")</f>
        <v>Завантажити сертифікат</v>
      </c>
    </row>
    <row r="125" spans="1:3" ht="28.8" x14ac:dyDescent="0.3">
      <c r="A125" s="3">
        <v>124</v>
      </c>
      <c r="B125" s="1" t="s">
        <v>122</v>
      </c>
      <c r="C125" s="1" t="str">
        <f>HYPERLINK("https://talan.bank.gov.ua/get-user-certificate/WmaP39S5j4nfO965YsLU","Завантажити сертифікат")</f>
        <v>Завантажити сертифікат</v>
      </c>
    </row>
    <row r="126" spans="1:3" x14ac:dyDescent="0.3">
      <c r="A126" s="3">
        <v>125</v>
      </c>
      <c r="B126" s="1" t="s">
        <v>123</v>
      </c>
      <c r="C126" s="1" t="str">
        <f>HYPERLINK("https://talan.bank.gov.ua/get-user-certificate/WmaP3dRWRCw2MFyvqEpP","Завантажити сертифікат")</f>
        <v>Завантажити сертифікат</v>
      </c>
    </row>
    <row r="127" spans="1:3" x14ac:dyDescent="0.3">
      <c r="A127" s="3">
        <v>126</v>
      </c>
      <c r="B127" s="1" t="s">
        <v>124</v>
      </c>
      <c r="C127" s="1" t="str">
        <f>HYPERLINK("https://talan.bank.gov.ua/get-user-certificate/WmaP3niKXXU3nb01h-HS","Завантажити сертифікат")</f>
        <v>Завантажити сертифікат</v>
      </c>
    </row>
    <row r="128" spans="1:3" x14ac:dyDescent="0.3">
      <c r="A128" s="3">
        <v>127</v>
      </c>
      <c r="B128" s="1" t="s">
        <v>125</v>
      </c>
      <c r="C128" s="1" t="str">
        <f>HYPERLINK("https://talan.bank.gov.ua/get-user-certificate/WmaP3rUYoc44E1zXbjhA","Завантажити сертифікат")</f>
        <v>Завантажити сертифікат</v>
      </c>
    </row>
    <row r="129" spans="1:3" ht="43.2" x14ac:dyDescent="0.3">
      <c r="A129" s="3">
        <v>128</v>
      </c>
      <c r="B129" s="1" t="s">
        <v>126</v>
      </c>
      <c r="C129" s="1" t="str">
        <f>HYPERLINK("https://talan.bank.gov.ua/get-user-certificate/WmaP3-sHD_XUUdz2NSWB","Завантажити сертифікат")</f>
        <v>Завантажити сертифікат</v>
      </c>
    </row>
    <row r="130" spans="1:3" x14ac:dyDescent="0.3">
      <c r="A130" s="3">
        <v>129</v>
      </c>
      <c r="B130" s="1" t="s">
        <v>127</v>
      </c>
      <c r="C130" s="1" t="str">
        <f>HYPERLINK("https://talan.bank.gov.ua/get-user-certificate/WmaP3txEYtE4_0SpHPlE","Завантажити сертифікат")</f>
        <v>Завантажити сертифікат</v>
      </c>
    </row>
    <row r="131" spans="1:3" ht="28.8" x14ac:dyDescent="0.3">
      <c r="A131" s="3">
        <v>130</v>
      </c>
      <c r="B131" s="1" t="s">
        <v>128</v>
      </c>
      <c r="C131" s="1" t="str">
        <f>HYPERLINK("https://talan.bank.gov.ua/get-user-certificate/WmaP3SjianRnQ3hWP4lq","Завантажити сертифікат")</f>
        <v>Завантажити сертифікат</v>
      </c>
    </row>
    <row r="132" spans="1:3" ht="28.8" x14ac:dyDescent="0.3">
      <c r="A132" s="3">
        <v>131</v>
      </c>
      <c r="B132" s="1" t="s">
        <v>129</v>
      </c>
      <c r="C132" s="1" t="str">
        <f>HYPERLINK("https://talan.bank.gov.ua/get-user-certificate/WmaP39J1aGUmLgtxjoQr","Завантажити сертифікат")</f>
        <v>Завантажити сертифікат</v>
      </c>
    </row>
    <row r="133" spans="1:3" x14ac:dyDescent="0.3">
      <c r="A133" s="3">
        <v>132</v>
      </c>
      <c r="B133" s="1" t="s">
        <v>130</v>
      </c>
      <c r="C133" s="1" t="str">
        <f>HYPERLINK("https://talan.bank.gov.ua/get-user-certificate/WmaP3s6sbKwGY-1l4fCx","Завантажити сертифікат")</f>
        <v>Завантажити сертифікат</v>
      </c>
    </row>
    <row r="134" spans="1:3" x14ac:dyDescent="0.3">
      <c r="A134" s="3">
        <v>133</v>
      </c>
      <c r="B134" s="1" t="s">
        <v>131</v>
      </c>
      <c r="C134" s="1" t="str">
        <f>HYPERLINK("https://talan.bank.gov.ua/get-user-certificate/WmaP3DtT7Ki_l_bfLlcD","Завантажити сертифікат")</f>
        <v>Завантажити сертифікат</v>
      </c>
    </row>
    <row r="135" spans="1:3" x14ac:dyDescent="0.3">
      <c r="A135" s="3">
        <v>134</v>
      </c>
      <c r="B135" s="1" t="s">
        <v>132</v>
      </c>
      <c r="C135" s="1" t="str">
        <f>HYPERLINK("https://talan.bank.gov.ua/get-user-certificate/WmaP30POUQEgOfp9YW-V","Завантажити сертифікат")</f>
        <v>Завантажити сертифікат</v>
      </c>
    </row>
    <row r="136" spans="1:3" ht="28.8" x14ac:dyDescent="0.3">
      <c r="A136" s="3">
        <v>135</v>
      </c>
      <c r="B136" s="1" t="s">
        <v>133</v>
      </c>
      <c r="C136" s="1" t="str">
        <f>HYPERLINK("https://talan.bank.gov.ua/get-user-certificate/WmaP38M3hQwwFSkx0_bB","Завантажити сертифікат")</f>
        <v>Завантажити сертифікат</v>
      </c>
    </row>
    <row r="137" spans="1:3" x14ac:dyDescent="0.3">
      <c r="A137" s="3">
        <v>136</v>
      </c>
      <c r="B137" s="1" t="s">
        <v>134</v>
      </c>
      <c r="C137" s="1" t="str">
        <f>HYPERLINK("https://talan.bank.gov.ua/get-user-certificate/WmaP3CjTFJajUVsjNCcZ","Завантажити сертифікат")</f>
        <v>Завантажити сертифікат</v>
      </c>
    </row>
    <row r="138" spans="1:3" ht="28.8" x14ac:dyDescent="0.3">
      <c r="A138" s="3">
        <v>137</v>
      </c>
      <c r="B138" s="1" t="s">
        <v>135</v>
      </c>
      <c r="C138" s="1" t="str">
        <f>HYPERLINK("https://talan.bank.gov.ua/get-user-certificate/WmaP3Yjxf4KyL0G8TNQI","Завантажити сертифікат")</f>
        <v>Завантажити сертифікат</v>
      </c>
    </row>
    <row r="139" spans="1:3" ht="28.8" x14ac:dyDescent="0.3">
      <c r="A139" s="3">
        <v>138</v>
      </c>
      <c r="B139" s="1" t="s">
        <v>136</v>
      </c>
      <c r="C139" s="1" t="str">
        <f>HYPERLINK("https://talan.bank.gov.ua/get-user-certificate/WmaP3sUtJXG6u_BnrUn8","Завантажити сертифікат")</f>
        <v>Завантажити сертифікат</v>
      </c>
    </row>
    <row r="140" spans="1:3" x14ac:dyDescent="0.3">
      <c r="A140" s="3">
        <v>139</v>
      </c>
      <c r="B140" s="1" t="s">
        <v>137</v>
      </c>
      <c r="C140" s="1" t="str">
        <f>HYPERLINK("https://talan.bank.gov.ua/get-user-certificate/WmaP37iqMOSMr0PsW8ew","Завантажити сертифікат")</f>
        <v>Завантажити сертифікат</v>
      </c>
    </row>
    <row r="141" spans="1:3" ht="28.8" x14ac:dyDescent="0.3">
      <c r="A141" s="3">
        <v>140</v>
      </c>
      <c r="B141" s="1" t="s">
        <v>138</v>
      </c>
      <c r="C141" s="1" t="str">
        <f>HYPERLINK("https://talan.bank.gov.ua/get-user-certificate/WmaP3xWNIbwId9mL5n03","Завантажити сертифікат")</f>
        <v>Завантажити сертифікат</v>
      </c>
    </row>
    <row r="142" spans="1:3" ht="43.2" x14ac:dyDescent="0.3">
      <c r="A142" s="3">
        <v>141</v>
      </c>
      <c r="B142" s="1" t="s">
        <v>139</v>
      </c>
      <c r="C142" s="1" t="str">
        <f>HYPERLINK("https://talan.bank.gov.ua/get-user-certificate/WmaP3S7ZFCrRO98MTGig","Завантажити сертифікат")</f>
        <v>Завантажити сертифікат</v>
      </c>
    </row>
    <row r="143" spans="1:3" x14ac:dyDescent="0.3">
      <c r="A143" s="3">
        <v>142</v>
      </c>
      <c r="B143" s="1" t="s">
        <v>140</v>
      </c>
      <c r="C143" s="1" t="str">
        <f>HYPERLINK("https://talan.bank.gov.ua/get-user-certificate/WmaP34dY9CMKsNyV1t3I","Завантажити сертифікат")</f>
        <v>Завантажити сертифікат</v>
      </c>
    </row>
    <row r="144" spans="1:3" x14ac:dyDescent="0.3">
      <c r="A144" s="3">
        <v>143</v>
      </c>
      <c r="B144" s="1" t="s">
        <v>141</v>
      </c>
      <c r="C144" s="1" t="str">
        <f>HYPERLINK("https://talan.bank.gov.ua/get-user-certificate/WmaP3MoZLfiQPfPI1bIp","Завантажити сертифікат")</f>
        <v>Завантажити сертифікат</v>
      </c>
    </row>
    <row r="145" spans="1:3" ht="43.2" x14ac:dyDescent="0.3">
      <c r="A145" s="3">
        <v>144</v>
      </c>
      <c r="B145" s="1" t="s">
        <v>142</v>
      </c>
      <c r="C145" s="1" t="str">
        <f>HYPERLINK("https://talan.bank.gov.ua/get-user-certificate/WmaP3y-Hd8Ie-DOD4TS4","Завантажити сертифікат")</f>
        <v>Завантажити сертифікат</v>
      </c>
    </row>
    <row r="146" spans="1:3" x14ac:dyDescent="0.3">
      <c r="A146" s="3">
        <v>145</v>
      </c>
      <c r="B146" s="1" t="s">
        <v>143</v>
      </c>
      <c r="C146" s="1" t="str">
        <f>HYPERLINK("https://talan.bank.gov.ua/get-user-certificate/WmaP3JotDC9hMM2Fz0Sz","Завантажити сертифікат")</f>
        <v>Завантажити сертифікат</v>
      </c>
    </row>
    <row r="147" spans="1:3" x14ac:dyDescent="0.3">
      <c r="A147" s="3">
        <v>146</v>
      </c>
      <c r="B147" s="1" t="s">
        <v>144</v>
      </c>
      <c r="C147" s="1" t="str">
        <f>HYPERLINK("https://talan.bank.gov.ua/get-user-certificate/WmaP3fhzsKW_mg7J94UR","Завантажити сертифікат")</f>
        <v>Завантажити сертифікат</v>
      </c>
    </row>
    <row r="148" spans="1:3" ht="28.8" x14ac:dyDescent="0.3">
      <c r="A148" s="3">
        <v>147</v>
      </c>
      <c r="B148" s="1" t="s">
        <v>145</v>
      </c>
      <c r="C148" s="1" t="str">
        <f>HYPERLINK("https://talan.bank.gov.ua/get-user-certificate/WmaP3XUAuQZGXZAL7LJO","Завантажити сертифікат")</f>
        <v>Завантажити сертифікат</v>
      </c>
    </row>
    <row r="149" spans="1:3" ht="28.8" x14ac:dyDescent="0.3">
      <c r="A149" s="3">
        <v>148</v>
      </c>
      <c r="B149" s="1" t="s">
        <v>146</v>
      </c>
      <c r="C149" s="1" t="str">
        <f>HYPERLINK("https://talan.bank.gov.ua/get-user-certificate/WmaP3QI6OKLdViqAgM1R","Завантажити сертифікат")</f>
        <v>Завантажити сертифікат</v>
      </c>
    </row>
    <row r="150" spans="1:3" x14ac:dyDescent="0.3">
      <c r="A150" s="3">
        <v>149</v>
      </c>
      <c r="B150" s="1" t="s">
        <v>147</v>
      </c>
      <c r="C150" s="1" t="str">
        <f>HYPERLINK("https://talan.bank.gov.ua/get-user-certificate/WmaP3UfsP4IXfzqxbuet","Завантажити сертифікат")</f>
        <v>Завантажити сертифікат</v>
      </c>
    </row>
    <row r="151" spans="1:3" x14ac:dyDescent="0.3">
      <c r="A151" s="3">
        <v>150</v>
      </c>
      <c r="B151" s="1" t="s">
        <v>148</v>
      </c>
      <c r="C151" s="1" t="str">
        <f>HYPERLINK("https://talan.bank.gov.ua/get-user-certificate/WmaP3uqNePQsJfGUSEGc","Завантажити сертифікат")</f>
        <v>Завантажити сертифікат</v>
      </c>
    </row>
    <row r="152" spans="1:3" ht="28.8" x14ac:dyDescent="0.3">
      <c r="A152" s="3">
        <v>151</v>
      </c>
      <c r="B152" s="1" t="s">
        <v>149</v>
      </c>
      <c r="C152" s="1" t="str">
        <f>HYPERLINK("https://talan.bank.gov.ua/get-user-certificate/WmaP3fbGt1-jqqRNXrmo","Завантажити сертифікат")</f>
        <v>Завантажити сертифікат</v>
      </c>
    </row>
    <row r="153" spans="1:3" x14ac:dyDescent="0.3">
      <c r="A153" s="3">
        <v>152</v>
      </c>
      <c r="B153" s="1" t="s">
        <v>150</v>
      </c>
      <c r="C153" s="1" t="str">
        <f>HYPERLINK("https://talan.bank.gov.ua/get-user-certificate/WmaP3dzHRFF4XzUsPd5I","Завантажити сертифікат")</f>
        <v>Завантажити сертифікат</v>
      </c>
    </row>
    <row r="154" spans="1:3" x14ac:dyDescent="0.3">
      <c r="A154" s="3">
        <v>153</v>
      </c>
      <c r="B154" s="1" t="s">
        <v>151</v>
      </c>
      <c r="C154" s="1" t="str">
        <f>HYPERLINK("https://talan.bank.gov.ua/get-user-certificate/WmaP397k3CnFrmoSK6fl","Завантажити сертифікат")</f>
        <v>Завантажити сертифікат</v>
      </c>
    </row>
    <row r="155" spans="1:3" ht="28.8" x14ac:dyDescent="0.3">
      <c r="A155" s="3">
        <v>154</v>
      </c>
      <c r="B155" s="1" t="s">
        <v>152</v>
      </c>
      <c r="C155" s="1" t="str">
        <f>HYPERLINK("https://talan.bank.gov.ua/get-user-certificate/WmaP305arMBUSPSXXgh9","Завантажити сертифікат")</f>
        <v>Завантажити сертифікат</v>
      </c>
    </row>
    <row r="156" spans="1:3" x14ac:dyDescent="0.3">
      <c r="A156" s="3">
        <v>155</v>
      </c>
      <c r="B156" s="1" t="s">
        <v>153</v>
      </c>
      <c r="C156" s="1" t="str">
        <f>HYPERLINK("https://talan.bank.gov.ua/get-user-certificate/WmaP3zysz5GW0L6rbHmt","Завантажити сертифікат")</f>
        <v>Завантажити сертифікат</v>
      </c>
    </row>
    <row r="157" spans="1:3" ht="28.8" x14ac:dyDescent="0.3">
      <c r="A157" s="3">
        <v>156</v>
      </c>
      <c r="B157" s="1" t="s">
        <v>154</v>
      </c>
      <c r="C157" s="1" t="str">
        <f>HYPERLINK("https://talan.bank.gov.ua/get-user-certificate/WmaP3ZGfOsErubSIIWxH","Завантажити сертифікат")</f>
        <v>Завантажити сертифікат</v>
      </c>
    </row>
    <row r="158" spans="1:3" ht="28.8" x14ac:dyDescent="0.3">
      <c r="A158" s="3">
        <v>157</v>
      </c>
      <c r="B158" s="1" t="s">
        <v>155</v>
      </c>
      <c r="C158" s="1" t="str">
        <f>HYPERLINK("https://talan.bank.gov.ua/get-user-certificate/WmaP3Vv4JveSiO1jpClD","Завантажити сертифікат")</f>
        <v>Завантажити сертифікат</v>
      </c>
    </row>
    <row r="159" spans="1:3" x14ac:dyDescent="0.3">
      <c r="A159" s="3">
        <v>158</v>
      </c>
      <c r="B159" s="1" t="s">
        <v>156</v>
      </c>
      <c r="C159" s="1" t="str">
        <f>HYPERLINK("https://talan.bank.gov.ua/get-user-certificate/WmaP3a4lFlxts17FtZkY","Завантажити сертифікат")</f>
        <v>Завантажити сертифікат</v>
      </c>
    </row>
    <row r="160" spans="1:3" ht="28.8" x14ac:dyDescent="0.3">
      <c r="A160" s="3">
        <v>159</v>
      </c>
      <c r="B160" s="1" t="s">
        <v>157</v>
      </c>
      <c r="C160" s="1" t="str">
        <f>HYPERLINK("https://talan.bank.gov.ua/get-user-certificate/WmaP3fsg1z_79tAxZZNL","Завантажити сертифікат")</f>
        <v>Завантажити сертифікат</v>
      </c>
    </row>
    <row r="161" spans="1:3" ht="28.8" x14ac:dyDescent="0.3">
      <c r="A161" s="3">
        <v>160</v>
      </c>
      <c r="B161" s="1" t="s">
        <v>158</v>
      </c>
      <c r="C161" s="1" t="str">
        <f>HYPERLINK("https://talan.bank.gov.ua/get-user-certificate/WmaP3t1UUqrDOc8H88rJ","Завантажити сертифікат")</f>
        <v>Завантажити сертифікат</v>
      </c>
    </row>
    <row r="162" spans="1:3" x14ac:dyDescent="0.3">
      <c r="A162" s="3">
        <v>161</v>
      </c>
      <c r="B162" s="1" t="s">
        <v>159</v>
      </c>
      <c r="C162" s="1" t="str">
        <f>HYPERLINK("https://talan.bank.gov.ua/get-user-certificate/WmaP3Elrb4eaOXgOAbPJ","Завантажити сертифікат")</f>
        <v>Завантажити сертифікат</v>
      </c>
    </row>
    <row r="163" spans="1:3" ht="28.8" x14ac:dyDescent="0.3">
      <c r="A163" s="3">
        <v>162</v>
      </c>
      <c r="B163" s="1" t="s">
        <v>160</v>
      </c>
      <c r="C163" s="1" t="str">
        <f>HYPERLINK("https://talan.bank.gov.ua/get-user-certificate/WmaP332EZOlDTyXFb6Mw","Завантажити сертифікат")</f>
        <v>Завантажити сертифікат</v>
      </c>
    </row>
    <row r="164" spans="1:3" x14ac:dyDescent="0.3">
      <c r="A164" s="3">
        <v>163</v>
      </c>
      <c r="B164" s="1" t="s">
        <v>161</v>
      </c>
      <c r="C164" s="1" t="str">
        <f>HYPERLINK("https://talan.bank.gov.ua/get-user-certificate/WmaP3GNg4pQ_zp90-CaC","Завантажити сертифікат")</f>
        <v>Завантажити сертифікат</v>
      </c>
    </row>
    <row r="165" spans="1:3" ht="28.8" x14ac:dyDescent="0.3">
      <c r="A165" s="3">
        <v>164</v>
      </c>
      <c r="B165" s="1" t="s">
        <v>162</v>
      </c>
      <c r="C165" s="1" t="str">
        <f>HYPERLINK("https://talan.bank.gov.ua/get-user-certificate/WmaP3l5urFY8hyCNvmzi","Завантажити сертифікат")</f>
        <v>Завантажити сертифікат</v>
      </c>
    </row>
    <row r="166" spans="1:3" ht="28.8" x14ac:dyDescent="0.3">
      <c r="A166" s="3">
        <v>165</v>
      </c>
      <c r="B166" s="1" t="s">
        <v>163</v>
      </c>
      <c r="C166" s="1" t="str">
        <f>HYPERLINK("https://talan.bank.gov.ua/get-user-certificate/WmaP3mDIrn0B9TLU9oXY","Завантажити сертифікат")</f>
        <v>Завантажити сертифікат</v>
      </c>
    </row>
    <row r="167" spans="1:3" x14ac:dyDescent="0.3">
      <c r="A167" s="3">
        <v>166</v>
      </c>
      <c r="B167" s="1" t="s">
        <v>164</v>
      </c>
      <c r="C167" s="1" t="str">
        <f>HYPERLINK("https://talan.bank.gov.ua/get-user-certificate/WmaP3OzRqbeNJRsOBsRR","Завантажити сертифікат")</f>
        <v>Завантажити сертифікат</v>
      </c>
    </row>
    <row r="168" spans="1:3" ht="28.8" x14ac:dyDescent="0.3">
      <c r="A168" s="3">
        <v>167</v>
      </c>
      <c r="B168" s="1" t="s">
        <v>165</v>
      </c>
      <c r="C168" s="1" t="str">
        <f>HYPERLINK("https://talan.bank.gov.ua/get-user-certificate/WmaP3iNh0U97WO5M6Fmr","Завантажити сертифікат")</f>
        <v>Завантажити сертифікат</v>
      </c>
    </row>
    <row r="169" spans="1:3" x14ac:dyDescent="0.3">
      <c r="A169" s="3">
        <v>168</v>
      </c>
      <c r="B169" s="1" t="s">
        <v>166</v>
      </c>
      <c r="C169" s="1" t="str">
        <f>HYPERLINK("https://talan.bank.gov.ua/get-user-certificate/WmaP30I3cj5dlZSBmYm5","Завантажити сертифікат")</f>
        <v>Завантажити сертифікат</v>
      </c>
    </row>
    <row r="170" spans="1:3" x14ac:dyDescent="0.3">
      <c r="A170" s="3">
        <v>169</v>
      </c>
      <c r="B170" s="1" t="s">
        <v>167</v>
      </c>
      <c r="C170" s="1" t="str">
        <f>HYPERLINK("https://talan.bank.gov.ua/get-user-certificate/WmaP3tiey2K3rL1RQpu-","Завантажити сертифікат")</f>
        <v>Завантажити сертифікат</v>
      </c>
    </row>
    <row r="171" spans="1:3" x14ac:dyDescent="0.3">
      <c r="A171" s="3">
        <v>170</v>
      </c>
      <c r="B171" s="1" t="s">
        <v>168</v>
      </c>
      <c r="C171" s="1" t="str">
        <f>HYPERLINK("https://talan.bank.gov.ua/get-user-certificate/WmaP3G3sotLpwWjR8rKh","Завантажити сертифікат")</f>
        <v>Завантажити сертифікат</v>
      </c>
    </row>
    <row r="172" spans="1:3" ht="28.8" x14ac:dyDescent="0.3">
      <c r="A172" s="3">
        <v>171</v>
      </c>
      <c r="B172" s="1" t="s">
        <v>169</v>
      </c>
      <c r="C172" s="1" t="str">
        <f>HYPERLINK("https://talan.bank.gov.ua/get-user-certificate/WmaP3w4NW2NlJ2W04_DV","Завантажити сертифікат")</f>
        <v>Завантажити сертифікат</v>
      </c>
    </row>
    <row r="173" spans="1:3" ht="28.8" x14ac:dyDescent="0.3">
      <c r="A173" s="3">
        <v>172</v>
      </c>
      <c r="B173" s="1" t="s">
        <v>170</v>
      </c>
      <c r="C173" s="1" t="str">
        <f>HYPERLINK("https://talan.bank.gov.ua/get-user-certificate/WmaP3udxp91WMbLddtVu","Завантажити сертифікат")</f>
        <v>Завантажити сертифікат</v>
      </c>
    </row>
    <row r="174" spans="1:3" ht="28.8" x14ac:dyDescent="0.3">
      <c r="A174" s="3">
        <v>173</v>
      </c>
      <c r="B174" s="1" t="s">
        <v>171</v>
      </c>
      <c r="C174" s="1" t="str">
        <f>HYPERLINK("https://talan.bank.gov.ua/get-user-certificate/WmaP3rPK31Ix3hpFEv8j","Завантажити сертифікат")</f>
        <v>Завантажити сертифікат</v>
      </c>
    </row>
    <row r="175" spans="1:3" ht="28.8" x14ac:dyDescent="0.3">
      <c r="A175" s="3">
        <v>174</v>
      </c>
      <c r="B175" s="1" t="s">
        <v>172</v>
      </c>
      <c r="C175" s="1" t="str">
        <f>HYPERLINK("https://talan.bank.gov.ua/get-user-certificate/WmaP3coFPlw3lq63qgiD","Завантажити сертифікат")</f>
        <v>Завантажити сертифікат</v>
      </c>
    </row>
    <row r="176" spans="1:3" x14ac:dyDescent="0.3">
      <c r="A176" s="3">
        <v>175</v>
      </c>
      <c r="B176" s="1" t="s">
        <v>173</v>
      </c>
      <c r="C176" s="1" t="str">
        <f>HYPERLINK("https://talan.bank.gov.ua/get-user-certificate/WmaP3UA1kvgSuHA8Z_dG","Завантажити сертифікат")</f>
        <v>Завантажити сертифікат</v>
      </c>
    </row>
    <row r="177" spans="1:3" ht="28.8" x14ac:dyDescent="0.3">
      <c r="A177" s="3">
        <v>176</v>
      </c>
      <c r="B177" s="1" t="s">
        <v>174</v>
      </c>
      <c r="C177" s="1" t="str">
        <f>HYPERLINK("https://talan.bank.gov.ua/get-user-certificate/WmaP3Uo9fSIBkl_zVX0h","Завантажити сертифікат")</f>
        <v>Завантажити сертифікат</v>
      </c>
    </row>
    <row r="178" spans="1:3" ht="43.2" x14ac:dyDescent="0.3">
      <c r="A178" s="3">
        <v>177</v>
      </c>
      <c r="B178" s="1" t="s">
        <v>175</v>
      </c>
      <c r="C178" s="1" t="str">
        <f>HYPERLINK("https://talan.bank.gov.ua/get-user-certificate/WmaP3DMynDN-yPsvcbKk","Завантажити сертифікат")</f>
        <v>Завантажити сертифікат</v>
      </c>
    </row>
    <row r="179" spans="1:3" x14ac:dyDescent="0.3">
      <c r="A179" s="3">
        <v>178</v>
      </c>
      <c r="B179" s="1" t="s">
        <v>176</v>
      </c>
      <c r="C179" s="1" t="str">
        <f>HYPERLINK("https://talan.bank.gov.ua/get-user-certificate/WmaP3qDyL2vQEgk3fX84","Завантажити сертифікат")</f>
        <v>Завантажити сертифікат</v>
      </c>
    </row>
    <row r="180" spans="1:3" ht="28.8" x14ac:dyDescent="0.3">
      <c r="A180" s="3">
        <v>179</v>
      </c>
      <c r="B180" s="1" t="s">
        <v>177</v>
      </c>
      <c r="C180" s="1" t="str">
        <f>HYPERLINK("https://talan.bank.gov.ua/get-user-certificate/WmaP3lYdUbj59uWwd3P_","Завантажити сертифікат")</f>
        <v>Завантажити сертифікат</v>
      </c>
    </row>
    <row r="181" spans="1:3" ht="28.8" x14ac:dyDescent="0.3">
      <c r="A181" s="3">
        <v>180</v>
      </c>
      <c r="B181" s="1" t="s">
        <v>178</v>
      </c>
      <c r="C181" s="1" t="str">
        <f>HYPERLINK("https://talan.bank.gov.ua/get-user-certificate/WmaP3qFkXORs6MmMs4CU","Завантажити сертифікат")</f>
        <v>Завантажити сертифікат</v>
      </c>
    </row>
    <row r="182" spans="1:3" ht="28.8" x14ac:dyDescent="0.3">
      <c r="A182" s="3">
        <v>181</v>
      </c>
      <c r="B182" s="1" t="s">
        <v>179</v>
      </c>
      <c r="C182" s="1" t="str">
        <f>HYPERLINK("https://talan.bank.gov.ua/get-user-certificate/WmaP32P5I5UIQKN-S8zX","Завантажити сертифікат")</f>
        <v>Завантажити сертифікат</v>
      </c>
    </row>
    <row r="183" spans="1:3" ht="28.8" x14ac:dyDescent="0.3">
      <c r="A183" s="3">
        <v>182</v>
      </c>
      <c r="B183" s="1" t="s">
        <v>180</v>
      </c>
      <c r="C183" s="1" t="str">
        <f>HYPERLINK("https://talan.bank.gov.ua/get-user-certificate/WmaP34zoV0WAAFxsvVf8","Завантажити сертифікат")</f>
        <v>Завантажити сертифікат</v>
      </c>
    </row>
    <row r="184" spans="1:3" x14ac:dyDescent="0.3">
      <c r="A184" s="3">
        <v>183</v>
      </c>
      <c r="B184" s="1" t="s">
        <v>181</v>
      </c>
      <c r="C184" s="1" t="str">
        <f>HYPERLINK("https://talan.bank.gov.ua/get-user-certificate/WmaP3HxVrkieBlyTy1Xb","Завантажити сертифікат")</f>
        <v>Завантажити сертифікат</v>
      </c>
    </row>
    <row r="185" spans="1:3" ht="28.8" x14ac:dyDescent="0.3">
      <c r="A185" s="3">
        <v>184</v>
      </c>
      <c r="B185" s="1" t="s">
        <v>182</v>
      </c>
      <c r="C185" s="1" t="str">
        <f>HYPERLINK("https://talan.bank.gov.ua/get-user-certificate/WmaP3pzP9HpUfYGk8I-N","Завантажити сертифікат")</f>
        <v>Завантажити сертифікат</v>
      </c>
    </row>
    <row r="186" spans="1:3" x14ac:dyDescent="0.3">
      <c r="A186" s="3">
        <v>185</v>
      </c>
      <c r="B186" s="1" t="s">
        <v>183</v>
      </c>
      <c r="C186" s="1" t="str">
        <f>HYPERLINK("https://talan.bank.gov.ua/get-user-certificate/WmaP3lUgmGLtjfbF0MR3","Завантажити сертифікат")</f>
        <v>Завантажити сертифікат</v>
      </c>
    </row>
    <row r="187" spans="1:3" ht="43.2" x14ac:dyDescent="0.3">
      <c r="A187" s="3">
        <v>186</v>
      </c>
      <c r="B187" s="1" t="s">
        <v>184</v>
      </c>
      <c r="C187" s="1" t="str">
        <f>HYPERLINK("https://talan.bank.gov.ua/get-user-certificate/WmaP39X7GTZYF2LF0nFL","Завантажити сертифікат")</f>
        <v>Завантажити сертифікат</v>
      </c>
    </row>
    <row r="188" spans="1:3" x14ac:dyDescent="0.3">
      <c r="A188" s="3">
        <v>187</v>
      </c>
      <c r="B188" s="1" t="s">
        <v>185</v>
      </c>
      <c r="C188" s="1" t="str">
        <f>HYPERLINK("https://talan.bank.gov.ua/get-user-certificate/WmaP3ySfQiUNA_Ujwl9p","Завантажити сертифікат")</f>
        <v>Завантажити сертифікат</v>
      </c>
    </row>
    <row r="189" spans="1:3" x14ac:dyDescent="0.3">
      <c r="A189" s="3">
        <v>188</v>
      </c>
      <c r="B189" s="1" t="s">
        <v>186</v>
      </c>
      <c r="C189" s="1" t="str">
        <f>HYPERLINK("https://talan.bank.gov.ua/get-user-certificate/WmaP31RX-cSqsbVUUGm6","Завантажити сертифікат")</f>
        <v>Завантажити сертифікат</v>
      </c>
    </row>
    <row r="190" spans="1:3" x14ac:dyDescent="0.3">
      <c r="A190" s="3">
        <v>189</v>
      </c>
      <c r="B190" s="1" t="s">
        <v>187</v>
      </c>
      <c r="C190" s="1" t="str">
        <f>HYPERLINK("https://talan.bank.gov.ua/get-user-certificate/WmaP3kkWwH-beJKI6zfo","Завантажити сертифікат")</f>
        <v>Завантажити сертифікат</v>
      </c>
    </row>
    <row r="191" spans="1:3" x14ac:dyDescent="0.3">
      <c r="A191" s="3">
        <v>190</v>
      </c>
      <c r="B191" s="1" t="s">
        <v>188</v>
      </c>
      <c r="C191" s="1" t="str">
        <f>HYPERLINK("https://talan.bank.gov.ua/get-user-certificate/WmaP3cZib_0pGOA0N9Q1","Завантажити сертифікат")</f>
        <v>Завантажити сертифікат</v>
      </c>
    </row>
    <row r="192" spans="1:3" ht="28.8" x14ac:dyDescent="0.3">
      <c r="A192" s="3">
        <v>191</v>
      </c>
      <c r="B192" s="1" t="s">
        <v>189</v>
      </c>
      <c r="C192" s="1" t="str">
        <f>HYPERLINK("https://talan.bank.gov.ua/get-user-certificate/WmaP37TXJaactRrks5Sj","Завантажити сертифікат")</f>
        <v>Завантажити сертифікат</v>
      </c>
    </row>
    <row r="193" spans="1:3" ht="43.2" x14ac:dyDescent="0.3">
      <c r="A193" s="3">
        <v>192</v>
      </c>
      <c r="B193" s="1" t="s">
        <v>190</v>
      </c>
      <c r="C193" s="1" t="str">
        <f>HYPERLINK("https://talan.bank.gov.ua/get-user-certificate/WmaP3afJjctWGGywwTC9","Завантажити сертифікат")</f>
        <v>Завантажити сертифікат</v>
      </c>
    </row>
    <row r="194" spans="1:3" ht="28.8" x14ac:dyDescent="0.3">
      <c r="A194" s="3">
        <v>193</v>
      </c>
      <c r="B194" s="1" t="s">
        <v>191</v>
      </c>
      <c r="C194" s="1" t="str">
        <f>HYPERLINK("https://talan.bank.gov.ua/get-user-certificate/WmaP3of6ufuzi41HB6n3","Завантажити сертифікат")</f>
        <v>Завантажити сертифікат</v>
      </c>
    </row>
    <row r="195" spans="1:3" x14ac:dyDescent="0.3">
      <c r="A195" s="3">
        <v>194</v>
      </c>
      <c r="B195" s="1" t="s">
        <v>192</v>
      </c>
      <c r="C195" s="1" t="str">
        <f>HYPERLINK("https://talan.bank.gov.ua/get-user-certificate/WmaP35KMNTdscIR6GGU2","Завантажити сертифікат")</f>
        <v>Завантажити сертифікат</v>
      </c>
    </row>
    <row r="196" spans="1:3" ht="28.8" x14ac:dyDescent="0.3">
      <c r="A196" s="3">
        <v>195</v>
      </c>
      <c r="B196" s="1" t="s">
        <v>193</v>
      </c>
      <c r="C196" s="1" t="str">
        <f>HYPERLINK("https://talan.bank.gov.ua/get-user-certificate/WmaP3J_hfaqsEn4rrnhL","Завантажити сертифікат")</f>
        <v>Завантажити сертифікат</v>
      </c>
    </row>
    <row r="197" spans="1:3" ht="28.8" x14ac:dyDescent="0.3">
      <c r="A197" s="3">
        <v>196</v>
      </c>
      <c r="B197" s="1" t="s">
        <v>194</v>
      </c>
      <c r="C197" s="1" t="str">
        <f>HYPERLINK("https://talan.bank.gov.ua/get-user-certificate/WmaP3y7x0otGyuaswImL","Завантажити сертифікат")</f>
        <v>Завантажити сертифікат</v>
      </c>
    </row>
    <row r="198" spans="1:3" x14ac:dyDescent="0.3">
      <c r="A198" s="3">
        <v>197</v>
      </c>
      <c r="B198" s="1" t="s">
        <v>195</v>
      </c>
      <c r="C198" s="1" t="str">
        <f>HYPERLINK("https://talan.bank.gov.ua/get-user-certificate/WmaP3Yji66ADfh6yUsqr","Завантажити сертифікат")</f>
        <v>Завантажити сертифікат</v>
      </c>
    </row>
    <row r="199" spans="1:3" ht="28.8" x14ac:dyDescent="0.3">
      <c r="A199" s="3">
        <v>198</v>
      </c>
      <c r="B199" s="1" t="s">
        <v>196</v>
      </c>
      <c r="C199" s="1" t="str">
        <f>HYPERLINK("https://talan.bank.gov.ua/get-user-certificate/WmaP3hZyNQTtFcakCVEb","Завантажити сертифікат")</f>
        <v>Завантажити сертифікат</v>
      </c>
    </row>
    <row r="200" spans="1:3" ht="28.8" x14ac:dyDescent="0.3">
      <c r="A200" s="3">
        <v>199</v>
      </c>
      <c r="B200" s="1" t="s">
        <v>197</v>
      </c>
      <c r="C200" s="1" t="str">
        <f>HYPERLINK("https://talan.bank.gov.ua/get-user-certificate/WmaP3VSR6BnuFhx6xls_","Завантажити сертифікат")</f>
        <v>Завантажити сертифікат</v>
      </c>
    </row>
    <row r="201" spans="1:3" ht="28.8" x14ac:dyDescent="0.3">
      <c r="A201" s="3">
        <v>200</v>
      </c>
      <c r="B201" s="1" t="s">
        <v>198</v>
      </c>
      <c r="C201" s="1" t="str">
        <f>HYPERLINK("https://talan.bank.gov.ua/get-user-certificate/WmaP3L9qLnd2IGSsvQux","Завантажити сертифікат")</f>
        <v>Завантажити сертифікат</v>
      </c>
    </row>
    <row r="202" spans="1:3" ht="28.8" x14ac:dyDescent="0.3">
      <c r="A202" s="3">
        <v>201</v>
      </c>
      <c r="B202" s="1" t="s">
        <v>199</v>
      </c>
      <c r="C202" s="1" t="str">
        <f>HYPERLINK("https://talan.bank.gov.ua/get-user-certificate/WmaP3nRlLg1wmHCKYBgF","Завантажити сертифікат")</f>
        <v>Завантажити сертифікат</v>
      </c>
    </row>
    <row r="203" spans="1:3" x14ac:dyDescent="0.3">
      <c r="A203" s="3">
        <v>202</v>
      </c>
      <c r="B203" s="1" t="s">
        <v>200</v>
      </c>
      <c r="C203" s="1" t="str">
        <f>HYPERLINK("https://talan.bank.gov.ua/get-user-certificate/WmaP3BqZpqH5UXOqZXII","Завантажити сертифікат")</f>
        <v>Завантажити сертифікат</v>
      </c>
    </row>
    <row r="204" spans="1:3" x14ac:dyDescent="0.3">
      <c r="A204" s="3">
        <v>203</v>
      </c>
      <c r="B204" s="1" t="s">
        <v>201</v>
      </c>
      <c r="C204" s="1" t="str">
        <f>HYPERLINK("https://talan.bank.gov.ua/get-user-certificate/WmaP3V-LNttXKWupsc-D","Завантажити сертифікат")</f>
        <v>Завантажити сертифікат</v>
      </c>
    </row>
    <row r="205" spans="1:3" ht="28.8" x14ac:dyDescent="0.3">
      <c r="A205" s="3">
        <v>204</v>
      </c>
      <c r="B205" s="1" t="s">
        <v>202</v>
      </c>
      <c r="C205" s="1" t="str">
        <f>HYPERLINK("https://talan.bank.gov.ua/get-user-certificate/WmaP3tY59QBIqQ5tE-HJ","Завантажити сертифікат")</f>
        <v>Завантажити сертифікат</v>
      </c>
    </row>
    <row r="206" spans="1:3" ht="28.8" x14ac:dyDescent="0.3">
      <c r="A206" s="3">
        <v>205</v>
      </c>
      <c r="B206" s="1" t="s">
        <v>203</v>
      </c>
      <c r="C206" s="1" t="str">
        <f>HYPERLINK("https://talan.bank.gov.ua/get-user-certificate/WmaP3GUPV0PHhO174jK2","Завантажити сертифікат")</f>
        <v>Завантажити сертифікат</v>
      </c>
    </row>
    <row r="207" spans="1:3" ht="28.8" x14ac:dyDescent="0.3">
      <c r="A207" s="3">
        <v>206</v>
      </c>
      <c r="B207" s="1" t="s">
        <v>204</v>
      </c>
      <c r="C207" s="1" t="str">
        <f>HYPERLINK("https://talan.bank.gov.ua/get-user-certificate/WmaP3EGQuibfruMqdu4g","Завантажити сертифікат")</f>
        <v>Завантажити сертифікат</v>
      </c>
    </row>
    <row r="208" spans="1:3" x14ac:dyDescent="0.3">
      <c r="A208" s="3">
        <v>207</v>
      </c>
      <c r="B208" s="1" t="s">
        <v>205</v>
      </c>
      <c r="C208" s="1" t="str">
        <f>HYPERLINK("https://talan.bank.gov.ua/get-user-certificate/WmaP3gV5Y43lqg41DJKv","Завантажити сертифікат")</f>
        <v>Завантажити сертифікат</v>
      </c>
    </row>
    <row r="209" spans="1:3" x14ac:dyDescent="0.3">
      <c r="A209" s="3">
        <v>208</v>
      </c>
      <c r="B209" s="1" t="s">
        <v>206</v>
      </c>
      <c r="C209" s="1" t="str">
        <f>HYPERLINK("https://talan.bank.gov.ua/get-user-certificate/WmaP3sMN68cBxCLwLiH_","Завантажити сертифікат")</f>
        <v>Завантажити сертифікат</v>
      </c>
    </row>
    <row r="210" spans="1:3" x14ac:dyDescent="0.3">
      <c r="A210" s="3">
        <v>209</v>
      </c>
      <c r="B210" s="1" t="s">
        <v>207</v>
      </c>
      <c r="C210" s="1" t="str">
        <f>HYPERLINK("https://talan.bank.gov.ua/get-user-certificate/WmaP3bPxKeqbib3OzQvz","Завантажити сертифікат")</f>
        <v>Завантажити сертифікат</v>
      </c>
    </row>
    <row r="211" spans="1:3" x14ac:dyDescent="0.3">
      <c r="A211" s="3">
        <v>210</v>
      </c>
      <c r="B211" s="1" t="s">
        <v>208</v>
      </c>
      <c r="C211" s="1" t="str">
        <f>HYPERLINK("https://talan.bank.gov.ua/get-user-certificate/WmaP3OQDm9GclUrJ-uXR","Завантажити сертифікат")</f>
        <v>Завантажити сертифікат</v>
      </c>
    </row>
    <row r="212" spans="1:3" ht="43.2" x14ac:dyDescent="0.3">
      <c r="A212" s="3">
        <v>211</v>
      </c>
      <c r="B212" s="1" t="s">
        <v>209</v>
      </c>
      <c r="C212" s="1" t="str">
        <f>HYPERLINK("https://talan.bank.gov.ua/get-user-certificate/WmaP3DrZFEn1ZiqTXWq0","Завантажити сертифікат")</f>
        <v>Завантажити сертифікат</v>
      </c>
    </row>
    <row r="213" spans="1:3" ht="43.2" x14ac:dyDescent="0.3">
      <c r="A213" s="3">
        <v>212</v>
      </c>
      <c r="B213" s="1" t="s">
        <v>210</v>
      </c>
      <c r="C213" s="1" t="str">
        <f>HYPERLINK("https://talan.bank.gov.ua/get-user-certificate/WmaP3bcS7RptxX8LiFqT","Завантажити сертифікат")</f>
        <v>Завантажити сертифікат</v>
      </c>
    </row>
    <row r="214" spans="1:3" ht="28.8" x14ac:dyDescent="0.3">
      <c r="A214" s="3">
        <v>213</v>
      </c>
      <c r="B214" s="1" t="s">
        <v>211</v>
      </c>
      <c r="C214" s="1" t="str">
        <f>HYPERLINK("https://talan.bank.gov.ua/get-user-certificate/WmaP3VmpkNfhzPrAez1u","Завантажити сертифікат")</f>
        <v>Завантажити сертифікат</v>
      </c>
    </row>
    <row r="215" spans="1:3" ht="28.8" x14ac:dyDescent="0.3">
      <c r="A215" s="3">
        <v>214</v>
      </c>
      <c r="B215" s="1" t="s">
        <v>212</v>
      </c>
      <c r="C215" s="1" t="str">
        <f>HYPERLINK("https://talan.bank.gov.ua/get-user-certificate/WmaP3nQjZF1cvQG1uOyP","Завантажити сертифікат")</f>
        <v>Завантажити сертифікат</v>
      </c>
    </row>
    <row r="216" spans="1:3" ht="28.8" x14ac:dyDescent="0.3">
      <c r="A216" s="3">
        <v>215</v>
      </c>
      <c r="B216" s="1" t="s">
        <v>213</v>
      </c>
      <c r="C216" s="1" t="str">
        <f>HYPERLINK("https://talan.bank.gov.ua/get-user-certificate/WmaP39-j5rzlVO3Crjnh","Завантажити сертифікат")</f>
        <v>Завантажити сертифікат</v>
      </c>
    </row>
    <row r="217" spans="1:3" ht="43.2" x14ac:dyDescent="0.3">
      <c r="A217" s="3">
        <v>216</v>
      </c>
      <c r="B217" s="1" t="s">
        <v>214</v>
      </c>
      <c r="C217" s="1" t="str">
        <f>HYPERLINK("https://talan.bank.gov.ua/get-user-certificate/WmaP3NQ6lKNqQpG5XH9K","Завантажити сертифікат")</f>
        <v>Завантажити сертифікат</v>
      </c>
    </row>
    <row r="218" spans="1:3" ht="28.8" x14ac:dyDescent="0.3">
      <c r="A218" s="3">
        <v>217</v>
      </c>
      <c r="B218" s="1" t="s">
        <v>215</v>
      </c>
      <c r="C218" s="1" t="str">
        <f>HYPERLINK("https://talan.bank.gov.ua/get-user-certificate/WmaP30lksi314YSE0sNG","Завантажити сертифікат")</f>
        <v>Завантажити сертифікат</v>
      </c>
    </row>
    <row r="219" spans="1:3" ht="43.2" x14ac:dyDescent="0.3">
      <c r="A219" s="3">
        <v>218</v>
      </c>
      <c r="B219" s="1" t="s">
        <v>216</v>
      </c>
      <c r="C219" s="1" t="str">
        <f>HYPERLINK("https://talan.bank.gov.ua/get-user-certificate/WmaP30KU4ZZ-o2jvaWBQ","Завантажити сертифікат")</f>
        <v>Завантажити сертифікат</v>
      </c>
    </row>
    <row r="220" spans="1:3" x14ac:dyDescent="0.3">
      <c r="A220" s="3">
        <v>219</v>
      </c>
      <c r="B220" s="1" t="s">
        <v>217</v>
      </c>
      <c r="C220" s="1" t="str">
        <f>HYPERLINK("https://talan.bank.gov.ua/get-user-certificate/WmaP3D3XPl1WoyT9d_3b","Завантажити сертифікат")</f>
        <v>Завантажити сертифікат</v>
      </c>
    </row>
    <row r="221" spans="1:3" ht="28.8" x14ac:dyDescent="0.3">
      <c r="A221" s="3">
        <v>220</v>
      </c>
      <c r="B221" s="1" t="s">
        <v>218</v>
      </c>
      <c r="C221" s="1" t="str">
        <f>HYPERLINK("https://talan.bank.gov.ua/get-user-certificate/WmaP3BA8ixvJpz8PRPkp","Завантажити сертифікат")</f>
        <v>Завантажити сертифікат</v>
      </c>
    </row>
    <row r="222" spans="1:3" ht="28.8" x14ac:dyDescent="0.3">
      <c r="A222" s="3">
        <v>221</v>
      </c>
      <c r="B222" s="1" t="s">
        <v>219</v>
      </c>
      <c r="C222" s="1" t="str">
        <f>HYPERLINK("https://talan.bank.gov.ua/get-user-certificate/WmaP3_FCIY3wqDo_i6QZ","Завантажити сертифікат")</f>
        <v>Завантажити сертифікат</v>
      </c>
    </row>
    <row r="223" spans="1:3" ht="28.8" x14ac:dyDescent="0.3">
      <c r="A223" s="3">
        <v>222</v>
      </c>
      <c r="B223" s="1" t="s">
        <v>220</v>
      </c>
      <c r="C223" s="1" t="str">
        <f>HYPERLINK("https://talan.bank.gov.ua/get-user-certificate/WmaP3kQgPhxcGXH32oX9","Завантажити сертифікат")</f>
        <v>Завантажити сертифікат</v>
      </c>
    </row>
    <row r="224" spans="1:3" x14ac:dyDescent="0.3">
      <c r="A224" s="3">
        <v>223</v>
      </c>
      <c r="B224" s="1" t="s">
        <v>221</v>
      </c>
      <c r="C224" s="1" t="str">
        <f>HYPERLINK("https://talan.bank.gov.ua/get-user-certificate/WmaP3DBphIHAGezfeJs2","Завантажити сертифікат")</f>
        <v>Завантажити сертифікат</v>
      </c>
    </row>
    <row r="225" spans="1:3" x14ac:dyDescent="0.3">
      <c r="A225" s="3">
        <v>224</v>
      </c>
      <c r="B225" s="1" t="s">
        <v>222</v>
      </c>
      <c r="C225" s="1" t="str">
        <f>HYPERLINK("https://talan.bank.gov.ua/get-user-certificate/WmaP3d7zLKUbkOIdhrNs","Завантажити сертифікат")</f>
        <v>Завантажити сертифікат</v>
      </c>
    </row>
    <row r="226" spans="1:3" x14ac:dyDescent="0.3">
      <c r="A226" s="3">
        <v>225</v>
      </c>
      <c r="B226" s="1" t="s">
        <v>223</v>
      </c>
      <c r="C226" s="1" t="str">
        <f>HYPERLINK("https://talan.bank.gov.ua/get-user-certificate/WmaP3Ff73yWJvhSmrlwZ","Завантажити сертифікат")</f>
        <v>Завантажити сертифікат</v>
      </c>
    </row>
    <row r="227" spans="1:3" ht="28.8" x14ac:dyDescent="0.3">
      <c r="A227" s="3">
        <v>226</v>
      </c>
      <c r="B227" s="1" t="s">
        <v>224</v>
      </c>
      <c r="C227" s="1" t="str">
        <f>HYPERLINK("https://talan.bank.gov.ua/get-user-certificate/WmaP3S-9zyoMe6g3SyPb","Завантажити сертифікат")</f>
        <v>Завантажити сертифікат</v>
      </c>
    </row>
    <row r="228" spans="1:3" ht="28.8" x14ac:dyDescent="0.3">
      <c r="A228" s="3">
        <v>227</v>
      </c>
      <c r="B228" s="1" t="s">
        <v>225</v>
      </c>
      <c r="C228" s="1" t="str">
        <f>HYPERLINK("https://talan.bank.gov.ua/get-user-certificate/WmaP30O9XRHSPaO0qJ_n","Завантажити сертифікат")</f>
        <v>Завантажити сертифікат</v>
      </c>
    </row>
    <row r="229" spans="1:3" ht="28.8" x14ac:dyDescent="0.3">
      <c r="A229" s="3">
        <v>228</v>
      </c>
      <c r="B229" s="1" t="s">
        <v>226</v>
      </c>
      <c r="C229" s="1" t="str">
        <f>HYPERLINK("https://talan.bank.gov.ua/get-user-certificate/WmaP30W1XWXLlg-GCJ_y","Завантажити сертифікат")</f>
        <v>Завантажити сертифікат</v>
      </c>
    </row>
    <row r="230" spans="1:3" ht="28.8" x14ac:dyDescent="0.3">
      <c r="A230" s="3">
        <v>229</v>
      </c>
      <c r="B230" s="1" t="s">
        <v>227</v>
      </c>
      <c r="C230" s="1" t="str">
        <f>HYPERLINK("https://talan.bank.gov.ua/get-user-certificate/WmaP3iUHFmbMBoODBLOq","Завантажити сертифікат")</f>
        <v>Завантажити сертифікат</v>
      </c>
    </row>
    <row r="231" spans="1:3" x14ac:dyDescent="0.3">
      <c r="A231" s="3">
        <v>230</v>
      </c>
      <c r="B231" s="1" t="s">
        <v>143</v>
      </c>
      <c r="C231" s="1" t="str">
        <f>HYPERLINK("https://talan.bank.gov.ua/get-user-certificate/WmaP3qRrnTQsvdCvwHX0","Завантажити сертифікат")</f>
        <v>Завантажити сертифікат</v>
      </c>
    </row>
    <row r="232" spans="1:3" x14ac:dyDescent="0.3">
      <c r="A232" s="3">
        <v>231</v>
      </c>
      <c r="B232" s="1" t="s">
        <v>228</v>
      </c>
      <c r="C232" s="1" t="str">
        <f>HYPERLINK("https://talan.bank.gov.ua/get-user-certificate/WmaP3cXxi47NJc3GzH-I","Завантажити сертифікат")</f>
        <v>Завантажити сертифікат</v>
      </c>
    </row>
    <row r="233" spans="1:3" ht="28.8" x14ac:dyDescent="0.3">
      <c r="A233" s="3">
        <v>232</v>
      </c>
      <c r="B233" s="1" t="s">
        <v>229</v>
      </c>
      <c r="C233" s="1" t="str">
        <f>HYPERLINK("https://talan.bank.gov.ua/get-user-certificate/WmaP3gMSAcEGYc1gJOKV","Завантажити сертифікат")</f>
        <v>Завантажити сертифікат</v>
      </c>
    </row>
    <row r="234" spans="1:3" x14ac:dyDescent="0.3">
      <c r="A234" s="3">
        <v>233</v>
      </c>
      <c r="B234" s="1" t="s">
        <v>230</v>
      </c>
      <c r="C234" s="1" t="str">
        <f>HYPERLINK("https://talan.bank.gov.ua/get-user-certificate/WmaP3cse7s3MaimZRNe9","Завантажити сертифікат")</f>
        <v>Завантажити сертифікат</v>
      </c>
    </row>
    <row r="235" spans="1:3" ht="28.8" x14ac:dyDescent="0.3">
      <c r="A235" s="3">
        <v>234</v>
      </c>
      <c r="B235" s="1" t="s">
        <v>231</v>
      </c>
      <c r="C235" s="1" t="str">
        <f>HYPERLINK("https://talan.bank.gov.ua/get-user-certificate/WmaP36T6Su-wlpO-CRFn","Завантажити сертифікат")</f>
        <v>Завантажити сертифікат</v>
      </c>
    </row>
    <row r="236" spans="1:3" x14ac:dyDescent="0.3">
      <c r="A236" s="3">
        <v>235</v>
      </c>
      <c r="B236" s="1" t="s">
        <v>232</v>
      </c>
      <c r="C236" s="1" t="str">
        <f>HYPERLINK("https://talan.bank.gov.ua/get-user-certificate/WmaP3-G0MKOJmjDVoyI_","Завантажити сертифікат")</f>
        <v>Завантажити сертифікат</v>
      </c>
    </row>
    <row r="237" spans="1:3" x14ac:dyDescent="0.3">
      <c r="A237" s="3">
        <v>236</v>
      </c>
      <c r="B237" s="1" t="s">
        <v>233</v>
      </c>
      <c r="C237" s="1" t="str">
        <f>HYPERLINK("https://talan.bank.gov.ua/get-user-certificate/WmaP3I-q8E-O11LNs9PX","Завантажити сертифікат")</f>
        <v>Завантажити сертифікат</v>
      </c>
    </row>
    <row r="238" spans="1:3" x14ac:dyDescent="0.3">
      <c r="A238" s="3">
        <v>237</v>
      </c>
      <c r="B238" s="1" t="s">
        <v>234</v>
      </c>
      <c r="C238" s="1" t="str">
        <f>HYPERLINK("https://talan.bank.gov.ua/get-user-certificate/WmaP3FKgXccGshm7lVX2","Завантажити сертифікат")</f>
        <v>Завантажити сертифікат</v>
      </c>
    </row>
    <row r="239" spans="1:3" ht="28.8" x14ac:dyDescent="0.3">
      <c r="A239" s="3">
        <v>238</v>
      </c>
      <c r="B239" s="1" t="s">
        <v>235</v>
      </c>
      <c r="C239" s="1" t="str">
        <f>HYPERLINK("https://talan.bank.gov.ua/get-user-certificate/WmaP3qHGBbUYc_8vDNVP","Завантажити сертифікат")</f>
        <v>Завантажити сертифікат</v>
      </c>
    </row>
    <row r="240" spans="1:3" x14ac:dyDescent="0.3">
      <c r="A240" s="3">
        <v>239</v>
      </c>
      <c r="B240" s="1" t="s">
        <v>236</v>
      </c>
      <c r="C240" s="1" t="str">
        <f>HYPERLINK("https://talan.bank.gov.ua/get-user-certificate/WmaP3T6WRVLELjpPD7LT","Завантажити сертифікат")</f>
        <v>Завантажити сертифікат</v>
      </c>
    </row>
    <row r="241" spans="1:3" ht="28.8" x14ac:dyDescent="0.3">
      <c r="A241" s="3">
        <v>240</v>
      </c>
      <c r="B241" s="1" t="s">
        <v>237</v>
      </c>
      <c r="C241" s="1" t="str">
        <f>HYPERLINK("https://talan.bank.gov.ua/get-user-certificate/WmaP3yzLTG8p1cg5ypYq","Завантажити сертифікат")</f>
        <v>Завантажити сертифікат</v>
      </c>
    </row>
    <row r="242" spans="1:3" x14ac:dyDescent="0.3">
      <c r="A242" s="3">
        <v>241</v>
      </c>
      <c r="B242" s="1" t="s">
        <v>238</v>
      </c>
      <c r="C242" s="1" t="str">
        <f>HYPERLINK("https://talan.bank.gov.ua/get-user-certificate/WmaP3PIVXd2Zk7xOzndi","Завантажити сертифікат")</f>
        <v>Завантажити сертифікат</v>
      </c>
    </row>
    <row r="243" spans="1:3" x14ac:dyDescent="0.3">
      <c r="A243" s="3">
        <v>242</v>
      </c>
      <c r="B243" s="1" t="s">
        <v>239</v>
      </c>
      <c r="C243" s="1" t="str">
        <f>HYPERLINK("https://talan.bank.gov.ua/get-user-certificate/WmaP3rqBbFIPCx96aawM","Завантажити сертифікат")</f>
        <v>Завантажити сертифікат</v>
      </c>
    </row>
    <row r="244" spans="1:3" ht="28.8" x14ac:dyDescent="0.3">
      <c r="A244" s="3">
        <v>243</v>
      </c>
      <c r="B244" s="1" t="s">
        <v>240</v>
      </c>
      <c r="C244" s="1" t="str">
        <f>HYPERLINK("https://talan.bank.gov.ua/get-user-certificate/WmaP3RUyupyT5y-LnJ9L","Завантажити сертифікат")</f>
        <v>Завантажити сертифікат</v>
      </c>
    </row>
    <row r="245" spans="1:3" x14ac:dyDescent="0.3">
      <c r="A245" s="3">
        <v>244</v>
      </c>
      <c r="B245" s="1" t="s">
        <v>241</v>
      </c>
      <c r="C245" s="1" t="str">
        <f>HYPERLINK("https://talan.bank.gov.ua/get-user-certificate/WmaP3AmRSc0iEaX3V5Pm","Завантажити сертифікат")</f>
        <v>Завантажити сертифікат</v>
      </c>
    </row>
    <row r="246" spans="1:3" ht="28.8" x14ac:dyDescent="0.3">
      <c r="A246" s="3">
        <v>245</v>
      </c>
      <c r="B246" s="1" t="s">
        <v>242</v>
      </c>
      <c r="C246" s="1" t="str">
        <f>HYPERLINK("https://talan.bank.gov.ua/get-user-certificate/WmaP3JcrPjAgmJGmVWfg","Завантажити сертифікат")</f>
        <v>Завантажити сертифікат</v>
      </c>
    </row>
    <row r="247" spans="1:3" x14ac:dyDescent="0.3">
      <c r="A247" s="3">
        <v>246</v>
      </c>
      <c r="B247" s="1" t="s">
        <v>243</v>
      </c>
      <c r="C247" s="1" t="str">
        <f>HYPERLINK("https://talan.bank.gov.ua/get-user-certificate/WmaP3_InttxPwcVOxONB","Завантажити сертифікат")</f>
        <v>Завантажити сертифікат</v>
      </c>
    </row>
    <row r="248" spans="1:3" ht="28.8" x14ac:dyDescent="0.3">
      <c r="A248" s="3">
        <v>247</v>
      </c>
      <c r="B248" s="1" t="s">
        <v>244</v>
      </c>
      <c r="C248" s="1" t="str">
        <f>HYPERLINK("https://talan.bank.gov.ua/get-user-certificate/WmaP3dzsxQCwBpwdjzwB","Завантажити сертифікат")</f>
        <v>Завантажити сертифікат</v>
      </c>
    </row>
    <row r="249" spans="1:3" ht="28.8" x14ac:dyDescent="0.3">
      <c r="A249" s="3">
        <v>248</v>
      </c>
      <c r="B249" s="1" t="s">
        <v>245</v>
      </c>
      <c r="C249" s="1" t="str">
        <f>HYPERLINK("https://talan.bank.gov.ua/get-user-certificate/WmaP3H1KBGKtw_gHrj-e","Завантажити сертифікат")</f>
        <v>Завантажити сертифікат</v>
      </c>
    </row>
    <row r="250" spans="1:3" ht="28.8" x14ac:dyDescent="0.3">
      <c r="A250" s="3">
        <v>249</v>
      </c>
      <c r="B250" s="1" t="s">
        <v>246</v>
      </c>
      <c r="C250" s="1" t="str">
        <f>HYPERLINK("https://talan.bank.gov.ua/get-user-certificate/WmaP30jCv_c66S9hyKiL","Завантажити сертифікат")</f>
        <v>Завантажити сертифікат</v>
      </c>
    </row>
    <row r="251" spans="1:3" ht="28.8" x14ac:dyDescent="0.3">
      <c r="A251" s="3">
        <v>250</v>
      </c>
      <c r="B251" s="1" t="s">
        <v>247</v>
      </c>
      <c r="C251" s="1" t="str">
        <f>HYPERLINK("https://talan.bank.gov.ua/get-user-certificate/WmaP3fQdXhq8sw5GscCc","Завантажити сертифікат")</f>
        <v>Завантажити сертифікат</v>
      </c>
    </row>
    <row r="252" spans="1:3" x14ac:dyDescent="0.3">
      <c r="A252" s="3">
        <v>251</v>
      </c>
      <c r="B252" s="1" t="s">
        <v>248</v>
      </c>
      <c r="C252" s="1" t="str">
        <f>HYPERLINK("https://talan.bank.gov.ua/get-user-certificate/WmaP3vVLM0cwnhhMf6Nr","Завантажити сертифікат")</f>
        <v>Завантажити сертифікат</v>
      </c>
    </row>
    <row r="253" spans="1:3" x14ac:dyDescent="0.3">
      <c r="A253" s="3">
        <v>252</v>
      </c>
      <c r="B253" s="1" t="s">
        <v>249</v>
      </c>
      <c r="C253" s="1" t="str">
        <f>HYPERLINK("https://talan.bank.gov.ua/get-user-certificate/WmaP3WaCG7Y9ipHED5P5","Завантажити сертифікат")</f>
        <v>Завантажити сертифікат</v>
      </c>
    </row>
    <row r="254" spans="1:3" x14ac:dyDescent="0.3">
      <c r="A254" s="3">
        <v>253</v>
      </c>
      <c r="B254" s="1" t="s">
        <v>250</v>
      </c>
      <c r="C254" s="1" t="str">
        <f>HYPERLINK("https://talan.bank.gov.ua/get-user-certificate/WmaP3YtMOVLNzI7gkTHs","Завантажити сертифікат")</f>
        <v>Завантажити сертифікат</v>
      </c>
    </row>
    <row r="255" spans="1:3" ht="28.8" x14ac:dyDescent="0.3">
      <c r="A255" s="3">
        <v>254</v>
      </c>
      <c r="B255" s="1" t="s">
        <v>251</v>
      </c>
      <c r="C255" s="1" t="str">
        <f>HYPERLINK("https://talan.bank.gov.ua/get-user-certificate/WmaP3fmuN2k9Xtn7pJU1","Завантажити сертифікат")</f>
        <v>Завантажити сертифікат</v>
      </c>
    </row>
    <row r="256" spans="1:3" ht="28.8" x14ac:dyDescent="0.3">
      <c r="A256" s="3">
        <v>255</v>
      </c>
      <c r="B256" s="1" t="s">
        <v>252</v>
      </c>
      <c r="C256" s="1" t="str">
        <f>HYPERLINK("https://talan.bank.gov.ua/get-user-certificate/WmaP3A6tfKxIdB1ah69h","Завантажити сертифікат")</f>
        <v>Завантажити сертифікат</v>
      </c>
    </row>
    <row r="257" spans="1:3" x14ac:dyDescent="0.3">
      <c r="A257" s="3">
        <v>256</v>
      </c>
      <c r="B257" s="1" t="s">
        <v>253</v>
      </c>
      <c r="C257" s="1" t="str">
        <f>HYPERLINK("https://talan.bank.gov.ua/get-user-certificate/WmaP3kW6w812N1jtIsJ2","Завантажити сертифікат")</f>
        <v>Завантажити сертифікат</v>
      </c>
    </row>
    <row r="258" spans="1:3" x14ac:dyDescent="0.3">
      <c r="A258" s="3">
        <v>257</v>
      </c>
      <c r="B258" s="1" t="s">
        <v>254</v>
      </c>
      <c r="C258" s="1" t="str">
        <f>HYPERLINK("https://talan.bank.gov.ua/get-user-certificate/WmaP3Aeh5B1G6I5cTT4E","Завантажити сертифікат")</f>
        <v>Завантажити сертифікат</v>
      </c>
    </row>
    <row r="259" spans="1:3" ht="28.8" x14ac:dyDescent="0.3">
      <c r="A259" s="3">
        <v>258</v>
      </c>
      <c r="B259" s="1" t="s">
        <v>255</v>
      </c>
      <c r="C259" s="1" t="str">
        <f>HYPERLINK("https://talan.bank.gov.ua/get-user-certificate/WmaP3cPHSQY1I2bsvhpH","Завантажити сертифікат")</f>
        <v>Завантажити сертифікат</v>
      </c>
    </row>
    <row r="260" spans="1:3" ht="28.8" x14ac:dyDescent="0.3">
      <c r="A260" s="3">
        <v>259</v>
      </c>
      <c r="B260" s="1" t="s">
        <v>256</v>
      </c>
      <c r="C260" s="1" t="str">
        <f>HYPERLINK("https://talan.bank.gov.ua/get-user-certificate/WmaP3AP7xmHOxUCOoQbp","Завантажити сертифікат")</f>
        <v>Завантажити сертифікат</v>
      </c>
    </row>
    <row r="261" spans="1:3" ht="28.8" x14ac:dyDescent="0.3">
      <c r="A261" s="3">
        <v>260</v>
      </c>
      <c r="B261" s="1" t="s">
        <v>257</v>
      </c>
      <c r="C261" s="1" t="str">
        <f>HYPERLINK("https://talan.bank.gov.ua/get-user-certificate/WmaP3Qz5Qs8KPvpbkgJ4","Завантажити сертифікат")</f>
        <v>Завантажити сертифікат</v>
      </c>
    </row>
    <row r="262" spans="1:3" x14ac:dyDescent="0.3">
      <c r="A262" s="3">
        <v>261</v>
      </c>
      <c r="B262" s="1" t="s">
        <v>258</v>
      </c>
      <c r="C262" s="1" t="str">
        <f>HYPERLINK("https://talan.bank.gov.ua/get-user-certificate/WmaP3OPLl36bWL9ls48M","Завантажити сертифікат")</f>
        <v>Завантажити сертифікат</v>
      </c>
    </row>
    <row r="263" spans="1:3" ht="28.8" x14ac:dyDescent="0.3">
      <c r="A263" s="3">
        <v>262</v>
      </c>
      <c r="B263" s="1" t="s">
        <v>259</v>
      </c>
      <c r="C263" s="1" t="str">
        <f>HYPERLINK("https://talan.bank.gov.ua/get-user-certificate/WmaP3nnKT6k8Oj989gju","Завантажити сертифікат")</f>
        <v>Завантажити сертифікат</v>
      </c>
    </row>
    <row r="264" spans="1:3" ht="43.2" x14ac:dyDescent="0.3">
      <c r="A264" s="3">
        <v>263</v>
      </c>
      <c r="B264" s="1" t="s">
        <v>260</v>
      </c>
      <c r="C264" s="1" t="str">
        <f>HYPERLINK("https://talan.bank.gov.ua/get-user-certificate/WmaP3vJ0vvo7pckjjcqR","Завантажити сертифікат")</f>
        <v>Завантажити сертифікат</v>
      </c>
    </row>
    <row r="265" spans="1:3" x14ac:dyDescent="0.3">
      <c r="A265" s="3">
        <v>264</v>
      </c>
      <c r="B265" s="1" t="s">
        <v>261</v>
      </c>
      <c r="C265" s="1" t="str">
        <f>HYPERLINK("https://talan.bank.gov.ua/get-user-certificate/WmaP3TQs7dVkcOEY32jt","Завантажити сертифікат")</f>
        <v>Завантажити сертифікат</v>
      </c>
    </row>
    <row r="266" spans="1:3" ht="28.8" x14ac:dyDescent="0.3">
      <c r="A266" s="3">
        <v>265</v>
      </c>
      <c r="B266" s="1" t="s">
        <v>262</v>
      </c>
      <c r="C266" s="1" t="str">
        <f>HYPERLINK("https://talan.bank.gov.ua/get-user-certificate/WmaP35xmSVRGUyS-qWlI","Завантажити сертифікат")</f>
        <v>Завантажити сертифікат</v>
      </c>
    </row>
    <row r="267" spans="1:3" ht="28.8" x14ac:dyDescent="0.3">
      <c r="A267" s="3">
        <v>266</v>
      </c>
      <c r="B267" s="1" t="s">
        <v>263</v>
      </c>
      <c r="C267" s="1" t="str">
        <f>HYPERLINK("https://talan.bank.gov.ua/get-user-certificate/WmaP3qhVP-1zbUpKU6rk","Завантажити сертифікат")</f>
        <v>Завантажити сертифікат</v>
      </c>
    </row>
    <row r="268" spans="1:3" x14ac:dyDescent="0.3">
      <c r="A268" s="3">
        <v>267</v>
      </c>
      <c r="B268" s="1" t="s">
        <v>264</v>
      </c>
      <c r="C268" s="1" t="str">
        <f>HYPERLINK("https://talan.bank.gov.ua/get-user-certificate/WmaP354twx5zwJke8xZP","Завантажити сертифікат")</f>
        <v>Завантажити сертифікат</v>
      </c>
    </row>
    <row r="269" spans="1:3" ht="28.8" x14ac:dyDescent="0.3">
      <c r="A269" s="3">
        <v>268</v>
      </c>
      <c r="B269" s="1" t="s">
        <v>265</v>
      </c>
      <c r="C269" s="1" t="str">
        <f>HYPERLINK("https://talan.bank.gov.ua/get-user-certificate/WmaP31antXJ9i0wWMd2f","Завантажити сертифікат")</f>
        <v>Завантажити сертифікат</v>
      </c>
    </row>
    <row r="270" spans="1:3" x14ac:dyDescent="0.3">
      <c r="A270" s="3">
        <v>269</v>
      </c>
      <c r="B270" s="1" t="s">
        <v>266</v>
      </c>
      <c r="C270" s="1" t="str">
        <f>HYPERLINK("https://talan.bank.gov.ua/get-user-certificate/WmaP3FWPxQqewCqIH1EH","Завантажити сертифікат")</f>
        <v>Завантажити сертифікат</v>
      </c>
    </row>
    <row r="271" spans="1:3" ht="28.8" x14ac:dyDescent="0.3">
      <c r="A271" s="3">
        <v>270</v>
      </c>
      <c r="B271" s="1" t="s">
        <v>267</v>
      </c>
      <c r="C271" s="1" t="str">
        <f>HYPERLINK("https://talan.bank.gov.ua/get-user-certificate/WmaP3iH-IClu7jKG3MTe","Завантажити сертифікат")</f>
        <v>Завантажити сертифікат</v>
      </c>
    </row>
    <row r="272" spans="1:3" x14ac:dyDescent="0.3">
      <c r="A272" s="3">
        <v>271</v>
      </c>
      <c r="B272" s="1" t="s">
        <v>268</v>
      </c>
      <c r="C272" s="1" t="str">
        <f>HYPERLINK("https://talan.bank.gov.ua/get-user-certificate/WmaP3GvFZXQvE6ibS-tQ","Завантажити сертифікат")</f>
        <v>Завантажити сертифікат</v>
      </c>
    </row>
    <row r="273" spans="1:3" ht="28.8" x14ac:dyDescent="0.3">
      <c r="A273" s="3">
        <v>272</v>
      </c>
      <c r="B273" s="1" t="s">
        <v>269</v>
      </c>
      <c r="C273" s="1" t="str">
        <f>HYPERLINK("https://talan.bank.gov.ua/get-user-certificate/WmaP3nyavVdko5mwC8cD","Завантажити сертифікат")</f>
        <v>Завантажити сертифікат</v>
      </c>
    </row>
    <row r="274" spans="1:3" ht="28.8" x14ac:dyDescent="0.3">
      <c r="A274" s="3">
        <v>273</v>
      </c>
      <c r="B274" s="1" t="s">
        <v>270</v>
      </c>
      <c r="C274" s="1" t="str">
        <f>HYPERLINK("https://talan.bank.gov.ua/get-user-certificate/WmaP3EH1I1ipxRHBffn2","Завантажити сертифікат")</f>
        <v>Завантажити сертифікат</v>
      </c>
    </row>
    <row r="275" spans="1:3" x14ac:dyDescent="0.3">
      <c r="A275" s="3">
        <v>274</v>
      </c>
      <c r="B275" s="1" t="s">
        <v>271</v>
      </c>
      <c r="C275" s="1" t="str">
        <f>HYPERLINK("https://talan.bank.gov.ua/get-user-certificate/WmaP3sFMfPld9M4Xkeyi","Завантажити сертифікат")</f>
        <v>Завантажити сертифікат</v>
      </c>
    </row>
    <row r="276" spans="1:3" ht="28.8" x14ac:dyDescent="0.3">
      <c r="A276" s="3">
        <v>275</v>
      </c>
      <c r="B276" s="1" t="s">
        <v>272</v>
      </c>
      <c r="C276" s="1" t="str">
        <f>HYPERLINK("https://talan.bank.gov.ua/get-user-certificate/WmaP3v0STx96WVDmtNxw","Завантажити сертифікат")</f>
        <v>Завантажити сертифікат</v>
      </c>
    </row>
    <row r="277" spans="1:3" ht="28.8" x14ac:dyDescent="0.3">
      <c r="A277" s="3">
        <v>276</v>
      </c>
      <c r="B277" s="1" t="s">
        <v>273</v>
      </c>
      <c r="C277" s="1" t="str">
        <f>HYPERLINK("https://talan.bank.gov.ua/get-user-certificate/WmaP3iJNGMIm12lMC2Fd","Завантажити сертифікат")</f>
        <v>Завантажити сертифікат</v>
      </c>
    </row>
    <row r="278" spans="1:3" ht="28.8" x14ac:dyDescent="0.3">
      <c r="A278" s="3">
        <v>277</v>
      </c>
      <c r="B278" s="1" t="s">
        <v>274</v>
      </c>
      <c r="C278" s="1" t="str">
        <f>HYPERLINK("https://talan.bank.gov.ua/get-user-certificate/WmaP3XGf20yYMa0QsAFy","Завантажити сертифікат")</f>
        <v>Завантажити сертифікат</v>
      </c>
    </row>
    <row r="279" spans="1:3" x14ac:dyDescent="0.3">
      <c r="A279" s="3">
        <v>278</v>
      </c>
      <c r="B279" s="1" t="s">
        <v>275</v>
      </c>
      <c r="C279" s="1" t="str">
        <f>HYPERLINK("https://talan.bank.gov.ua/get-user-certificate/WmaP3O_tEp53Cq6gv1t4","Завантажити сертифікат")</f>
        <v>Завантажити сертифікат</v>
      </c>
    </row>
    <row r="280" spans="1:3" ht="28.8" x14ac:dyDescent="0.3">
      <c r="A280" s="3">
        <v>279</v>
      </c>
      <c r="B280" s="1" t="s">
        <v>276</v>
      </c>
      <c r="C280" s="1" t="str">
        <f>HYPERLINK("https://talan.bank.gov.ua/get-user-certificate/WmaP39oY87jiUsBSbjVm","Завантажити сертифікат")</f>
        <v>Завантажити сертифікат</v>
      </c>
    </row>
    <row r="281" spans="1:3" x14ac:dyDescent="0.3">
      <c r="A281" s="3">
        <v>280</v>
      </c>
      <c r="B281" s="1" t="s">
        <v>277</v>
      </c>
      <c r="C281" s="1" t="str">
        <f>HYPERLINK("https://talan.bank.gov.ua/get-user-certificate/WmaP3oWTVDkamRwTey0g","Завантажити сертифікат")</f>
        <v>Завантажити сертифікат</v>
      </c>
    </row>
    <row r="282" spans="1:3" ht="43.2" x14ac:dyDescent="0.3">
      <c r="A282" s="3">
        <v>281</v>
      </c>
      <c r="B282" s="1" t="s">
        <v>278</v>
      </c>
      <c r="C282" s="1" t="str">
        <f>HYPERLINK("https://talan.bank.gov.ua/get-user-certificate/WmaP3ckSSIBZWEfG6Ir8","Завантажити сертифікат")</f>
        <v>Завантажити сертифікат</v>
      </c>
    </row>
    <row r="283" spans="1:3" ht="28.8" x14ac:dyDescent="0.3">
      <c r="A283" s="3">
        <v>282</v>
      </c>
      <c r="B283" s="1" t="s">
        <v>279</v>
      </c>
      <c r="C283" s="1" t="str">
        <f>HYPERLINK("https://talan.bank.gov.ua/get-user-certificate/WmaP3Mpt_tJ0cL4b16LY","Завантажити сертифікат")</f>
        <v>Завантажити сертифікат</v>
      </c>
    </row>
    <row r="284" spans="1:3" x14ac:dyDescent="0.3">
      <c r="A284" s="3">
        <v>283</v>
      </c>
      <c r="B284" s="1" t="s">
        <v>280</v>
      </c>
      <c r="C284" s="1" t="str">
        <f>HYPERLINK("https://talan.bank.gov.ua/get-user-certificate/WmaP3a5Pz4UK37HAZWi6","Завантажити сертифікат")</f>
        <v>Завантажити сертифікат</v>
      </c>
    </row>
    <row r="285" spans="1:3" ht="28.8" x14ac:dyDescent="0.3">
      <c r="A285" s="3">
        <v>284</v>
      </c>
      <c r="B285" s="1" t="s">
        <v>281</v>
      </c>
      <c r="C285" s="1" t="str">
        <f>HYPERLINK("https://talan.bank.gov.ua/get-user-certificate/WmaP3rOITpDz8-pxSpfQ","Завантажити сертифікат")</f>
        <v>Завантажити сертифікат</v>
      </c>
    </row>
    <row r="286" spans="1:3" x14ac:dyDescent="0.3">
      <c r="A286" s="3">
        <v>285</v>
      </c>
      <c r="B286" s="1" t="s">
        <v>282</v>
      </c>
      <c r="C286" s="1" t="str">
        <f>HYPERLINK("https://talan.bank.gov.ua/get-user-certificate/WmaP3JRwSMoUSi78cDN5","Завантажити сертифікат")</f>
        <v>Завантажити сертифікат</v>
      </c>
    </row>
    <row r="287" spans="1:3" ht="28.8" x14ac:dyDescent="0.3">
      <c r="A287" s="3">
        <v>286</v>
      </c>
      <c r="B287" s="1" t="s">
        <v>283</v>
      </c>
      <c r="C287" s="1" t="str">
        <f>HYPERLINK("https://talan.bank.gov.ua/get-user-certificate/WmaP3rj2acUXLbm1vvMS","Завантажити сертифікат")</f>
        <v>Завантажити сертифікат</v>
      </c>
    </row>
    <row r="288" spans="1:3" ht="28.8" x14ac:dyDescent="0.3">
      <c r="A288" s="3">
        <v>287</v>
      </c>
      <c r="B288" s="1" t="s">
        <v>284</v>
      </c>
      <c r="C288" s="1" t="str">
        <f>HYPERLINK("https://talan.bank.gov.ua/get-user-certificate/WmaP338qBwqS5DbfSJa4","Завантажити сертифікат")</f>
        <v>Завантажити сертифікат</v>
      </c>
    </row>
    <row r="289" spans="1:3" ht="28.8" x14ac:dyDescent="0.3">
      <c r="A289" s="3">
        <v>288</v>
      </c>
      <c r="B289" s="1" t="s">
        <v>285</v>
      </c>
      <c r="C289" s="1" t="str">
        <f>HYPERLINK("https://talan.bank.gov.ua/get-user-certificate/WmaP3RrWFJ1LPWfdCnCt","Завантажити сертифікат")</f>
        <v>Завантажити сертифікат</v>
      </c>
    </row>
    <row r="290" spans="1:3" x14ac:dyDescent="0.3">
      <c r="A290" s="3">
        <v>289</v>
      </c>
      <c r="B290" s="1" t="s">
        <v>286</v>
      </c>
      <c r="C290" s="1" t="str">
        <f>HYPERLINK("https://talan.bank.gov.ua/get-user-certificate/WmaP3dx8kLHP0oBVJLUS","Завантажити сертифікат")</f>
        <v>Завантажити сертифікат</v>
      </c>
    </row>
    <row r="291" spans="1:3" ht="43.2" x14ac:dyDescent="0.3">
      <c r="A291" s="3">
        <v>290</v>
      </c>
      <c r="B291" s="1" t="s">
        <v>1102</v>
      </c>
      <c r="C291" t="str">
        <f>HYPERLINK("https://talan.bank.gov.ua/get-user-certificate/dATuaBLCeFjyjKFO-IfJ","Завантажити сертифікат")</f>
        <v>Завантажити сертифікат</v>
      </c>
    </row>
    <row r="292" spans="1:3" ht="43.2" x14ac:dyDescent="0.3">
      <c r="A292" s="3">
        <v>291</v>
      </c>
      <c r="B292" s="1" t="s">
        <v>287</v>
      </c>
      <c r="C292" s="1" t="str">
        <f>HYPERLINK("https://talan.bank.gov.ua/get-user-certificate/WmaP3tRrB73u8Gw-vtzx","Завантажити сертифікат")</f>
        <v>Завантажити сертифікат</v>
      </c>
    </row>
    <row r="293" spans="1:3" ht="43.2" x14ac:dyDescent="0.3">
      <c r="A293" s="3">
        <v>292</v>
      </c>
      <c r="B293" s="1" t="s">
        <v>288</v>
      </c>
      <c r="C293" s="1" t="str">
        <f>HYPERLINK("https://talan.bank.gov.ua/get-user-certificate/WmaP3e5kSXph1AA1-atR","Завантажити сертифікат")</f>
        <v>Завантажити сертифікат</v>
      </c>
    </row>
    <row r="294" spans="1:3" x14ac:dyDescent="0.3">
      <c r="A294" s="3">
        <v>293</v>
      </c>
      <c r="B294" s="1" t="s">
        <v>289</v>
      </c>
      <c r="C294" s="1" t="str">
        <f>HYPERLINK("https://talan.bank.gov.ua/get-user-certificate/WmaP3eJhf0g2zZbRdSBp","Завантажити сертифікат")</f>
        <v>Завантажити сертифікат</v>
      </c>
    </row>
    <row r="295" spans="1:3" ht="28.8" x14ac:dyDescent="0.3">
      <c r="A295" s="3">
        <v>294</v>
      </c>
      <c r="B295" s="1" t="s">
        <v>290</v>
      </c>
      <c r="C295" s="1" t="str">
        <f>HYPERLINK("https://talan.bank.gov.ua/get-user-certificate/WmaP3SmusVhRzTsL0VgO","Завантажити сертифікат")</f>
        <v>Завантажити сертифікат</v>
      </c>
    </row>
    <row r="296" spans="1:3" x14ac:dyDescent="0.3">
      <c r="A296" s="3">
        <v>295</v>
      </c>
      <c r="B296" s="1" t="s">
        <v>291</v>
      </c>
      <c r="C296" s="1" t="str">
        <f>HYPERLINK("https://talan.bank.gov.ua/get-user-certificate/WmaP3wnYgNYj-U6ouRRp","Завантажити сертифікат")</f>
        <v>Завантажити сертифікат</v>
      </c>
    </row>
    <row r="297" spans="1:3" ht="28.8" x14ac:dyDescent="0.3">
      <c r="A297" s="3">
        <v>296</v>
      </c>
      <c r="B297" s="1" t="s">
        <v>292</v>
      </c>
      <c r="C297" s="1" t="str">
        <f>HYPERLINK("https://talan.bank.gov.ua/get-user-certificate/WmaP3tikfkjosKr3MSnr","Завантажити сертифікат")</f>
        <v>Завантажити сертифікат</v>
      </c>
    </row>
    <row r="298" spans="1:3" x14ac:dyDescent="0.3">
      <c r="A298" s="3">
        <v>297</v>
      </c>
      <c r="B298" s="1" t="s">
        <v>293</v>
      </c>
      <c r="C298" s="1" t="str">
        <f>HYPERLINK("https://talan.bank.gov.ua/get-user-certificate/WmaP3EkSzd2bvby3O1Nv","Завантажити сертифікат")</f>
        <v>Завантажити сертифікат</v>
      </c>
    </row>
    <row r="299" spans="1:3" ht="28.8" x14ac:dyDescent="0.3">
      <c r="A299" s="3">
        <v>298</v>
      </c>
      <c r="B299" s="1" t="s">
        <v>294</v>
      </c>
      <c r="C299" s="1" t="str">
        <f>HYPERLINK("https://talan.bank.gov.ua/get-user-certificate/WmaP3x2BSFr20lzIFP8n","Завантажити сертифікат")</f>
        <v>Завантажити сертифікат</v>
      </c>
    </row>
    <row r="300" spans="1:3" x14ac:dyDescent="0.3">
      <c r="A300" s="3">
        <v>299</v>
      </c>
      <c r="B300" s="1" t="s">
        <v>295</v>
      </c>
      <c r="C300" s="1" t="str">
        <f>HYPERLINK("https://talan.bank.gov.ua/get-user-certificate/WmaP3V9oH7YH_3Aiqw3M","Завантажити сертифікат")</f>
        <v>Завантажити сертифікат</v>
      </c>
    </row>
    <row r="301" spans="1:3" x14ac:dyDescent="0.3">
      <c r="A301" s="3">
        <v>300</v>
      </c>
      <c r="B301" s="1" t="s">
        <v>296</v>
      </c>
      <c r="C301" s="1" t="str">
        <f>HYPERLINK("https://talan.bank.gov.ua/get-user-certificate/WmaP31Jp9tSIstqkukLP","Завантажити сертифікат")</f>
        <v>Завантажити сертифікат</v>
      </c>
    </row>
    <row r="302" spans="1:3" ht="28.8" x14ac:dyDescent="0.3">
      <c r="A302" s="3">
        <v>301</v>
      </c>
      <c r="B302" s="1" t="s">
        <v>297</v>
      </c>
      <c r="C302" s="1" t="str">
        <f>HYPERLINK("https://talan.bank.gov.ua/get-user-certificate/WmaP38NXyYP_A0xlU1nC","Завантажити сертифікат")</f>
        <v>Завантажити сертифікат</v>
      </c>
    </row>
    <row r="303" spans="1:3" ht="28.8" x14ac:dyDescent="0.3">
      <c r="A303" s="3">
        <v>302</v>
      </c>
      <c r="B303" s="1" t="s">
        <v>298</v>
      </c>
      <c r="C303" s="1" t="str">
        <f>HYPERLINK("https://talan.bank.gov.ua/get-user-certificate/WmaP3GJbMxfMtnfCBG4J","Завантажити сертифікат")</f>
        <v>Завантажити сертифікат</v>
      </c>
    </row>
    <row r="304" spans="1:3" ht="28.8" x14ac:dyDescent="0.3">
      <c r="A304" s="3">
        <v>303</v>
      </c>
      <c r="B304" s="1" t="s">
        <v>299</v>
      </c>
      <c r="C304" s="1" t="str">
        <f>HYPERLINK("https://talan.bank.gov.ua/get-user-certificate/WmaP3NuednwUmZ8sAMPk","Завантажити сертифікат")</f>
        <v>Завантажити сертифікат</v>
      </c>
    </row>
    <row r="305" spans="1:3" ht="28.8" x14ac:dyDescent="0.3">
      <c r="A305" s="3">
        <v>304</v>
      </c>
      <c r="B305" s="1" t="s">
        <v>300</v>
      </c>
      <c r="C305" s="1" t="str">
        <f>HYPERLINK("https://talan.bank.gov.ua/get-user-certificate/WmaP3bdyhpld_rTKuOED","Завантажити сертифікат")</f>
        <v>Завантажити сертифікат</v>
      </c>
    </row>
    <row r="306" spans="1:3" ht="28.8" x14ac:dyDescent="0.3">
      <c r="A306" s="3">
        <v>305</v>
      </c>
      <c r="B306" s="1" t="s">
        <v>301</v>
      </c>
      <c r="C306" s="1" t="str">
        <f>HYPERLINK("https://talan.bank.gov.ua/get-user-certificate/WmaP3rrIuvxDR9skNCDn","Завантажити сертифікат")</f>
        <v>Завантажити сертифікат</v>
      </c>
    </row>
    <row r="307" spans="1:3" ht="28.8" x14ac:dyDescent="0.3">
      <c r="A307" s="3">
        <v>306</v>
      </c>
      <c r="B307" s="1" t="s">
        <v>302</v>
      </c>
      <c r="C307" s="1" t="str">
        <f>HYPERLINK("https://talan.bank.gov.ua/get-user-certificate/WmaP3gAMNvnXTs0UFVUs","Завантажити сертифікат")</f>
        <v>Завантажити сертифікат</v>
      </c>
    </row>
    <row r="308" spans="1:3" ht="28.8" x14ac:dyDescent="0.3">
      <c r="A308" s="3">
        <v>307</v>
      </c>
      <c r="B308" s="1" t="s">
        <v>303</v>
      </c>
      <c r="C308" s="1" t="str">
        <f>HYPERLINK("https://talan.bank.gov.ua/get-user-certificate/WmaP3LUwHIUtqDnwYSzL","Завантажити сертифікат")</f>
        <v>Завантажити сертифікат</v>
      </c>
    </row>
    <row r="309" spans="1:3" x14ac:dyDescent="0.3">
      <c r="A309" s="3">
        <v>308</v>
      </c>
      <c r="B309" s="1" t="s">
        <v>304</v>
      </c>
      <c r="C309" s="1" t="str">
        <f>HYPERLINK("https://talan.bank.gov.ua/get-user-certificate/WmaP3D43mAPHk5AOEKvo","Завантажити сертифікат")</f>
        <v>Завантажити сертифікат</v>
      </c>
    </row>
    <row r="310" spans="1:3" ht="28.8" x14ac:dyDescent="0.3">
      <c r="A310" s="3">
        <v>309</v>
      </c>
      <c r="B310" s="1" t="s">
        <v>305</v>
      </c>
      <c r="C310" s="1" t="str">
        <f>HYPERLINK("https://talan.bank.gov.ua/get-user-certificate/WmaP3VBq44rJT3DDoX-B","Завантажити сертифікат")</f>
        <v>Завантажити сертифікат</v>
      </c>
    </row>
    <row r="311" spans="1:3" ht="57.6" x14ac:dyDescent="0.3">
      <c r="A311" s="3">
        <v>310</v>
      </c>
      <c r="B311" s="1" t="s">
        <v>306</v>
      </c>
      <c r="C311" s="1" t="str">
        <f>HYPERLINK("https://talan.bank.gov.ua/get-user-certificate/WmaP3OqgkJc8ukOsM_tz","Завантажити сертифікат")</f>
        <v>Завантажити сертифікат</v>
      </c>
    </row>
    <row r="312" spans="1:3" x14ac:dyDescent="0.3">
      <c r="A312" s="3">
        <v>311</v>
      </c>
      <c r="B312" s="1" t="s">
        <v>307</v>
      </c>
      <c r="C312" s="1" t="str">
        <f>HYPERLINK("https://talan.bank.gov.ua/get-user-certificate/WmaP3WrK-jmA09lKHRTq","Завантажити сертифікат")</f>
        <v>Завантажити сертифікат</v>
      </c>
    </row>
    <row r="313" spans="1:3" ht="28.8" x14ac:dyDescent="0.3">
      <c r="A313" s="3">
        <v>312</v>
      </c>
      <c r="B313" s="1" t="s">
        <v>308</v>
      </c>
      <c r="C313" s="1" t="str">
        <f>HYPERLINK("https://talan.bank.gov.ua/get-user-certificate/WmaP3hVQyrdbnIVXgFl0","Завантажити сертифікат")</f>
        <v>Завантажити сертифікат</v>
      </c>
    </row>
    <row r="314" spans="1:3" ht="43.2" x14ac:dyDescent="0.3">
      <c r="A314" s="3">
        <v>313</v>
      </c>
      <c r="B314" s="1" t="s">
        <v>309</v>
      </c>
      <c r="C314" s="1" t="str">
        <f>HYPERLINK("https://talan.bank.gov.ua/get-user-certificate/WmaP34AKtqHru-8WaQ21","Завантажити сертифікат")</f>
        <v>Завантажити сертифікат</v>
      </c>
    </row>
    <row r="315" spans="1:3" ht="28.8" x14ac:dyDescent="0.3">
      <c r="A315" s="3">
        <v>314</v>
      </c>
      <c r="B315" s="1" t="s">
        <v>310</v>
      </c>
      <c r="C315" s="1" t="str">
        <f>HYPERLINK("https://talan.bank.gov.ua/get-user-certificate/WmaP3vmtycfCatU05nsw","Завантажити сертифікат")</f>
        <v>Завантажити сертифікат</v>
      </c>
    </row>
    <row r="316" spans="1:3" ht="28.8" x14ac:dyDescent="0.3">
      <c r="A316" s="3">
        <v>315</v>
      </c>
      <c r="B316" s="1" t="s">
        <v>311</v>
      </c>
      <c r="C316" s="1" t="str">
        <f>HYPERLINK("https://talan.bank.gov.ua/get-user-certificate/WmaP3LP-MuOXHyz4FZ62","Завантажити сертифікат")</f>
        <v>Завантажити сертифікат</v>
      </c>
    </row>
    <row r="317" spans="1:3" ht="28.8" x14ac:dyDescent="0.3">
      <c r="A317" s="3">
        <v>316</v>
      </c>
      <c r="B317" s="1" t="s">
        <v>312</v>
      </c>
      <c r="C317" s="1" t="str">
        <f>HYPERLINK("https://talan.bank.gov.ua/get-user-certificate/WmaP3XWvFiTJgFh5T1FS","Завантажити сертифікат")</f>
        <v>Завантажити сертифікат</v>
      </c>
    </row>
    <row r="318" spans="1:3" ht="28.8" x14ac:dyDescent="0.3">
      <c r="A318" s="3">
        <v>317</v>
      </c>
      <c r="B318" s="1" t="s">
        <v>313</v>
      </c>
      <c r="C318" s="1" t="str">
        <f>HYPERLINK("https://talan.bank.gov.ua/get-user-certificate/WmaP3xr0bvgxfFsntWPm","Завантажити сертифікат")</f>
        <v>Завантажити сертифікат</v>
      </c>
    </row>
    <row r="319" spans="1:3" ht="28.8" x14ac:dyDescent="0.3">
      <c r="A319" s="3">
        <v>318</v>
      </c>
      <c r="B319" s="1" t="s">
        <v>314</v>
      </c>
      <c r="C319" s="1" t="str">
        <f>HYPERLINK("https://talan.bank.gov.ua/get-user-certificate/WmaP3kVD-tjpFt-lvLvc","Завантажити сертифікат")</f>
        <v>Завантажити сертифікат</v>
      </c>
    </row>
    <row r="320" spans="1:3" ht="28.8" x14ac:dyDescent="0.3">
      <c r="A320" s="3">
        <v>319</v>
      </c>
      <c r="B320" s="1" t="s">
        <v>315</v>
      </c>
      <c r="C320" s="1" t="str">
        <f>HYPERLINK("https://talan.bank.gov.ua/get-user-certificate/WmaP3QQwG4mOQfDd0sXe","Завантажити сертифікат")</f>
        <v>Завантажити сертифікат</v>
      </c>
    </row>
    <row r="321" spans="1:3" ht="28.8" x14ac:dyDescent="0.3">
      <c r="A321" s="3">
        <v>320</v>
      </c>
      <c r="B321" s="1" t="s">
        <v>316</v>
      </c>
      <c r="C321" s="1" t="str">
        <f>HYPERLINK("https://talan.bank.gov.ua/get-user-certificate/WmaP3NaYep5ZIPNntjz4","Завантажити сертифікат")</f>
        <v>Завантажити сертифікат</v>
      </c>
    </row>
    <row r="322" spans="1:3" ht="43.2" x14ac:dyDescent="0.3">
      <c r="A322" s="3">
        <v>321</v>
      </c>
      <c r="B322" s="1" t="s">
        <v>317</v>
      </c>
      <c r="C322" s="1" t="str">
        <f>HYPERLINK("https://talan.bank.gov.ua/get-user-certificate/WmaP3FvwbaxZEEWYiZaO","Завантажити сертифікат")</f>
        <v>Завантажити сертифікат</v>
      </c>
    </row>
    <row r="323" spans="1:3" ht="28.8" x14ac:dyDescent="0.3">
      <c r="A323" s="3">
        <v>322</v>
      </c>
      <c r="B323" s="1" t="s">
        <v>318</v>
      </c>
      <c r="C323" s="1" t="str">
        <f>HYPERLINK("https://talan.bank.gov.ua/get-user-certificate/WmaP3bdWodTP5WQEi-xM","Завантажити сертифікат")</f>
        <v>Завантажити сертифікат</v>
      </c>
    </row>
    <row r="324" spans="1:3" x14ac:dyDescent="0.3">
      <c r="A324" s="3">
        <v>323</v>
      </c>
      <c r="B324" s="1" t="s">
        <v>319</v>
      </c>
      <c r="C324" s="1" t="str">
        <f>HYPERLINK("https://talan.bank.gov.ua/get-user-certificate/WmaP3dXM2-I95xzUf0Zi","Завантажити сертифікат")</f>
        <v>Завантажити сертифікат</v>
      </c>
    </row>
    <row r="325" spans="1:3" x14ac:dyDescent="0.3">
      <c r="A325" s="3">
        <v>324</v>
      </c>
      <c r="B325" s="1" t="s">
        <v>320</v>
      </c>
      <c r="C325" s="1" t="str">
        <f>HYPERLINK("https://talan.bank.gov.ua/get-user-certificate/WmaP3jwCxh7USOWyb6YN","Завантажити сертифікат")</f>
        <v>Завантажити сертифікат</v>
      </c>
    </row>
    <row r="326" spans="1:3" ht="28.8" x14ac:dyDescent="0.3">
      <c r="A326" s="3">
        <v>325</v>
      </c>
      <c r="B326" s="1" t="s">
        <v>321</v>
      </c>
      <c r="C326" s="1" t="str">
        <f>HYPERLINK("https://talan.bank.gov.ua/get-user-certificate/WmaP3VaGQ9N8XAcwUJDO","Завантажити сертифікат")</f>
        <v>Завантажити сертифікат</v>
      </c>
    </row>
    <row r="327" spans="1:3" x14ac:dyDescent="0.3">
      <c r="A327" s="3">
        <v>326</v>
      </c>
      <c r="B327" s="1" t="s">
        <v>322</v>
      </c>
      <c r="C327" s="1" t="str">
        <f>HYPERLINK("https://talan.bank.gov.ua/get-user-certificate/WmaP3TMoIsJD3vApLXaT","Завантажити сертифікат")</f>
        <v>Завантажити сертифікат</v>
      </c>
    </row>
    <row r="328" spans="1:3" ht="28.8" x14ac:dyDescent="0.3">
      <c r="A328" s="3">
        <v>327</v>
      </c>
      <c r="B328" s="1" t="s">
        <v>323</v>
      </c>
      <c r="C328" s="1" t="str">
        <f>HYPERLINK("https://talan.bank.gov.ua/get-user-certificate/WmaP31AR5cKvLewOiOch","Завантажити сертифікат")</f>
        <v>Завантажити сертифікат</v>
      </c>
    </row>
    <row r="329" spans="1:3" ht="28.8" x14ac:dyDescent="0.3">
      <c r="A329" s="3">
        <v>328</v>
      </c>
      <c r="B329" s="1" t="s">
        <v>324</v>
      </c>
      <c r="C329" s="1" t="str">
        <f>HYPERLINK("https://talan.bank.gov.ua/get-user-certificate/WmaP3hS2S_w3gpOHKJ08","Завантажити сертифікат")</f>
        <v>Завантажити сертифікат</v>
      </c>
    </row>
    <row r="330" spans="1:3" x14ac:dyDescent="0.3">
      <c r="A330" s="3">
        <v>329</v>
      </c>
      <c r="B330" s="1" t="s">
        <v>325</v>
      </c>
      <c r="C330" s="1" t="str">
        <f>HYPERLINK("https://talan.bank.gov.ua/get-user-certificate/WmaP30OANxcFX57U7Hzv","Завантажити сертифікат")</f>
        <v>Завантажити сертифікат</v>
      </c>
    </row>
    <row r="331" spans="1:3" x14ac:dyDescent="0.3">
      <c r="A331" s="3">
        <v>330</v>
      </c>
      <c r="B331" s="1" t="s">
        <v>326</v>
      </c>
      <c r="C331" s="1" t="str">
        <f>HYPERLINK("https://talan.bank.gov.ua/get-user-certificate/WmaP3s5ETMs4AM4MdoCy","Завантажити сертифікат")</f>
        <v>Завантажити сертифікат</v>
      </c>
    </row>
    <row r="332" spans="1:3" x14ac:dyDescent="0.3">
      <c r="A332" s="3">
        <v>331</v>
      </c>
      <c r="B332" s="1" t="s">
        <v>327</v>
      </c>
      <c r="C332" s="1" t="str">
        <f>HYPERLINK("https://talan.bank.gov.ua/get-user-certificate/WmaP3D4YMHUQXDqlbJTq","Завантажити сертифікат")</f>
        <v>Завантажити сертифікат</v>
      </c>
    </row>
    <row r="333" spans="1:3" ht="28.8" x14ac:dyDescent="0.3">
      <c r="A333" s="3">
        <v>332</v>
      </c>
      <c r="B333" s="1" t="s">
        <v>328</v>
      </c>
      <c r="C333" s="1" t="str">
        <f>HYPERLINK("https://talan.bank.gov.ua/get-user-certificate/WmaP3O5V7CM8RfIL1itu","Завантажити сертифікат")</f>
        <v>Завантажити сертифікат</v>
      </c>
    </row>
    <row r="334" spans="1:3" x14ac:dyDescent="0.3">
      <c r="A334" s="3">
        <v>333</v>
      </c>
      <c r="B334" s="1" t="s">
        <v>329</v>
      </c>
      <c r="C334" s="1" t="str">
        <f>HYPERLINK("https://talan.bank.gov.ua/get-user-certificate/WmaP36UrdZoP_1l1hoWo","Завантажити сертифікат")</f>
        <v>Завантажити сертифікат</v>
      </c>
    </row>
    <row r="335" spans="1:3" ht="28.8" x14ac:dyDescent="0.3">
      <c r="A335" s="3">
        <v>334</v>
      </c>
      <c r="B335" s="1" t="s">
        <v>330</v>
      </c>
      <c r="C335" s="1" t="str">
        <f>HYPERLINK("https://talan.bank.gov.ua/get-user-certificate/WmaP3s7RltRT-267hhhp","Завантажити сертифікат")</f>
        <v>Завантажити сертифікат</v>
      </c>
    </row>
    <row r="336" spans="1:3" ht="28.8" x14ac:dyDescent="0.3">
      <c r="A336" s="3">
        <v>335</v>
      </c>
      <c r="B336" s="1" t="s">
        <v>331</v>
      </c>
      <c r="C336" s="1" t="str">
        <f>HYPERLINK("https://talan.bank.gov.ua/get-user-certificate/WmaP33Vo6p4FV5WSH7Th","Завантажити сертифікат")</f>
        <v>Завантажити сертифікат</v>
      </c>
    </row>
    <row r="337" spans="1:3" ht="28.8" x14ac:dyDescent="0.3">
      <c r="A337" s="3">
        <v>336</v>
      </c>
      <c r="B337" s="1" t="s">
        <v>332</v>
      </c>
      <c r="C337" s="1" t="str">
        <f>HYPERLINK("https://talan.bank.gov.ua/get-user-certificate/WmaP3ScfyBJinPiJvY5N","Завантажити сертифікат")</f>
        <v>Завантажити сертифікат</v>
      </c>
    </row>
    <row r="338" spans="1:3" x14ac:dyDescent="0.3">
      <c r="A338" s="3">
        <v>337</v>
      </c>
      <c r="B338" s="1" t="s">
        <v>333</v>
      </c>
      <c r="C338" s="1" t="str">
        <f>HYPERLINK("https://talan.bank.gov.ua/get-user-certificate/WmaP3Uf3653dgHFbgroG","Завантажити сертифікат")</f>
        <v>Завантажити сертифікат</v>
      </c>
    </row>
    <row r="339" spans="1:3" ht="28.8" x14ac:dyDescent="0.3">
      <c r="A339" s="3">
        <v>338</v>
      </c>
      <c r="B339" s="1" t="s">
        <v>334</v>
      </c>
      <c r="C339" s="1" t="str">
        <f>HYPERLINK("https://talan.bank.gov.ua/get-user-certificate/WmaP3XUmY-RuQVnV49x4","Завантажити сертифікат")</f>
        <v>Завантажити сертифікат</v>
      </c>
    </row>
    <row r="340" spans="1:3" ht="28.8" x14ac:dyDescent="0.3">
      <c r="A340" s="3">
        <v>339</v>
      </c>
      <c r="B340" s="1" t="s">
        <v>335</v>
      </c>
      <c r="C340" s="1" t="str">
        <f>HYPERLINK("https://talan.bank.gov.ua/get-user-certificate/WmaP3rvjUGp43y3fOMWD","Завантажити сертифікат")</f>
        <v>Завантажити сертифікат</v>
      </c>
    </row>
    <row r="341" spans="1:3" ht="43.2" x14ac:dyDescent="0.3">
      <c r="A341" s="3">
        <v>340</v>
      </c>
      <c r="B341" s="1" t="s">
        <v>336</v>
      </c>
      <c r="C341" s="1" t="str">
        <f>HYPERLINK("https://talan.bank.gov.ua/get-user-certificate/WmaP3_EDJU3CcFMdUgIp","Завантажити сертифікат")</f>
        <v>Завантажити сертифікат</v>
      </c>
    </row>
    <row r="342" spans="1:3" ht="28.8" x14ac:dyDescent="0.3">
      <c r="A342" s="3">
        <v>341</v>
      </c>
      <c r="B342" s="1" t="s">
        <v>337</v>
      </c>
      <c r="C342" s="1" t="str">
        <f>HYPERLINK("https://talan.bank.gov.ua/get-user-certificate/WmaP3wYtxltXgNi45Pdl","Завантажити сертифікат")</f>
        <v>Завантажити сертифікат</v>
      </c>
    </row>
    <row r="343" spans="1:3" x14ac:dyDescent="0.3">
      <c r="A343" s="3">
        <v>342</v>
      </c>
      <c r="B343" s="1" t="s">
        <v>338</v>
      </c>
      <c r="C343" s="1" t="str">
        <f>HYPERLINK("https://talan.bank.gov.ua/get-user-certificate/WmaP3dDA3d-9T_cyviJL","Завантажити сертифікат")</f>
        <v>Завантажити сертифікат</v>
      </c>
    </row>
    <row r="344" spans="1:3" x14ac:dyDescent="0.3">
      <c r="A344" s="3">
        <v>343</v>
      </c>
      <c r="B344" s="1" t="s">
        <v>339</v>
      </c>
      <c r="C344" s="1" t="str">
        <f>HYPERLINK("https://talan.bank.gov.ua/get-user-certificate/WmaP3QI28YuR7_IJMuTm","Завантажити сертифікат")</f>
        <v>Завантажити сертифікат</v>
      </c>
    </row>
    <row r="345" spans="1:3" x14ac:dyDescent="0.3">
      <c r="A345" s="3">
        <v>344</v>
      </c>
      <c r="B345" s="1" t="s">
        <v>340</v>
      </c>
      <c r="C345" s="1" t="str">
        <f>HYPERLINK("https://talan.bank.gov.ua/get-user-certificate/WmaP3snSH0RnXuXXPbFH","Завантажити сертифікат")</f>
        <v>Завантажити сертифікат</v>
      </c>
    </row>
    <row r="346" spans="1:3" ht="43.2" x14ac:dyDescent="0.3">
      <c r="A346" s="3">
        <v>345</v>
      </c>
      <c r="B346" s="1" t="s">
        <v>341</v>
      </c>
      <c r="C346" s="1" t="str">
        <f>HYPERLINK("https://talan.bank.gov.ua/get-user-certificate/WmaP3tVzaisPTAkiOa9S","Завантажити сертифікат")</f>
        <v>Завантажити сертифікат</v>
      </c>
    </row>
    <row r="347" spans="1:3" ht="28.8" x14ac:dyDescent="0.3">
      <c r="A347" s="3">
        <v>346</v>
      </c>
      <c r="B347" s="1" t="s">
        <v>342</v>
      </c>
      <c r="C347" s="1" t="str">
        <f>HYPERLINK("https://talan.bank.gov.ua/get-user-certificate/WmaP3SKl39PEeuzcImZv","Завантажити сертифікат")</f>
        <v>Завантажити сертифікат</v>
      </c>
    </row>
    <row r="348" spans="1:3" x14ac:dyDescent="0.3">
      <c r="A348" s="3">
        <v>347</v>
      </c>
      <c r="B348" s="1" t="s">
        <v>343</v>
      </c>
      <c r="C348" s="1" t="str">
        <f>HYPERLINK("https://talan.bank.gov.ua/get-user-certificate/WmaP3MimtLPRfVhQlb2D","Завантажити сертифікат")</f>
        <v>Завантажити сертифікат</v>
      </c>
    </row>
    <row r="349" spans="1:3" ht="28.8" x14ac:dyDescent="0.3">
      <c r="A349" s="3">
        <v>348</v>
      </c>
      <c r="B349" s="1" t="s">
        <v>344</v>
      </c>
      <c r="C349" s="1" t="str">
        <f>HYPERLINK("https://talan.bank.gov.ua/get-user-certificate/WmaP3OKx2sUza96itxeQ","Завантажити сертифікат")</f>
        <v>Завантажити сертифікат</v>
      </c>
    </row>
    <row r="350" spans="1:3" x14ac:dyDescent="0.3">
      <c r="A350" s="3">
        <v>349</v>
      </c>
      <c r="B350" s="1" t="s">
        <v>345</v>
      </c>
      <c r="C350" s="1" t="str">
        <f>HYPERLINK("https://talan.bank.gov.ua/get-user-certificate/WmaP3kgVha9BoSOxbm_A","Завантажити сертифікат")</f>
        <v>Завантажити сертифікат</v>
      </c>
    </row>
    <row r="351" spans="1:3" x14ac:dyDescent="0.3">
      <c r="A351" s="3">
        <v>350</v>
      </c>
      <c r="B351" s="1" t="s">
        <v>346</v>
      </c>
      <c r="C351" s="1" t="str">
        <f>HYPERLINK("https://talan.bank.gov.ua/get-user-certificate/WmaP3BNCdzF8dK6Hdg8p","Завантажити сертифікат")</f>
        <v>Завантажити сертифікат</v>
      </c>
    </row>
    <row r="352" spans="1:3" x14ac:dyDescent="0.3">
      <c r="A352" s="3">
        <v>351</v>
      </c>
      <c r="B352" s="1" t="s">
        <v>347</v>
      </c>
      <c r="C352" s="1" t="str">
        <f>HYPERLINK("https://talan.bank.gov.ua/get-user-certificate/WmaP3XCEEcJKx8CceAiK","Завантажити сертифікат")</f>
        <v>Завантажити сертифікат</v>
      </c>
    </row>
    <row r="353" spans="1:3" ht="28.8" x14ac:dyDescent="0.3">
      <c r="A353" s="3">
        <v>352</v>
      </c>
      <c r="B353" s="1" t="s">
        <v>348</v>
      </c>
      <c r="C353" s="1" t="str">
        <f>HYPERLINK("https://talan.bank.gov.ua/get-user-certificate/WmaP38g5kWQJJuyKpWjv","Завантажити сертифікат")</f>
        <v>Завантажити сертифікат</v>
      </c>
    </row>
    <row r="354" spans="1:3" x14ac:dyDescent="0.3">
      <c r="A354" s="3">
        <v>353</v>
      </c>
      <c r="B354" s="1" t="s">
        <v>349</v>
      </c>
      <c r="C354" s="1" t="str">
        <f>HYPERLINK("https://talan.bank.gov.ua/get-user-certificate/WmaP3lKKIzPUTdLxmwj5","Завантажити сертифікат")</f>
        <v>Завантажити сертифікат</v>
      </c>
    </row>
    <row r="355" spans="1:3" x14ac:dyDescent="0.3">
      <c r="A355" s="3">
        <v>354</v>
      </c>
      <c r="B355" s="1" t="s">
        <v>350</v>
      </c>
      <c r="C355" s="1" t="str">
        <f>HYPERLINK("https://talan.bank.gov.ua/get-user-certificate/WmaP3Llbhz-VrJWDXXUz","Завантажити сертифікат")</f>
        <v>Завантажити сертифікат</v>
      </c>
    </row>
    <row r="356" spans="1:3" x14ac:dyDescent="0.3">
      <c r="A356" s="3">
        <v>355</v>
      </c>
      <c r="B356" s="1" t="s">
        <v>351</v>
      </c>
      <c r="C356" s="1" t="str">
        <f>HYPERLINK("https://talan.bank.gov.ua/get-user-certificate/WmaP3hsyufTRhAwlEnW5","Завантажити сертифікат")</f>
        <v>Завантажити сертифікат</v>
      </c>
    </row>
    <row r="357" spans="1:3" ht="28.8" x14ac:dyDescent="0.3">
      <c r="A357" s="3">
        <v>356</v>
      </c>
      <c r="B357" s="1" t="s">
        <v>352</v>
      </c>
      <c r="C357" s="1" t="str">
        <f>HYPERLINK("https://talan.bank.gov.ua/get-user-certificate/WmaP3TiJyoTq0969hAb8","Завантажити сертифікат")</f>
        <v>Завантажити сертифікат</v>
      </c>
    </row>
    <row r="358" spans="1:3" x14ac:dyDescent="0.3">
      <c r="A358" s="3">
        <v>357</v>
      </c>
      <c r="B358" t="s">
        <v>1103</v>
      </c>
      <c r="C358" t="str">
        <f>HYPERLINK("https://talan.bank.gov.ua/get-user-certificate/U3xE7Uy_SDKWtI2LS2Cf","Завантажити сертифікат")</f>
        <v>Завантажити сертифікат</v>
      </c>
    </row>
    <row r="359" spans="1:3" ht="28.8" x14ac:dyDescent="0.3">
      <c r="A359" s="3">
        <v>358</v>
      </c>
      <c r="B359" s="1" t="s">
        <v>353</v>
      </c>
      <c r="C359" s="1" t="str">
        <f>HYPERLINK("https://talan.bank.gov.ua/get-user-certificate/WmaP3bUCE5YGn0BlnZNy","Завантажити сертифікат")</f>
        <v>Завантажити сертифікат</v>
      </c>
    </row>
    <row r="360" spans="1:3" x14ac:dyDescent="0.3">
      <c r="A360" s="3">
        <v>359</v>
      </c>
      <c r="B360" s="1" t="s">
        <v>354</v>
      </c>
      <c r="C360" s="1" t="str">
        <f>HYPERLINK("https://talan.bank.gov.ua/get-user-certificate/WmaP3w82uNdNsOGEeLEq","Завантажити сертифікат")</f>
        <v>Завантажити сертифікат</v>
      </c>
    </row>
    <row r="361" spans="1:3" ht="28.8" x14ac:dyDescent="0.3">
      <c r="A361" s="3">
        <v>360</v>
      </c>
      <c r="B361" s="1" t="s">
        <v>355</v>
      </c>
      <c r="C361" s="1" t="str">
        <f>HYPERLINK("https://talan.bank.gov.ua/get-user-certificate/WmaP3_vBnAsheF284gIN","Завантажити сертифікат")</f>
        <v>Завантажити сертифікат</v>
      </c>
    </row>
    <row r="362" spans="1:3" ht="28.8" x14ac:dyDescent="0.3">
      <c r="A362" s="3">
        <v>361</v>
      </c>
      <c r="B362" s="1" t="s">
        <v>356</v>
      </c>
      <c r="C362" s="1" t="str">
        <f>HYPERLINK("https://talan.bank.gov.ua/get-user-certificate/WmaP3DPhyef3SlqXfRG2","Завантажити сертифікат")</f>
        <v>Завантажити сертифікат</v>
      </c>
    </row>
    <row r="363" spans="1:3" x14ac:dyDescent="0.3">
      <c r="A363" s="3">
        <v>362</v>
      </c>
      <c r="B363" s="1" t="s">
        <v>357</v>
      </c>
      <c r="C363" s="1" t="str">
        <f>HYPERLINK("https://talan.bank.gov.ua/get-user-certificate/WmaP381tO_EsmrUB19pb","Завантажити сертифікат")</f>
        <v>Завантажити сертифікат</v>
      </c>
    </row>
    <row r="364" spans="1:3" ht="28.8" x14ac:dyDescent="0.3">
      <c r="A364" s="3">
        <v>363</v>
      </c>
      <c r="B364" s="1" t="s">
        <v>358</v>
      </c>
      <c r="C364" s="1" t="str">
        <f>HYPERLINK("https://talan.bank.gov.ua/get-user-certificate/WmaP3JNC4sSh2uWcMmnk","Завантажити сертифікат")</f>
        <v>Завантажити сертифікат</v>
      </c>
    </row>
    <row r="365" spans="1:3" ht="28.8" x14ac:dyDescent="0.3">
      <c r="A365" s="3">
        <v>364</v>
      </c>
      <c r="B365" s="1" t="s">
        <v>359</v>
      </c>
      <c r="C365" s="1" t="str">
        <f>HYPERLINK("https://talan.bank.gov.ua/get-user-certificate/WmaP356XWJVC0Bn6bKHR","Завантажити сертифікат")</f>
        <v>Завантажити сертифікат</v>
      </c>
    </row>
    <row r="366" spans="1:3" ht="28.8" x14ac:dyDescent="0.3">
      <c r="A366" s="3">
        <v>365</v>
      </c>
      <c r="B366" s="1" t="s">
        <v>360</v>
      </c>
      <c r="C366" s="1" t="str">
        <f>HYPERLINK("https://talan.bank.gov.ua/get-user-certificate/WmaP3PVn3u-9VGzwFaM5","Завантажити сертифікат")</f>
        <v>Завантажити сертифікат</v>
      </c>
    </row>
    <row r="367" spans="1:3" ht="43.2" x14ac:dyDescent="0.3">
      <c r="A367" s="3">
        <v>366</v>
      </c>
      <c r="B367" s="1" t="s">
        <v>361</v>
      </c>
      <c r="C367" s="1" t="str">
        <f>HYPERLINK("https://talan.bank.gov.ua/get-user-certificate/WmaP3Gt2uhB22P2rXUN3","Завантажити сертифікат")</f>
        <v>Завантажити сертифікат</v>
      </c>
    </row>
    <row r="368" spans="1:3" ht="28.8" x14ac:dyDescent="0.3">
      <c r="A368" s="3">
        <v>367</v>
      </c>
      <c r="B368" s="1" t="s">
        <v>362</v>
      </c>
      <c r="C368" s="1" t="str">
        <f>HYPERLINK("https://talan.bank.gov.ua/get-user-certificate/WmaP3_MQNuh3kAjFIr_X","Завантажити сертифікат")</f>
        <v>Завантажити сертифікат</v>
      </c>
    </row>
    <row r="369" spans="1:3" ht="28.8" x14ac:dyDescent="0.3">
      <c r="A369" s="3">
        <v>368</v>
      </c>
      <c r="B369" s="1" t="s">
        <v>363</v>
      </c>
      <c r="C369" s="1" t="str">
        <f>HYPERLINK("https://talan.bank.gov.ua/get-user-certificate/WmaP3rWAGf5SG8VqMN7i","Завантажити сертифікат")</f>
        <v>Завантажити сертифікат</v>
      </c>
    </row>
    <row r="370" spans="1:3" ht="43.2" x14ac:dyDescent="0.3">
      <c r="A370" s="3">
        <v>369</v>
      </c>
      <c r="B370" s="1" t="s">
        <v>364</v>
      </c>
      <c r="C370" s="1" t="str">
        <f>HYPERLINK("https://talan.bank.gov.ua/get-user-certificate/WmaP359hRCu9TL7XSusC","Завантажити сертифікат")</f>
        <v>Завантажити сертифікат</v>
      </c>
    </row>
    <row r="371" spans="1:3" x14ac:dyDescent="0.3">
      <c r="A371" s="3">
        <v>370</v>
      </c>
      <c r="B371" s="1" t="s">
        <v>365</v>
      </c>
      <c r="C371" s="1" t="str">
        <f>HYPERLINK("https://talan.bank.gov.ua/get-user-certificate/WmaP3FUCv5QKZdcaoKUb","Завантажити сертифікат")</f>
        <v>Завантажити сертифікат</v>
      </c>
    </row>
    <row r="372" spans="1:3" ht="43.2" x14ac:dyDescent="0.3">
      <c r="A372" s="3">
        <v>371</v>
      </c>
      <c r="B372" s="1" t="s">
        <v>366</v>
      </c>
      <c r="C372" s="1" t="str">
        <f>HYPERLINK("https://talan.bank.gov.ua/get-user-certificate/WmaP3D_kwJ1tzDkZaBub","Завантажити сертифікат")</f>
        <v>Завантажити сертифікат</v>
      </c>
    </row>
    <row r="373" spans="1:3" ht="28.8" x14ac:dyDescent="0.3">
      <c r="A373" s="3">
        <v>372</v>
      </c>
      <c r="B373" s="1" t="s">
        <v>367</v>
      </c>
      <c r="C373" s="1" t="str">
        <f>HYPERLINK("https://talan.bank.gov.ua/get-user-certificate/WmaP3FQC_Ok5wTAgpqRj","Завантажити сертифікат")</f>
        <v>Завантажити сертифікат</v>
      </c>
    </row>
    <row r="374" spans="1:3" ht="28.8" x14ac:dyDescent="0.3">
      <c r="A374" s="3">
        <v>373</v>
      </c>
      <c r="B374" s="1" t="s">
        <v>368</v>
      </c>
      <c r="C374" s="1" t="str">
        <f>HYPERLINK("https://talan.bank.gov.ua/get-user-certificate/WmaP3QE-iPj1woaqQL83","Завантажити сертифікат")</f>
        <v>Завантажити сертифікат</v>
      </c>
    </row>
    <row r="375" spans="1:3" ht="28.8" x14ac:dyDescent="0.3">
      <c r="A375" s="3">
        <v>374</v>
      </c>
      <c r="B375" s="1" t="s">
        <v>369</v>
      </c>
      <c r="C375" s="1" t="str">
        <f>HYPERLINK("https://talan.bank.gov.ua/get-user-certificate/WmaP3eI53HD1zG7zFNiT","Завантажити сертифікат")</f>
        <v>Завантажити сертифікат</v>
      </c>
    </row>
    <row r="376" spans="1:3" x14ac:dyDescent="0.3">
      <c r="A376" s="3">
        <v>375</v>
      </c>
      <c r="B376" s="1" t="s">
        <v>370</v>
      </c>
      <c r="C376" s="1" t="str">
        <f>HYPERLINK("https://talan.bank.gov.ua/get-user-certificate/WmaP3mds1IstSet32fcG","Завантажити сертифікат")</f>
        <v>Завантажити сертифікат</v>
      </c>
    </row>
    <row r="377" spans="1:3" x14ac:dyDescent="0.3">
      <c r="A377" s="3">
        <v>376</v>
      </c>
      <c r="B377" s="1" t="s">
        <v>371</v>
      </c>
      <c r="C377" s="1" t="str">
        <f>HYPERLINK("https://talan.bank.gov.ua/get-user-certificate/WmaP3CZAw4H99-hh82fN","Завантажити сертифікат")</f>
        <v>Завантажити сертифікат</v>
      </c>
    </row>
    <row r="378" spans="1:3" ht="28.8" x14ac:dyDescent="0.3">
      <c r="A378" s="3">
        <v>377</v>
      </c>
      <c r="B378" s="1" t="s">
        <v>372</v>
      </c>
      <c r="C378" s="1" t="str">
        <f>HYPERLINK("https://talan.bank.gov.ua/get-user-certificate/WmaP3JUxVGrpr5K8DtJT","Завантажити сертифікат")</f>
        <v>Завантажити сертифікат</v>
      </c>
    </row>
    <row r="379" spans="1:3" ht="28.8" x14ac:dyDescent="0.3">
      <c r="A379" s="3">
        <v>378</v>
      </c>
      <c r="B379" s="1" t="s">
        <v>373</v>
      </c>
      <c r="C379" s="1" t="str">
        <f>HYPERLINK("https://talan.bank.gov.ua/get-user-certificate/WmaP3cEsRH-ZgV4zW5kl","Завантажити сертифікат")</f>
        <v>Завантажити сертифікат</v>
      </c>
    </row>
    <row r="380" spans="1:3" x14ac:dyDescent="0.3">
      <c r="A380" s="3">
        <v>379</v>
      </c>
      <c r="B380" s="1" t="s">
        <v>374</v>
      </c>
      <c r="C380" s="1" t="str">
        <f>HYPERLINK("https://talan.bank.gov.ua/get-user-certificate/WmaP3tFTmsCbY8M2SB3f","Завантажити сертифікат")</f>
        <v>Завантажити сертифікат</v>
      </c>
    </row>
    <row r="381" spans="1:3" ht="28.8" x14ac:dyDescent="0.3">
      <c r="A381" s="3">
        <v>380</v>
      </c>
      <c r="B381" s="1" t="s">
        <v>375</v>
      </c>
      <c r="C381" s="1" t="str">
        <f>HYPERLINK("https://talan.bank.gov.ua/get-user-certificate/WmaP3Uc81k9Sazn_qB62","Завантажити сертифікат")</f>
        <v>Завантажити сертифікат</v>
      </c>
    </row>
    <row r="382" spans="1:3" ht="28.8" x14ac:dyDescent="0.3">
      <c r="A382" s="3">
        <v>381</v>
      </c>
      <c r="B382" s="1" t="s">
        <v>376</v>
      </c>
      <c r="C382" s="1" t="str">
        <f>HYPERLINK("https://talan.bank.gov.ua/get-user-certificate/WmaP3HWStqFvWf-AqLTC","Завантажити сертифікат")</f>
        <v>Завантажити сертифікат</v>
      </c>
    </row>
    <row r="383" spans="1:3" x14ac:dyDescent="0.3">
      <c r="A383" s="3">
        <v>382</v>
      </c>
      <c r="B383" s="1" t="s">
        <v>377</v>
      </c>
      <c r="C383" s="1" t="str">
        <f>HYPERLINK("https://talan.bank.gov.ua/get-user-certificate/WmaP396REFQbZYEg8sas","Завантажити сертифікат")</f>
        <v>Завантажити сертифікат</v>
      </c>
    </row>
    <row r="384" spans="1:3" x14ac:dyDescent="0.3">
      <c r="A384" s="3">
        <v>383</v>
      </c>
      <c r="B384" s="1" t="s">
        <v>378</v>
      </c>
      <c r="C384" s="1" t="str">
        <f>HYPERLINK("https://talan.bank.gov.ua/get-user-certificate/WmaP3D4NZqb4D5AUQ8Qg","Завантажити сертифікат")</f>
        <v>Завантажити сертифікат</v>
      </c>
    </row>
    <row r="385" spans="1:3" x14ac:dyDescent="0.3">
      <c r="A385" s="3">
        <v>384</v>
      </c>
      <c r="B385" s="1" t="s">
        <v>379</v>
      </c>
      <c r="C385" s="1" t="str">
        <f>HYPERLINK("https://talan.bank.gov.ua/get-user-certificate/WmaP3c1PZG5JCDNQdfZw","Завантажити сертифікат")</f>
        <v>Завантажити сертифікат</v>
      </c>
    </row>
    <row r="386" spans="1:3" x14ac:dyDescent="0.3">
      <c r="A386" s="3">
        <v>385</v>
      </c>
      <c r="B386" s="1" t="s">
        <v>380</v>
      </c>
      <c r="C386" s="1" t="str">
        <f>HYPERLINK("https://talan.bank.gov.ua/get-user-certificate/WmaP3nx-U6E_pVnIRLOR","Завантажити сертифікат")</f>
        <v>Завантажити сертифікат</v>
      </c>
    </row>
    <row r="387" spans="1:3" ht="28.8" x14ac:dyDescent="0.3">
      <c r="A387" s="3">
        <v>386</v>
      </c>
      <c r="B387" s="1" t="s">
        <v>381</v>
      </c>
      <c r="C387" s="1" t="str">
        <f>HYPERLINK("https://talan.bank.gov.ua/get-user-certificate/WmaP3JlWK0pRN_fvMyyl","Завантажити сертифікат")</f>
        <v>Завантажити сертифікат</v>
      </c>
    </row>
    <row r="388" spans="1:3" x14ac:dyDescent="0.3">
      <c r="A388" s="3">
        <v>387</v>
      </c>
      <c r="B388" s="1" t="s">
        <v>382</v>
      </c>
      <c r="C388" s="1" t="str">
        <f>HYPERLINK("https://talan.bank.gov.ua/get-user-certificate/WmaP3YBePVhM9hpe_iGR","Завантажити сертифікат")</f>
        <v>Завантажити сертифікат</v>
      </c>
    </row>
    <row r="389" spans="1:3" ht="28.8" x14ac:dyDescent="0.3">
      <c r="A389" s="3">
        <v>388</v>
      </c>
      <c r="B389" s="1" t="s">
        <v>383</v>
      </c>
      <c r="C389" s="1" t="str">
        <f>HYPERLINK("https://talan.bank.gov.ua/get-user-certificate/WmaP3CGXfVxnOezYYuZy","Завантажити сертифікат")</f>
        <v>Завантажити сертифікат</v>
      </c>
    </row>
    <row r="390" spans="1:3" ht="28.8" x14ac:dyDescent="0.3">
      <c r="A390" s="3">
        <v>389</v>
      </c>
      <c r="B390" s="1" t="s">
        <v>384</v>
      </c>
      <c r="C390" s="1" t="str">
        <f>HYPERLINK("https://talan.bank.gov.ua/get-user-certificate/WmaP3J3dgHveJFrml3Ai","Завантажити сертифікат")</f>
        <v>Завантажити сертифікат</v>
      </c>
    </row>
    <row r="391" spans="1:3" ht="43.2" x14ac:dyDescent="0.3">
      <c r="A391" s="3">
        <v>390</v>
      </c>
      <c r="B391" s="1" t="s">
        <v>385</v>
      </c>
      <c r="C391" s="1" t="str">
        <f>HYPERLINK("https://talan.bank.gov.ua/get-user-certificate/WmaP3DDwIo_V0-L9t83q","Завантажити сертифікат")</f>
        <v>Завантажити сертифікат</v>
      </c>
    </row>
    <row r="392" spans="1:3" x14ac:dyDescent="0.3">
      <c r="A392" s="3">
        <v>391</v>
      </c>
      <c r="B392" s="1" t="s">
        <v>386</v>
      </c>
      <c r="C392" s="1" t="str">
        <f>HYPERLINK("https://talan.bank.gov.ua/get-user-certificate/WmaP3UBFoLgtuaItDyhX","Завантажити сертифікат")</f>
        <v>Завантажити сертифікат</v>
      </c>
    </row>
    <row r="393" spans="1:3" ht="28.8" x14ac:dyDescent="0.3">
      <c r="A393" s="3">
        <v>392</v>
      </c>
      <c r="B393" s="1" t="s">
        <v>387</v>
      </c>
      <c r="C393" s="1" t="str">
        <f>HYPERLINK("https://talan.bank.gov.ua/get-user-certificate/WmaP3ZXNgXXeewlotAEA","Завантажити сертифікат")</f>
        <v>Завантажити сертифікат</v>
      </c>
    </row>
    <row r="394" spans="1:3" x14ac:dyDescent="0.3">
      <c r="A394" s="3">
        <v>393</v>
      </c>
      <c r="B394" s="1" t="s">
        <v>388</v>
      </c>
      <c r="C394" s="1" t="str">
        <f>HYPERLINK("https://talan.bank.gov.ua/get-user-certificate/WmaP3dA-rmZznRMG2j60","Завантажити сертифікат")</f>
        <v>Завантажити сертифікат</v>
      </c>
    </row>
    <row r="395" spans="1:3" x14ac:dyDescent="0.3">
      <c r="A395" s="3">
        <v>394</v>
      </c>
      <c r="B395" s="1" t="s">
        <v>389</v>
      </c>
      <c r="C395" s="1" t="str">
        <f>HYPERLINK("https://talan.bank.gov.ua/get-user-certificate/WmaP3rZPe_wFxHFYPQEC","Завантажити сертифікат")</f>
        <v>Завантажити сертифікат</v>
      </c>
    </row>
    <row r="396" spans="1:3" ht="28.8" x14ac:dyDescent="0.3">
      <c r="A396" s="3">
        <v>395</v>
      </c>
      <c r="B396" s="1" t="s">
        <v>390</v>
      </c>
      <c r="C396" s="1" t="str">
        <f>HYPERLINK("https://talan.bank.gov.ua/get-user-certificate/WmaP3kF4jp129I2TRkaW","Завантажити сертифікат")</f>
        <v>Завантажити сертифікат</v>
      </c>
    </row>
    <row r="397" spans="1:3" x14ac:dyDescent="0.3">
      <c r="A397" s="3">
        <v>396</v>
      </c>
      <c r="B397" s="1" t="s">
        <v>391</v>
      </c>
      <c r="C397" s="1" t="str">
        <f>HYPERLINK("https://talan.bank.gov.ua/get-user-certificate/WmaP345SarIwoR7X5cVO","Завантажити сертифікат")</f>
        <v>Завантажити сертифікат</v>
      </c>
    </row>
    <row r="398" spans="1:3" ht="43.2" x14ac:dyDescent="0.3">
      <c r="A398" s="3">
        <v>397</v>
      </c>
      <c r="B398" s="1" t="s">
        <v>392</v>
      </c>
      <c r="C398" s="1" t="str">
        <f>HYPERLINK("https://talan.bank.gov.ua/get-user-certificate/WmaP3c71Tqu43UaXN_TT","Завантажити сертифікат")</f>
        <v>Завантажити сертифікат</v>
      </c>
    </row>
    <row r="399" spans="1:3" ht="28.8" x14ac:dyDescent="0.3">
      <c r="A399" s="3">
        <v>398</v>
      </c>
      <c r="B399" s="1" t="s">
        <v>393</v>
      </c>
      <c r="C399" s="1" t="str">
        <f>HYPERLINK("https://talan.bank.gov.ua/get-user-certificate/WmaP3oDjLfV3ldrv6QcH","Завантажити сертифікат")</f>
        <v>Завантажити сертифікат</v>
      </c>
    </row>
    <row r="400" spans="1:3" ht="28.8" x14ac:dyDescent="0.3">
      <c r="A400" s="3">
        <v>399</v>
      </c>
      <c r="B400" s="1" t="s">
        <v>394</v>
      </c>
      <c r="C400" s="1" t="str">
        <f>HYPERLINK("https://talan.bank.gov.ua/get-user-certificate/WmaP3WW_sVeTwNtmdvDe","Завантажити сертифікат")</f>
        <v>Завантажити сертифікат</v>
      </c>
    </row>
    <row r="401" spans="1:3" ht="28.8" x14ac:dyDescent="0.3">
      <c r="A401" s="3">
        <v>400</v>
      </c>
      <c r="B401" s="1" t="s">
        <v>395</v>
      </c>
      <c r="C401" s="1" t="str">
        <f>HYPERLINK("https://talan.bank.gov.ua/get-user-certificate/WmaP3ormsAn0Q3VjRnYF","Завантажити сертифікат")</f>
        <v>Завантажити сертифікат</v>
      </c>
    </row>
    <row r="402" spans="1:3" x14ac:dyDescent="0.3">
      <c r="A402" s="3">
        <v>401</v>
      </c>
      <c r="B402" s="1" t="s">
        <v>396</v>
      </c>
      <c r="C402" s="1" t="str">
        <f>HYPERLINK("https://talan.bank.gov.ua/get-user-certificate/WmaP3nqgcxkCpwVtZeq2","Завантажити сертифікат")</f>
        <v>Завантажити сертифікат</v>
      </c>
    </row>
    <row r="403" spans="1:3" x14ac:dyDescent="0.3">
      <c r="A403" s="3">
        <v>402</v>
      </c>
      <c r="B403" s="1" t="s">
        <v>397</v>
      </c>
      <c r="C403" s="1" t="str">
        <f>HYPERLINK("https://talan.bank.gov.ua/get-user-certificate/WmaP3rq_zNcbw_-tddk1","Завантажити сертифікат")</f>
        <v>Завантажити сертифікат</v>
      </c>
    </row>
    <row r="404" spans="1:3" ht="28.8" x14ac:dyDescent="0.3">
      <c r="A404" s="3">
        <v>403</v>
      </c>
      <c r="B404" s="1" t="s">
        <v>398</v>
      </c>
      <c r="C404" s="1" t="str">
        <f>HYPERLINK("https://talan.bank.gov.ua/get-user-certificate/WmaP3938v6KYLrQMCRW8","Завантажити сертифікат")</f>
        <v>Завантажити сертифікат</v>
      </c>
    </row>
    <row r="405" spans="1:3" x14ac:dyDescent="0.3">
      <c r="A405" s="3">
        <v>404</v>
      </c>
      <c r="B405" s="1" t="s">
        <v>399</v>
      </c>
      <c r="C405" s="1" t="str">
        <f>HYPERLINK("https://talan.bank.gov.ua/get-user-certificate/WmaP3Sf25eTE1xxdvK38","Завантажити сертифікат")</f>
        <v>Завантажити сертифікат</v>
      </c>
    </row>
    <row r="406" spans="1:3" x14ac:dyDescent="0.3">
      <c r="A406" s="3">
        <v>405</v>
      </c>
      <c r="B406" s="1" t="s">
        <v>400</v>
      </c>
      <c r="C406" s="1" t="str">
        <f>HYPERLINK("https://talan.bank.gov.ua/get-user-certificate/WmaP30X3XGU01dnTZIXb","Завантажити сертифікат")</f>
        <v>Завантажити сертифікат</v>
      </c>
    </row>
    <row r="407" spans="1:3" ht="28.8" x14ac:dyDescent="0.3">
      <c r="A407" s="3">
        <v>406</v>
      </c>
      <c r="B407" s="1" t="s">
        <v>401</v>
      </c>
      <c r="C407" s="1" t="str">
        <f>HYPERLINK("https://talan.bank.gov.ua/get-user-certificate/WmaP32DzdZnR4g1Emcyd","Завантажити сертифікат")</f>
        <v>Завантажити сертифікат</v>
      </c>
    </row>
    <row r="408" spans="1:3" ht="28.8" x14ac:dyDescent="0.3">
      <c r="A408" s="3">
        <v>407</v>
      </c>
      <c r="B408" s="1" t="s">
        <v>402</v>
      </c>
      <c r="C408" s="1" t="str">
        <f>HYPERLINK("https://talan.bank.gov.ua/get-user-certificate/WmaP3CVHkbWnqveNxt64","Завантажити сертифікат")</f>
        <v>Завантажити сертифікат</v>
      </c>
    </row>
    <row r="409" spans="1:3" x14ac:dyDescent="0.3">
      <c r="A409" s="3">
        <v>408</v>
      </c>
      <c r="B409" s="1" t="s">
        <v>403</v>
      </c>
      <c r="C409" s="1" t="str">
        <f>HYPERLINK("https://talan.bank.gov.ua/get-user-certificate/WmaP3qJHVQpDjUOspIpP","Завантажити сертифікат")</f>
        <v>Завантажити сертифікат</v>
      </c>
    </row>
    <row r="410" spans="1:3" ht="43.2" x14ac:dyDescent="0.3">
      <c r="A410" s="3">
        <v>409</v>
      </c>
      <c r="B410" s="1" t="s">
        <v>404</v>
      </c>
      <c r="C410" s="1" t="str">
        <f>HYPERLINK("https://talan.bank.gov.ua/get-user-certificate/WmaP3_4I0Qd1xxyIZQFa","Завантажити сертифікат")</f>
        <v>Завантажити сертифікат</v>
      </c>
    </row>
    <row r="411" spans="1:3" ht="28.8" x14ac:dyDescent="0.3">
      <c r="A411" s="3">
        <v>410</v>
      </c>
      <c r="B411" s="1" t="s">
        <v>405</v>
      </c>
      <c r="C411" s="1" t="str">
        <f>HYPERLINK("https://talan.bank.gov.ua/get-user-certificate/WmaP3vnAIEz6ItkifZS_","Завантажити сертифікат")</f>
        <v>Завантажити сертифікат</v>
      </c>
    </row>
    <row r="412" spans="1:3" ht="28.8" x14ac:dyDescent="0.3">
      <c r="A412" s="3">
        <v>411</v>
      </c>
      <c r="B412" s="1" t="s">
        <v>406</v>
      </c>
      <c r="C412" s="1" t="str">
        <f>HYPERLINK("https://talan.bank.gov.ua/get-user-certificate/WmaP3jaxBgqaO20lNbpn","Завантажити сертифікат")</f>
        <v>Завантажити сертифікат</v>
      </c>
    </row>
    <row r="413" spans="1:3" ht="43.2" x14ac:dyDescent="0.3">
      <c r="A413" s="3">
        <v>412</v>
      </c>
      <c r="B413" s="1" t="s">
        <v>407</v>
      </c>
      <c r="C413" s="1" t="str">
        <f>HYPERLINK("https://talan.bank.gov.ua/get-user-certificate/WmaP3X4NIitX8HWb8xRG","Завантажити сертифікат")</f>
        <v>Завантажити сертифікат</v>
      </c>
    </row>
    <row r="414" spans="1:3" x14ac:dyDescent="0.3">
      <c r="A414" s="3">
        <v>413</v>
      </c>
      <c r="B414" s="1" t="s">
        <v>408</v>
      </c>
      <c r="C414" s="1" t="str">
        <f>HYPERLINK("https://talan.bank.gov.ua/get-user-certificate/WmaP3na0qcn0fucX_WDO","Завантажити сертифікат")</f>
        <v>Завантажити сертифікат</v>
      </c>
    </row>
    <row r="415" spans="1:3" x14ac:dyDescent="0.3">
      <c r="A415" s="3">
        <v>414</v>
      </c>
      <c r="B415" s="1" t="s">
        <v>409</v>
      </c>
      <c r="C415" s="1" t="str">
        <f>HYPERLINK("https://talan.bank.gov.ua/get-user-certificate/WmaP3LgR2LgNEJrGe2Yv","Завантажити сертифікат")</f>
        <v>Завантажити сертифікат</v>
      </c>
    </row>
    <row r="416" spans="1:3" ht="28.8" x14ac:dyDescent="0.3">
      <c r="A416" s="3">
        <v>415</v>
      </c>
      <c r="B416" s="1" t="s">
        <v>410</v>
      </c>
      <c r="C416" s="1" t="str">
        <f>HYPERLINK("https://talan.bank.gov.ua/get-user-certificate/WmaP3NXNVTm-eZ8rJcoc","Завантажити сертифікат")</f>
        <v>Завантажити сертифікат</v>
      </c>
    </row>
    <row r="417" spans="1:3" x14ac:dyDescent="0.3">
      <c r="A417" s="3">
        <v>416</v>
      </c>
      <c r="B417" s="1" t="s">
        <v>411</v>
      </c>
      <c r="C417" s="1" t="str">
        <f>HYPERLINK("https://talan.bank.gov.ua/get-user-certificate/WmaP3rfykLu-2cP330ES","Завантажити сертифікат")</f>
        <v>Завантажити сертифікат</v>
      </c>
    </row>
    <row r="418" spans="1:3" ht="28.8" x14ac:dyDescent="0.3">
      <c r="A418" s="3">
        <v>417</v>
      </c>
      <c r="B418" s="1" t="s">
        <v>412</v>
      </c>
      <c r="C418" s="1" t="str">
        <f>HYPERLINK("https://talan.bank.gov.ua/get-user-certificate/WmaP3J8mpAqBajMEICL_","Завантажити сертифікат")</f>
        <v>Завантажити сертифікат</v>
      </c>
    </row>
    <row r="419" spans="1:3" ht="28.8" x14ac:dyDescent="0.3">
      <c r="A419" s="3">
        <v>418</v>
      </c>
      <c r="B419" s="1" t="s">
        <v>413</v>
      </c>
      <c r="C419" s="1" t="str">
        <f>HYPERLINK("https://talan.bank.gov.ua/get-user-certificate/WmaP3YotsRkLhmSHbwmr","Завантажити сертифікат")</f>
        <v>Завантажити сертифікат</v>
      </c>
    </row>
    <row r="420" spans="1:3" ht="28.8" x14ac:dyDescent="0.3">
      <c r="A420" s="3">
        <v>419</v>
      </c>
      <c r="B420" s="1" t="s">
        <v>414</v>
      </c>
      <c r="C420" s="1" t="str">
        <f>HYPERLINK("https://talan.bank.gov.ua/get-user-certificate/WmaP32lFw1yfeDB6eDsq","Завантажити сертифікат")</f>
        <v>Завантажити сертифікат</v>
      </c>
    </row>
    <row r="421" spans="1:3" ht="43.2" x14ac:dyDescent="0.3">
      <c r="A421" s="3">
        <v>420</v>
      </c>
      <c r="B421" s="1" t="s">
        <v>415</v>
      </c>
      <c r="C421" s="1" t="str">
        <f>HYPERLINK("https://talan.bank.gov.ua/get-user-certificate/WmaP3nU6toKbGR05jhDh","Завантажити сертифікат")</f>
        <v>Завантажити сертифікат</v>
      </c>
    </row>
    <row r="422" spans="1:3" x14ac:dyDescent="0.3">
      <c r="A422" s="3">
        <v>421</v>
      </c>
      <c r="B422" s="1" t="s">
        <v>416</v>
      </c>
      <c r="C422" s="1" t="str">
        <f>HYPERLINK("https://talan.bank.gov.ua/get-user-certificate/WmaP3UuBBMF14HmJ7AVX","Завантажити сертифікат")</f>
        <v>Завантажити сертифікат</v>
      </c>
    </row>
    <row r="423" spans="1:3" x14ac:dyDescent="0.3">
      <c r="A423" s="3">
        <v>422</v>
      </c>
      <c r="B423" s="1" t="s">
        <v>417</v>
      </c>
      <c r="C423" s="1" t="str">
        <f>HYPERLINK("https://talan.bank.gov.ua/get-user-certificate/WmaP39XtNG3ow3teca3k","Завантажити сертифікат")</f>
        <v>Завантажити сертифікат</v>
      </c>
    </row>
    <row r="424" spans="1:3" ht="28.8" x14ac:dyDescent="0.3">
      <c r="A424" s="3">
        <v>423</v>
      </c>
      <c r="B424" s="1" t="s">
        <v>418</v>
      </c>
      <c r="C424" s="1" t="str">
        <f>HYPERLINK("https://talan.bank.gov.ua/get-user-certificate/WmaP35nxOFrD4njFzY6A","Завантажити сертифікат")</f>
        <v>Завантажити сертифікат</v>
      </c>
    </row>
    <row r="425" spans="1:3" ht="28.8" x14ac:dyDescent="0.3">
      <c r="A425" s="3">
        <v>424</v>
      </c>
      <c r="B425" s="1" t="s">
        <v>419</v>
      </c>
      <c r="C425" s="1" t="str">
        <f>HYPERLINK("https://talan.bank.gov.ua/get-user-certificate/WmaP3WzYtvE2F-Y438TT","Завантажити сертифікат")</f>
        <v>Завантажити сертифікат</v>
      </c>
    </row>
    <row r="426" spans="1:3" ht="43.2" x14ac:dyDescent="0.3">
      <c r="A426" s="3">
        <v>425</v>
      </c>
      <c r="B426" s="1" t="s">
        <v>420</v>
      </c>
      <c r="C426" s="1" t="str">
        <f>HYPERLINK("https://talan.bank.gov.ua/get-user-certificate/WmaP34imJnDoP1eE73y-","Завантажити сертифікат")</f>
        <v>Завантажити сертифікат</v>
      </c>
    </row>
    <row r="427" spans="1:3" x14ac:dyDescent="0.3">
      <c r="A427" s="3">
        <v>426</v>
      </c>
      <c r="B427" s="1" t="s">
        <v>421</v>
      </c>
      <c r="C427" s="1" t="str">
        <f>HYPERLINK("https://talan.bank.gov.ua/get-user-certificate/WmaP3IrwCCZmBOQLkgW7","Завантажити сертифікат")</f>
        <v>Завантажити сертифікат</v>
      </c>
    </row>
    <row r="428" spans="1:3" x14ac:dyDescent="0.3">
      <c r="A428" s="3">
        <v>427</v>
      </c>
      <c r="B428" s="1" t="s">
        <v>422</v>
      </c>
      <c r="C428" s="1" t="str">
        <f>HYPERLINK("https://talan.bank.gov.ua/get-user-certificate/WmaP3uLV5gzLx7nct5ej","Завантажити сертифікат")</f>
        <v>Завантажити сертифікат</v>
      </c>
    </row>
    <row r="429" spans="1:3" ht="43.2" x14ac:dyDescent="0.3">
      <c r="A429" s="3">
        <v>428</v>
      </c>
      <c r="B429" s="1" t="s">
        <v>423</v>
      </c>
      <c r="C429" s="1" t="str">
        <f>HYPERLINK("https://talan.bank.gov.ua/get-user-certificate/WmaP3ZeSS14Wt3Yn_p2R","Завантажити сертифікат")</f>
        <v>Завантажити сертифікат</v>
      </c>
    </row>
    <row r="430" spans="1:3" ht="43.2" x14ac:dyDescent="0.3">
      <c r="A430" s="3">
        <v>429</v>
      </c>
      <c r="B430" s="1" t="s">
        <v>424</v>
      </c>
      <c r="C430" s="1" t="str">
        <f>HYPERLINK("https://talan.bank.gov.ua/get-user-certificate/WmaP3jmAzFUXYpC4zBUy","Завантажити сертифікат")</f>
        <v>Завантажити сертифікат</v>
      </c>
    </row>
    <row r="431" spans="1:3" x14ac:dyDescent="0.3">
      <c r="A431" s="3">
        <v>430</v>
      </c>
      <c r="B431" s="1" t="s">
        <v>425</v>
      </c>
      <c r="C431" s="1" t="str">
        <f>HYPERLINK("https://talan.bank.gov.ua/get-user-certificate/WmaP3RgwVkVMt2q5puoj","Завантажити сертифікат")</f>
        <v>Завантажити сертифікат</v>
      </c>
    </row>
    <row r="432" spans="1:3" ht="28.8" x14ac:dyDescent="0.3">
      <c r="A432" s="3">
        <v>431</v>
      </c>
      <c r="B432" s="1" t="s">
        <v>426</v>
      </c>
      <c r="C432" s="1" t="str">
        <f>HYPERLINK("https://talan.bank.gov.ua/get-user-certificate/WmaP3DUYH_b3oPCyipvG","Завантажити сертифікат")</f>
        <v>Завантажити сертифікат</v>
      </c>
    </row>
    <row r="433" spans="1:3" ht="28.8" x14ac:dyDescent="0.3">
      <c r="A433" s="3">
        <v>432</v>
      </c>
      <c r="B433" s="1" t="s">
        <v>427</v>
      </c>
      <c r="C433" s="1" t="str">
        <f>HYPERLINK("https://talan.bank.gov.ua/get-user-certificate/WmaP3CFeGwhq8NwfUd7O","Завантажити сертифікат")</f>
        <v>Завантажити сертифікат</v>
      </c>
    </row>
    <row r="434" spans="1:3" ht="28.8" x14ac:dyDescent="0.3">
      <c r="A434" s="3">
        <v>433</v>
      </c>
      <c r="B434" s="1" t="s">
        <v>428</v>
      </c>
      <c r="C434" s="1" t="str">
        <f>HYPERLINK("https://talan.bank.gov.ua/get-user-certificate/WmaP3x7EvkWKkt4mDKhD","Завантажити сертифікат")</f>
        <v>Завантажити сертифікат</v>
      </c>
    </row>
    <row r="435" spans="1:3" ht="28.8" x14ac:dyDescent="0.3">
      <c r="A435" s="3">
        <v>434</v>
      </c>
      <c r="B435" s="1" t="s">
        <v>429</v>
      </c>
      <c r="C435" s="1" t="str">
        <f>HYPERLINK("https://talan.bank.gov.ua/get-user-certificate/WmaP3gq2Mu211Tpg86_B","Завантажити сертифікат")</f>
        <v>Завантажити сертифікат</v>
      </c>
    </row>
    <row r="436" spans="1:3" ht="28.8" x14ac:dyDescent="0.3">
      <c r="A436" s="3">
        <v>435</v>
      </c>
      <c r="B436" s="1" t="s">
        <v>430</v>
      </c>
      <c r="C436" s="1" t="str">
        <f>HYPERLINK("https://talan.bank.gov.ua/get-user-certificate/WmaP3I8zRzjQg36XQWX9","Завантажити сертифікат")</f>
        <v>Завантажити сертифікат</v>
      </c>
    </row>
    <row r="437" spans="1:3" ht="28.8" x14ac:dyDescent="0.3">
      <c r="A437" s="3">
        <v>436</v>
      </c>
      <c r="B437" s="1" t="s">
        <v>431</v>
      </c>
      <c r="C437" s="1" t="str">
        <f>HYPERLINK("https://talan.bank.gov.ua/get-user-certificate/WmaP3XC-mwmK92BzLzj_","Завантажити сертифікат")</f>
        <v>Завантажити сертифікат</v>
      </c>
    </row>
    <row r="438" spans="1:3" ht="28.8" x14ac:dyDescent="0.3">
      <c r="A438" s="3">
        <v>437</v>
      </c>
      <c r="B438" s="1" t="s">
        <v>432</v>
      </c>
      <c r="C438" s="1" t="str">
        <f>HYPERLINK("https://talan.bank.gov.ua/get-user-certificate/WmaP32PkDFMHqR-G9_fA","Завантажити сертифікат")</f>
        <v>Завантажити сертифікат</v>
      </c>
    </row>
    <row r="439" spans="1:3" ht="28.8" x14ac:dyDescent="0.3">
      <c r="A439" s="3">
        <v>438</v>
      </c>
      <c r="B439" s="1" t="s">
        <v>433</v>
      </c>
      <c r="C439" s="1" t="str">
        <f>HYPERLINK("https://talan.bank.gov.ua/get-user-certificate/WmaP3wwDP8KhdxyfcvOe","Завантажити сертифікат")</f>
        <v>Завантажити сертифікат</v>
      </c>
    </row>
    <row r="440" spans="1:3" x14ac:dyDescent="0.3">
      <c r="A440" s="3">
        <v>439</v>
      </c>
      <c r="B440" s="1" t="s">
        <v>434</v>
      </c>
      <c r="C440" s="1" t="str">
        <f>HYPERLINK("https://talan.bank.gov.ua/get-user-certificate/WmaP3odq-d0qA2LnsY4w","Завантажити сертифікат")</f>
        <v>Завантажити сертифікат</v>
      </c>
    </row>
    <row r="441" spans="1:3" x14ac:dyDescent="0.3">
      <c r="A441" s="3">
        <v>440</v>
      </c>
      <c r="B441" s="1" t="s">
        <v>435</v>
      </c>
      <c r="C441" s="1" t="str">
        <f>HYPERLINK("https://talan.bank.gov.ua/get-user-certificate/WmaP3_-6uijpMMOGmb4-","Завантажити сертифікат")</f>
        <v>Завантажити сертифікат</v>
      </c>
    </row>
    <row r="442" spans="1:3" ht="43.2" x14ac:dyDescent="0.3">
      <c r="A442" s="3">
        <v>441</v>
      </c>
      <c r="B442" s="1" t="s">
        <v>436</v>
      </c>
      <c r="C442" s="1" t="str">
        <f>HYPERLINK("https://talan.bank.gov.ua/get-user-certificate/WmaP3USIST-VZQjzV6ny","Завантажити сертифікат")</f>
        <v>Завантажити сертифікат</v>
      </c>
    </row>
    <row r="443" spans="1:3" ht="43.2" x14ac:dyDescent="0.3">
      <c r="A443" s="3">
        <v>442</v>
      </c>
      <c r="B443" s="1" t="s">
        <v>437</v>
      </c>
      <c r="C443" s="1" t="str">
        <f>HYPERLINK("https://talan.bank.gov.ua/get-user-certificate/WmaP3uBN8f9uqf9JbEnl","Завантажити сертифікат")</f>
        <v>Завантажити сертифікат</v>
      </c>
    </row>
    <row r="444" spans="1:3" x14ac:dyDescent="0.3">
      <c r="A444" s="3">
        <v>443</v>
      </c>
      <c r="B444" s="1" t="s">
        <v>438</v>
      </c>
      <c r="C444" s="1" t="str">
        <f>HYPERLINK("https://talan.bank.gov.ua/get-user-certificate/WmaP31MptRqiJQDNTdcQ","Завантажити сертифікат")</f>
        <v>Завантажити сертифікат</v>
      </c>
    </row>
    <row r="445" spans="1:3" x14ac:dyDescent="0.3">
      <c r="A445" s="3">
        <v>444</v>
      </c>
      <c r="B445" s="1" t="s">
        <v>439</v>
      </c>
      <c r="C445" s="1" t="str">
        <f>HYPERLINK("https://talan.bank.gov.ua/get-user-certificate/WmaP32M-hHmAdkh6XtLa","Завантажити сертифікат")</f>
        <v>Завантажити сертифікат</v>
      </c>
    </row>
    <row r="446" spans="1:3" x14ac:dyDescent="0.3">
      <c r="A446" s="3">
        <v>445</v>
      </c>
      <c r="B446" s="1" t="s">
        <v>440</v>
      </c>
      <c r="C446" s="1" t="str">
        <f>HYPERLINK("https://talan.bank.gov.ua/get-user-certificate/WmaP3xTx9BfHnIAfg30i","Завантажити сертифікат")</f>
        <v>Завантажити сертифікат</v>
      </c>
    </row>
    <row r="447" spans="1:3" ht="28.8" x14ac:dyDescent="0.3">
      <c r="A447" s="3">
        <v>446</v>
      </c>
      <c r="B447" s="1" t="s">
        <v>441</v>
      </c>
      <c r="C447" s="1" t="str">
        <f>HYPERLINK("https://talan.bank.gov.ua/get-user-certificate/WmaP3nhkbSmUukn2WDvf","Завантажити сертифікат")</f>
        <v>Завантажити сертифікат</v>
      </c>
    </row>
    <row r="448" spans="1:3" ht="28.8" x14ac:dyDescent="0.3">
      <c r="A448" s="3">
        <v>447</v>
      </c>
      <c r="B448" s="1" t="s">
        <v>442</v>
      </c>
      <c r="C448" s="1" t="str">
        <f>HYPERLINK("https://talan.bank.gov.ua/get-user-certificate/WmaP3CchXQifYmtLKuuw","Завантажити сертифікат")</f>
        <v>Завантажити сертифікат</v>
      </c>
    </row>
    <row r="449" spans="1:3" x14ac:dyDescent="0.3">
      <c r="A449" s="3">
        <v>448</v>
      </c>
      <c r="B449" s="1" t="s">
        <v>443</v>
      </c>
      <c r="C449" s="1" t="str">
        <f>HYPERLINK("https://talan.bank.gov.ua/get-user-certificate/WmaP3pTt8TQ76-adNB4x","Завантажити сертифікат")</f>
        <v>Завантажити сертифікат</v>
      </c>
    </row>
    <row r="450" spans="1:3" ht="28.8" x14ac:dyDescent="0.3">
      <c r="A450" s="3">
        <v>449</v>
      </c>
      <c r="B450" s="1" t="s">
        <v>444</v>
      </c>
      <c r="C450" s="1" t="str">
        <f>HYPERLINK("https://talan.bank.gov.ua/get-user-certificate/WmaP3iDUIVlHeyrkd2I0","Завантажити сертифікат")</f>
        <v>Завантажити сертифікат</v>
      </c>
    </row>
    <row r="451" spans="1:3" ht="43.2" x14ac:dyDescent="0.3">
      <c r="A451" s="3">
        <v>450</v>
      </c>
      <c r="B451" s="1" t="s">
        <v>445</v>
      </c>
      <c r="C451" s="1" t="str">
        <f>HYPERLINK("https://talan.bank.gov.ua/get-user-certificate/WmaP3PSm6mgD2PtYdupj","Завантажити сертифікат")</f>
        <v>Завантажити сертифікат</v>
      </c>
    </row>
    <row r="452" spans="1:3" x14ac:dyDescent="0.3">
      <c r="A452" s="3">
        <v>451</v>
      </c>
      <c r="B452" s="1" t="s">
        <v>446</v>
      </c>
      <c r="C452" s="1" t="str">
        <f>HYPERLINK("https://talan.bank.gov.ua/get-user-certificate/WmaP3u2MTdiPktLg3t-u","Завантажити сертифікат")</f>
        <v>Завантажити сертифікат</v>
      </c>
    </row>
    <row r="453" spans="1:3" ht="43.2" x14ac:dyDescent="0.3">
      <c r="A453" s="3">
        <v>452</v>
      </c>
      <c r="B453" s="1" t="s">
        <v>447</v>
      </c>
      <c r="C453" s="1" t="str">
        <f>HYPERLINK("https://talan.bank.gov.ua/get-user-certificate/WmaP3tbOGI22WLQYvEmO","Завантажити сертифікат")</f>
        <v>Завантажити сертифікат</v>
      </c>
    </row>
    <row r="454" spans="1:3" x14ac:dyDescent="0.3">
      <c r="A454" s="3">
        <v>453</v>
      </c>
      <c r="B454" s="1" t="s">
        <v>448</v>
      </c>
      <c r="C454" s="1" t="str">
        <f>HYPERLINK("https://talan.bank.gov.ua/get-user-certificate/WmaP3_Nfy6hXDmbmFaZL","Завантажити сертифікат")</f>
        <v>Завантажити сертифікат</v>
      </c>
    </row>
    <row r="455" spans="1:3" ht="28.8" x14ac:dyDescent="0.3">
      <c r="A455" s="3">
        <v>454</v>
      </c>
      <c r="B455" s="1" t="s">
        <v>449</v>
      </c>
      <c r="C455" s="1" t="str">
        <f>HYPERLINK("https://talan.bank.gov.ua/get-user-certificate/WmaP3RMnASmIlfZ77Vx1","Завантажити сертифікат")</f>
        <v>Завантажити сертифікат</v>
      </c>
    </row>
    <row r="456" spans="1:3" x14ac:dyDescent="0.3">
      <c r="A456" s="3">
        <v>455</v>
      </c>
      <c r="B456" s="1" t="s">
        <v>450</v>
      </c>
      <c r="C456" s="1" t="str">
        <f>HYPERLINK("https://talan.bank.gov.ua/get-user-certificate/WmaP3pwzNRbSjAgwS4uD","Завантажити сертифікат")</f>
        <v>Завантажити сертифікат</v>
      </c>
    </row>
    <row r="457" spans="1:3" x14ac:dyDescent="0.3">
      <c r="A457" s="3">
        <v>456</v>
      </c>
      <c r="B457" s="1" t="s">
        <v>451</v>
      </c>
      <c r="C457" s="1" t="str">
        <f>HYPERLINK("https://talan.bank.gov.ua/get-user-certificate/WmaP3INTDqOHCka0r0V1","Завантажити сертифікат")</f>
        <v>Завантажити сертифікат</v>
      </c>
    </row>
    <row r="458" spans="1:3" x14ac:dyDescent="0.3">
      <c r="A458" s="3">
        <v>457</v>
      </c>
      <c r="B458" s="1" t="s">
        <v>452</v>
      </c>
      <c r="C458" s="1" t="str">
        <f>HYPERLINK("https://talan.bank.gov.ua/get-user-certificate/WmaP3D3ePVvO8ABgphof","Завантажити сертифікат")</f>
        <v>Завантажити сертифікат</v>
      </c>
    </row>
    <row r="459" spans="1:3" ht="28.8" x14ac:dyDescent="0.3">
      <c r="A459" s="3">
        <v>458</v>
      </c>
      <c r="B459" s="1" t="s">
        <v>453</v>
      </c>
      <c r="C459" s="1" t="str">
        <f>HYPERLINK("https://talan.bank.gov.ua/get-user-certificate/WmaP3jObO7VL305PcwgS","Завантажити сертифікат")</f>
        <v>Завантажити сертифікат</v>
      </c>
    </row>
    <row r="460" spans="1:3" ht="28.8" x14ac:dyDescent="0.3">
      <c r="A460" s="3">
        <v>459</v>
      </c>
      <c r="B460" s="1" t="s">
        <v>454</v>
      </c>
      <c r="C460" s="1" t="str">
        <f>HYPERLINK("https://talan.bank.gov.ua/get-user-certificate/WmaP30cggEefL4ws0lDf","Завантажити сертифікат")</f>
        <v>Завантажити сертифікат</v>
      </c>
    </row>
    <row r="461" spans="1:3" x14ac:dyDescent="0.3">
      <c r="A461" s="3">
        <v>460</v>
      </c>
      <c r="B461" s="1" t="s">
        <v>455</v>
      </c>
      <c r="C461" s="1" t="str">
        <f>HYPERLINK("https://talan.bank.gov.ua/get-user-certificate/WmaP3kSh5D7ehx27TmSr","Завантажити сертифікат")</f>
        <v>Завантажити сертифікат</v>
      </c>
    </row>
    <row r="462" spans="1:3" x14ac:dyDescent="0.3">
      <c r="A462" s="3">
        <v>461</v>
      </c>
      <c r="B462" s="1" t="s">
        <v>456</v>
      </c>
      <c r="C462" s="1" t="str">
        <f>HYPERLINK("https://talan.bank.gov.ua/get-user-certificate/WmaP3Fe4HJUh6DMavU-3","Завантажити сертифікат")</f>
        <v>Завантажити сертифікат</v>
      </c>
    </row>
    <row r="463" spans="1:3" ht="43.2" x14ac:dyDescent="0.3">
      <c r="A463" s="3">
        <v>462</v>
      </c>
      <c r="B463" s="1" t="s">
        <v>457</v>
      </c>
      <c r="C463" s="1" t="str">
        <f>HYPERLINK("https://talan.bank.gov.ua/get-user-certificate/WmaP38Znttm42VNXglpS","Завантажити сертифікат")</f>
        <v>Завантажити сертифікат</v>
      </c>
    </row>
    <row r="464" spans="1:3" x14ac:dyDescent="0.3">
      <c r="A464" s="3">
        <v>463</v>
      </c>
      <c r="B464" s="1" t="s">
        <v>458</v>
      </c>
      <c r="C464" s="1" t="str">
        <f>HYPERLINK("https://talan.bank.gov.ua/get-user-certificate/WmaP3Y9TDgU9i5PeE2pT","Завантажити сертифікат")</f>
        <v>Завантажити сертифікат</v>
      </c>
    </row>
    <row r="465" spans="1:3" ht="43.2" x14ac:dyDescent="0.3">
      <c r="A465" s="3">
        <v>464</v>
      </c>
      <c r="B465" s="1" t="s">
        <v>459</v>
      </c>
      <c r="C465" s="1" t="str">
        <f>HYPERLINK("https://talan.bank.gov.ua/get-user-certificate/WmaP3QOyogR_Slr8Czlm","Завантажити сертифікат")</f>
        <v>Завантажити сертифікат</v>
      </c>
    </row>
    <row r="466" spans="1:3" x14ac:dyDescent="0.3">
      <c r="A466" s="3">
        <v>465</v>
      </c>
      <c r="B466" s="1" t="s">
        <v>460</v>
      </c>
      <c r="C466" s="1" t="str">
        <f>HYPERLINK("https://talan.bank.gov.ua/get-user-certificate/WmaP3zWbMBJYRyiHYumE","Завантажити сертифікат")</f>
        <v>Завантажити сертифікат</v>
      </c>
    </row>
    <row r="467" spans="1:3" ht="43.2" x14ac:dyDescent="0.3">
      <c r="A467" s="3">
        <v>466</v>
      </c>
      <c r="B467" s="1" t="s">
        <v>461</v>
      </c>
      <c r="C467" s="1" t="str">
        <f>HYPERLINK("https://talan.bank.gov.ua/get-user-certificate/WmaP3evzrYRoG6bogfsr","Завантажити сертифікат")</f>
        <v>Завантажити сертифікат</v>
      </c>
    </row>
    <row r="468" spans="1:3" ht="28.8" x14ac:dyDescent="0.3">
      <c r="A468" s="3">
        <v>467</v>
      </c>
      <c r="B468" s="1" t="s">
        <v>462</v>
      </c>
      <c r="C468" s="1" t="str">
        <f>HYPERLINK("https://talan.bank.gov.ua/get-user-certificate/WmaP38F80sbdzhQhrIbZ","Завантажити сертифікат")</f>
        <v>Завантажити сертифікат</v>
      </c>
    </row>
    <row r="469" spans="1:3" x14ac:dyDescent="0.3">
      <c r="A469" s="3">
        <v>468</v>
      </c>
      <c r="B469" s="1" t="s">
        <v>463</v>
      </c>
      <c r="C469" s="1" t="str">
        <f>HYPERLINK("https://talan.bank.gov.ua/get-user-certificate/WmaP3WnkPRj8cNH2Kinm","Завантажити сертифікат")</f>
        <v>Завантажити сертифікат</v>
      </c>
    </row>
    <row r="470" spans="1:3" ht="28.8" x14ac:dyDescent="0.3">
      <c r="A470" s="3">
        <v>469</v>
      </c>
      <c r="B470" s="1" t="s">
        <v>464</v>
      </c>
      <c r="C470" s="1" t="str">
        <f>HYPERLINK("https://talan.bank.gov.ua/get-user-certificate/WmaP3mgbLAw7JDkfvly9","Завантажити сертифікат")</f>
        <v>Завантажити сертифікат</v>
      </c>
    </row>
    <row r="471" spans="1:3" x14ac:dyDescent="0.3">
      <c r="A471" s="3">
        <v>470</v>
      </c>
      <c r="B471" s="1" t="s">
        <v>465</v>
      </c>
      <c r="C471" s="1" t="str">
        <f>HYPERLINK("https://talan.bank.gov.ua/get-user-certificate/WmaP3Fz0YJYIPR7tiOnh","Завантажити сертифікат")</f>
        <v>Завантажити сертифікат</v>
      </c>
    </row>
    <row r="472" spans="1:3" x14ac:dyDescent="0.3">
      <c r="A472" s="3">
        <v>471</v>
      </c>
      <c r="B472" s="1" t="s">
        <v>466</v>
      </c>
      <c r="C472" s="1" t="str">
        <f>HYPERLINK("https://talan.bank.gov.ua/get-user-certificate/WmaP3ZedOBjB1Imi-F60","Завантажити сертифікат")</f>
        <v>Завантажити сертифікат</v>
      </c>
    </row>
    <row r="473" spans="1:3" ht="28.8" x14ac:dyDescent="0.3">
      <c r="A473" s="3">
        <v>472</v>
      </c>
      <c r="B473" s="1" t="s">
        <v>467</v>
      </c>
      <c r="C473" s="1" t="str">
        <f>HYPERLINK("https://talan.bank.gov.ua/get-user-certificate/WmaP3YTWrBCeBAG4DXcg","Завантажити сертифікат")</f>
        <v>Завантажити сертифікат</v>
      </c>
    </row>
    <row r="474" spans="1:3" ht="28.8" x14ac:dyDescent="0.3">
      <c r="A474" s="3">
        <v>473</v>
      </c>
      <c r="B474" s="1" t="s">
        <v>468</v>
      </c>
      <c r="C474" s="1" t="str">
        <f>HYPERLINK("https://talan.bank.gov.ua/get-user-certificate/WmaP3C9xBBH8bDEGML0e","Завантажити сертифікат")</f>
        <v>Завантажити сертифікат</v>
      </c>
    </row>
    <row r="475" spans="1:3" x14ac:dyDescent="0.3">
      <c r="A475" s="3">
        <v>474</v>
      </c>
      <c r="B475" s="1" t="s">
        <v>469</v>
      </c>
      <c r="C475" s="1" t="str">
        <f>HYPERLINK("https://talan.bank.gov.ua/get-user-certificate/WmaP30CXoNq16jtc_Ci6","Завантажити сертифікат")</f>
        <v>Завантажити сертифікат</v>
      </c>
    </row>
    <row r="476" spans="1:3" ht="28.8" x14ac:dyDescent="0.3">
      <c r="A476" s="3">
        <v>475</v>
      </c>
      <c r="B476" s="1" t="s">
        <v>470</v>
      </c>
      <c r="C476" s="1" t="str">
        <f>HYPERLINK("https://talan.bank.gov.ua/get-user-certificate/WmaP3kRQdpOcYwuXfNXp","Завантажити сертифікат")</f>
        <v>Завантажити сертифікат</v>
      </c>
    </row>
    <row r="477" spans="1:3" ht="43.2" x14ac:dyDescent="0.3">
      <c r="A477" s="3">
        <v>476</v>
      </c>
      <c r="B477" s="1" t="s">
        <v>471</v>
      </c>
      <c r="C477" s="1" t="str">
        <f>HYPERLINK("https://talan.bank.gov.ua/get-user-certificate/WmaP3OpoLxEcn0SCDWag","Завантажити сертифікат")</f>
        <v>Завантажити сертифікат</v>
      </c>
    </row>
    <row r="478" spans="1:3" x14ac:dyDescent="0.3">
      <c r="A478" s="3">
        <v>477</v>
      </c>
      <c r="B478" s="1" t="s">
        <v>472</v>
      </c>
      <c r="C478" s="1" t="str">
        <f>HYPERLINK("https://talan.bank.gov.ua/get-user-certificate/WmaP32cAOKU-6gJpliLM","Завантажити сертифікат")</f>
        <v>Завантажити сертифікат</v>
      </c>
    </row>
    <row r="479" spans="1:3" ht="28.8" x14ac:dyDescent="0.3">
      <c r="A479" s="3">
        <v>478</v>
      </c>
      <c r="B479" s="1" t="s">
        <v>473</v>
      </c>
      <c r="C479" s="1" t="str">
        <f>HYPERLINK("https://talan.bank.gov.ua/get-user-certificate/WmaP3bo_g3C128KdFokq","Завантажити сертифікат")</f>
        <v>Завантажити сертифікат</v>
      </c>
    </row>
    <row r="480" spans="1:3" ht="28.8" x14ac:dyDescent="0.3">
      <c r="A480" s="3">
        <v>479</v>
      </c>
      <c r="B480" s="1" t="s">
        <v>474</v>
      </c>
      <c r="C480" s="1" t="str">
        <f>HYPERLINK("https://talan.bank.gov.ua/get-user-certificate/WmaP3TG9zzCF1rNOW2h9","Завантажити сертифікат")</f>
        <v>Завантажити сертифікат</v>
      </c>
    </row>
    <row r="481" spans="1:3" ht="28.8" x14ac:dyDescent="0.3">
      <c r="A481" s="3">
        <v>480</v>
      </c>
      <c r="B481" s="1" t="s">
        <v>475</v>
      </c>
      <c r="C481" s="1" t="str">
        <f>HYPERLINK("https://talan.bank.gov.ua/get-user-certificate/WmaP3oz36VzEywrrYfuh","Завантажити сертифікат")</f>
        <v>Завантажити сертифікат</v>
      </c>
    </row>
    <row r="482" spans="1:3" ht="28.8" x14ac:dyDescent="0.3">
      <c r="A482" s="3">
        <v>481</v>
      </c>
      <c r="B482" s="1" t="s">
        <v>476</v>
      </c>
      <c r="C482" s="1" t="str">
        <f>HYPERLINK("https://talan.bank.gov.ua/get-user-certificate/WmaP3n27rP480amITXlk","Завантажити сертифікат")</f>
        <v>Завантажити сертифікат</v>
      </c>
    </row>
    <row r="483" spans="1:3" ht="28.8" x14ac:dyDescent="0.3">
      <c r="A483" s="3">
        <v>482</v>
      </c>
      <c r="B483" s="1" t="s">
        <v>477</v>
      </c>
      <c r="C483" s="1" t="str">
        <f>HYPERLINK("https://talan.bank.gov.ua/get-user-certificate/WmaP3ZIHUG6Pz-r71rno","Завантажити сертифікат")</f>
        <v>Завантажити сертифікат</v>
      </c>
    </row>
    <row r="484" spans="1:3" x14ac:dyDescent="0.3">
      <c r="A484" s="3">
        <v>483</v>
      </c>
      <c r="B484" s="1" t="s">
        <v>478</v>
      </c>
      <c r="C484" s="1" t="str">
        <f>HYPERLINK("https://talan.bank.gov.ua/get-user-certificate/WmaP3SGrdrt4s6yPYE5a","Завантажити сертифікат")</f>
        <v>Завантажити сертифікат</v>
      </c>
    </row>
    <row r="485" spans="1:3" x14ac:dyDescent="0.3">
      <c r="A485" s="3">
        <v>484</v>
      </c>
      <c r="B485" s="1" t="s">
        <v>479</v>
      </c>
      <c r="C485" s="1" t="str">
        <f>HYPERLINK("https://talan.bank.gov.ua/get-user-certificate/WmaP3b_PUFi00Mq28yiM","Завантажити сертифікат")</f>
        <v>Завантажити сертифікат</v>
      </c>
    </row>
    <row r="486" spans="1:3" x14ac:dyDescent="0.3">
      <c r="A486" s="3">
        <v>485</v>
      </c>
      <c r="B486" s="1" t="s">
        <v>480</v>
      </c>
      <c r="C486" s="1" t="str">
        <f>HYPERLINK("https://talan.bank.gov.ua/get-user-certificate/WmaP3QBDwmj5XXm-aaMJ","Завантажити сертифікат")</f>
        <v>Завантажити сертифікат</v>
      </c>
    </row>
    <row r="487" spans="1:3" x14ac:dyDescent="0.3">
      <c r="A487" s="3">
        <v>486</v>
      </c>
      <c r="B487" s="1" t="s">
        <v>481</v>
      </c>
      <c r="C487" s="1" t="str">
        <f>HYPERLINK("https://talan.bank.gov.ua/get-user-certificate/WmaP3kGfzFTTQ1L-ztJL","Завантажити сертифікат")</f>
        <v>Завантажити сертифікат</v>
      </c>
    </row>
    <row r="488" spans="1:3" x14ac:dyDescent="0.3">
      <c r="A488" s="3">
        <v>487</v>
      </c>
      <c r="B488" s="1" t="s">
        <v>482</v>
      </c>
      <c r="C488" s="1" t="str">
        <f>HYPERLINK("https://talan.bank.gov.ua/get-user-certificate/WmaP3KJtvHeIs4eyFeWl","Завантажити сертифікат")</f>
        <v>Завантажити сертифікат</v>
      </c>
    </row>
    <row r="489" spans="1:3" x14ac:dyDescent="0.3">
      <c r="A489" s="3">
        <v>488</v>
      </c>
      <c r="B489" s="1" t="s">
        <v>483</v>
      </c>
      <c r="C489" s="1" t="str">
        <f>HYPERLINK("https://talan.bank.gov.ua/get-user-certificate/WmaP3p5qyvgD3pSeuCh5","Завантажити сертифікат")</f>
        <v>Завантажити сертифікат</v>
      </c>
    </row>
    <row r="490" spans="1:3" ht="28.8" x14ac:dyDescent="0.3">
      <c r="A490" s="3">
        <v>489</v>
      </c>
      <c r="B490" s="1" t="s">
        <v>484</v>
      </c>
      <c r="C490" s="1" t="str">
        <f>HYPERLINK("https://talan.bank.gov.ua/get-user-certificate/WmaP3c8BWL6IfJqXsWYN","Завантажити сертифікат")</f>
        <v>Завантажити сертифікат</v>
      </c>
    </row>
    <row r="491" spans="1:3" ht="43.2" x14ac:dyDescent="0.3">
      <c r="A491" s="3">
        <v>490</v>
      </c>
      <c r="B491" s="1" t="s">
        <v>485</v>
      </c>
      <c r="C491" s="1" t="str">
        <f>HYPERLINK("https://talan.bank.gov.ua/get-user-certificate/WmaP38z3M8v2NXgs1Q0F","Завантажити сертифікат")</f>
        <v>Завантажити сертифікат</v>
      </c>
    </row>
    <row r="492" spans="1:3" ht="28.8" x14ac:dyDescent="0.3">
      <c r="A492" s="3">
        <v>491</v>
      </c>
      <c r="B492" s="1" t="s">
        <v>486</v>
      </c>
      <c r="C492" s="1" t="str">
        <f>HYPERLINK("https://talan.bank.gov.ua/get-user-certificate/WmaP3HZ_k8_1zWizS3qn","Завантажити сертифікат")</f>
        <v>Завантажити сертифікат</v>
      </c>
    </row>
    <row r="493" spans="1:3" ht="28.8" x14ac:dyDescent="0.3">
      <c r="A493" s="3">
        <v>492</v>
      </c>
      <c r="B493" s="1" t="s">
        <v>487</v>
      </c>
      <c r="C493" s="1" t="str">
        <f>HYPERLINK("https://talan.bank.gov.ua/get-user-certificate/WmaP3o-221xGfZqpi-0e","Завантажити сертифікат")</f>
        <v>Завантажити сертифікат</v>
      </c>
    </row>
    <row r="494" spans="1:3" x14ac:dyDescent="0.3">
      <c r="A494" s="3">
        <v>493</v>
      </c>
      <c r="B494" s="1" t="s">
        <v>488</v>
      </c>
      <c r="C494" s="1" t="str">
        <f>HYPERLINK("https://talan.bank.gov.ua/get-user-certificate/WmaP37GY72Z8Lup3ZgDM","Завантажити сертифікат")</f>
        <v>Завантажити сертифікат</v>
      </c>
    </row>
    <row r="495" spans="1:3" x14ac:dyDescent="0.3">
      <c r="A495" s="3">
        <v>494</v>
      </c>
      <c r="B495" s="1" t="s">
        <v>489</v>
      </c>
      <c r="C495" s="1" t="str">
        <f>HYPERLINK("https://talan.bank.gov.ua/get-user-certificate/WmaP3F7dBMVgk1LBXU09","Завантажити сертифікат")</f>
        <v>Завантажити сертифікат</v>
      </c>
    </row>
    <row r="496" spans="1:3" x14ac:dyDescent="0.3">
      <c r="A496" s="3">
        <v>495</v>
      </c>
      <c r="B496" s="1" t="s">
        <v>490</v>
      </c>
      <c r="C496" s="1" t="str">
        <f>HYPERLINK("https://talan.bank.gov.ua/get-user-certificate/WmaP3p7a6PtelXE4dnI9","Завантажити сертифікат")</f>
        <v>Завантажити сертифікат</v>
      </c>
    </row>
    <row r="497" spans="1:3" x14ac:dyDescent="0.3">
      <c r="A497" s="3">
        <v>496</v>
      </c>
      <c r="B497" s="1" t="s">
        <v>491</v>
      </c>
      <c r="C497" s="1" t="str">
        <f>HYPERLINK("https://talan.bank.gov.ua/get-user-certificate/WmaP3QsFD5z1bNUGpfCp","Завантажити сертифікат")</f>
        <v>Завантажити сертифікат</v>
      </c>
    </row>
    <row r="498" spans="1:3" ht="28.8" x14ac:dyDescent="0.3">
      <c r="A498" s="3">
        <v>497</v>
      </c>
      <c r="B498" s="1" t="s">
        <v>492</v>
      </c>
      <c r="C498" s="1" t="str">
        <f>HYPERLINK("https://talan.bank.gov.ua/get-user-certificate/WmaP38a83cS8HenkL0mv","Завантажити сертифікат")</f>
        <v>Завантажити сертифікат</v>
      </c>
    </row>
    <row r="499" spans="1:3" ht="28.8" x14ac:dyDescent="0.3">
      <c r="A499" s="3">
        <v>498</v>
      </c>
      <c r="B499" s="1" t="s">
        <v>493</v>
      </c>
      <c r="C499" s="1" t="str">
        <f>HYPERLINK("https://talan.bank.gov.ua/get-user-certificate/WmaP3Q452_gFov9qXBjO","Завантажити сертифікат")</f>
        <v>Завантажити сертифікат</v>
      </c>
    </row>
    <row r="500" spans="1:3" ht="43.2" x14ac:dyDescent="0.3">
      <c r="A500" s="3">
        <v>499</v>
      </c>
      <c r="B500" s="1" t="s">
        <v>1104</v>
      </c>
      <c r="C500" t="str">
        <f>HYPERLINK("https://talan.bank.gov.ua/get-user-certificate/2_WghQDPMe8m-rSvyvLK","Завантажити сертифікат")</f>
        <v>Завантажити сертифікат</v>
      </c>
    </row>
    <row r="501" spans="1:3" ht="28.8" x14ac:dyDescent="0.3">
      <c r="A501" s="3">
        <v>500</v>
      </c>
      <c r="B501" s="1" t="s">
        <v>494</v>
      </c>
      <c r="C501" s="1" t="str">
        <f>HYPERLINK("https://talan.bank.gov.ua/get-user-certificate/WmaP3G2ZCEk1DBxbD0Ut","Завантажити сертифікат")</f>
        <v>Завантажити сертифікат</v>
      </c>
    </row>
    <row r="502" spans="1:3" ht="28.8" x14ac:dyDescent="0.3">
      <c r="A502" s="3">
        <v>501</v>
      </c>
      <c r="B502" s="1" t="s">
        <v>495</v>
      </c>
      <c r="C502" s="1" t="str">
        <f>HYPERLINK("https://talan.bank.gov.ua/get-user-certificate/WmaP3x6hlqdZdkm6TvBM","Завантажити сертифікат")</f>
        <v>Завантажити сертифікат</v>
      </c>
    </row>
    <row r="503" spans="1:3" x14ac:dyDescent="0.3">
      <c r="A503" s="3">
        <v>502</v>
      </c>
      <c r="B503" s="1" t="s">
        <v>496</v>
      </c>
      <c r="C503" s="1" t="str">
        <f>HYPERLINK("https://talan.bank.gov.ua/get-user-certificate/WmaP3xApsUWycV5Lmi-5","Завантажити сертифікат")</f>
        <v>Завантажити сертифікат</v>
      </c>
    </row>
    <row r="504" spans="1:3" ht="28.8" x14ac:dyDescent="0.3">
      <c r="A504" s="3">
        <v>503</v>
      </c>
      <c r="B504" s="1" t="s">
        <v>497</v>
      </c>
      <c r="C504" s="1" t="str">
        <f>HYPERLINK("https://talan.bank.gov.ua/get-user-certificate/WmaP3uMzsolhOQvPpDZi","Завантажити сертифікат")</f>
        <v>Завантажити сертифікат</v>
      </c>
    </row>
    <row r="505" spans="1:3" ht="28.8" x14ac:dyDescent="0.3">
      <c r="A505" s="3">
        <v>504</v>
      </c>
      <c r="B505" s="1" t="s">
        <v>498</v>
      </c>
      <c r="C505" s="1" t="str">
        <f>HYPERLINK("https://talan.bank.gov.ua/get-user-certificate/WmaP3gt1RTaZMJfvvdP3","Завантажити сертифікат")</f>
        <v>Завантажити сертифікат</v>
      </c>
    </row>
    <row r="506" spans="1:3" x14ac:dyDescent="0.3">
      <c r="A506" s="3">
        <v>505</v>
      </c>
      <c r="B506" s="1" t="s">
        <v>499</v>
      </c>
      <c r="C506" s="1" t="str">
        <f>HYPERLINK("https://talan.bank.gov.ua/get-user-certificate/WmaP3G_NkE9HmqCbUdgO","Завантажити сертифікат")</f>
        <v>Завантажити сертифікат</v>
      </c>
    </row>
    <row r="507" spans="1:3" x14ac:dyDescent="0.3">
      <c r="A507" s="3">
        <v>506</v>
      </c>
      <c r="B507" s="1" t="s">
        <v>500</v>
      </c>
      <c r="C507" s="1" t="str">
        <f>HYPERLINK("https://talan.bank.gov.ua/get-user-certificate/WmaP3jsElhmCl8lmNNXH","Завантажити сертифікат")</f>
        <v>Завантажити сертифікат</v>
      </c>
    </row>
    <row r="508" spans="1:3" x14ac:dyDescent="0.3">
      <c r="A508" s="3">
        <v>507</v>
      </c>
      <c r="B508" s="1" t="s">
        <v>501</v>
      </c>
      <c r="C508" s="1" t="str">
        <f>HYPERLINK("https://talan.bank.gov.ua/get-user-certificate/WmaP3jHLfLVqioC8nJIQ","Завантажити сертифікат")</f>
        <v>Завантажити сертифікат</v>
      </c>
    </row>
    <row r="509" spans="1:3" x14ac:dyDescent="0.3">
      <c r="A509" s="3">
        <v>508</v>
      </c>
      <c r="B509" s="1" t="s">
        <v>502</v>
      </c>
      <c r="C509" s="1" t="str">
        <f>HYPERLINK("https://talan.bank.gov.ua/get-user-certificate/WmaP3qn30ojBfqLoLSq8","Завантажити сертифікат")</f>
        <v>Завантажити сертифікат</v>
      </c>
    </row>
    <row r="510" spans="1:3" x14ac:dyDescent="0.3">
      <c r="A510" s="3">
        <v>509</v>
      </c>
      <c r="B510" s="1" t="s">
        <v>503</v>
      </c>
      <c r="C510" s="1" t="str">
        <f>HYPERLINK("https://talan.bank.gov.ua/get-user-certificate/WmaP3sF4ye_jVr_oilL0","Завантажити сертифікат")</f>
        <v>Завантажити сертифікат</v>
      </c>
    </row>
    <row r="511" spans="1:3" ht="28.8" x14ac:dyDescent="0.3">
      <c r="A511" s="3">
        <v>510</v>
      </c>
      <c r="B511" s="1" t="s">
        <v>504</v>
      </c>
      <c r="C511" s="1" t="str">
        <f>HYPERLINK("https://talan.bank.gov.ua/get-user-certificate/WmaP3eXjHy86aBntmLOz","Завантажити сертифікат")</f>
        <v>Завантажити сертифікат</v>
      </c>
    </row>
    <row r="512" spans="1:3" ht="28.8" x14ac:dyDescent="0.3">
      <c r="A512" s="3">
        <v>511</v>
      </c>
      <c r="B512" s="1" t="s">
        <v>505</v>
      </c>
      <c r="C512" s="1" t="str">
        <f>HYPERLINK("https://talan.bank.gov.ua/get-user-certificate/WmaP3YJZMb46vhjaDWN5","Завантажити сертифікат")</f>
        <v>Завантажити сертифікат</v>
      </c>
    </row>
    <row r="513" spans="1:3" ht="28.8" x14ac:dyDescent="0.3">
      <c r="A513" s="3">
        <v>512</v>
      </c>
      <c r="B513" s="1" t="s">
        <v>506</v>
      </c>
      <c r="C513" s="1" t="str">
        <f>HYPERLINK("https://talan.bank.gov.ua/get-user-certificate/WmaP3KrRtci95b-6ZM41","Завантажити сертифікат")</f>
        <v>Завантажити сертифікат</v>
      </c>
    </row>
    <row r="514" spans="1:3" ht="28.8" x14ac:dyDescent="0.3">
      <c r="A514" s="3">
        <v>513</v>
      </c>
      <c r="B514" s="1" t="s">
        <v>507</v>
      </c>
      <c r="C514" s="1" t="str">
        <f>HYPERLINK("https://talan.bank.gov.ua/get-user-certificate/WmaP3foAhbjcUxhEQ-CR","Завантажити сертифікат")</f>
        <v>Завантажити сертифікат</v>
      </c>
    </row>
    <row r="515" spans="1:3" ht="28.8" x14ac:dyDescent="0.3">
      <c r="A515" s="3">
        <v>514</v>
      </c>
      <c r="B515" s="1" t="s">
        <v>508</v>
      </c>
      <c r="C515" s="1" t="str">
        <f>HYPERLINK("https://talan.bank.gov.ua/get-user-certificate/WmaP3RPwS-BeaDIraQH8","Завантажити сертифікат")</f>
        <v>Завантажити сертифікат</v>
      </c>
    </row>
    <row r="516" spans="1:3" ht="28.8" x14ac:dyDescent="0.3">
      <c r="A516" s="3">
        <v>515</v>
      </c>
      <c r="B516" s="1" t="s">
        <v>509</v>
      </c>
      <c r="C516" s="1" t="str">
        <f>HYPERLINK("https://talan.bank.gov.ua/get-user-certificate/WmaP3UJ1n3lbbeFv3IdD","Завантажити сертифікат")</f>
        <v>Завантажити сертифікат</v>
      </c>
    </row>
    <row r="517" spans="1:3" ht="28.8" x14ac:dyDescent="0.3">
      <c r="A517" s="3">
        <v>516</v>
      </c>
      <c r="B517" s="1" t="s">
        <v>510</v>
      </c>
      <c r="C517" s="1" t="str">
        <f>HYPERLINK("https://talan.bank.gov.ua/get-user-certificate/WmaP3VR9FrVtEIqJfUe_","Завантажити сертифікат")</f>
        <v>Завантажити сертифікат</v>
      </c>
    </row>
    <row r="518" spans="1:3" ht="28.8" x14ac:dyDescent="0.3">
      <c r="A518" s="3">
        <v>517</v>
      </c>
      <c r="B518" s="1" t="s">
        <v>511</v>
      </c>
      <c r="C518" s="1" t="str">
        <f>HYPERLINK("https://talan.bank.gov.ua/get-user-certificate/WmaP35jmb3Q4HVjo22MI","Завантажити сертифікат")</f>
        <v>Завантажити сертифікат</v>
      </c>
    </row>
    <row r="519" spans="1:3" ht="43.2" x14ac:dyDescent="0.3">
      <c r="A519" s="3">
        <v>518</v>
      </c>
      <c r="B519" s="1" t="s">
        <v>512</v>
      </c>
      <c r="C519" s="1" t="str">
        <f>HYPERLINK("https://talan.bank.gov.ua/get-user-certificate/WmaP3Uy9fIPz_2S31q6u","Завантажити сертифікат")</f>
        <v>Завантажити сертифікат</v>
      </c>
    </row>
    <row r="520" spans="1:3" ht="28.8" x14ac:dyDescent="0.3">
      <c r="A520" s="3">
        <v>519</v>
      </c>
      <c r="B520" s="1" t="s">
        <v>513</v>
      </c>
      <c r="C520" s="1" t="str">
        <f>HYPERLINK("https://talan.bank.gov.ua/get-user-certificate/WmaP3p4dsFFn58I_0Rb6","Завантажити сертифікат")</f>
        <v>Завантажити сертифікат</v>
      </c>
    </row>
    <row r="521" spans="1:3" ht="28.8" x14ac:dyDescent="0.3">
      <c r="A521" s="3">
        <v>520</v>
      </c>
      <c r="B521" s="1" t="s">
        <v>514</v>
      </c>
      <c r="C521" s="1" t="str">
        <f>HYPERLINK("https://talan.bank.gov.ua/get-user-certificate/WmaP3Y3AxRnBOiPJhPLn","Завантажити сертифікат")</f>
        <v>Завантажити сертифікат</v>
      </c>
    </row>
    <row r="522" spans="1:3" ht="28.8" x14ac:dyDescent="0.3">
      <c r="A522" s="3">
        <v>521</v>
      </c>
      <c r="B522" s="1" t="s">
        <v>515</v>
      </c>
      <c r="C522" s="1" t="str">
        <f>HYPERLINK("https://talan.bank.gov.ua/get-user-certificate/WmaP3uw_RhqOUIFPoijg","Завантажити сертифікат")</f>
        <v>Завантажити сертифікат</v>
      </c>
    </row>
    <row r="523" spans="1:3" ht="43.2" x14ac:dyDescent="0.3">
      <c r="A523" s="3">
        <v>522</v>
      </c>
      <c r="B523" s="1" t="s">
        <v>516</v>
      </c>
      <c r="C523" s="1" t="str">
        <f>HYPERLINK("https://talan.bank.gov.ua/get-user-certificate/WmaP3UCfTO7TVKg29-Xz","Завантажити сертифікат")</f>
        <v>Завантажити сертифікат</v>
      </c>
    </row>
    <row r="524" spans="1:3" x14ac:dyDescent="0.3">
      <c r="A524" s="3">
        <v>523</v>
      </c>
      <c r="B524" s="1" t="s">
        <v>517</v>
      </c>
      <c r="C524" s="1" t="str">
        <f>HYPERLINK("https://talan.bank.gov.ua/get-user-certificate/WmaP37YFLFD1NrjSZP92","Завантажити сертифікат")</f>
        <v>Завантажити сертифікат</v>
      </c>
    </row>
    <row r="525" spans="1:3" ht="43.2" x14ac:dyDescent="0.3">
      <c r="A525" s="3">
        <v>524</v>
      </c>
      <c r="B525" s="1" t="s">
        <v>518</v>
      </c>
      <c r="C525" s="1" t="str">
        <f>HYPERLINK("https://talan.bank.gov.ua/get-user-certificate/WmaP3J_Y1IPlMWRXUBbV","Завантажити сертифікат")</f>
        <v>Завантажити сертифікат</v>
      </c>
    </row>
    <row r="526" spans="1:3" x14ac:dyDescent="0.3">
      <c r="A526" s="3">
        <v>525</v>
      </c>
      <c r="B526" s="1" t="s">
        <v>519</v>
      </c>
      <c r="C526" s="1" t="str">
        <f>HYPERLINK("https://talan.bank.gov.ua/get-user-certificate/WmaP35xQFDe_vND91XLh","Завантажити сертифікат")</f>
        <v>Завантажити сертифікат</v>
      </c>
    </row>
    <row r="527" spans="1:3" ht="28.8" x14ac:dyDescent="0.3">
      <c r="A527" s="3">
        <v>526</v>
      </c>
      <c r="B527" s="1" t="s">
        <v>520</v>
      </c>
      <c r="C527" s="1" t="str">
        <f>HYPERLINK("https://talan.bank.gov.ua/get-user-certificate/WmaP3nwzWIj81eoJGnsn","Завантажити сертифікат")</f>
        <v>Завантажити сертифікат</v>
      </c>
    </row>
    <row r="528" spans="1:3" ht="28.8" x14ac:dyDescent="0.3">
      <c r="A528" s="3">
        <v>527</v>
      </c>
      <c r="B528" s="1" t="s">
        <v>521</v>
      </c>
      <c r="C528" s="1" t="str">
        <f>HYPERLINK("https://talan.bank.gov.ua/get-user-certificate/WmaP3rRkCarLpZlRHhvn","Завантажити сертифікат")</f>
        <v>Завантажити сертифікат</v>
      </c>
    </row>
    <row r="529" spans="1:3" x14ac:dyDescent="0.3">
      <c r="A529" s="3">
        <v>528</v>
      </c>
      <c r="B529" s="1" t="s">
        <v>522</v>
      </c>
      <c r="C529" s="1" t="str">
        <f>HYPERLINK("https://talan.bank.gov.ua/get-user-certificate/WmaP3vasH10fOhbcpZZe","Завантажити сертифікат")</f>
        <v>Завантажити сертифікат</v>
      </c>
    </row>
    <row r="530" spans="1:3" x14ac:dyDescent="0.3">
      <c r="A530" s="3">
        <v>529</v>
      </c>
      <c r="B530" s="1" t="s">
        <v>523</v>
      </c>
      <c r="C530" s="1" t="str">
        <f>HYPERLINK("https://talan.bank.gov.ua/get-user-certificate/WmaP3qR0zJn9XnYVUacS","Завантажити сертифікат")</f>
        <v>Завантажити сертифікат</v>
      </c>
    </row>
    <row r="531" spans="1:3" ht="28.8" x14ac:dyDescent="0.3">
      <c r="A531" s="3">
        <v>530</v>
      </c>
      <c r="B531" s="1" t="s">
        <v>524</v>
      </c>
      <c r="C531" s="1" t="str">
        <f>HYPERLINK("https://talan.bank.gov.ua/get-user-certificate/WmaP30EFb01K0KNTfYcW","Завантажити сертифікат")</f>
        <v>Завантажити сертифікат</v>
      </c>
    </row>
    <row r="532" spans="1:3" ht="28.8" x14ac:dyDescent="0.3">
      <c r="A532" s="3">
        <v>531</v>
      </c>
      <c r="B532" s="1" t="s">
        <v>525</v>
      </c>
      <c r="C532" s="1" t="str">
        <f>HYPERLINK("https://talan.bank.gov.ua/get-user-certificate/WmaP3aZkCbXixc4QgRgc","Завантажити сертифікат")</f>
        <v>Завантажити сертифікат</v>
      </c>
    </row>
    <row r="533" spans="1:3" ht="28.8" x14ac:dyDescent="0.3">
      <c r="A533" s="3">
        <v>532</v>
      </c>
      <c r="B533" s="1" t="s">
        <v>526</v>
      </c>
      <c r="C533" s="1" t="str">
        <f>HYPERLINK("https://talan.bank.gov.ua/get-user-certificate/WmaP302asDXP_mw-Sppz","Завантажити сертифікат")</f>
        <v>Завантажити сертифікат</v>
      </c>
    </row>
    <row r="534" spans="1:3" ht="28.8" x14ac:dyDescent="0.3">
      <c r="A534" s="3">
        <v>533</v>
      </c>
      <c r="B534" s="1" t="s">
        <v>527</v>
      </c>
      <c r="C534" s="1" t="str">
        <f>HYPERLINK("https://talan.bank.gov.ua/get-user-certificate/WmaP3ilTc1ohXnywM8Uu","Завантажити сертифікат")</f>
        <v>Завантажити сертифікат</v>
      </c>
    </row>
    <row r="535" spans="1:3" x14ac:dyDescent="0.3">
      <c r="A535" s="3">
        <v>534</v>
      </c>
      <c r="B535" s="1" t="s">
        <v>528</v>
      </c>
      <c r="C535" s="1" t="str">
        <f>HYPERLINK("https://talan.bank.gov.ua/get-user-certificate/WmaP3ap7PSXOklBhWP01","Завантажити сертифікат")</f>
        <v>Завантажити сертифікат</v>
      </c>
    </row>
    <row r="536" spans="1:3" x14ac:dyDescent="0.3">
      <c r="A536" s="3">
        <v>535</v>
      </c>
      <c r="B536" s="1" t="s">
        <v>529</v>
      </c>
      <c r="C536" s="1" t="str">
        <f>HYPERLINK("https://talan.bank.gov.ua/get-user-certificate/WmaP3EPYa2fvbX0tmolk","Завантажити сертифікат")</f>
        <v>Завантажити сертифікат</v>
      </c>
    </row>
    <row r="537" spans="1:3" x14ac:dyDescent="0.3">
      <c r="A537" s="3">
        <v>536</v>
      </c>
      <c r="B537" s="1" t="s">
        <v>530</v>
      </c>
      <c r="C537" s="1" t="str">
        <f>HYPERLINK("https://talan.bank.gov.ua/get-user-certificate/WmaP3ARXBtDyuF0PY0Uo","Завантажити сертифікат")</f>
        <v>Завантажити сертифікат</v>
      </c>
    </row>
    <row r="538" spans="1:3" x14ac:dyDescent="0.3">
      <c r="A538" s="3">
        <v>537</v>
      </c>
      <c r="B538" s="1" t="s">
        <v>531</v>
      </c>
      <c r="C538" s="1" t="str">
        <f>HYPERLINK("https://talan.bank.gov.ua/get-user-certificate/WmaP3Z3KouW0zttc2vO1","Завантажити сертифікат")</f>
        <v>Завантажити сертифікат</v>
      </c>
    </row>
    <row r="539" spans="1:3" x14ac:dyDescent="0.3">
      <c r="A539" s="3">
        <v>538</v>
      </c>
      <c r="B539" s="1" t="s">
        <v>532</v>
      </c>
      <c r="C539" s="1" t="str">
        <f>HYPERLINK("https://talan.bank.gov.ua/get-user-certificate/WmaP3gMp9JN3L45R0YyV","Завантажити сертифікат")</f>
        <v>Завантажити сертифікат</v>
      </c>
    </row>
    <row r="540" spans="1:3" ht="28.8" x14ac:dyDescent="0.3">
      <c r="A540" s="3">
        <v>539</v>
      </c>
      <c r="B540" s="1" t="s">
        <v>533</v>
      </c>
      <c r="C540" s="1" t="str">
        <f>HYPERLINK("https://talan.bank.gov.ua/get-user-certificate/WmaP37o90QsZKXq4ap7j","Завантажити сертифікат")</f>
        <v>Завантажити сертифікат</v>
      </c>
    </row>
    <row r="541" spans="1:3" x14ac:dyDescent="0.3">
      <c r="A541" s="3">
        <v>540</v>
      </c>
      <c r="B541" s="1" t="s">
        <v>534</v>
      </c>
      <c r="C541" s="1" t="str">
        <f>HYPERLINK("https://talan.bank.gov.ua/get-user-certificate/WmaP3CKuzsvkRpHvNShU","Завантажити сертифікат")</f>
        <v>Завантажити сертифікат</v>
      </c>
    </row>
    <row r="542" spans="1:3" x14ac:dyDescent="0.3">
      <c r="A542" s="3">
        <v>541</v>
      </c>
      <c r="B542" s="1" t="s">
        <v>535</v>
      </c>
      <c r="C542" s="1" t="str">
        <f>HYPERLINK("https://talan.bank.gov.ua/get-user-certificate/WmaP3SpO6S17Ihqqi9TE","Завантажити сертифікат")</f>
        <v>Завантажити сертифікат</v>
      </c>
    </row>
    <row r="543" spans="1:3" x14ac:dyDescent="0.3">
      <c r="A543" s="3">
        <v>542</v>
      </c>
      <c r="B543" s="1" t="s">
        <v>536</v>
      </c>
      <c r="C543" s="1" t="str">
        <f>HYPERLINK("https://talan.bank.gov.ua/get-user-certificate/WmaP3qOxvPpWBajxeKO0","Завантажити сертифікат")</f>
        <v>Завантажити сертифікат</v>
      </c>
    </row>
    <row r="544" spans="1:3" x14ac:dyDescent="0.3">
      <c r="A544" s="3">
        <v>543</v>
      </c>
      <c r="B544" s="1" t="s">
        <v>537</v>
      </c>
      <c r="C544" s="1" t="str">
        <f>HYPERLINK("https://talan.bank.gov.ua/get-user-certificate/WmaP3hwy_kAl9xlTZ6VS","Завантажити сертифікат")</f>
        <v>Завантажити сертифікат</v>
      </c>
    </row>
    <row r="545" spans="1:3" ht="43.2" x14ac:dyDescent="0.3">
      <c r="A545" s="3">
        <v>544</v>
      </c>
      <c r="B545" s="1" t="s">
        <v>538</v>
      </c>
      <c r="C545" s="1" t="str">
        <f>HYPERLINK("https://talan.bank.gov.ua/get-user-certificate/WmaP38ARCob1szId32tu","Завантажити сертифікат")</f>
        <v>Завантажити сертифікат</v>
      </c>
    </row>
    <row r="546" spans="1:3" ht="43.2" x14ac:dyDescent="0.3">
      <c r="A546" s="3">
        <v>545</v>
      </c>
      <c r="B546" s="1" t="s">
        <v>539</v>
      </c>
      <c r="C546" s="1" t="str">
        <f>HYPERLINK("https://talan.bank.gov.ua/get-user-certificate/WmaP3hI9iUSl8Dvo2DPg","Завантажити сертифікат")</f>
        <v>Завантажити сертифікат</v>
      </c>
    </row>
    <row r="547" spans="1:3" ht="43.2" x14ac:dyDescent="0.3">
      <c r="A547" s="3">
        <v>546</v>
      </c>
      <c r="B547" s="1" t="s">
        <v>540</v>
      </c>
      <c r="C547" s="1" t="str">
        <f>HYPERLINK("https://talan.bank.gov.ua/get-user-certificate/WmaP3aYGMLfRXW5LNLLc","Завантажити сертифікат")</f>
        <v>Завантажити сертифікат</v>
      </c>
    </row>
    <row r="548" spans="1:3" ht="28.8" x14ac:dyDescent="0.3">
      <c r="A548" s="3">
        <v>547</v>
      </c>
      <c r="B548" s="1" t="s">
        <v>541</v>
      </c>
      <c r="C548" s="1" t="str">
        <f>HYPERLINK("https://talan.bank.gov.ua/get-user-certificate/WmaP3K-t5AcVUZrtzKgW","Завантажити сертифікат")</f>
        <v>Завантажити сертифікат</v>
      </c>
    </row>
    <row r="549" spans="1:3" ht="28.8" x14ac:dyDescent="0.3">
      <c r="A549" s="3">
        <v>548</v>
      </c>
      <c r="B549" s="1" t="s">
        <v>542</v>
      </c>
      <c r="C549" s="1" t="str">
        <f>HYPERLINK("https://talan.bank.gov.ua/get-user-certificate/WmaP3OVhcWeSUmUq3Pj_","Завантажити сертифікат")</f>
        <v>Завантажити сертифікат</v>
      </c>
    </row>
    <row r="550" spans="1:3" x14ac:dyDescent="0.3">
      <c r="A550" s="3">
        <v>549</v>
      </c>
      <c r="B550" s="1" t="s">
        <v>543</v>
      </c>
      <c r="C550" s="1" t="str">
        <f>HYPERLINK("https://talan.bank.gov.ua/get-user-certificate/WmaP3diAMrqyvD9t78LG","Завантажити сертифікат")</f>
        <v>Завантажити сертифікат</v>
      </c>
    </row>
    <row r="551" spans="1:3" x14ac:dyDescent="0.3">
      <c r="A551" s="3">
        <v>550</v>
      </c>
      <c r="B551" s="1" t="s">
        <v>544</v>
      </c>
      <c r="C551" s="1" t="str">
        <f>HYPERLINK("https://talan.bank.gov.ua/get-user-certificate/WmaP3M0QXxnuMkofPDd2","Завантажити сертифікат")</f>
        <v>Завантажити сертифікат</v>
      </c>
    </row>
    <row r="552" spans="1:3" ht="28.8" x14ac:dyDescent="0.3">
      <c r="A552" s="3">
        <v>551</v>
      </c>
      <c r="B552" s="1" t="s">
        <v>545</v>
      </c>
      <c r="C552" s="1" t="str">
        <f>HYPERLINK("https://talan.bank.gov.ua/get-user-certificate/WmaP3-Mu2yjjRTipYrNZ","Завантажити сертифікат")</f>
        <v>Завантажити сертифікат</v>
      </c>
    </row>
    <row r="553" spans="1:3" x14ac:dyDescent="0.3">
      <c r="A553" s="3">
        <v>552</v>
      </c>
      <c r="B553" s="1" t="s">
        <v>546</v>
      </c>
      <c r="C553" s="1" t="str">
        <f>HYPERLINK("https://talan.bank.gov.ua/get-user-certificate/WmaP3BViuNqGL_dxzkjY","Завантажити сертифікат")</f>
        <v>Завантажити сертифікат</v>
      </c>
    </row>
    <row r="554" spans="1:3" x14ac:dyDescent="0.3">
      <c r="A554" s="3">
        <v>553</v>
      </c>
      <c r="B554" s="1" t="s">
        <v>547</v>
      </c>
      <c r="C554" s="1" t="str">
        <f>HYPERLINK("https://talan.bank.gov.ua/get-user-certificate/WmaP3sDdvASu15mMihYN","Завантажити сертифікат")</f>
        <v>Завантажити сертифікат</v>
      </c>
    </row>
    <row r="555" spans="1:3" ht="28.8" x14ac:dyDescent="0.3">
      <c r="A555" s="3">
        <v>554</v>
      </c>
      <c r="B555" s="1" t="s">
        <v>548</v>
      </c>
      <c r="C555" s="1" t="str">
        <f>HYPERLINK("https://talan.bank.gov.ua/get-user-certificate/WmaP3b2q_rH7byI5s0Vz","Завантажити сертифікат")</f>
        <v>Завантажити сертифікат</v>
      </c>
    </row>
    <row r="556" spans="1:3" ht="28.8" x14ac:dyDescent="0.3">
      <c r="A556" s="3">
        <v>555</v>
      </c>
      <c r="B556" s="1" t="s">
        <v>549</v>
      </c>
      <c r="C556" s="1" t="str">
        <f>HYPERLINK("https://talan.bank.gov.ua/get-user-certificate/WmaP3IXk9JRHkztc1AZh","Завантажити сертифікат")</f>
        <v>Завантажити сертифікат</v>
      </c>
    </row>
    <row r="557" spans="1:3" ht="28.8" x14ac:dyDescent="0.3">
      <c r="A557" s="3">
        <v>556</v>
      </c>
      <c r="B557" s="1" t="s">
        <v>550</v>
      </c>
      <c r="C557" s="1" t="str">
        <f>HYPERLINK("https://talan.bank.gov.ua/get-user-certificate/WmaP38dY1QeYtGc626k2","Завантажити сертифікат")</f>
        <v>Завантажити сертифікат</v>
      </c>
    </row>
    <row r="558" spans="1:3" x14ac:dyDescent="0.3">
      <c r="A558" s="3">
        <v>557</v>
      </c>
      <c r="B558" s="1" t="s">
        <v>551</v>
      </c>
      <c r="C558" s="1" t="str">
        <f>HYPERLINK("https://talan.bank.gov.ua/get-user-certificate/WmaP3f_M0fHyBGzhgSGQ","Завантажити сертифікат")</f>
        <v>Завантажити сертифікат</v>
      </c>
    </row>
    <row r="559" spans="1:3" x14ac:dyDescent="0.3">
      <c r="A559" s="3">
        <v>558</v>
      </c>
      <c r="B559" s="1" t="s">
        <v>552</v>
      </c>
      <c r="C559" s="1" t="str">
        <f>HYPERLINK("https://talan.bank.gov.ua/get-user-certificate/WmaP3s9QgOJ3idlIs1Pt","Завантажити сертифікат")</f>
        <v>Завантажити сертифікат</v>
      </c>
    </row>
    <row r="560" spans="1:3" x14ac:dyDescent="0.3">
      <c r="A560" s="3">
        <v>559</v>
      </c>
      <c r="B560" s="1" t="s">
        <v>553</v>
      </c>
      <c r="C560" s="1" t="str">
        <f>HYPERLINK("https://talan.bank.gov.ua/get-user-certificate/WmaP3etztyQK1p-ErEz0","Завантажити сертифікат")</f>
        <v>Завантажити сертифікат</v>
      </c>
    </row>
    <row r="561" spans="1:3" x14ac:dyDescent="0.3">
      <c r="A561" s="3">
        <v>560</v>
      </c>
      <c r="B561" s="1" t="s">
        <v>554</v>
      </c>
      <c r="C561" s="1" t="str">
        <f>HYPERLINK("https://talan.bank.gov.ua/get-user-certificate/WmaP3MjmRACW_537y5BT","Завантажити сертифікат")</f>
        <v>Завантажити сертифікат</v>
      </c>
    </row>
    <row r="562" spans="1:3" x14ac:dyDescent="0.3">
      <c r="A562" s="3">
        <v>561</v>
      </c>
      <c r="B562" s="1" t="s">
        <v>555</v>
      </c>
      <c r="C562" s="1" t="str">
        <f>HYPERLINK("https://talan.bank.gov.ua/get-user-certificate/WmaP3BV6FDwQjcrjhMGs","Завантажити сертифікат")</f>
        <v>Завантажити сертифікат</v>
      </c>
    </row>
    <row r="563" spans="1:3" x14ac:dyDescent="0.3">
      <c r="A563" s="3">
        <v>562</v>
      </c>
      <c r="B563" s="1" t="s">
        <v>556</v>
      </c>
      <c r="C563" s="1" t="str">
        <f>HYPERLINK("https://talan.bank.gov.ua/get-user-certificate/WmaP3onShE4slgsFI4kP","Завантажити сертифікат")</f>
        <v>Завантажити сертифікат</v>
      </c>
    </row>
    <row r="564" spans="1:3" x14ac:dyDescent="0.3">
      <c r="A564" s="3">
        <v>563</v>
      </c>
      <c r="B564" s="1" t="s">
        <v>557</v>
      </c>
      <c r="C564" s="1" t="str">
        <f>HYPERLINK("https://talan.bank.gov.ua/get-user-certificate/WmaP3c_kakDGcw0s-AA2","Завантажити сертифікат")</f>
        <v>Завантажити сертифікат</v>
      </c>
    </row>
    <row r="565" spans="1:3" ht="28.8" x14ac:dyDescent="0.3">
      <c r="A565" s="3">
        <v>564</v>
      </c>
      <c r="B565" s="1" t="s">
        <v>558</v>
      </c>
      <c r="C565" s="1" t="str">
        <f>HYPERLINK("https://talan.bank.gov.ua/get-user-certificate/WmaP3_QlqQT6T3p-_a-q","Завантажити сертифікат")</f>
        <v>Завантажити сертифікат</v>
      </c>
    </row>
    <row r="566" spans="1:3" ht="28.8" x14ac:dyDescent="0.3">
      <c r="A566" s="3">
        <v>565</v>
      </c>
      <c r="B566" s="1" t="s">
        <v>559</v>
      </c>
      <c r="C566" s="1" t="str">
        <f>HYPERLINK("https://talan.bank.gov.ua/get-user-certificate/WmaP3VhxLnB1HuRJ8c9d","Завантажити сертифікат")</f>
        <v>Завантажити сертифікат</v>
      </c>
    </row>
    <row r="567" spans="1:3" ht="28.8" x14ac:dyDescent="0.3">
      <c r="A567" s="3">
        <v>566</v>
      </c>
      <c r="B567" s="1" t="s">
        <v>560</v>
      </c>
      <c r="C567" s="1" t="str">
        <f>HYPERLINK("https://talan.bank.gov.ua/get-user-certificate/WmaP38CQEJgPIaxPN8Wz","Завантажити сертифікат")</f>
        <v>Завантажити сертифікат</v>
      </c>
    </row>
    <row r="568" spans="1:3" x14ac:dyDescent="0.3">
      <c r="A568" s="3">
        <v>567</v>
      </c>
      <c r="B568" s="1" t="s">
        <v>561</v>
      </c>
      <c r="C568" s="1" t="str">
        <f>HYPERLINK("https://talan.bank.gov.ua/get-user-certificate/WmaP3ziVpHA5d5IqBGiZ","Завантажити сертифікат")</f>
        <v>Завантажити сертифікат</v>
      </c>
    </row>
    <row r="569" spans="1:3" ht="28.8" x14ac:dyDescent="0.3">
      <c r="A569" s="3">
        <v>568</v>
      </c>
      <c r="B569" s="1" t="s">
        <v>562</v>
      </c>
      <c r="C569" s="1" t="str">
        <f>HYPERLINK("https://talan.bank.gov.ua/get-user-certificate/WmaP31bbUcbG8OlUohKL","Завантажити сертифікат")</f>
        <v>Завантажити сертифікат</v>
      </c>
    </row>
    <row r="570" spans="1:3" x14ac:dyDescent="0.3">
      <c r="A570" s="3">
        <v>569</v>
      </c>
      <c r="B570" s="1" t="s">
        <v>563</v>
      </c>
      <c r="C570" s="1" t="str">
        <f>HYPERLINK("https://talan.bank.gov.ua/get-user-certificate/WmaP3WOv5AxUKMRa8w7n","Завантажити сертифікат")</f>
        <v>Завантажити сертифікат</v>
      </c>
    </row>
    <row r="571" spans="1:3" ht="28.8" x14ac:dyDescent="0.3">
      <c r="A571" s="3">
        <v>570</v>
      </c>
      <c r="B571" s="1" t="s">
        <v>564</v>
      </c>
      <c r="C571" s="1" t="str">
        <f>HYPERLINK("https://talan.bank.gov.ua/get-user-certificate/WmaP3Rlnf5fZfHlR_d5H","Завантажити сертифікат")</f>
        <v>Завантажити сертифікат</v>
      </c>
    </row>
    <row r="572" spans="1:3" x14ac:dyDescent="0.3">
      <c r="A572" s="3">
        <v>571</v>
      </c>
      <c r="B572" s="1" t="s">
        <v>565</v>
      </c>
      <c r="C572" s="1" t="str">
        <f>HYPERLINK("https://talan.bank.gov.ua/get-user-certificate/WmaP3-w0y-BcR5DmLFQG","Завантажити сертифікат")</f>
        <v>Завантажити сертифікат</v>
      </c>
    </row>
    <row r="573" spans="1:3" ht="43.2" x14ac:dyDescent="0.3">
      <c r="A573" s="3">
        <v>572</v>
      </c>
      <c r="B573" s="1" t="s">
        <v>566</v>
      </c>
      <c r="C573" s="1" t="str">
        <f>HYPERLINK("https://talan.bank.gov.ua/get-user-certificate/WmaP3-PNwlNP9yTxFo6T","Завантажити сертифікат")</f>
        <v>Завантажити сертифікат</v>
      </c>
    </row>
    <row r="574" spans="1:3" ht="28.8" x14ac:dyDescent="0.3">
      <c r="A574" s="3">
        <v>573</v>
      </c>
      <c r="B574" s="1" t="s">
        <v>567</v>
      </c>
      <c r="C574" s="1" t="str">
        <f>HYPERLINK("https://talan.bank.gov.ua/get-user-certificate/WmaP3fJogfglmFc3nXdZ","Завантажити сертифікат")</f>
        <v>Завантажити сертифікат</v>
      </c>
    </row>
    <row r="575" spans="1:3" x14ac:dyDescent="0.3">
      <c r="A575" s="3">
        <v>574</v>
      </c>
      <c r="B575" s="1" t="s">
        <v>568</v>
      </c>
      <c r="C575" s="1" t="str">
        <f>HYPERLINK("https://talan.bank.gov.ua/get-user-certificate/WmaP3SZU9iOfHpMMcL9m","Завантажити сертифікат")</f>
        <v>Завантажити сертифікат</v>
      </c>
    </row>
    <row r="576" spans="1:3" ht="28.8" x14ac:dyDescent="0.3">
      <c r="A576" s="3">
        <v>575</v>
      </c>
      <c r="B576" s="1" t="s">
        <v>569</v>
      </c>
      <c r="C576" s="1" t="str">
        <f>HYPERLINK("https://talan.bank.gov.ua/get-user-certificate/WmaP3IcBg085t_-hWPrn","Завантажити сертифікат")</f>
        <v>Завантажити сертифікат</v>
      </c>
    </row>
    <row r="577" spans="1:3" ht="28.8" x14ac:dyDescent="0.3">
      <c r="A577" s="3">
        <v>576</v>
      </c>
      <c r="B577" s="1" t="s">
        <v>570</v>
      </c>
      <c r="C577" s="1" t="str">
        <f>HYPERLINK("https://talan.bank.gov.ua/get-user-certificate/WmaP3s8S1Cf5SJit-GWG","Завантажити сертифікат")</f>
        <v>Завантажити сертифікат</v>
      </c>
    </row>
    <row r="578" spans="1:3" ht="28.8" x14ac:dyDescent="0.3">
      <c r="A578" s="3">
        <v>577</v>
      </c>
      <c r="B578" s="1" t="s">
        <v>571</v>
      </c>
      <c r="C578" s="1" t="str">
        <f>HYPERLINK("https://talan.bank.gov.ua/get-user-certificate/WmaP38YdFtk9m1PJWSyG","Завантажити сертифікат")</f>
        <v>Завантажити сертифікат</v>
      </c>
    </row>
    <row r="579" spans="1:3" x14ac:dyDescent="0.3">
      <c r="A579" s="3">
        <v>578</v>
      </c>
      <c r="B579" s="1" t="s">
        <v>572</v>
      </c>
      <c r="C579" s="1" t="str">
        <f>HYPERLINK("https://talan.bank.gov.ua/get-user-certificate/WmaP3IwjdNmLjMhcpVAP","Завантажити сертифікат")</f>
        <v>Завантажити сертифікат</v>
      </c>
    </row>
    <row r="580" spans="1:3" ht="28.8" x14ac:dyDescent="0.3">
      <c r="A580" s="3">
        <v>579</v>
      </c>
      <c r="B580" s="1" t="s">
        <v>573</v>
      </c>
      <c r="C580" s="1" t="str">
        <f>HYPERLINK("https://talan.bank.gov.ua/get-user-certificate/WmaP3BpuZc4xT8MVbW_N","Завантажити сертифікат")</f>
        <v>Завантажити сертифікат</v>
      </c>
    </row>
    <row r="581" spans="1:3" x14ac:dyDescent="0.3">
      <c r="A581" s="3">
        <v>580</v>
      </c>
      <c r="B581" s="1" t="s">
        <v>574</v>
      </c>
      <c r="C581" s="1" t="str">
        <f>HYPERLINK("https://talan.bank.gov.ua/get-user-certificate/WmaP3UCw5C6We7zZ3jik","Завантажити сертифікат")</f>
        <v>Завантажити сертифікат</v>
      </c>
    </row>
    <row r="582" spans="1:3" ht="28.8" x14ac:dyDescent="0.3">
      <c r="A582" s="3">
        <v>581</v>
      </c>
      <c r="B582" s="1" t="s">
        <v>575</v>
      </c>
      <c r="C582" s="1" t="str">
        <f>HYPERLINK("https://talan.bank.gov.ua/get-user-certificate/WmaP3bggTycCu5xwJNDv","Завантажити сертифікат")</f>
        <v>Завантажити сертифікат</v>
      </c>
    </row>
    <row r="583" spans="1:3" x14ac:dyDescent="0.3">
      <c r="A583" s="3">
        <v>582</v>
      </c>
      <c r="B583" s="1" t="s">
        <v>576</v>
      </c>
      <c r="C583" s="1" t="str">
        <f>HYPERLINK("https://talan.bank.gov.ua/get-user-certificate/WmaP3-0scVVJZ65pwD6D","Завантажити сертифікат")</f>
        <v>Завантажити сертифікат</v>
      </c>
    </row>
    <row r="584" spans="1:3" ht="28.8" x14ac:dyDescent="0.3">
      <c r="A584" s="3">
        <v>583</v>
      </c>
      <c r="B584" s="1" t="s">
        <v>577</v>
      </c>
      <c r="C584" s="1" t="str">
        <f>HYPERLINK("https://talan.bank.gov.ua/get-user-certificate/WmaP3LpKzi7PA7gFpUyg","Завантажити сертифікат")</f>
        <v>Завантажити сертифікат</v>
      </c>
    </row>
    <row r="585" spans="1:3" ht="43.2" x14ac:dyDescent="0.3">
      <c r="A585" s="3">
        <v>584</v>
      </c>
      <c r="B585" s="1" t="s">
        <v>578</v>
      </c>
      <c r="C585" s="1" t="str">
        <f>HYPERLINK("https://talan.bank.gov.ua/get-user-certificate/WmaP3-2TKay5QiAvnQPK","Завантажити сертифікат")</f>
        <v>Завантажити сертифікат</v>
      </c>
    </row>
    <row r="586" spans="1:3" x14ac:dyDescent="0.3">
      <c r="A586" s="3">
        <v>585</v>
      </c>
      <c r="B586" s="1" t="s">
        <v>579</v>
      </c>
      <c r="C586" s="1" t="str">
        <f>HYPERLINK("https://talan.bank.gov.ua/get-user-certificate/WmaP3wAyZAMMskHOwpRu","Завантажити сертифікат")</f>
        <v>Завантажити сертифікат</v>
      </c>
    </row>
    <row r="587" spans="1:3" ht="28.8" x14ac:dyDescent="0.3">
      <c r="A587" s="3">
        <v>586</v>
      </c>
      <c r="B587" s="1" t="s">
        <v>580</v>
      </c>
      <c r="C587" s="1" t="str">
        <f>HYPERLINK("https://talan.bank.gov.ua/get-user-certificate/WmaP3Uvcq6wgyZah-zc9","Завантажити сертифікат")</f>
        <v>Завантажити сертифікат</v>
      </c>
    </row>
    <row r="588" spans="1:3" ht="28.8" x14ac:dyDescent="0.3">
      <c r="A588" s="3">
        <v>587</v>
      </c>
      <c r="B588" s="1" t="s">
        <v>581</v>
      </c>
      <c r="C588" s="1" t="str">
        <f>HYPERLINK("https://talan.bank.gov.ua/get-user-certificate/WmaP3xIyD0y9IOD10g_i","Завантажити сертифікат")</f>
        <v>Завантажити сертифікат</v>
      </c>
    </row>
    <row r="589" spans="1:3" ht="28.8" x14ac:dyDescent="0.3">
      <c r="A589" s="3">
        <v>588</v>
      </c>
      <c r="B589" s="1" t="s">
        <v>582</v>
      </c>
      <c r="C589" s="1" t="str">
        <f>HYPERLINK("https://talan.bank.gov.ua/get-user-certificate/WmaP38OxOEVRyplFqn4x","Завантажити сертифікат")</f>
        <v>Завантажити сертифікат</v>
      </c>
    </row>
    <row r="590" spans="1:3" ht="28.8" x14ac:dyDescent="0.3">
      <c r="A590" s="3">
        <v>589</v>
      </c>
      <c r="B590" s="1" t="s">
        <v>583</v>
      </c>
      <c r="C590" s="1" t="str">
        <f>HYPERLINK("https://talan.bank.gov.ua/get-user-certificate/WmaP3A942VxKed-ZHvgc","Завантажити сертифікат")</f>
        <v>Завантажити сертифікат</v>
      </c>
    </row>
    <row r="591" spans="1:3" ht="28.8" x14ac:dyDescent="0.3">
      <c r="A591" s="3">
        <v>590</v>
      </c>
      <c r="B591" s="1" t="s">
        <v>584</v>
      </c>
      <c r="C591" s="1" t="str">
        <f>HYPERLINK("https://talan.bank.gov.ua/get-user-certificate/WmaP3cSVs07oSIai4z_Z","Завантажити сертифікат")</f>
        <v>Завантажити сертифікат</v>
      </c>
    </row>
    <row r="592" spans="1:3" ht="28.8" x14ac:dyDescent="0.3">
      <c r="A592" s="3">
        <v>591</v>
      </c>
      <c r="B592" s="1" t="s">
        <v>585</v>
      </c>
      <c r="C592" s="1" t="str">
        <f>HYPERLINK("https://talan.bank.gov.ua/get-user-certificate/WmaP3JHlQt9H2QqjmKDB","Завантажити сертифікат")</f>
        <v>Завантажити сертифікат</v>
      </c>
    </row>
    <row r="593" spans="1:3" ht="28.8" x14ac:dyDescent="0.3">
      <c r="A593" s="3">
        <v>592</v>
      </c>
      <c r="B593" s="1" t="s">
        <v>586</v>
      </c>
      <c r="C593" s="1" t="str">
        <f>HYPERLINK("https://talan.bank.gov.ua/get-user-certificate/WmaP3yDEz0Qgm-kyRPvX","Завантажити сертифікат")</f>
        <v>Завантажити сертифікат</v>
      </c>
    </row>
    <row r="594" spans="1:3" x14ac:dyDescent="0.3">
      <c r="A594" s="3">
        <v>593</v>
      </c>
      <c r="B594" s="1" t="s">
        <v>587</v>
      </c>
      <c r="C594" s="1" t="str">
        <f>HYPERLINK("https://talan.bank.gov.ua/get-user-certificate/WmaP3IK_QWYY0SQrhJwA","Завантажити сертифікат")</f>
        <v>Завантажити сертифікат</v>
      </c>
    </row>
    <row r="595" spans="1:3" x14ac:dyDescent="0.3">
      <c r="A595" s="3">
        <v>594</v>
      </c>
      <c r="B595" s="1" t="s">
        <v>588</v>
      </c>
      <c r="C595" s="1" t="str">
        <f>HYPERLINK("https://talan.bank.gov.ua/get-user-certificate/WmaP3al20jm6yPGQe9kG","Завантажити сертифікат")</f>
        <v>Завантажити сертифікат</v>
      </c>
    </row>
    <row r="596" spans="1:3" ht="28.8" x14ac:dyDescent="0.3">
      <c r="A596" s="3">
        <v>595</v>
      </c>
      <c r="B596" s="1" t="s">
        <v>589</v>
      </c>
      <c r="C596" s="1" t="str">
        <f>HYPERLINK("https://talan.bank.gov.ua/get-user-certificate/WmaP3DxX28IFxfZ_1AfJ","Завантажити сертифікат")</f>
        <v>Завантажити сертифікат</v>
      </c>
    </row>
    <row r="597" spans="1:3" ht="28.8" x14ac:dyDescent="0.3">
      <c r="A597" s="3">
        <v>596</v>
      </c>
      <c r="B597" s="1" t="s">
        <v>590</v>
      </c>
      <c r="C597" s="1" t="str">
        <f>HYPERLINK("https://talan.bank.gov.ua/get-user-certificate/WmaP3xpU3KKWZtRzUd6C","Завантажити сертифікат")</f>
        <v>Завантажити сертифікат</v>
      </c>
    </row>
    <row r="598" spans="1:3" ht="28.8" x14ac:dyDescent="0.3">
      <c r="A598" s="3">
        <v>597</v>
      </c>
      <c r="B598" s="1" t="s">
        <v>591</v>
      </c>
      <c r="C598" s="1" t="str">
        <f>HYPERLINK("https://talan.bank.gov.ua/get-user-certificate/WmaP3apsGwBT_kYhq3PO","Завантажити сертифікат")</f>
        <v>Завантажити сертифікат</v>
      </c>
    </row>
    <row r="599" spans="1:3" ht="28.8" x14ac:dyDescent="0.3">
      <c r="A599" s="3">
        <v>598</v>
      </c>
      <c r="B599" s="1" t="s">
        <v>592</v>
      </c>
      <c r="C599" s="1" t="str">
        <f>HYPERLINK("https://talan.bank.gov.ua/get-user-certificate/WmaP3IdQUMJyuDdaq433","Завантажити сертифікат")</f>
        <v>Завантажити сертифікат</v>
      </c>
    </row>
    <row r="600" spans="1:3" x14ac:dyDescent="0.3">
      <c r="A600" s="3">
        <v>599</v>
      </c>
      <c r="B600" s="1" t="s">
        <v>593</v>
      </c>
      <c r="C600" s="1" t="str">
        <f>HYPERLINK("https://talan.bank.gov.ua/get-user-certificate/WmaP3zN7npvxO5nbRKKD","Завантажити сертифікат")</f>
        <v>Завантажити сертифікат</v>
      </c>
    </row>
    <row r="601" spans="1:3" ht="43.2" x14ac:dyDescent="0.3">
      <c r="A601" s="3">
        <v>600</v>
      </c>
      <c r="B601" s="1" t="s">
        <v>594</v>
      </c>
      <c r="C601" s="1" t="str">
        <f>HYPERLINK("https://talan.bank.gov.ua/get-user-certificate/WmaP3WTwzfOi3T7ChtEo","Завантажити сертифікат")</f>
        <v>Завантажити сертифікат</v>
      </c>
    </row>
    <row r="602" spans="1:3" x14ac:dyDescent="0.3">
      <c r="A602" s="3">
        <v>601</v>
      </c>
      <c r="B602" s="1" t="s">
        <v>595</v>
      </c>
      <c r="C602" s="1" t="str">
        <f>HYPERLINK("https://talan.bank.gov.ua/get-user-certificate/WmaP3FhxJgdYddrCo22n","Завантажити сертифікат")</f>
        <v>Завантажити сертифікат</v>
      </c>
    </row>
    <row r="603" spans="1:3" x14ac:dyDescent="0.3">
      <c r="A603" s="3">
        <v>602</v>
      </c>
      <c r="B603" s="1" t="s">
        <v>596</v>
      </c>
      <c r="C603" s="1" t="str">
        <f>HYPERLINK("https://talan.bank.gov.ua/get-user-certificate/WmaP3-SIWiSDEIYglwUo","Завантажити сертифікат")</f>
        <v>Завантажити сертифікат</v>
      </c>
    </row>
    <row r="604" spans="1:3" ht="28.8" x14ac:dyDescent="0.3">
      <c r="A604" s="3">
        <v>603</v>
      </c>
      <c r="B604" s="1" t="s">
        <v>597</v>
      </c>
      <c r="C604" s="1" t="str">
        <f>HYPERLINK("https://talan.bank.gov.ua/get-user-certificate/WmaP3tFh4S3NZTJrULw-","Завантажити сертифікат")</f>
        <v>Завантажити сертифікат</v>
      </c>
    </row>
    <row r="605" spans="1:3" ht="28.8" x14ac:dyDescent="0.3">
      <c r="A605" s="3">
        <v>604</v>
      </c>
      <c r="B605" s="1" t="s">
        <v>598</v>
      </c>
      <c r="C605" s="1" t="str">
        <f>HYPERLINK("https://talan.bank.gov.ua/get-user-certificate/WmaP3WmzaD4vvSpJRUd3","Завантажити сертифікат")</f>
        <v>Завантажити сертифікат</v>
      </c>
    </row>
    <row r="606" spans="1:3" x14ac:dyDescent="0.3">
      <c r="A606" s="3">
        <v>605</v>
      </c>
      <c r="B606" s="1" t="s">
        <v>599</v>
      </c>
      <c r="C606" s="1" t="str">
        <f>HYPERLINK("https://talan.bank.gov.ua/get-user-certificate/WmaP3ZT52BQE7ozbhY75","Завантажити сертифікат")</f>
        <v>Завантажити сертифікат</v>
      </c>
    </row>
    <row r="607" spans="1:3" ht="28.8" x14ac:dyDescent="0.3">
      <c r="A607" s="3">
        <v>606</v>
      </c>
      <c r="B607" s="1" t="s">
        <v>600</v>
      </c>
      <c r="C607" s="1" t="str">
        <f>HYPERLINK("https://talan.bank.gov.ua/get-user-certificate/WmaP3dGEjP-nT-UFXsJn","Завантажити сертифікат")</f>
        <v>Завантажити сертифікат</v>
      </c>
    </row>
    <row r="608" spans="1:3" ht="57.6" x14ac:dyDescent="0.3">
      <c r="A608" s="3">
        <v>607</v>
      </c>
      <c r="B608" s="1" t="s">
        <v>601</v>
      </c>
      <c r="C608" s="1" t="str">
        <f>HYPERLINK("https://talan.bank.gov.ua/get-user-certificate/WmaP3QCNHZMYe3oL1YSG","Завантажити сертифікат")</f>
        <v>Завантажити сертифікат</v>
      </c>
    </row>
    <row r="609" spans="1:3" ht="28.8" x14ac:dyDescent="0.3">
      <c r="A609" s="3">
        <v>608</v>
      </c>
      <c r="B609" s="1" t="s">
        <v>602</v>
      </c>
      <c r="C609" s="1" t="str">
        <f>HYPERLINK("https://talan.bank.gov.ua/get-user-certificate/WmaP3FyO6OtCoBpYfE0z","Завантажити сертифікат")</f>
        <v>Завантажити сертифікат</v>
      </c>
    </row>
    <row r="610" spans="1:3" x14ac:dyDescent="0.3">
      <c r="A610" s="3">
        <v>609</v>
      </c>
      <c r="B610" s="1" t="s">
        <v>603</v>
      </c>
      <c r="C610" s="1" t="str">
        <f>HYPERLINK("https://talan.bank.gov.ua/get-user-certificate/WmaP3zNBFJZ6dSuk60HJ","Завантажити сертифікат")</f>
        <v>Завантажити сертифікат</v>
      </c>
    </row>
    <row r="611" spans="1:3" ht="28.8" x14ac:dyDescent="0.3">
      <c r="A611" s="3">
        <v>610</v>
      </c>
      <c r="B611" s="1" t="s">
        <v>604</v>
      </c>
      <c r="C611" s="1" t="str">
        <f>HYPERLINK("https://talan.bank.gov.ua/get-user-certificate/WmaP3bHWpFMj6XSIZUIu","Завантажити сертифікат")</f>
        <v>Завантажити сертифікат</v>
      </c>
    </row>
    <row r="612" spans="1:3" ht="28.8" x14ac:dyDescent="0.3">
      <c r="A612" s="3">
        <v>611</v>
      </c>
      <c r="B612" s="1" t="s">
        <v>605</v>
      </c>
      <c r="C612" s="1" t="str">
        <f>HYPERLINK("https://talan.bank.gov.ua/get-user-certificate/WmaP31wxf6zjcHlu_RY6","Завантажити сертифікат")</f>
        <v>Завантажити сертифікат</v>
      </c>
    </row>
    <row r="613" spans="1:3" ht="28.8" x14ac:dyDescent="0.3">
      <c r="A613" s="3">
        <v>612</v>
      </c>
      <c r="B613" s="1" t="s">
        <v>606</v>
      </c>
      <c r="C613" s="1" t="str">
        <f>HYPERLINK("https://talan.bank.gov.ua/get-user-certificate/WmaP3xgLQkloSyFNWQPh","Завантажити сертифікат")</f>
        <v>Завантажити сертифікат</v>
      </c>
    </row>
    <row r="614" spans="1:3" x14ac:dyDescent="0.3">
      <c r="A614" s="3">
        <v>613</v>
      </c>
      <c r="B614" s="1" t="s">
        <v>607</v>
      </c>
      <c r="C614" s="1" t="str">
        <f>HYPERLINK("https://talan.bank.gov.ua/get-user-certificate/WmaP3OIMAEY5mo1fqPWK","Завантажити сертифікат")</f>
        <v>Завантажити сертифікат</v>
      </c>
    </row>
    <row r="615" spans="1:3" ht="28.8" x14ac:dyDescent="0.3">
      <c r="A615" s="3">
        <v>614</v>
      </c>
      <c r="B615" s="1" t="s">
        <v>608</v>
      </c>
      <c r="C615" s="1" t="str">
        <f>HYPERLINK("https://talan.bank.gov.ua/get-user-certificate/WmaP3GC__NtCDIwu_DDy","Завантажити сертифікат")</f>
        <v>Завантажити сертифікат</v>
      </c>
    </row>
    <row r="616" spans="1:3" x14ac:dyDescent="0.3">
      <c r="A616" s="3">
        <v>615</v>
      </c>
      <c r="B616" s="1" t="s">
        <v>609</v>
      </c>
      <c r="C616" s="1" t="str">
        <f>HYPERLINK("https://talan.bank.gov.ua/get-user-certificate/WmaP3fhEovYY_BqkAbk1","Завантажити сертифікат")</f>
        <v>Завантажити сертифікат</v>
      </c>
    </row>
    <row r="617" spans="1:3" x14ac:dyDescent="0.3">
      <c r="A617" s="3">
        <v>616</v>
      </c>
      <c r="B617" s="1" t="s">
        <v>610</v>
      </c>
      <c r="C617" s="1" t="str">
        <f>HYPERLINK("https://talan.bank.gov.ua/get-user-certificate/WmaP3uqtg22XojgDRmdV","Завантажити сертифікат")</f>
        <v>Завантажити сертифікат</v>
      </c>
    </row>
    <row r="618" spans="1:3" ht="28.8" x14ac:dyDescent="0.3">
      <c r="A618" s="3">
        <v>617</v>
      </c>
      <c r="B618" s="1" t="s">
        <v>611</v>
      </c>
      <c r="C618" s="1" t="str">
        <f>HYPERLINK("https://talan.bank.gov.ua/get-user-certificate/WmaP36QWV0ggE9TNf5Hg","Завантажити сертифікат")</f>
        <v>Завантажити сертифікат</v>
      </c>
    </row>
    <row r="619" spans="1:3" ht="28.8" x14ac:dyDescent="0.3">
      <c r="A619" s="3">
        <v>618</v>
      </c>
      <c r="B619" s="1" t="s">
        <v>612</v>
      </c>
      <c r="C619" s="1" t="str">
        <f>HYPERLINK("https://talan.bank.gov.ua/get-user-certificate/WmaP3ikfOG8T5DsHFaqp","Завантажити сертифікат")</f>
        <v>Завантажити сертифікат</v>
      </c>
    </row>
    <row r="620" spans="1:3" x14ac:dyDescent="0.3">
      <c r="A620" s="3">
        <v>619</v>
      </c>
      <c r="B620" s="1" t="s">
        <v>613</v>
      </c>
      <c r="C620" s="1" t="str">
        <f>HYPERLINK("https://talan.bank.gov.ua/get-user-certificate/WmaP3Khc4wtQtL1pz2Fe","Завантажити сертифікат")</f>
        <v>Завантажити сертифікат</v>
      </c>
    </row>
    <row r="621" spans="1:3" ht="28.8" x14ac:dyDescent="0.3">
      <c r="A621" s="3">
        <v>620</v>
      </c>
      <c r="B621" s="1" t="s">
        <v>614</v>
      </c>
      <c r="C621" s="1" t="str">
        <f>HYPERLINK("https://talan.bank.gov.ua/get-user-certificate/WmaP3GsDlunaC8qWzadd","Завантажити сертифікат")</f>
        <v>Завантажити сертифікат</v>
      </c>
    </row>
    <row r="622" spans="1:3" x14ac:dyDescent="0.3">
      <c r="A622" s="3">
        <v>621</v>
      </c>
      <c r="B622" s="1" t="s">
        <v>615</v>
      </c>
      <c r="C622" s="1" t="str">
        <f>HYPERLINK("https://talan.bank.gov.ua/get-user-certificate/WmaP3XA2SVZx2sZXwA9N","Завантажити сертифікат")</f>
        <v>Завантажити сертифікат</v>
      </c>
    </row>
    <row r="623" spans="1:3" ht="28.8" x14ac:dyDescent="0.3">
      <c r="A623" s="3">
        <v>622</v>
      </c>
      <c r="B623" s="1" t="s">
        <v>616</v>
      </c>
      <c r="C623" s="1" t="str">
        <f>HYPERLINK("https://talan.bank.gov.ua/get-user-certificate/WmaP35oKtQFBsz4sU0jH","Завантажити сертифікат")</f>
        <v>Завантажити сертифікат</v>
      </c>
    </row>
    <row r="624" spans="1:3" ht="28.8" x14ac:dyDescent="0.3">
      <c r="A624" s="3">
        <v>623</v>
      </c>
      <c r="B624" s="1" t="s">
        <v>617</v>
      </c>
      <c r="C624" s="1" t="str">
        <f>HYPERLINK("https://talan.bank.gov.ua/get-user-certificate/WmaP3tWCe7T3cYlTVQAH","Завантажити сертифікат")</f>
        <v>Завантажити сертифікат</v>
      </c>
    </row>
    <row r="625" spans="1:3" ht="28.8" x14ac:dyDescent="0.3">
      <c r="A625" s="3">
        <v>624</v>
      </c>
      <c r="B625" s="1" t="s">
        <v>618</v>
      </c>
      <c r="C625" s="1" t="str">
        <f>HYPERLINK("https://talan.bank.gov.ua/get-user-certificate/WmaP3q7nzqEO0uME4T5R","Завантажити сертифікат")</f>
        <v>Завантажити сертифікат</v>
      </c>
    </row>
    <row r="626" spans="1:3" ht="28.8" x14ac:dyDescent="0.3">
      <c r="A626" s="3">
        <v>625</v>
      </c>
      <c r="B626" s="1" t="s">
        <v>619</v>
      </c>
      <c r="C626" s="1" t="str">
        <f>HYPERLINK("https://talan.bank.gov.ua/get-user-certificate/WmaP3R449I9TanAKBJmW","Завантажити сертифікат")</f>
        <v>Завантажити сертифікат</v>
      </c>
    </row>
    <row r="627" spans="1:3" ht="28.8" x14ac:dyDescent="0.3">
      <c r="A627" s="3">
        <v>626</v>
      </c>
      <c r="B627" s="1" t="s">
        <v>620</v>
      </c>
      <c r="C627" s="1" t="str">
        <f>HYPERLINK("https://talan.bank.gov.ua/get-user-certificate/WmaP3ddYlunFTVCdBfhJ","Завантажити сертифікат")</f>
        <v>Завантажити сертифікат</v>
      </c>
    </row>
    <row r="628" spans="1:3" ht="28.8" x14ac:dyDescent="0.3">
      <c r="A628" s="3">
        <v>627</v>
      </c>
      <c r="B628" s="1" t="s">
        <v>621</v>
      </c>
      <c r="C628" s="1" t="str">
        <f>HYPERLINK("https://talan.bank.gov.ua/get-user-certificate/WmaP3DGYSJVTj_hzVbxx","Завантажити сертифікат")</f>
        <v>Завантажити сертифікат</v>
      </c>
    </row>
    <row r="629" spans="1:3" ht="28.8" x14ac:dyDescent="0.3">
      <c r="A629" s="3">
        <v>628</v>
      </c>
      <c r="B629" s="1" t="s">
        <v>622</v>
      </c>
      <c r="C629" s="1" t="str">
        <f>HYPERLINK("https://talan.bank.gov.ua/get-user-certificate/WmaP3EmJuvKKwUKQ9ZJb","Завантажити сертифікат")</f>
        <v>Завантажити сертифікат</v>
      </c>
    </row>
    <row r="630" spans="1:3" ht="43.2" x14ac:dyDescent="0.3">
      <c r="A630" s="3">
        <v>629</v>
      </c>
      <c r="B630" s="1" t="s">
        <v>623</v>
      </c>
      <c r="C630" s="1" t="str">
        <f>HYPERLINK("https://talan.bank.gov.ua/get-user-certificate/WmaP3P798HGj_sO3KIKm","Завантажити сертифікат")</f>
        <v>Завантажити сертифікат</v>
      </c>
    </row>
    <row r="631" spans="1:3" ht="28.8" x14ac:dyDescent="0.3">
      <c r="A631" s="3">
        <v>630</v>
      </c>
      <c r="B631" s="1" t="s">
        <v>624</v>
      </c>
      <c r="C631" s="1" t="str">
        <f>HYPERLINK("https://talan.bank.gov.ua/get-user-certificate/WmaP3Kog4ORkN2n8kZLk","Завантажити сертифікат")</f>
        <v>Завантажити сертифікат</v>
      </c>
    </row>
    <row r="632" spans="1:3" ht="28.8" x14ac:dyDescent="0.3">
      <c r="A632" s="3">
        <v>631</v>
      </c>
      <c r="B632" s="1" t="s">
        <v>625</v>
      </c>
      <c r="C632" s="1" t="str">
        <f>HYPERLINK("https://talan.bank.gov.ua/get-user-certificate/WmaP3i5gQDnzlhi-43CX","Завантажити сертифікат")</f>
        <v>Завантажити сертифікат</v>
      </c>
    </row>
    <row r="633" spans="1:3" ht="28.8" x14ac:dyDescent="0.3">
      <c r="A633" s="3">
        <v>632</v>
      </c>
      <c r="B633" s="1" t="s">
        <v>626</v>
      </c>
      <c r="C633" s="1" t="str">
        <f>HYPERLINK("https://talan.bank.gov.ua/get-user-certificate/WmaP38k5ijq0DEjVlPHi","Завантажити сертифікат")</f>
        <v>Завантажити сертифікат</v>
      </c>
    </row>
    <row r="634" spans="1:3" x14ac:dyDescent="0.3">
      <c r="A634" s="3">
        <v>633</v>
      </c>
      <c r="B634" s="1" t="s">
        <v>627</v>
      </c>
      <c r="C634" s="1" t="str">
        <f>HYPERLINK("https://talan.bank.gov.ua/get-user-certificate/WmaP3wjMCF45ts1kn7dR","Завантажити сертифікат")</f>
        <v>Завантажити сертифікат</v>
      </c>
    </row>
    <row r="635" spans="1:3" ht="28.8" x14ac:dyDescent="0.3">
      <c r="A635" s="3">
        <v>634</v>
      </c>
      <c r="B635" s="1" t="s">
        <v>628</v>
      </c>
      <c r="C635" s="1" t="str">
        <f>HYPERLINK("https://talan.bank.gov.ua/get-user-certificate/WmaP3vtgL9ybS2gPCxpP","Завантажити сертифікат")</f>
        <v>Завантажити сертифікат</v>
      </c>
    </row>
    <row r="636" spans="1:3" ht="43.2" x14ac:dyDescent="0.3">
      <c r="A636" s="3">
        <v>635</v>
      </c>
      <c r="B636" s="1" t="s">
        <v>629</v>
      </c>
      <c r="C636" s="1" t="str">
        <f>HYPERLINK("https://talan.bank.gov.ua/get-user-certificate/WmaP3ySP6XbTV-156gR7","Завантажити сертифікат")</f>
        <v>Завантажити сертифікат</v>
      </c>
    </row>
    <row r="637" spans="1:3" x14ac:dyDescent="0.3">
      <c r="A637" s="3">
        <v>636</v>
      </c>
      <c r="B637" s="1" t="s">
        <v>630</v>
      </c>
      <c r="C637" s="1" t="str">
        <f>HYPERLINK("https://talan.bank.gov.ua/get-user-certificate/WmaP3jubo3j4BJS8pxhP","Завантажити сертифікат")</f>
        <v>Завантажити сертифікат</v>
      </c>
    </row>
    <row r="638" spans="1:3" x14ac:dyDescent="0.3">
      <c r="A638" s="3">
        <v>637</v>
      </c>
      <c r="B638" s="1" t="s">
        <v>631</v>
      </c>
      <c r="C638" s="1" t="str">
        <f>HYPERLINK("https://talan.bank.gov.ua/get-user-certificate/WmaP3S9-qGxpCN-LsHUe","Завантажити сертифікат")</f>
        <v>Завантажити сертифікат</v>
      </c>
    </row>
    <row r="639" spans="1:3" x14ac:dyDescent="0.3">
      <c r="A639" s="3">
        <v>638</v>
      </c>
      <c r="B639" s="1" t="s">
        <v>632</v>
      </c>
      <c r="C639" s="1" t="str">
        <f>HYPERLINK("https://talan.bank.gov.ua/get-user-certificate/WmaP36OX1zCwopmHwYp_","Завантажити сертифікат")</f>
        <v>Завантажити сертифікат</v>
      </c>
    </row>
    <row r="640" spans="1:3" x14ac:dyDescent="0.3">
      <c r="A640" s="3">
        <v>639</v>
      </c>
      <c r="B640" s="1" t="s">
        <v>633</v>
      </c>
      <c r="C640" s="1" t="str">
        <f>HYPERLINK("https://talan.bank.gov.ua/get-user-certificate/WmaP3GV0vlSsGvB6fvLo","Завантажити сертифікат")</f>
        <v>Завантажити сертифікат</v>
      </c>
    </row>
    <row r="641" spans="1:3" ht="28.8" x14ac:dyDescent="0.3">
      <c r="A641" s="3">
        <v>640</v>
      </c>
      <c r="B641" s="1" t="s">
        <v>634</v>
      </c>
      <c r="C641" s="1" t="str">
        <f>HYPERLINK("https://talan.bank.gov.ua/get-user-certificate/WmaP3Exb6X3SH_KVAuN-","Завантажити сертифікат")</f>
        <v>Завантажити сертифікат</v>
      </c>
    </row>
    <row r="642" spans="1:3" x14ac:dyDescent="0.3">
      <c r="A642" s="3">
        <v>641</v>
      </c>
      <c r="B642" s="1" t="s">
        <v>635</v>
      </c>
      <c r="C642" s="1" t="str">
        <f>HYPERLINK("https://talan.bank.gov.ua/get-user-certificate/WmaP36C_xCY7IOVl_CsA","Завантажити сертифікат")</f>
        <v>Завантажити сертифікат</v>
      </c>
    </row>
    <row r="643" spans="1:3" ht="28.8" x14ac:dyDescent="0.3">
      <c r="A643" s="3">
        <v>642</v>
      </c>
      <c r="B643" s="1" t="s">
        <v>636</v>
      </c>
      <c r="C643" s="1" t="str">
        <f>HYPERLINK("https://talan.bank.gov.ua/get-user-certificate/WmaP3o21D_W9mJEGaTAi","Завантажити сертифікат")</f>
        <v>Завантажити сертифікат</v>
      </c>
    </row>
    <row r="644" spans="1:3" ht="28.8" x14ac:dyDescent="0.3">
      <c r="A644" s="3">
        <v>643</v>
      </c>
      <c r="B644" s="1" t="s">
        <v>637</v>
      </c>
      <c r="C644" s="1" t="str">
        <f>HYPERLINK("https://talan.bank.gov.ua/get-user-certificate/WmaP3LYTmiC2OnpDSngb","Завантажити сертифікат")</f>
        <v>Завантажити сертифікат</v>
      </c>
    </row>
    <row r="645" spans="1:3" ht="28.8" x14ac:dyDescent="0.3">
      <c r="A645" s="3">
        <v>644</v>
      </c>
      <c r="B645" s="1" t="s">
        <v>638</v>
      </c>
      <c r="C645" s="1" t="str">
        <f>HYPERLINK("https://talan.bank.gov.ua/get-user-certificate/WmaP3irSHv4STZzXsczx","Завантажити сертифікат")</f>
        <v>Завантажити сертифікат</v>
      </c>
    </row>
    <row r="646" spans="1:3" ht="43.2" x14ac:dyDescent="0.3">
      <c r="A646" s="3">
        <v>645</v>
      </c>
      <c r="B646" s="1" t="s">
        <v>639</v>
      </c>
      <c r="C646" s="1" t="str">
        <f>HYPERLINK("https://talan.bank.gov.ua/get-user-certificate/WmaP3lKqRAhtUd0dfJGN","Завантажити сертифікат")</f>
        <v>Завантажити сертифікат</v>
      </c>
    </row>
    <row r="647" spans="1:3" ht="28.8" x14ac:dyDescent="0.3">
      <c r="A647" s="3">
        <v>646</v>
      </c>
      <c r="B647" s="1" t="s">
        <v>640</v>
      </c>
      <c r="C647" s="1" t="str">
        <f>HYPERLINK("https://talan.bank.gov.ua/get-user-certificate/WmaP3f_HXysGUwNgxCqi","Завантажити сертифікат")</f>
        <v>Завантажити сертифікат</v>
      </c>
    </row>
    <row r="648" spans="1:3" x14ac:dyDescent="0.3">
      <c r="A648" s="3">
        <v>647</v>
      </c>
      <c r="B648" s="1" t="s">
        <v>641</v>
      </c>
      <c r="C648" s="1" t="str">
        <f>HYPERLINK("https://talan.bank.gov.ua/get-user-certificate/WmaP3iWAMSoBsOPz4S9-","Завантажити сертифікат")</f>
        <v>Завантажити сертифікат</v>
      </c>
    </row>
    <row r="649" spans="1:3" x14ac:dyDescent="0.3">
      <c r="A649" s="3">
        <v>648</v>
      </c>
      <c r="B649" s="1" t="s">
        <v>642</v>
      </c>
      <c r="C649" s="1" t="str">
        <f>HYPERLINK("https://talan.bank.gov.ua/get-user-certificate/WmaP3fp9MGF1bKL3oR5i","Завантажити сертифікат")</f>
        <v>Завантажити сертифікат</v>
      </c>
    </row>
    <row r="650" spans="1:3" x14ac:dyDescent="0.3">
      <c r="A650" s="3">
        <v>649</v>
      </c>
      <c r="B650" s="1" t="s">
        <v>643</v>
      </c>
      <c r="C650" s="1" t="str">
        <f>HYPERLINK("https://talan.bank.gov.ua/get-user-certificate/WmaP3_hBtiHeW95HH7Cd","Завантажити сертифікат")</f>
        <v>Завантажити сертифікат</v>
      </c>
    </row>
    <row r="651" spans="1:3" ht="28.8" x14ac:dyDescent="0.3">
      <c r="A651" s="3">
        <v>650</v>
      </c>
      <c r="B651" s="1" t="s">
        <v>644</v>
      </c>
      <c r="C651" s="1" t="str">
        <f>HYPERLINK("https://talan.bank.gov.ua/get-user-certificate/WmaP3wQYbgfN1gKxygrr","Завантажити сертифікат")</f>
        <v>Завантажити сертифікат</v>
      </c>
    </row>
    <row r="652" spans="1:3" ht="28.8" x14ac:dyDescent="0.3">
      <c r="A652" s="3">
        <v>651</v>
      </c>
      <c r="B652" s="1" t="s">
        <v>645</v>
      </c>
      <c r="C652" s="1" t="str">
        <f>HYPERLINK("https://talan.bank.gov.ua/get-user-certificate/WmaP3NLEwcc31e01M7bE","Завантажити сертифікат")</f>
        <v>Завантажити сертифікат</v>
      </c>
    </row>
    <row r="653" spans="1:3" ht="28.8" x14ac:dyDescent="0.3">
      <c r="A653" s="3">
        <v>652</v>
      </c>
      <c r="B653" s="1" t="s">
        <v>646</v>
      </c>
      <c r="C653" s="1" t="str">
        <f>HYPERLINK("https://talan.bank.gov.ua/get-user-certificate/WmaP3P5mdpvpcmAfehMC","Завантажити сертифікат")</f>
        <v>Завантажити сертифікат</v>
      </c>
    </row>
    <row r="654" spans="1:3" ht="28.8" x14ac:dyDescent="0.3">
      <c r="A654" s="3">
        <v>653</v>
      </c>
      <c r="B654" s="1" t="s">
        <v>647</v>
      </c>
      <c r="C654" s="1" t="str">
        <f>HYPERLINK("https://talan.bank.gov.ua/get-user-certificate/WmaP3nB1_-YEhoF7_9tm","Завантажити сертифікат")</f>
        <v>Завантажити сертифікат</v>
      </c>
    </row>
    <row r="655" spans="1:3" ht="28.8" x14ac:dyDescent="0.3">
      <c r="A655" s="3">
        <v>654</v>
      </c>
      <c r="B655" s="1" t="s">
        <v>648</v>
      </c>
      <c r="C655" s="1" t="str">
        <f>HYPERLINK("https://talan.bank.gov.ua/get-user-certificate/WmaP3vucHFa_BF_e9tUl","Завантажити сертифікат")</f>
        <v>Завантажити сертифікат</v>
      </c>
    </row>
    <row r="656" spans="1:3" ht="28.8" x14ac:dyDescent="0.3">
      <c r="A656" s="3">
        <v>655</v>
      </c>
      <c r="B656" s="1" t="s">
        <v>649</v>
      </c>
      <c r="C656" s="1" t="str">
        <f>HYPERLINK("https://talan.bank.gov.ua/get-user-certificate/WmaP3zHCbW2SQKHafdJs","Завантажити сертифікат")</f>
        <v>Завантажити сертифікат</v>
      </c>
    </row>
    <row r="657" spans="1:3" ht="28.8" x14ac:dyDescent="0.3">
      <c r="A657" s="3">
        <v>656</v>
      </c>
      <c r="B657" s="1" t="s">
        <v>650</v>
      </c>
      <c r="C657" s="1" t="str">
        <f>HYPERLINK("https://talan.bank.gov.ua/get-user-certificate/WmaP3fjHdwo5N09Rh496","Завантажити сертифікат")</f>
        <v>Завантажити сертифікат</v>
      </c>
    </row>
    <row r="658" spans="1:3" x14ac:dyDescent="0.3">
      <c r="A658" s="3">
        <v>657</v>
      </c>
      <c r="B658" s="1" t="s">
        <v>651</v>
      </c>
      <c r="C658" s="1" t="str">
        <f>HYPERLINK("https://talan.bank.gov.ua/get-user-certificate/WmaP3DDRxhKgE4KE3OdJ","Завантажити сертифікат")</f>
        <v>Завантажити сертифікат</v>
      </c>
    </row>
    <row r="659" spans="1:3" ht="28.8" x14ac:dyDescent="0.3">
      <c r="A659" s="3">
        <v>658</v>
      </c>
      <c r="B659" s="1" t="s">
        <v>652</v>
      </c>
      <c r="C659" s="1" t="str">
        <f>HYPERLINK("https://talan.bank.gov.ua/get-user-certificate/WmaP3ngPOVHPa4VkUnGr","Завантажити сертифікат")</f>
        <v>Завантажити сертифікат</v>
      </c>
    </row>
    <row r="660" spans="1:3" ht="57.6" x14ac:dyDescent="0.3">
      <c r="A660" s="3">
        <v>659</v>
      </c>
      <c r="B660" s="1" t="s">
        <v>653</v>
      </c>
      <c r="C660" s="1" t="str">
        <f>HYPERLINK("https://talan.bank.gov.ua/get-user-certificate/WmaP3N96dn00vYeoDSFD","Завантажити сертифікат")</f>
        <v>Завантажити сертифікат</v>
      </c>
    </row>
    <row r="661" spans="1:3" ht="28.8" x14ac:dyDescent="0.3">
      <c r="A661" s="3">
        <v>660</v>
      </c>
      <c r="B661" s="1" t="s">
        <v>654</v>
      </c>
      <c r="C661" s="1" t="str">
        <f>HYPERLINK("https://talan.bank.gov.ua/get-user-certificate/WmaP3B5ihMHgR6XGtLzh","Завантажити сертифікат")</f>
        <v>Завантажити сертифікат</v>
      </c>
    </row>
    <row r="662" spans="1:3" x14ac:dyDescent="0.3">
      <c r="A662" s="3">
        <v>661</v>
      </c>
      <c r="B662" s="1" t="s">
        <v>655</v>
      </c>
      <c r="C662" s="1" t="str">
        <f>HYPERLINK("https://talan.bank.gov.ua/get-user-certificate/WmaP3AzbBco3Hfedp28g","Завантажити сертифікат")</f>
        <v>Завантажити сертифікат</v>
      </c>
    </row>
    <row r="663" spans="1:3" x14ac:dyDescent="0.3">
      <c r="A663" s="3">
        <v>662</v>
      </c>
      <c r="B663" s="1" t="s">
        <v>656</v>
      </c>
      <c r="C663" s="1" t="str">
        <f>HYPERLINK("https://talan.bank.gov.ua/get-user-certificate/WmaP3uSViIUNPTLusKsL","Завантажити сертифікат")</f>
        <v>Завантажити сертифікат</v>
      </c>
    </row>
    <row r="664" spans="1:3" ht="28.8" x14ac:dyDescent="0.3">
      <c r="A664" s="3">
        <v>663</v>
      </c>
      <c r="B664" s="1" t="s">
        <v>657</v>
      </c>
      <c r="C664" s="1" t="str">
        <f>HYPERLINK("https://talan.bank.gov.ua/get-user-certificate/WmaP3zQ0fD3WabGnEDCS","Завантажити сертифікат")</f>
        <v>Завантажити сертифікат</v>
      </c>
    </row>
    <row r="665" spans="1:3" ht="28.8" x14ac:dyDescent="0.3">
      <c r="A665" s="3">
        <v>664</v>
      </c>
      <c r="B665" s="1" t="s">
        <v>658</v>
      </c>
      <c r="C665" s="1" t="str">
        <f>HYPERLINK("https://talan.bank.gov.ua/get-user-certificate/WmaP3xBWq0mOZ-5AXDTr","Завантажити сертифікат")</f>
        <v>Завантажити сертифікат</v>
      </c>
    </row>
    <row r="666" spans="1:3" x14ac:dyDescent="0.3">
      <c r="A666" s="3">
        <v>665</v>
      </c>
      <c r="B666" s="1" t="s">
        <v>659</v>
      </c>
      <c r="C666" s="1" t="str">
        <f>HYPERLINK("https://talan.bank.gov.ua/get-user-certificate/WmaP3RW-Bi66sv2Ukz5Z","Завантажити сертифікат")</f>
        <v>Завантажити сертифікат</v>
      </c>
    </row>
    <row r="667" spans="1:3" x14ac:dyDescent="0.3">
      <c r="A667" s="3">
        <v>666</v>
      </c>
      <c r="B667" s="1" t="s">
        <v>660</v>
      </c>
      <c r="C667" s="1" t="str">
        <f>HYPERLINK("https://talan.bank.gov.ua/get-user-certificate/WmaP3SuMUQxu2aBhiikV","Завантажити сертифікат")</f>
        <v>Завантажити сертифікат</v>
      </c>
    </row>
    <row r="668" spans="1:3" x14ac:dyDescent="0.3">
      <c r="A668" s="3">
        <v>667</v>
      </c>
      <c r="B668" s="1" t="s">
        <v>661</v>
      </c>
      <c r="C668" s="1" t="str">
        <f>HYPERLINK("https://talan.bank.gov.ua/get-user-certificate/WmaP3Z9lLs8yEgbber42","Завантажити сертифікат")</f>
        <v>Завантажити сертифікат</v>
      </c>
    </row>
    <row r="669" spans="1:3" ht="28.8" x14ac:dyDescent="0.3">
      <c r="A669" s="3">
        <v>668</v>
      </c>
      <c r="B669" s="1" t="s">
        <v>662</v>
      </c>
      <c r="C669" s="1" t="str">
        <f>HYPERLINK("https://talan.bank.gov.ua/get-user-certificate/WmaP3oqjTsnf61HbOBKw","Завантажити сертифікат")</f>
        <v>Завантажити сертифікат</v>
      </c>
    </row>
    <row r="670" spans="1:3" ht="28.8" x14ac:dyDescent="0.3">
      <c r="A670" s="3">
        <v>669</v>
      </c>
      <c r="B670" s="1" t="s">
        <v>663</v>
      </c>
      <c r="C670" s="1" t="str">
        <f>HYPERLINK("https://talan.bank.gov.ua/get-user-certificate/WmaP3_wjS5xpHRvgSTmq","Завантажити сертифікат")</f>
        <v>Завантажити сертифікат</v>
      </c>
    </row>
    <row r="671" spans="1:3" x14ac:dyDescent="0.3">
      <c r="A671" s="3">
        <v>670</v>
      </c>
      <c r="B671" s="1" t="s">
        <v>664</v>
      </c>
      <c r="C671" s="1" t="str">
        <f>HYPERLINK("https://talan.bank.gov.ua/get-user-certificate/WmaP3AZfURLaN6JvLyrc","Завантажити сертифікат")</f>
        <v>Завантажити сертифікат</v>
      </c>
    </row>
    <row r="672" spans="1:3" ht="43.2" x14ac:dyDescent="0.3">
      <c r="A672" s="3">
        <v>671</v>
      </c>
      <c r="B672" s="1" t="s">
        <v>665</v>
      </c>
      <c r="C672" s="1" t="str">
        <f>HYPERLINK("https://talan.bank.gov.ua/get-user-certificate/WmaP35j_-uGPzpIhigFX","Завантажити сертифікат")</f>
        <v>Завантажити сертифікат</v>
      </c>
    </row>
    <row r="673" spans="1:3" x14ac:dyDescent="0.3">
      <c r="A673" s="3">
        <v>672</v>
      </c>
      <c r="B673" s="1" t="s">
        <v>666</v>
      </c>
      <c r="C673" s="1" t="str">
        <f>HYPERLINK("https://talan.bank.gov.ua/get-user-certificate/WmaP3nnQoqGqGTzJcsZK","Завантажити сертифікат")</f>
        <v>Завантажити сертифікат</v>
      </c>
    </row>
    <row r="674" spans="1:3" ht="28.8" x14ac:dyDescent="0.3">
      <c r="A674" s="3">
        <v>673</v>
      </c>
      <c r="B674" s="1" t="s">
        <v>667</v>
      </c>
      <c r="C674" s="1" t="str">
        <f>HYPERLINK("https://talan.bank.gov.ua/get-user-certificate/WmaP3-Qo_3dCNrwFSFIF","Завантажити сертифікат")</f>
        <v>Завантажити сертифікат</v>
      </c>
    </row>
    <row r="675" spans="1:3" ht="43.2" x14ac:dyDescent="0.3">
      <c r="A675" s="3">
        <v>674</v>
      </c>
      <c r="B675" s="1" t="s">
        <v>668</v>
      </c>
      <c r="C675" s="1" t="str">
        <f>HYPERLINK("https://talan.bank.gov.ua/get-user-certificate/WmaP3y87qbVNyx-Ppe95","Завантажити сертифікат")</f>
        <v>Завантажити сертифікат</v>
      </c>
    </row>
    <row r="676" spans="1:3" x14ac:dyDescent="0.3">
      <c r="A676" s="3">
        <v>675</v>
      </c>
      <c r="B676" s="1" t="s">
        <v>669</v>
      </c>
      <c r="C676" s="1" t="str">
        <f>HYPERLINK("https://talan.bank.gov.ua/get-user-certificate/WmaP31-0dA83piPZJL0l","Завантажити сертифікат")</f>
        <v>Завантажити сертифікат</v>
      </c>
    </row>
    <row r="677" spans="1:3" x14ac:dyDescent="0.3">
      <c r="A677" s="3">
        <v>676</v>
      </c>
      <c r="B677" s="1" t="s">
        <v>670</v>
      </c>
      <c r="C677" s="1" t="str">
        <f>HYPERLINK("https://talan.bank.gov.ua/get-user-certificate/WmaP3Dy_bsGnpbV2e3ni","Завантажити сертифікат")</f>
        <v>Завантажити сертифікат</v>
      </c>
    </row>
    <row r="678" spans="1:3" x14ac:dyDescent="0.3">
      <c r="A678" s="3">
        <v>677</v>
      </c>
      <c r="B678" s="1" t="s">
        <v>671</v>
      </c>
      <c r="C678" s="1" t="str">
        <f>HYPERLINK("https://talan.bank.gov.ua/get-user-certificate/WmaP3h8sZP-O_YOlxLC9","Завантажити сертифікат")</f>
        <v>Завантажити сертифікат</v>
      </c>
    </row>
    <row r="679" spans="1:3" x14ac:dyDescent="0.3">
      <c r="A679" s="3">
        <v>678</v>
      </c>
      <c r="B679" s="1" t="s">
        <v>672</v>
      </c>
      <c r="C679" s="1" t="str">
        <f>HYPERLINK("https://talan.bank.gov.ua/get-user-certificate/WmaP3QeTIDQKQbI_R1Mh","Завантажити сертифікат")</f>
        <v>Завантажити сертифікат</v>
      </c>
    </row>
    <row r="680" spans="1:3" x14ac:dyDescent="0.3">
      <c r="A680" s="3">
        <v>679</v>
      </c>
      <c r="B680" s="1" t="s">
        <v>673</v>
      </c>
      <c r="C680" s="1" t="str">
        <f>HYPERLINK("https://talan.bank.gov.ua/get-user-certificate/WmaP3N3BT2j--wnlFg6C","Завантажити сертифікат")</f>
        <v>Завантажити сертифікат</v>
      </c>
    </row>
    <row r="681" spans="1:3" x14ac:dyDescent="0.3">
      <c r="A681" s="3">
        <v>680</v>
      </c>
      <c r="B681" s="1" t="s">
        <v>674</v>
      </c>
      <c r="C681" s="1" t="str">
        <f>HYPERLINK("https://talan.bank.gov.ua/get-user-certificate/WmaP3X4U7ErzSMUwckR6","Завантажити сертифікат")</f>
        <v>Завантажити сертифікат</v>
      </c>
    </row>
    <row r="682" spans="1:3" ht="28.8" x14ac:dyDescent="0.3">
      <c r="A682" s="3">
        <v>681</v>
      </c>
      <c r="B682" s="1" t="s">
        <v>675</v>
      </c>
      <c r="C682" s="1" t="str">
        <f>HYPERLINK("https://talan.bank.gov.ua/get-user-certificate/WmaP3jFSsax33VcYeCWO","Завантажити сертифікат")</f>
        <v>Завантажити сертифікат</v>
      </c>
    </row>
    <row r="683" spans="1:3" x14ac:dyDescent="0.3">
      <c r="A683" s="3">
        <v>682</v>
      </c>
      <c r="B683" s="1" t="s">
        <v>676</v>
      </c>
      <c r="C683" s="1" t="str">
        <f>HYPERLINK("https://talan.bank.gov.ua/get-user-certificate/WmaP38-Ljx7chr132lGJ","Завантажити сертифікат")</f>
        <v>Завантажити сертифікат</v>
      </c>
    </row>
    <row r="684" spans="1:3" x14ac:dyDescent="0.3">
      <c r="A684" s="3">
        <v>683</v>
      </c>
      <c r="B684" s="1" t="s">
        <v>677</v>
      </c>
      <c r="C684" s="1" t="str">
        <f>HYPERLINK("https://talan.bank.gov.ua/get-user-certificate/WmaP3bgcjFV2MrbpRpEs","Завантажити сертифікат")</f>
        <v>Завантажити сертифікат</v>
      </c>
    </row>
    <row r="685" spans="1:3" ht="28.8" x14ac:dyDescent="0.3">
      <c r="A685" s="3">
        <v>684</v>
      </c>
      <c r="B685" s="1" t="s">
        <v>678</v>
      </c>
      <c r="C685" s="1" t="str">
        <f>HYPERLINK("https://talan.bank.gov.ua/get-user-certificate/WmaP3LjmHjuTKTZdBaFZ","Завантажити сертифікат")</f>
        <v>Завантажити сертифікат</v>
      </c>
    </row>
    <row r="686" spans="1:3" ht="28.8" x14ac:dyDescent="0.3">
      <c r="A686" s="3">
        <v>685</v>
      </c>
      <c r="B686" s="1" t="s">
        <v>679</v>
      </c>
      <c r="C686" s="1" t="str">
        <f>HYPERLINK("https://talan.bank.gov.ua/get-user-certificate/WmaP3btrePQ5JCMTKzUc","Завантажити сертифікат")</f>
        <v>Завантажити сертифікат</v>
      </c>
    </row>
    <row r="687" spans="1:3" x14ac:dyDescent="0.3">
      <c r="A687" s="3">
        <v>686</v>
      </c>
      <c r="B687" s="1" t="s">
        <v>680</v>
      </c>
      <c r="C687" s="1" t="str">
        <f>HYPERLINK("https://talan.bank.gov.ua/get-user-certificate/WmaP3JQPd4UnfwukhzhR","Завантажити сертифікат")</f>
        <v>Завантажити сертифікат</v>
      </c>
    </row>
    <row r="688" spans="1:3" x14ac:dyDescent="0.3">
      <c r="A688" s="3">
        <v>687</v>
      </c>
      <c r="B688" s="1" t="s">
        <v>681</v>
      </c>
      <c r="C688" s="1" t="str">
        <f>HYPERLINK("https://talan.bank.gov.ua/get-user-certificate/WmaP3IEMWxGFVZbjVOMV","Завантажити сертифікат")</f>
        <v>Завантажити сертифікат</v>
      </c>
    </row>
    <row r="689" spans="1:3" x14ac:dyDescent="0.3">
      <c r="A689" s="3">
        <v>688</v>
      </c>
      <c r="B689" s="1" t="s">
        <v>682</v>
      </c>
      <c r="C689" s="1" t="str">
        <f>HYPERLINK("https://talan.bank.gov.ua/get-user-certificate/WmaP3S2IfjMhDreiQ5Oh","Завантажити сертифікат")</f>
        <v>Завантажити сертифікат</v>
      </c>
    </row>
    <row r="690" spans="1:3" x14ac:dyDescent="0.3">
      <c r="A690" s="3">
        <v>689</v>
      </c>
      <c r="B690" s="1" t="s">
        <v>683</v>
      </c>
      <c r="C690" s="1" t="str">
        <f>HYPERLINK("https://talan.bank.gov.ua/get-user-certificate/WmaP3AOGhmvLZVRkiik5","Завантажити сертифікат")</f>
        <v>Завантажити сертифікат</v>
      </c>
    </row>
    <row r="691" spans="1:3" x14ac:dyDescent="0.3">
      <c r="A691" s="3">
        <v>690</v>
      </c>
      <c r="B691" s="1" t="s">
        <v>684</v>
      </c>
      <c r="C691" s="1" t="str">
        <f>HYPERLINK("https://talan.bank.gov.ua/get-user-certificate/WmaP3XnfQzHw1hOjmPoj","Завантажити сертифікат")</f>
        <v>Завантажити сертифікат</v>
      </c>
    </row>
    <row r="692" spans="1:3" ht="28.8" x14ac:dyDescent="0.3">
      <c r="A692" s="3">
        <v>691</v>
      </c>
      <c r="B692" s="1" t="s">
        <v>685</v>
      </c>
      <c r="C692" s="1" t="str">
        <f>HYPERLINK("https://talan.bank.gov.ua/get-user-certificate/WmaP3YJatKk42xJAbZqO","Завантажити сертифікат")</f>
        <v>Завантажити сертифікат</v>
      </c>
    </row>
    <row r="693" spans="1:3" ht="28.8" x14ac:dyDescent="0.3">
      <c r="A693" s="3">
        <v>692</v>
      </c>
      <c r="B693" s="1" t="s">
        <v>686</v>
      </c>
      <c r="C693" s="1" t="str">
        <f>HYPERLINK("https://talan.bank.gov.ua/get-user-certificate/WmaP3CpNgOmBRNQar8fk","Завантажити сертифікат")</f>
        <v>Завантажити сертифікат</v>
      </c>
    </row>
    <row r="694" spans="1:3" x14ac:dyDescent="0.3">
      <c r="A694" s="3">
        <v>693</v>
      </c>
      <c r="B694" s="1" t="s">
        <v>687</v>
      </c>
      <c r="C694" s="1" t="str">
        <f>HYPERLINK("https://talan.bank.gov.ua/get-user-certificate/WmaP3Q-VhurIJr7cwuOI","Завантажити сертифікат")</f>
        <v>Завантажити сертифікат</v>
      </c>
    </row>
    <row r="695" spans="1:3" x14ac:dyDescent="0.3">
      <c r="A695" s="3">
        <v>694</v>
      </c>
      <c r="B695" s="1" t="s">
        <v>688</v>
      </c>
      <c r="C695" s="1" t="str">
        <f>HYPERLINK("https://talan.bank.gov.ua/get-user-certificate/WmaP3Rwqm_Dm5Bwcs1c1","Завантажити сертифікат")</f>
        <v>Завантажити сертифікат</v>
      </c>
    </row>
    <row r="696" spans="1:3" x14ac:dyDescent="0.3">
      <c r="A696" s="3">
        <v>695</v>
      </c>
      <c r="B696" s="1" t="s">
        <v>689</v>
      </c>
      <c r="C696" s="1" t="str">
        <f>HYPERLINK("https://talan.bank.gov.ua/get-user-certificate/WmaP3t-JJmKSYHFtXvVu","Завантажити сертифікат")</f>
        <v>Завантажити сертифікат</v>
      </c>
    </row>
    <row r="697" spans="1:3" x14ac:dyDescent="0.3">
      <c r="A697" s="3">
        <v>696</v>
      </c>
      <c r="B697" s="1" t="s">
        <v>690</v>
      </c>
      <c r="C697" s="1" t="str">
        <f>HYPERLINK("https://talan.bank.gov.ua/get-user-certificate/WmaP3g7sTEduOIIJxnWi","Завантажити сертифікат")</f>
        <v>Завантажити сертифікат</v>
      </c>
    </row>
    <row r="698" spans="1:3" ht="28.8" x14ac:dyDescent="0.3">
      <c r="A698" s="3">
        <v>697</v>
      </c>
      <c r="B698" s="1" t="s">
        <v>691</v>
      </c>
      <c r="C698" s="1" t="str">
        <f>HYPERLINK("https://talan.bank.gov.ua/get-user-certificate/WmaP3MlW4K1Et9bDSZ1l","Завантажити сертифікат")</f>
        <v>Завантажити сертифікат</v>
      </c>
    </row>
    <row r="699" spans="1:3" x14ac:dyDescent="0.3">
      <c r="A699" s="3">
        <v>698</v>
      </c>
      <c r="B699" s="1" t="s">
        <v>692</v>
      </c>
      <c r="C699" s="1" t="str">
        <f>HYPERLINK("https://talan.bank.gov.ua/get-user-certificate/WmaP39fWSe90s0pYPjVI","Завантажити сертифікат")</f>
        <v>Завантажити сертифікат</v>
      </c>
    </row>
    <row r="700" spans="1:3" ht="28.8" x14ac:dyDescent="0.3">
      <c r="A700" s="3">
        <v>699</v>
      </c>
      <c r="B700" s="1" t="s">
        <v>693</v>
      </c>
      <c r="C700" s="1" t="str">
        <f>HYPERLINK("https://talan.bank.gov.ua/get-user-certificate/WmaP3h4KBiZEMFrD4zlH","Завантажити сертифікат")</f>
        <v>Завантажити сертифікат</v>
      </c>
    </row>
    <row r="701" spans="1:3" x14ac:dyDescent="0.3">
      <c r="A701" s="3">
        <v>700</v>
      </c>
      <c r="B701" s="1" t="s">
        <v>694</v>
      </c>
      <c r="C701" s="1" t="str">
        <f>HYPERLINK("https://talan.bank.gov.ua/get-user-certificate/WmaP31hbWdvmbm0Q8iNn","Завантажити сертифікат")</f>
        <v>Завантажити сертифікат</v>
      </c>
    </row>
    <row r="702" spans="1:3" ht="28.8" x14ac:dyDescent="0.3">
      <c r="A702" s="3">
        <v>701</v>
      </c>
      <c r="B702" s="1" t="s">
        <v>695</v>
      </c>
      <c r="C702" s="1" t="str">
        <f>HYPERLINK("https://talan.bank.gov.ua/get-user-certificate/WmaP3dLJ29uXvBg1xh8a","Завантажити сертифікат")</f>
        <v>Завантажити сертифікат</v>
      </c>
    </row>
    <row r="703" spans="1:3" x14ac:dyDescent="0.3">
      <c r="A703" s="3">
        <v>702</v>
      </c>
      <c r="B703" s="1" t="s">
        <v>696</v>
      </c>
      <c r="C703" s="1" t="str">
        <f>HYPERLINK("https://talan.bank.gov.ua/get-user-certificate/WmaP3VCj9kxlvVVQTQN0","Завантажити сертифікат")</f>
        <v>Завантажити сертифікат</v>
      </c>
    </row>
    <row r="704" spans="1:3" x14ac:dyDescent="0.3">
      <c r="A704" s="3">
        <v>703</v>
      </c>
      <c r="B704" s="1" t="s">
        <v>697</v>
      </c>
      <c r="C704" s="1" t="str">
        <f>HYPERLINK("https://talan.bank.gov.ua/get-user-certificate/WmaP3qaaPnCRZqkg8yBC","Завантажити сертифікат")</f>
        <v>Завантажити сертифікат</v>
      </c>
    </row>
    <row r="705" spans="1:3" x14ac:dyDescent="0.3">
      <c r="A705" s="3">
        <v>704</v>
      </c>
      <c r="B705" s="1" t="s">
        <v>698</v>
      </c>
      <c r="C705" s="1" t="str">
        <f>HYPERLINK("https://talan.bank.gov.ua/get-user-certificate/WmaP32nehFF1LrhcJZp5","Завантажити сертифікат")</f>
        <v>Завантажити сертифікат</v>
      </c>
    </row>
    <row r="706" spans="1:3" x14ac:dyDescent="0.3">
      <c r="A706" s="3">
        <v>705</v>
      </c>
      <c r="B706" s="1" t="s">
        <v>699</v>
      </c>
      <c r="C706" s="1" t="str">
        <f>HYPERLINK("https://talan.bank.gov.ua/get-user-certificate/WmaP3FgFKbEdwpbhuh23","Завантажити сертифікат")</f>
        <v>Завантажити сертифікат</v>
      </c>
    </row>
    <row r="707" spans="1:3" ht="28.8" x14ac:dyDescent="0.3">
      <c r="A707" s="3">
        <v>706</v>
      </c>
      <c r="B707" s="1" t="s">
        <v>700</v>
      </c>
      <c r="C707" s="1" t="str">
        <f>HYPERLINK("https://talan.bank.gov.ua/get-user-certificate/WmaP3C_u43X2wztj42zn","Завантажити сертифікат")</f>
        <v>Завантажити сертифікат</v>
      </c>
    </row>
    <row r="708" spans="1:3" ht="28.8" x14ac:dyDescent="0.3">
      <c r="A708" s="3">
        <v>707</v>
      </c>
      <c r="B708" s="1" t="s">
        <v>701</v>
      </c>
      <c r="C708" s="1" t="str">
        <f>HYPERLINK("https://talan.bank.gov.ua/get-user-certificate/WmaP3XTPmditdDWxRI71","Завантажити сертифікат")</f>
        <v>Завантажити сертифікат</v>
      </c>
    </row>
    <row r="709" spans="1:3" ht="28.8" x14ac:dyDescent="0.3">
      <c r="A709" s="3">
        <v>708</v>
      </c>
      <c r="B709" s="1" t="s">
        <v>702</v>
      </c>
      <c r="C709" s="1" t="str">
        <f>HYPERLINK("https://talan.bank.gov.ua/get-user-certificate/WmaP3U2SMs2rDioEZ2K5","Завантажити сертифікат")</f>
        <v>Завантажити сертифікат</v>
      </c>
    </row>
    <row r="710" spans="1:3" x14ac:dyDescent="0.3">
      <c r="A710" s="3">
        <v>709</v>
      </c>
      <c r="B710" s="1" t="s">
        <v>703</v>
      </c>
      <c r="C710" s="1" t="str">
        <f>HYPERLINK("https://talan.bank.gov.ua/get-user-certificate/WmaP3BfoU0_Jgsy8hxP1","Завантажити сертифікат")</f>
        <v>Завантажити сертифікат</v>
      </c>
    </row>
    <row r="711" spans="1:3" x14ac:dyDescent="0.3">
      <c r="A711" s="3">
        <v>710</v>
      </c>
      <c r="B711" s="1" t="s">
        <v>704</v>
      </c>
      <c r="C711" s="1" t="str">
        <f>HYPERLINK("https://talan.bank.gov.ua/get-user-certificate/WmaP3zq0fzSW-Fxu-B6O","Завантажити сертифікат")</f>
        <v>Завантажити сертифікат</v>
      </c>
    </row>
    <row r="712" spans="1:3" ht="28.8" x14ac:dyDescent="0.3">
      <c r="A712" s="3">
        <v>711</v>
      </c>
      <c r="B712" s="1" t="s">
        <v>705</v>
      </c>
      <c r="C712" s="1" t="str">
        <f>HYPERLINK("https://talan.bank.gov.ua/get-user-certificate/WmaP3aY79_O6z4Kcpb1t","Завантажити сертифікат")</f>
        <v>Завантажити сертифікат</v>
      </c>
    </row>
    <row r="713" spans="1:3" x14ac:dyDescent="0.3">
      <c r="A713" s="3">
        <v>712</v>
      </c>
      <c r="B713" s="1" t="s">
        <v>706</v>
      </c>
      <c r="C713" s="1" t="str">
        <f>HYPERLINK("https://talan.bank.gov.ua/get-user-certificate/WmaP34aEsM2UTnF_LGix","Завантажити сертифікат")</f>
        <v>Завантажити сертифікат</v>
      </c>
    </row>
    <row r="714" spans="1:3" x14ac:dyDescent="0.3">
      <c r="A714" s="3">
        <v>713</v>
      </c>
      <c r="B714" s="1" t="s">
        <v>707</v>
      </c>
      <c r="C714" s="1" t="str">
        <f>HYPERLINK("https://talan.bank.gov.ua/get-user-certificate/WmaP3gtTCHmdXMlcRZ0u","Завантажити сертифікат")</f>
        <v>Завантажити сертифікат</v>
      </c>
    </row>
    <row r="715" spans="1:3" ht="28.8" x14ac:dyDescent="0.3">
      <c r="A715" s="3">
        <v>714</v>
      </c>
      <c r="B715" s="1" t="s">
        <v>708</v>
      </c>
      <c r="C715" s="1" t="str">
        <f>HYPERLINK("https://talan.bank.gov.ua/get-user-certificate/WmaP3KX03v7tdWr8Q71O","Завантажити сертифікат")</f>
        <v>Завантажити сертифікат</v>
      </c>
    </row>
    <row r="716" spans="1:3" x14ac:dyDescent="0.3">
      <c r="A716" s="3">
        <v>715</v>
      </c>
      <c r="B716" s="1" t="s">
        <v>709</v>
      </c>
      <c r="C716" s="1" t="str">
        <f>HYPERLINK("https://talan.bank.gov.ua/get-user-certificate/WmaP31shS9Caium2kLm1","Завантажити сертифікат")</f>
        <v>Завантажити сертифікат</v>
      </c>
    </row>
    <row r="717" spans="1:3" x14ac:dyDescent="0.3">
      <c r="A717" s="3">
        <v>716</v>
      </c>
      <c r="B717" s="1" t="s">
        <v>710</v>
      </c>
      <c r="C717" s="1" t="str">
        <f>HYPERLINK("https://talan.bank.gov.ua/get-user-certificate/WmaP3cA6YcNuwMAHbhIs","Завантажити сертифікат")</f>
        <v>Завантажити сертифікат</v>
      </c>
    </row>
    <row r="718" spans="1:3" x14ac:dyDescent="0.3">
      <c r="A718" s="3">
        <v>717</v>
      </c>
      <c r="B718" s="1" t="s">
        <v>711</v>
      </c>
      <c r="C718" s="1" t="str">
        <f>HYPERLINK("https://talan.bank.gov.ua/get-user-certificate/WmaP3wIKirC95UIoO_gN","Завантажити сертифікат")</f>
        <v>Завантажити сертифікат</v>
      </c>
    </row>
    <row r="719" spans="1:3" ht="28.8" x14ac:dyDescent="0.3">
      <c r="A719" s="3">
        <v>718</v>
      </c>
      <c r="B719" s="1" t="s">
        <v>712</v>
      </c>
      <c r="C719" s="1" t="str">
        <f>HYPERLINK("https://talan.bank.gov.ua/get-user-certificate/WmaP38P6zd3fx1xPpcjn","Завантажити сертифікат")</f>
        <v>Завантажити сертифікат</v>
      </c>
    </row>
    <row r="720" spans="1:3" x14ac:dyDescent="0.3">
      <c r="A720" s="3">
        <v>719</v>
      </c>
      <c r="B720" s="1" t="s">
        <v>713</v>
      </c>
      <c r="C720" s="1" t="str">
        <f>HYPERLINK("https://talan.bank.gov.ua/get-user-certificate/WmaP38L9rU6EKFEDNzc3","Завантажити сертифікат")</f>
        <v>Завантажити сертифікат</v>
      </c>
    </row>
    <row r="721" spans="1:3" ht="28.8" x14ac:dyDescent="0.3">
      <c r="A721" s="3">
        <v>720</v>
      </c>
      <c r="B721" s="1" t="s">
        <v>714</v>
      </c>
      <c r="C721" s="1" t="str">
        <f>HYPERLINK("https://talan.bank.gov.ua/get-user-certificate/WmaP35UaHTZPlWvgWh6p","Завантажити сертифікат")</f>
        <v>Завантажити сертифікат</v>
      </c>
    </row>
    <row r="722" spans="1:3" x14ac:dyDescent="0.3">
      <c r="A722" s="3">
        <v>721</v>
      </c>
      <c r="B722" s="1" t="s">
        <v>715</v>
      </c>
      <c r="C722" s="1" t="str">
        <f>HYPERLINK("https://talan.bank.gov.ua/get-user-certificate/WmaP3EvEu_w57hPWB2df","Завантажити сертифікат")</f>
        <v>Завантажити сертифікат</v>
      </c>
    </row>
    <row r="723" spans="1:3" ht="28.8" x14ac:dyDescent="0.3">
      <c r="A723" s="3">
        <v>722</v>
      </c>
      <c r="B723" s="1" t="s">
        <v>716</v>
      </c>
      <c r="C723" s="1" t="str">
        <f>HYPERLINK("https://talan.bank.gov.ua/get-user-certificate/WmaP3STXrDwBTbdhuZkx","Завантажити сертифікат")</f>
        <v>Завантажити сертифікат</v>
      </c>
    </row>
    <row r="724" spans="1:3" ht="28.8" x14ac:dyDescent="0.3">
      <c r="A724" s="3">
        <v>723</v>
      </c>
      <c r="B724" s="1" t="s">
        <v>717</v>
      </c>
      <c r="C724" s="1" t="str">
        <f>HYPERLINK("https://talan.bank.gov.ua/get-user-certificate/WmaP3Ev_Gto1BjrLoMsE","Завантажити сертифікат")</f>
        <v>Завантажити сертифікат</v>
      </c>
    </row>
    <row r="725" spans="1:3" x14ac:dyDescent="0.3">
      <c r="A725" s="3">
        <v>724</v>
      </c>
      <c r="B725" s="1" t="s">
        <v>718</v>
      </c>
      <c r="C725" s="1" t="str">
        <f>HYPERLINK("https://talan.bank.gov.ua/get-user-certificate/WmaP34AuFp4_QuRYFcII","Завантажити сертифікат")</f>
        <v>Завантажити сертифікат</v>
      </c>
    </row>
    <row r="726" spans="1:3" x14ac:dyDescent="0.3">
      <c r="A726" s="3">
        <v>725</v>
      </c>
      <c r="B726" s="1" t="s">
        <v>719</v>
      </c>
      <c r="C726" s="1" t="str">
        <f>HYPERLINK("https://talan.bank.gov.ua/get-user-certificate/WmaP3Iri22hU7pvOtze6","Завантажити сертифікат")</f>
        <v>Завантажити сертифікат</v>
      </c>
    </row>
    <row r="727" spans="1:3" x14ac:dyDescent="0.3">
      <c r="A727" s="3">
        <v>726</v>
      </c>
      <c r="B727" s="1" t="s">
        <v>720</v>
      </c>
      <c r="C727" s="1" t="str">
        <f>HYPERLINK("https://talan.bank.gov.ua/get-user-certificate/WmaP3ulRZFPmb-4mpoeN","Завантажити сертифікат")</f>
        <v>Завантажити сертифікат</v>
      </c>
    </row>
    <row r="728" spans="1:3" x14ac:dyDescent="0.3">
      <c r="A728" s="3">
        <v>727</v>
      </c>
      <c r="B728" s="1" t="s">
        <v>721</v>
      </c>
      <c r="C728" s="1" t="str">
        <f>HYPERLINK("https://talan.bank.gov.ua/get-user-certificate/WmaP3TscU2ofE-CV05en","Завантажити сертифікат")</f>
        <v>Завантажити сертифікат</v>
      </c>
    </row>
    <row r="729" spans="1:3" x14ac:dyDescent="0.3">
      <c r="A729" s="3">
        <v>728</v>
      </c>
      <c r="B729" s="1" t="s">
        <v>722</v>
      </c>
      <c r="C729" s="1" t="str">
        <f>HYPERLINK("https://talan.bank.gov.ua/get-user-certificate/WmaP3akADDA8_JC5oVGm","Завантажити сертифікат")</f>
        <v>Завантажити сертифікат</v>
      </c>
    </row>
    <row r="730" spans="1:3" x14ac:dyDescent="0.3">
      <c r="A730" s="3">
        <v>729</v>
      </c>
      <c r="B730" s="1" t="s">
        <v>248</v>
      </c>
      <c r="C730" s="1" t="str">
        <f>HYPERLINK("https://talan.bank.gov.ua/get-user-certificate/WmaP3Wf7MnBI31baieC4","Завантажити сертифікат")</f>
        <v>Завантажити сертифікат</v>
      </c>
    </row>
    <row r="731" spans="1:3" ht="43.2" x14ac:dyDescent="0.3">
      <c r="A731" s="3">
        <v>730</v>
      </c>
      <c r="B731" s="1" t="s">
        <v>723</v>
      </c>
      <c r="C731" s="1" t="str">
        <f>HYPERLINK("https://talan.bank.gov.ua/get-user-certificate/WmaP3PIftEghv9cau2Ze","Завантажити сертифікат")</f>
        <v>Завантажити сертифікат</v>
      </c>
    </row>
    <row r="732" spans="1:3" ht="28.8" x14ac:dyDescent="0.3">
      <c r="A732" s="3">
        <v>731</v>
      </c>
      <c r="B732" s="1" t="s">
        <v>724</v>
      </c>
      <c r="C732" s="1" t="str">
        <f>HYPERLINK("https://talan.bank.gov.ua/get-user-certificate/WmaP3dXaSzkUB9-CPHLN","Завантажити сертифікат")</f>
        <v>Завантажити сертифікат</v>
      </c>
    </row>
    <row r="733" spans="1:3" x14ac:dyDescent="0.3">
      <c r="A733" s="3">
        <v>732</v>
      </c>
      <c r="B733" s="1" t="s">
        <v>725</v>
      </c>
      <c r="C733" s="1" t="str">
        <f>HYPERLINK("https://talan.bank.gov.ua/get-user-certificate/WmaP3ncy19O7YHUuY_KL","Завантажити сертифікат")</f>
        <v>Завантажити сертифікат</v>
      </c>
    </row>
    <row r="734" spans="1:3" ht="28.8" x14ac:dyDescent="0.3">
      <c r="A734" s="3">
        <v>733</v>
      </c>
      <c r="B734" s="1" t="s">
        <v>726</v>
      </c>
      <c r="C734" s="1" t="str">
        <f>HYPERLINK("https://talan.bank.gov.ua/get-user-certificate/WmaP3dRne1NNwRkscwNr","Завантажити сертифікат")</f>
        <v>Завантажити сертифікат</v>
      </c>
    </row>
    <row r="735" spans="1:3" ht="28.8" x14ac:dyDescent="0.3">
      <c r="A735" s="3">
        <v>734</v>
      </c>
      <c r="B735" s="1" t="s">
        <v>727</v>
      </c>
      <c r="C735" s="1" t="str">
        <f>HYPERLINK("https://talan.bank.gov.ua/get-user-certificate/WmaP3HHLu91pNzF6gfO-","Завантажити сертифікат")</f>
        <v>Завантажити сертифікат</v>
      </c>
    </row>
    <row r="736" spans="1:3" ht="43.2" x14ac:dyDescent="0.3">
      <c r="A736" s="3">
        <v>735</v>
      </c>
      <c r="B736" s="1" t="s">
        <v>728</v>
      </c>
      <c r="C736" s="1" t="str">
        <f>HYPERLINK("https://talan.bank.gov.ua/get-user-certificate/WmaP3PghOQxPtaF5kyXQ","Завантажити сертифікат")</f>
        <v>Завантажити сертифікат</v>
      </c>
    </row>
    <row r="737" spans="1:3" ht="43.2" x14ac:dyDescent="0.3">
      <c r="A737" s="3">
        <v>736</v>
      </c>
      <c r="B737" s="1" t="s">
        <v>729</v>
      </c>
      <c r="C737" s="1" t="str">
        <f>HYPERLINK("https://talan.bank.gov.ua/get-user-certificate/WmaP3CvWp_3-O3OtQf1O","Завантажити сертифікат")</f>
        <v>Завантажити сертифікат</v>
      </c>
    </row>
    <row r="738" spans="1:3" x14ac:dyDescent="0.3">
      <c r="A738" s="3">
        <v>737</v>
      </c>
      <c r="B738" s="1" t="s">
        <v>730</v>
      </c>
      <c r="C738" s="1" t="str">
        <f>HYPERLINK("https://talan.bank.gov.ua/get-user-certificate/WmaP30dDO9KqNNFJ4Yi0","Завантажити сертифікат")</f>
        <v>Завантажити сертифікат</v>
      </c>
    </row>
    <row r="739" spans="1:3" x14ac:dyDescent="0.3">
      <c r="A739" s="3">
        <v>738</v>
      </c>
      <c r="B739" s="1" t="s">
        <v>731</v>
      </c>
      <c r="C739" s="1" t="str">
        <f>HYPERLINK("https://talan.bank.gov.ua/get-user-certificate/WmaP3PG6tGJa0eh4YqOJ","Завантажити сертифікат")</f>
        <v>Завантажити сертифікат</v>
      </c>
    </row>
    <row r="740" spans="1:3" ht="28.8" x14ac:dyDescent="0.3">
      <c r="A740" s="3">
        <v>739</v>
      </c>
      <c r="B740" s="1" t="s">
        <v>732</v>
      </c>
      <c r="C740" s="1" t="str">
        <f>HYPERLINK("https://talan.bank.gov.ua/get-user-certificate/WmaP3aaBaadmSGtJRS4g","Завантажити сертифікат")</f>
        <v>Завантажити сертифікат</v>
      </c>
    </row>
    <row r="741" spans="1:3" x14ac:dyDescent="0.3">
      <c r="A741" s="3">
        <v>740</v>
      </c>
      <c r="B741" s="1" t="s">
        <v>733</v>
      </c>
      <c r="C741" s="1" t="str">
        <f>HYPERLINK("https://talan.bank.gov.ua/get-user-certificate/WmaP3w8MvLBMXp3CoAgc","Завантажити сертифікат")</f>
        <v>Завантажити сертифікат</v>
      </c>
    </row>
    <row r="742" spans="1:3" x14ac:dyDescent="0.3">
      <c r="A742" s="3">
        <v>741</v>
      </c>
      <c r="B742" s="1" t="s">
        <v>734</v>
      </c>
      <c r="C742" s="1" t="str">
        <f>HYPERLINK("https://talan.bank.gov.ua/get-user-certificate/WmaP3IEQmJe3FQK691li","Завантажити сертифікат")</f>
        <v>Завантажити сертифікат</v>
      </c>
    </row>
    <row r="743" spans="1:3" ht="28.8" x14ac:dyDescent="0.3">
      <c r="A743" s="3">
        <v>742</v>
      </c>
      <c r="B743" s="1" t="s">
        <v>735</v>
      </c>
      <c r="C743" s="1" t="str">
        <f>HYPERLINK("https://talan.bank.gov.ua/get-user-certificate/WmaP3guwxKG2bgu5uxbV","Завантажити сертифікат")</f>
        <v>Завантажити сертифікат</v>
      </c>
    </row>
    <row r="744" spans="1:3" x14ac:dyDescent="0.3">
      <c r="A744" s="3">
        <v>743</v>
      </c>
      <c r="B744" s="1" t="s">
        <v>736</v>
      </c>
      <c r="C744" s="1" t="str">
        <f>HYPERLINK("https://talan.bank.gov.ua/get-user-certificate/WmaP3N02fRhxKwUpWPSy","Завантажити сертифікат")</f>
        <v>Завантажити сертифікат</v>
      </c>
    </row>
    <row r="745" spans="1:3" ht="28.8" x14ac:dyDescent="0.3">
      <c r="A745" s="3">
        <v>744</v>
      </c>
      <c r="B745" s="1" t="s">
        <v>737</v>
      </c>
      <c r="C745" s="1" t="str">
        <f>HYPERLINK("https://talan.bank.gov.ua/get-user-certificate/WmaP3AS988x-NGw3P7Y5","Завантажити сертифікат")</f>
        <v>Завантажити сертифікат</v>
      </c>
    </row>
    <row r="746" spans="1:3" x14ac:dyDescent="0.3">
      <c r="A746" s="3">
        <v>745</v>
      </c>
      <c r="B746" s="1" t="s">
        <v>738</v>
      </c>
      <c r="C746" s="1" t="str">
        <f>HYPERLINK("https://talan.bank.gov.ua/get-user-certificate/WmaP3DuL4fTPgU43f6wD","Завантажити сертифікат")</f>
        <v>Завантажити сертифікат</v>
      </c>
    </row>
    <row r="747" spans="1:3" x14ac:dyDescent="0.3">
      <c r="A747" s="3">
        <v>746</v>
      </c>
      <c r="B747" s="1" t="s">
        <v>739</v>
      </c>
      <c r="C747" s="1" t="str">
        <f>HYPERLINK("https://talan.bank.gov.ua/get-user-certificate/WmaP3YDD2BfUML22o4pK","Завантажити сертифікат")</f>
        <v>Завантажити сертифікат</v>
      </c>
    </row>
    <row r="748" spans="1:3" ht="28.8" x14ac:dyDescent="0.3">
      <c r="A748" s="3">
        <v>747</v>
      </c>
      <c r="B748" s="1" t="s">
        <v>740</v>
      </c>
      <c r="C748" s="1" t="str">
        <f>HYPERLINK("https://talan.bank.gov.ua/get-user-certificate/WmaP3lH5HqhQjuHSYXXC","Завантажити сертифікат")</f>
        <v>Завантажити сертифікат</v>
      </c>
    </row>
    <row r="749" spans="1:3" ht="28.8" x14ac:dyDescent="0.3">
      <c r="A749" s="3">
        <v>748</v>
      </c>
      <c r="B749" s="1" t="s">
        <v>741</v>
      </c>
      <c r="C749" s="1" t="str">
        <f>HYPERLINK("https://talan.bank.gov.ua/get-user-certificate/WmaP3v20ZlBx7SXThHxc","Завантажити сертифікат")</f>
        <v>Завантажити сертифікат</v>
      </c>
    </row>
    <row r="750" spans="1:3" ht="28.8" x14ac:dyDescent="0.3">
      <c r="A750" s="3">
        <v>749</v>
      </c>
      <c r="B750" s="1" t="s">
        <v>742</v>
      </c>
      <c r="C750" s="1" t="str">
        <f>HYPERLINK("https://talan.bank.gov.ua/get-user-certificate/WmaP3G7JcurWGO3ax4lE","Завантажити сертифікат")</f>
        <v>Завантажити сертифікат</v>
      </c>
    </row>
    <row r="751" spans="1:3" ht="43.2" x14ac:dyDescent="0.3">
      <c r="A751" s="3">
        <v>750</v>
      </c>
      <c r="B751" s="1" t="s">
        <v>743</v>
      </c>
      <c r="C751" s="1" t="str">
        <f>HYPERLINK("https://talan.bank.gov.ua/get-user-certificate/WmaP3uVXeBXLYs9l6pf6","Завантажити сертифікат")</f>
        <v>Завантажити сертифікат</v>
      </c>
    </row>
    <row r="752" spans="1:3" x14ac:dyDescent="0.3">
      <c r="A752" s="3">
        <v>751</v>
      </c>
      <c r="B752" s="1" t="s">
        <v>744</v>
      </c>
      <c r="C752" s="1" t="str">
        <f>HYPERLINK("https://talan.bank.gov.ua/get-user-certificate/WmaP3p2F31FWtqynGzlY","Завантажити сертифікат")</f>
        <v>Завантажити сертифікат</v>
      </c>
    </row>
    <row r="753" spans="1:3" ht="28.8" x14ac:dyDescent="0.3">
      <c r="A753" s="3">
        <v>752</v>
      </c>
      <c r="B753" s="1" t="s">
        <v>745</v>
      </c>
      <c r="C753" s="1" t="str">
        <f>HYPERLINK("https://talan.bank.gov.ua/get-user-certificate/WmaP3zfAxRxWsf5qDqYT","Завантажити сертифікат")</f>
        <v>Завантажити сертифікат</v>
      </c>
    </row>
    <row r="754" spans="1:3" ht="28.8" x14ac:dyDescent="0.3">
      <c r="A754" s="3">
        <v>753</v>
      </c>
      <c r="B754" s="1" t="s">
        <v>746</v>
      </c>
      <c r="C754" s="1" t="str">
        <f>HYPERLINK("https://talan.bank.gov.ua/get-user-certificate/WmaP3B5oobd0ZOltAnBc","Завантажити сертифікат")</f>
        <v>Завантажити сертифікат</v>
      </c>
    </row>
    <row r="755" spans="1:3" ht="43.2" x14ac:dyDescent="0.3">
      <c r="A755" s="3">
        <v>754</v>
      </c>
      <c r="B755" s="1" t="s">
        <v>747</v>
      </c>
      <c r="C755" s="1" t="str">
        <f>HYPERLINK("https://talan.bank.gov.ua/get-user-certificate/WmaP3eVyVf0MwRNH7Rg7","Завантажити сертифікат")</f>
        <v>Завантажити сертифікат</v>
      </c>
    </row>
    <row r="756" spans="1:3" x14ac:dyDescent="0.3">
      <c r="A756" s="3">
        <v>755</v>
      </c>
      <c r="B756" s="1" t="s">
        <v>719</v>
      </c>
      <c r="C756" s="1" t="str">
        <f>HYPERLINK("https://talan.bank.gov.ua/get-user-certificate/WmaP33CzKgYlJBByWTBw","Завантажити сертифікат")</f>
        <v>Завантажити сертифікат</v>
      </c>
    </row>
    <row r="757" spans="1:3" ht="28.8" x14ac:dyDescent="0.3">
      <c r="A757" s="3">
        <v>756</v>
      </c>
      <c r="B757" s="1" t="s">
        <v>748</v>
      </c>
      <c r="C757" s="1" t="str">
        <f>HYPERLINK("https://talan.bank.gov.ua/get-user-certificate/WmaP3VSMb5PxhMi88fh4","Завантажити сертифікат")</f>
        <v>Завантажити сертифікат</v>
      </c>
    </row>
    <row r="758" spans="1:3" x14ac:dyDescent="0.3">
      <c r="A758" s="3">
        <v>757</v>
      </c>
      <c r="B758" s="1" t="s">
        <v>749</v>
      </c>
      <c r="C758" s="1" t="str">
        <f>HYPERLINK("https://talan.bank.gov.ua/get-user-certificate/WmaP3J5vBY9br_U-Eyzj","Завантажити сертифікат")</f>
        <v>Завантажити сертифікат</v>
      </c>
    </row>
    <row r="759" spans="1:3" ht="28.8" x14ac:dyDescent="0.3">
      <c r="A759" s="3">
        <v>758</v>
      </c>
      <c r="B759" s="1" t="s">
        <v>750</v>
      </c>
      <c r="C759" s="1" t="str">
        <f>HYPERLINK("https://talan.bank.gov.ua/get-user-certificate/WmaP3I3xmX46LGJndihl","Завантажити сертифікат")</f>
        <v>Завантажити сертифікат</v>
      </c>
    </row>
    <row r="760" spans="1:3" ht="43.2" x14ac:dyDescent="0.3">
      <c r="A760" s="3">
        <v>759</v>
      </c>
      <c r="B760" s="1" t="s">
        <v>751</v>
      </c>
      <c r="C760" s="1" t="str">
        <f>HYPERLINK("https://talan.bank.gov.ua/get-user-certificate/WmaP3nDgGDCwanNPK-B6","Завантажити сертифікат")</f>
        <v>Завантажити сертифікат</v>
      </c>
    </row>
    <row r="761" spans="1:3" x14ac:dyDescent="0.3">
      <c r="A761" s="3">
        <v>760</v>
      </c>
      <c r="B761" s="1" t="s">
        <v>752</v>
      </c>
      <c r="C761" s="1" t="str">
        <f>HYPERLINK("https://talan.bank.gov.ua/get-user-certificate/WmaP3dKc82TCgMl7HEUg","Завантажити сертифікат")</f>
        <v>Завантажити сертифікат</v>
      </c>
    </row>
    <row r="762" spans="1:3" ht="28.8" x14ac:dyDescent="0.3">
      <c r="A762" s="3">
        <v>761</v>
      </c>
      <c r="B762" s="1" t="s">
        <v>753</v>
      </c>
      <c r="C762" s="1" t="str">
        <f>HYPERLINK("https://talan.bank.gov.ua/get-user-certificate/WmaP3oCcRROZ_uF1ia9K","Завантажити сертифікат")</f>
        <v>Завантажити сертифікат</v>
      </c>
    </row>
    <row r="763" spans="1:3" ht="28.8" x14ac:dyDescent="0.3">
      <c r="A763" s="3">
        <v>762</v>
      </c>
      <c r="B763" s="1" t="s">
        <v>754</v>
      </c>
      <c r="C763" s="1" t="str">
        <f>HYPERLINK("https://talan.bank.gov.ua/get-user-certificate/WmaP3S9st1V-2jDFcMH2","Завантажити сертифікат")</f>
        <v>Завантажити сертифікат</v>
      </c>
    </row>
    <row r="764" spans="1:3" x14ac:dyDescent="0.3">
      <c r="A764" s="3">
        <v>763</v>
      </c>
      <c r="B764" s="1" t="s">
        <v>755</v>
      </c>
      <c r="C764" s="1" t="str">
        <f>HYPERLINK("https://talan.bank.gov.ua/get-user-certificate/WmaP36uAmFzG06yGc3XO","Завантажити сертифікат")</f>
        <v>Завантажити сертифікат</v>
      </c>
    </row>
    <row r="765" spans="1:3" x14ac:dyDescent="0.3">
      <c r="A765" s="3">
        <v>764</v>
      </c>
      <c r="B765" s="1" t="s">
        <v>756</v>
      </c>
      <c r="C765" s="1" t="str">
        <f>HYPERLINK("https://talan.bank.gov.ua/get-user-certificate/WmaP3VG2ZW3_QuE5sCYf","Завантажити сертифікат")</f>
        <v>Завантажити сертифікат</v>
      </c>
    </row>
    <row r="766" spans="1:3" ht="28.8" x14ac:dyDescent="0.3">
      <c r="A766" s="3">
        <v>765</v>
      </c>
      <c r="B766" s="1" t="s">
        <v>757</v>
      </c>
      <c r="C766" s="1" t="str">
        <f>HYPERLINK("https://talan.bank.gov.ua/get-user-certificate/WmaP3ORy5-zGYPvAac9-","Завантажити сертифікат")</f>
        <v>Завантажити сертифікат</v>
      </c>
    </row>
    <row r="767" spans="1:3" ht="28.8" x14ac:dyDescent="0.3">
      <c r="A767" s="3">
        <v>766</v>
      </c>
      <c r="B767" s="1" t="s">
        <v>758</v>
      </c>
      <c r="C767" s="1" t="str">
        <f>HYPERLINK("https://talan.bank.gov.ua/get-user-certificate/WmaP3ITCefoqtgdSSDmr","Завантажити сертифікат")</f>
        <v>Завантажити сертифікат</v>
      </c>
    </row>
    <row r="768" spans="1:3" x14ac:dyDescent="0.3">
      <c r="A768" s="3">
        <v>767</v>
      </c>
      <c r="B768" s="1" t="s">
        <v>759</v>
      </c>
      <c r="C768" s="1" t="str">
        <f>HYPERLINK("https://talan.bank.gov.ua/get-user-certificate/WmaP3aiZpFur5hZSZty8","Завантажити сертифікат")</f>
        <v>Завантажити сертифікат</v>
      </c>
    </row>
    <row r="769" spans="1:3" x14ac:dyDescent="0.3">
      <c r="A769" s="3">
        <v>768</v>
      </c>
      <c r="B769" s="1" t="s">
        <v>760</v>
      </c>
      <c r="C769" s="1" t="str">
        <f>HYPERLINK("https://talan.bank.gov.ua/get-user-certificate/WmaP3kk4bY8kEV6I3Yoq","Завантажити сертифікат")</f>
        <v>Завантажити сертифікат</v>
      </c>
    </row>
    <row r="770" spans="1:3" x14ac:dyDescent="0.3">
      <c r="A770" s="3">
        <v>769</v>
      </c>
      <c r="B770" s="1" t="s">
        <v>761</v>
      </c>
      <c r="C770" s="1" t="str">
        <f>HYPERLINK("https://talan.bank.gov.ua/get-user-certificate/WmaP35Tkr1xXDKJ1rF8X","Завантажити сертифікат")</f>
        <v>Завантажити сертифікат</v>
      </c>
    </row>
    <row r="771" spans="1:3" x14ac:dyDescent="0.3">
      <c r="A771" s="3">
        <v>770</v>
      </c>
      <c r="B771" s="1" t="s">
        <v>762</v>
      </c>
      <c r="C771" s="1" t="str">
        <f>HYPERLINK("https://talan.bank.gov.ua/get-user-certificate/WmaP35FJqXobJ6oYcbk5","Завантажити сертифікат")</f>
        <v>Завантажити сертифікат</v>
      </c>
    </row>
    <row r="772" spans="1:3" ht="28.8" x14ac:dyDescent="0.3">
      <c r="A772" s="3">
        <v>771</v>
      </c>
      <c r="B772" s="1" t="s">
        <v>763</v>
      </c>
      <c r="C772" s="1" t="str">
        <f>HYPERLINK("https://talan.bank.gov.ua/get-user-certificate/WmaP3CvXr-9bsSaYTEyx","Завантажити сертифікат")</f>
        <v>Завантажити сертифікат</v>
      </c>
    </row>
    <row r="773" spans="1:3" x14ac:dyDescent="0.3">
      <c r="A773" s="3">
        <v>772</v>
      </c>
      <c r="B773" s="1" t="s">
        <v>764</v>
      </c>
      <c r="C773" s="1" t="str">
        <f>HYPERLINK("https://talan.bank.gov.ua/get-user-certificate/WmaP3uqNPrSguhaJ4O94","Завантажити сертифікат")</f>
        <v>Завантажити сертифікат</v>
      </c>
    </row>
    <row r="774" spans="1:3" x14ac:dyDescent="0.3">
      <c r="A774" s="3">
        <v>773</v>
      </c>
      <c r="B774" s="1" t="s">
        <v>765</v>
      </c>
      <c r="C774" s="1" t="str">
        <f>HYPERLINK("https://talan.bank.gov.ua/get-user-certificate/WmaP3oMgnjRIpy8clGok","Завантажити сертифікат")</f>
        <v>Завантажити сертифікат</v>
      </c>
    </row>
    <row r="775" spans="1:3" x14ac:dyDescent="0.3">
      <c r="A775" s="3">
        <v>774</v>
      </c>
      <c r="B775" s="1" t="s">
        <v>766</v>
      </c>
      <c r="C775" s="1" t="str">
        <f>HYPERLINK("https://talan.bank.gov.ua/get-user-certificate/WmaP3BeHP6Zsf0DnlQ5i","Завантажити сертифікат")</f>
        <v>Завантажити сертифікат</v>
      </c>
    </row>
    <row r="776" spans="1:3" x14ac:dyDescent="0.3">
      <c r="A776" s="3">
        <v>775</v>
      </c>
      <c r="B776" s="1" t="s">
        <v>767</v>
      </c>
      <c r="C776" s="1" t="str">
        <f>HYPERLINK("https://talan.bank.gov.ua/get-user-certificate/WmaP3X1KSIDguQgIED-d","Завантажити сертифікат")</f>
        <v>Завантажити сертифікат</v>
      </c>
    </row>
    <row r="777" spans="1:3" x14ac:dyDescent="0.3">
      <c r="A777" s="3">
        <v>776</v>
      </c>
      <c r="B777" s="1" t="s">
        <v>768</v>
      </c>
      <c r="C777" s="1" t="str">
        <f>HYPERLINK("https://talan.bank.gov.ua/get-user-certificate/WmaP3il5roHtinUCIlGQ","Завантажити сертифікат")</f>
        <v>Завантажити сертифікат</v>
      </c>
    </row>
    <row r="778" spans="1:3" ht="28.8" x14ac:dyDescent="0.3">
      <c r="A778" s="3">
        <v>777</v>
      </c>
      <c r="B778" s="1" t="s">
        <v>769</v>
      </c>
      <c r="C778" s="1" t="str">
        <f>HYPERLINK("https://talan.bank.gov.ua/get-user-certificate/WmaP3EHskt7I9NpmpLrf","Завантажити сертифікат")</f>
        <v>Завантажити сертифікат</v>
      </c>
    </row>
    <row r="779" spans="1:3" x14ac:dyDescent="0.3">
      <c r="A779" s="3">
        <v>778</v>
      </c>
      <c r="B779" s="1" t="s">
        <v>770</v>
      </c>
      <c r="C779" s="1" t="str">
        <f>HYPERLINK("https://talan.bank.gov.ua/get-user-certificate/WmaP3KfClCCWFJWLXwId","Завантажити сертифікат")</f>
        <v>Завантажити сертифікат</v>
      </c>
    </row>
    <row r="780" spans="1:3" x14ac:dyDescent="0.3">
      <c r="A780" s="3">
        <v>779</v>
      </c>
      <c r="B780" s="1" t="s">
        <v>499</v>
      </c>
      <c r="C780" s="1" t="str">
        <f>HYPERLINK("https://talan.bank.gov.ua/get-user-certificate/WmaP3E0Pky5J6fokotJL","Завантажити сертифікат")</f>
        <v>Завантажити сертифікат</v>
      </c>
    </row>
    <row r="781" spans="1:3" ht="28.8" x14ac:dyDescent="0.3">
      <c r="A781" s="3">
        <v>780</v>
      </c>
      <c r="B781" s="1" t="s">
        <v>771</v>
      </c>
      <c r="C781" s="1" t="str">
        <f>HYPERLINK("https://talan.bank.gov.ua/get-user-certificate/WmaP3D_7TKWmuERySw-N","Завантажити сертифікат")</f>
        <v>Завантажити сертифікат</v>
      </c>
    </row>
    <row r="782" spans="1:3" ht="43.2" x14ac:dyDescent="0.3">
      <c r="A782" s="3">
        <v>781</v>
      </c>
      <c r="B782" s="1" t="s">
        <v>772</v>
      </c>
      <c r="C782" s="1" t="str">
        <f>HYPERLINK("https://talan.bank.gov.ua/get-user-certificate/WmaP3OIST-UcGI1oZozW","Завантажити сертифікат")</f>
        <v>Завантажити сертифікат</v>
      </c>
    </row>
    <row r="783" spans="1:3" x14ac:dyDescent="0.3">
      <c r="A783" s="3">
        <v>782</v>
      </c>
      <c r="B783" s="1" t="s">
        <v>773</v>
      </c>
      <c r="C783" s="1" t="str">
        <f>HYPERLINK("https://talan.bank.gov.ua/get-user-certificate/WmaP3Hg8fmste94EX69i","Завантажити сертифікат")</f>
        <v>Завантажити сертифікат</v>
      </c>
    </row>
    <row r="784" spans="1:3" ht="28.8" x14ac:dyDescent="0.3">
      <c r="A784" s="3">
        <v>783</v>
      </c>
      <c r="B784" s="1" t="s">
        <v>774</v>
      </c>
      <c r="C784" s="1" t="str">
        <f>HYPERLINK("https://talan.bank.gov.ua/get-user-certificate/WmaP3raFkyDkF50csMsh","Завантажити сертифікат")</f>
        <v>Завантажити сертифікат</v>
      </c>
    </row>
    <row r="785" spans="1:3" x14ac:dyDescent="0.3">
      <c r="A785" s="3">
        <v>784</v>
      </c>
      <c r="B785" s="1" t="s">
        <v>775</v>
      </c>
      <c r="C785" s="1" t="str">
        <f>HYPERLINK("https://talan.bank.gov.ua/get-user-certificate/WmaP33gx2khCPByoRxvQ","Завантажити сертифікат")</f>
        <v>Завантажити сертифікат</v>
      </c>
    </row>
    <row r="786" spans="1:3" x14ac:dyDescent="0.3">
      <c r="A786" s="3">
        <v>785</v>
      </c>
      <c r="B786" s="1" t="s">
        <v>776</v>
      </c>
      <c r="C786" s="1" t="str">
        <f>HYPERLINK("https://talan.bank.gov.ua/get-user-certificate/WmaP3UEYSlftT-7akuy2","Завантажити сертифікат")</f>
        <v>Завантажити сертифікат</v>
      </c>
    </row>
    <row r="787" spans="1:3" ht="28.8" x14ac:dyDescent="0.3">
      <c r="A787" s="3">
        <v>786</v>
      </c>
      <c r="B787" s="1" t="s">
        <v>777</v>
      </c>
      <c r="C787" s="1" t="str">
        <f>HYPERLINK("https://talan.bank.gov.ua/get-user-certificate/WmaP35JLmx6MqYi02Ehb","Завантажити сертифікат")</f>
        <v>Завантажити сертифікат</v>
      </c>
    </row>
    <row r="788" spans="1:3" x14ac:dyDescent="0.3">
      <c r="A788" s="3">
        <v>787</v>
      </c>
      <c r="B788" s="1" t="s">
        <v>778</v>
      </c>
      <c r="C788" s="1" t="str">
        <f>HYPERLINK("https://talan.bank.gov.ua/get-user-certificate/WmaP30eLce19DPgHncZV","Завантажити сертифікат")</f>
        <v>Завантажити сертифікат</v>
      </c>
    </row>
    <row r="789" spans="1:3" x14ac:dyDescent="0.3">
      <c r="A789" s="3">
        <v>788</v>
      </c>
      <c r="B789" s="1" t="s">
        <v>779</v>
      </c>
      <c r="C789" s="1" t="str">
        <f>HYPERLINK("https://talan.bank.gov.ua/get-user-certificate/WmaP3OXeWiEqI1Gxs2YA","Завантажити сертифікат")</f>
        <v>Завантажити сертифікат</v>
      </c>
    </row>
    <row r="790" spans="1:3" x14ac:dyDescent="0.3">
      <c r="A790" s="3">
        <v>789</v>
      </c>
      <c r="B790" s="1" t="s">
        <v>780</v>
      </c>
      <c r="C790" s="1" t="str">
        <f>HYPERLINK("https://talan.bank.gov.ua/get-user-certificate/WmaP3L94jaIoZp9-X3Mm","Завантажити сертифікат")</f>
        <v>Завантажити сертифікат</v>
      </c>
    </row>
    <row r="791" spans="1:3" ht="28.8" x14ac:dyDescent="0.3">
      <c r="A791" s="3">
        <v>790</v>
      </c>
      <c r="B791" s="1" t="s">
        <v>781</v>
      </c>
      <c r="C791" s="1" t="str">
        <f>HYPERLINK("https://talan.bank.gov.ua/get-user-certificate/WmaP3pupm9C59_T_dxwB","Завантажити сертифікат")</f>
        <v>Завантажити сертифікат</v>
      </c>
    </row>
    <row r="792" spans="1:3" x14ac:dyDescent="0.3">
      <c r="A792" s="3">
        <v>791</v>
      </c>
      <c r="B792" s="1" t="s">
        <v>782</v>
      </c>
      <c r="C792" s="1" t="str">
        <f>HYPERLINK("https://talan.bank.gov.ua/get-user-certificate/WmaP3YLk4ju_Nu3e29gj","Завантажити сертифікат")</f>
        <v>Завантажити сертифікат</v>
      </c>
    </row>
    <row r="793" spans="1:3" x14ac:dyDescent="0.3">
      <c r="A793" s="3">
        <v>792</v>
      </c>
      <c r="B793" s="1" t="s">
        <v>783</v>
      </c>
      <c r="C793" s="1" t="str">
        <f>HYPERLINK("https://talan.bank.gov.ua/get-user-certificate/WmaP32z0FxCoX5wvPAU2","Завантажити сертифікат")</f>
        <v>Завантажити сертифікат</v>
      </c>
    </row>
    <row r="794" spans="1:3" x14ac:dyDescent="0.3">
      <c r="A794" s="3">
        <v>793</v>
      </c>
      <c r="B794" s="1" t="s">
        <v>784</v>
      </c>
      <c r="C794" s="1" t="str">
        <f>HYPERLINK("https://talan.bank.gov.ua/get-user-certificate/WmaP3YWOnUD5LX91waai","Завантажити сертифікат")</f>
        <v>Завантажити сертифікат</v>
      </c>
    </row>
    <row r="795" spans="1:3" ht="28.8" x14ac:dyDescent="0.3">
      <c r="A795" s="3">
        <v>794</v>
      </c>
      <c r="B795" s="1" t="s">
        <v>785</v>
      </c>
      <c r="C795" s="1" t="str">
        <f>HYPERLINK("https://talan.bank.gov.ua/get-user-certificate/WmaP3nJWG9hxRu0-cik8","Завантажити сертифікат")</f>
        <v>Завантажити сертифікат</v>
      </c>
    </row>
    <row r="796" spans="1:3" x14ac:dyDescent="0.3">
      <c r="A796" s="3">
        <v>795</v>
      </c>
      <c r="B796" s="1" t="s">
        <v>786</v>
      </c>
      <c r="C796" s="1" t="str">
        <f>HYPERLINK("https://talan.bank.gov.ua/get-user-certificate/WmaP3OYsrLqcqp5UHlZy","Завантажити сертифікат")</f>
        <v>Завантажити сертифікат</v>
      </c>
    </row>
    <row r="797" spans="1:3" ht="28.8" x14ac:dyDescent="0.3">
      <c r="A797" s="3">
        <v>796</v>
      </c>
      <c r="B797" s="1" t="s">
        <v>787</v>
      </c>
      <c r="C797" s="1" t="str">
        <f>HYPERLINK("https://talan.bank.gov.ua/get-user-certificate/WmaP3hPc8mx9jD09OQuO","Завантажити сертифікат")</f>
        <v>Завантажити сертифікат</v>
      </c>
    </row>
    <row r="798" spans="1:3" ht="28.8" x14ac:dyDescent="0.3">
      <c r="A798" s="3">
        <v>797</v>
      </c>
      <c r="B798" s="1" t="s">
        <v>788</v>
      </c>
      <c r="C798" s="1" t="str">
        <f>HYPERLINK("https://talan.bank.gov.ua/get-user-certificate/WmaP3gKkQpwulHq8Gj0X","Завантажити сертифікат")</f>
        <v>Завантажити сертифікат</v>
      </c>
    </row>
    <row r="799" spans="1:3" ht="43.2" x14ac:dyDescent="0.3">
      <c r="A799" s="3">
        <v>798</v>
      </c>
      <c r="B799" s="1" t="s">
        <v>789</v>
      </c>
      <c r="C799" s="1" t="str">
        <f>HYPERLINK("https://talan.bank.gov.ua/get-user-certificate/WmaP3zHbI_j0b1_W5NrT","Завантажити сертифікат")</f>
        <v>Завантажити сертифікат</v>
      </c>
    </row>
    <row r="800" spans="1:3" ht="28.8" x14ac:dyDescent="0.3">
      <c r="A800" s="3">
        <v>799</v>
      </c>
      <c r="B800" s="1" t="s">
        <v>790</v>
      </c>
      <c r="C800" s="1" t="str">
        <f>HYPERLINK("https://talan.bank.gov.ua/get-user-certificate/WmaP3fPv8f5AhO0MVKA5","Завантажити сертифікат")</f>
        <v>Завантажити сертифікат</v>
      </c>
    </row>
    <row r="801" spans="1:3" ht="28.8" x14ac:dyDescent="0.3">
      <c r="A801" s="3">
        <v>800</v>
      </c>
      <c r="B801" s="1" t="s">
        <v>791</v>
      </c>
      <c r="C801" s="1" t="str">
        <f>HYPERLINK("https://talan.bank.gov.ua/get-user-certificate/WmaP3fsjQtct1OKBBd6Z","Завантажити сертифікат")</f>
        <v>Завантажити сертифікат</v>
      </c>
    </row>
    <row r="802" spans="1:3" ht="43.2" x14ac:dyDescent="0.3">
      <c r="A802" s="3">
        <v>801</v>
      </c>
      <c r="B802" s="1" t="s">
        <v>792</v>
      </c>
      <c r="C802" s="1" t="str">
        <f>HYPERLINK("https://talan.bank.gov.ua/get-user-certificate/WmaP35UFStmfN5XYzra1","Завантажити сертифікат")</f>
        <v>Завантажити сертифікат</v>
      </c>
    </row>
    <row r="803" spans="1:3" x14ac:dyDescent="0.3">
      <c r="A803" s="3">
        <v>802</v>
      </c>
      <c r="B803" s="1" t="s">
        <v>793</v>
      </c>
      <c r="C803" s="1" t="str">
        <f>HYPERLINK("https://talan.bank.gov.ua/get-user-certificate/WmaP3cjygpxckTL1Cvdy","Завантажити сертифікат")</f>
        <v>Завантажити сертифікат</v>
      </c>
    </row>
    <row r="804" spans="1:3" x14ac:dyDescent="0.3">
      <c r="A804" s="3">
        <v>803</v>
      </c>
      <c r="B804" s="1" t="s">
        <v>794</v>
      </c>
      <c r="C804" s="1" t="str">
        <f>HYPERLINK("https://talan.bank.gov.ua/get-user-certificate/WmaP3u__fD5ACU1AarQy","Завантажити сертифікат")</f>
        <v>Завантажити сертифікат</v>
      </c>
    </row>
    <row r="805" spans="1:3" ht="43.2" x14ac:dyDescent="0.3">
      <c r="A805" s="3">
        <v>804</v>
      </c>
      <c r="B805" s="1" t="s">
        <v>795</v>
      </c>
      <c r="C805" s="1" t="str">
        <f>HYPERLINK("https://talan.bank.gov.ua/get-user-certificate/WmaP3-tUnSCYIeOmm32V","Завантажити сертифікат")</f>
        <v>Завантажити сертифікат</v>
      </c>
    </row>
    <row r="806" spans="1:3" x14ac:dyDescent="0.3">
      <c r="A806" s="3">
        <v>805</v>
      </c>
      <c r="B806" s="1" t="s">
        <v>796</v>
      </c>
      <c r="C806" s="1" t="str">
        <f>HYPERLINK("https://talan.bank.gov.ua/get-user-certificate/WmaP3eqcy3XvLZwobxy3","Завантажити сертифікат")</f>
        <v>Завантажити сертифікат</v>
      </c>
    </row>
    <row r="807" spans="1:3" ht="43.2" x14ac:dyDescent="0.3">
      <c r="A807" s="3">
        <v>806</v>
      </c>
      <c r="B807" s="1" t="s">
        <v>797</v>
      </c>
      <c r="C807" s="1" t="str">
        <f>HYPERLINK("https://talan.bank.gov.ua/get-user-certificate/WmaP3Te_3uzowI3qPXSx","Завантажити сертифікат")</f>
        <v>Завантажити сертифікат</v>
      </c>
    </row>
    <row r="808" spans="1:3" ht="28.8" x14ac:dyDescent="0.3">
      <c r="A808" s="3">
        <v>807</v>
      </c>
      <c r="B808" s="1" t="s">
        <v>798</v>
      </c>
      <c r="C808" s="1" t="str">
        <f>HYPERLINK("https://talan.bank.gov.ua/get-user-certificate/WmaP3tRs30hnWyYwkjDs","Завантажити сертифікат")</f>
        <v>Завантажити сертифікат</v>
      </c>
    </row>
    <row r="809" spans="1:3" ht="28.8" x14ac:dyDescent="0.3">
      <c r="A809" s="3">
        <v>808</v>
      </c>
      <c r="B809" s="1" t="s">
        <v>799</v>
      </c>
      <c r="C809" s="1" t="str">
        <f>HYPERLINK("https://talan.bank.gov.ua/get-user-certificate/WmaP3_Mn7u7t73S4hATj","Завантажити сертифікат")</f>
        <v>Завантажити сертифікат</v>
      </c>
    </row>
    <row r="810" spans="1:3" x14ac:dyDescent="0.3">
      <c r="A810" s="3">
        <v>809</v>
      </c>
      <c r="B810" s="1" t="s">
        <v>800</v>
      </c>
      <c r="C810" s="1" t="str">
        <f>HYPERLINK("https://talan.bank.gov.ua/get-user-certificate/WmaP3IWUUCYU1cxueKS-","Завантажити сертифікат")</f>
        <v>Завантажити сертифікат</v>
      </c>
    </row>
    <row r="811" spans="1:3" ht="28.8" x14ac:dyDescent="0.3">
      <c r="A811" s="3">
        <v>810</v>
      </c>
      <c r="B811" s="1" t="s">
        <v>801</v>
      </c>
      <c r="C811" s="1" t="str">
        <f>HYPERLINK("https://talan.bank.gov.ua/get-user-certificate/WmaP3qh9a0WqT9L0EGYE","Завантажити сертифікат")</f>
        <v>Завантажити сертифікат</v>
      </c>
    </row>
    <row r="812" spans="1:3" ht="28.8" x14ac:dyDescent="0.3">
      <c r="A812" s="3">
        <v>811</v>
      </c>
      <c r="B812" s="1" t="s">
        <v>802</v>
      </c>
      <c r="C812" s="1" t="str">
        <f>HYPERLINK("https://talan.bank.gov.ua/get-user-certificate/WmaP3UuMl70zMNJoIE_4","Завантажити сертифікат")</f>
        <v>Завантажити сертифікат</v>
      </c>
    </row>
    <row r="813" spans="1:3" ht="28.8" x14ac:dyDescent="0.3">
      <c r="A813" s="3">
        <v>812</v>
      </c>
      <c r="B813" s="1" t="s">
        <v>803</v>
      </c>
      <c r="C813" s="1" t="str">
        <f>HYPERLINK("https://talan.bank.gov.ua/get-user-certificate/WmaP3HAoJjhDji-U0FAG","Завантажити сертифікат")</f>
        <v>Завантажити сертифікат</v>
      </c>
    </row>
    <row r="814" spans="1:3" ht="28.8" x14ac:dyDescent="0.3">
      <c r="A814" s="3">
        <v>813</v>
      </c>
      <c r="B814" s="1" t="s">
        <v>804</v>
      </c>
      <c r="C814" s="1" t="str">
        <f>HYPERLINK("https://talan.bank.gov.ua/get-user-certificate/WmaP3HHaMEOHRFEGagXt","Завантажити сертифікат")</f>
        <v>Завантажити сертифікат</v>
      </c>
    </row>
    <row r="815" spans="1:3" x14ac:dyDescent="0.3">
      <c r="A815" s="3">
        <v>814</v>
      </c>
      <c r="B815" s="1" t="s">
        <v>805</v>
      </c>
      <c r="C815" s="1" t="str">
        <f>HYPERLINK("https://talan.bank.gov.ua/get-user-certificate/WmaP3Ko4DiVOZ33iENA_","Завантажити сертифікат")</f>
        <v>Завантажити сертифікат</v>
      </c>
    </row>
    <row r="816" spans="1:3" ht="28.8" x14ac:dyDescent="0.3">
      <c r="A816" s="3">
        <v>815</v>
      </c>
      <c r="B816" s="1" t="s">
        <v>806</v>
      </c>
      <c r="C816" s="1" t="str">
        <f>HYPERLINK("https://talan.bank.gov.ua/get-user-certificate/WmaP3caFNV1XOFnqMOTZ","Завантажити сертифікат")</f>
        <v>Завантажити сертифікат</v>
      </c>
    </row>
    <row r="817" spans="1:3" x14ac:dyDescent="0.3">
      <c r="A817" s="3">
        <v>816</v>
      </c>
      <c r="B817" s="1" t="s">
        <v>807</v>
      </c>
      <c r="C817" s="1" t="str">
        <f>HYPERLINK("https://talan.bank.gov.ua/get-user-certificate/WmaP3pf9nKwcU-VPvLOU","Завантажити сертифікат")</f>
        <v>Завантажити сертифікат</v>
      </c>
    </row>
    <row r="818" spans="1:3" ht="28.8" x14ac:dyDescent="0.3">
      <c r="A818" s="3">
        <v>817</v>
      </c>
      <c r="B818" s="1" t="s">
        <v>808</v>
      </c>
      <c r="C818" s="1" t="str">
        <f>HYPERLINK("https://talan.bank.gov.ua/get-user-certificate/WmaP3K6SGfw_WnX2S-ny","Завантажити сертифікат")</f>
        <v>Завантажити сертифікат</v>
      </c>
    </row>
    <row r="819" spans="1:3" x14ac:dyDescent="0.3">
      <c r="A819" s="3">
        <v>818</v>
      </c>
      <c r="B819" s="1" t="s">
        <v>809</v>
      </c>
      <c r="C819" s="1" t="str">
        <f>HYPERLINK("https://talan.bank.gov.ua/get-user-certificate/WmaP34fKT1AKlmCi34za","Завантажити сертифікат")</f>
        <v>Завантажити сертифікат</v>
      </c>
    </row>
    <row r="820" spans="1:3" ht="28.8" x14ac:dyDescent="0.3">
      <c r="A820" s="3">
        <v>819</v>
      </c>
      <c r="B820" s="1" t="s">
        <v>810</v>
      </c>
      <c r="C820" s="1" t="str">
        <f>HYPERLINK("https://talan.bank.gov.ua/get-user-certificate/WmaP31OGn0tZTRdUoa-N","Завантажити сертифікат")</f>
        <v>Завантажити сертифікат</v>
      </c>
    </row>
    <row r="821" spans="1:3" ht="43.2" x14ac:dyDescent="0.3">
      <c r="A821" s="3">
        <v>820</v>
      </c>
      <c r="B821" s="1" t="s">
        <v>811</v>
      </c>
      <c r="C821" s="1" t="str">
        <f>HYPERLINK("https://talan.bank.gov.ua/get-user-certificate/WmaP39VM9QenJlo6XdDJ","Завантажити сертифікат")</f>
        <v>Завантажити сертифікат</v>
      </c>
    </row>
    <row r="822" spans="1:3" ht="43.2" x14ac:dyDescent="0.3">
      <c r="A822" s="3">
        <v>821</v>
      </c>
      <c r="B822" s="1" t="s">
        <v>812</v>
      </c>
      <c r="C822" s="1" t="str">
        <f>HYPERLINK("https://talan.bank.gov.ua/get-user-certificate/WmaP3_BIYy3ATu_ggUya","Завантажити сертифікат")</f>
        <v>Завантажити сертифікат</v>
      </c>
    </row>
    <row r="823" spans="1:3" x14ac:dyDescent="0.3">
      <c r="A823" s="3">
        <v>822</v>
      </c>
      <c r="B823" s="1" t="s">
        <v>813</v>
      </c>
      <c r="C823" s="1" t="str">
        <f>HYPERLINK("https://talan.bank.gov.ua/get-user-certificate/WmaP3noC7uR5aKbNnl4T","Завантажити сертифікат")</f>
        <v>Завантажити сертифікат</v>
      </c>
    </row>
    <row r="824" spans="1:3" ht="28.8" x14ac:dyDescent="0.3">
      <c r="A824" s="3">
        <v>823</v>
      </c>
      <c r="B824" s="1" t="s">
        <v>814</v>
      </c>
      <c r="C824" s="1" t="str">
        <f>HYPERLINK("https://talan.bank.gov.ua/get-user-certificate/WmaP3O7fQ3X3agd9bBiB","Завантажити сертифікат")</f>
        <v>Завантажити сертифікат</v>
      </c>
    </row>
    <row r="825" spans="1:3" ht="28.8" x14ac:dyDescent="0.3">
      <c r="A825" s="3">
        <v>824</v>
      </c>
      <c r="B825" s="1" t="s">
        <v>815</v>
      </c>
      <c r="C825" s="1" t="str">
        <f>HYPERLINK("https://talan.bank.gov.ua/get-user-certificate/WmaP36LlfOJixnOZAnJj","Завантажити сертифікат")</f>
        <v>Завантажити сертифікат</v>
      </c>
    </row>
    <row r="826" spans="1:3" ht="28.8" x14ac:dyDescent="0.3">
      <c r="A826" s="3">
        <v>825</v>
      </c>
      <c r="B826" s="1" t="s">
        <v>816</v>
      </c>
      <c r="C826" s="1" t="str">
        <f>HYPERLINK("https://talan.bank.gov.ua/get-user-certificate/WmaP3Y1vHhtUbuu8cyi3","Завантажити сертифікат")</f>
        <v>Завантажити сертифікат</v>
      </c>
    </row>
    <row r="827" spans="1:3" x14ac:dyDescent="0.3">
      <c r="A827" s="3">
        <v>826</v>
      </c>
      <c r="B827" s="1" t="s">
        <v>817</v>
      </c>
      <c r="C827" s="1" t="str">
        <f>HYPERLINK("https://talan.bank.gov.ua/get-user-certificate/WmaP3nxSFFcVjcjzCFVp","Завантажити сертифікат")</f>
        <v>Завантажити сертифікат</v>
      </c>
    </row>
    <row r="828" spans="1:3" ht="28.8" x14ac:dyDescent="0.3">
      <c r="A828" s="3">
        <v>827</v>
      </c>
      <c r="B828" s="1" t="s">
        <v>818</v>
      </c>
      <c r="C828" s="1" t="str">
        <f>HYPERLINK("https://talan.bank.gov.ua/get-user-certificate/WmaP3oL1uLinaD8X78-_","Завантажити сертифікат")</f>
        <v>Завантажити сертифікат</v>
      </c>
    </row>
    <row r="829" spans="1:3" ht="28.8" x14ac:dyDescent="0.3">
      <c r="A829" s="3">
        <v>828</v>
      </c>
      <c r="B829" s="1" t="s">
        <v>819</v>
      </c>
      <c r="C829" s="1" t="str">
        <f>HYPERLINK("https://talan.bank.gov.ua/get-user-certificate/WmaP3JtLEZ1hIuWTn3YG","Завантажити сертифікат")</f>
        <v>Завантажити сертифікат</v>
      </c>
    </row>
    <row r="830" spans="1:3" ht="28.8" x14ac:dyDescent="0.3">
      <c r="A830" s="3">
        <v>829</v>
      </c>
      <c r="B830" s="1" t="s">
        <v>820</v>
      </c>
      <c r="C830" s="1" t="str">
        <f>HYPERLINK("https://talan.bank.gov.ua/get-user-certificate/WmaP3OKtWE9vTG8oW4eC","Завантажити сертифікат")</f>
        <v>Завантажити сертифікат</v>
      </c>
    </row>
    <row r="831" spans="1:3" ht="43.2" x14ac:dyDescent="0.3">
      <c r="A831" s="3">
        <v>830</v>
      </c>
      <c r="B831" s="1" t="s">
        <v>821</v>
      </c>
      <c r="C831" s="1" t="str">
        <f>HYPERLINK("https://talan.bank.gov.ua/get-user-certificate/WmaP3_zdsvX68Y0eb09g","Завантажити сертифікат")</f>
        <v>Завантажити сертифікат</v>
      </c>
    </row>
    <row r="832" spans="1:3" ht="43.2" x14ac:dyDescent="0.3">
      <c r="A832" s="3">
        <v>831</v>
      </c>
      <c r="B832" s="1" t="s">
        <v>822</v>
      </c>
      <c r="C832" s="1" t="str">
        <f>HYPERLINK("https://talan.bank.gov.ua/get-user-certificate/WmaP3FAtCPPX8hxXrvAI","Завантажити сертифікат")</f>
        <v>Завантажити сертифікат</v>
      </c>
    </row>
    <row r="833" spans="1:3" ht="28.8" x14ac:dyDescent="0.3">
      <c r="A833" s="3">
        <v>832</v>
      </c>
      <c r="B833" s="1" t="s">
        <v>823</v>
      </c>
      <c r="C833" s="1" t="str">
        <f>HYPERLINK("https://talan.bank.gov.ua/get-user-certificate/WmaP3FH9qL2dNkRYMd9P","Завантажити сертифікат")</f>
        <v>Завантажити сертифікат</v>
      </c>
    </row>
    <row r="834" spans="1:3" x14ac:dyDescent="0.3">
      <c r="A834" s="3">
        <v>833</v>
      </c>
      <c r="B834" s="1" t="s">
        <v>824</v>
      </c>
      <c r="C834" s="1" t="str">
        <f>HYPERLINK("https://talan.bank.gov.ua/get-user-certificate/WmaP3Ul--gxd9ox1DJZM","Завантажити сертифікат")</f>
        <v>Завантажити сертифікат</v>
      </c>
    </row>
    <row r="835" spans="1:3" ht="43.2" x14ac:dyDescent="0.3">
      <c r="A835" s="3">
        <v>834</v>
      </c>
      <c r="B835" s="1" t="s">
        <v>825</v>
      </c>
      <c r="C835" s="1" t="str">
        <f>HYPERLINK("https://talan.bank.gov.ua/get-user-certificate/WmaP3JqosylIsHm7gMLm","Завантажити сертифікат")</f>
        <v>Завантажити сертифікат</v>
      </c>
    </row>
    <row r="836" spans="1:3" ht="28.8" x14ac:dyDescent="0.3">
      <c r="A836" s="3">
        <v>835</v>
      </c>
      <c r="B836" s="1" t="s">
        <v>826</v>
      </c>
      <c r="C836" s="1" t="str">
        <f>HYPERLINK("https://talan.bank.gov.ua/get-user-certificate/WmaP3WsQzF9Z7t8Hgso9","Завантажити сертифікат")</f>
        <v>Завантажити сертифікат</v>
      </c>
    </row>
    <row r="837" spans="1:3" x14ac:dyDescent="0.3">
      <c r="A837" s="3">
        <v>836</v>
      </c>
      <c r="B837" s="1" t="s">
        <v>827</v>
      </c>
      <c r="C837" s="1" t="str">
        <f>HYPERLINK("https://talan.bank.gov.ua/get-user-certificate/WmaP3IeXYIYVhXPUa_eZ","Завантажити сертифікат")</f>
        <v>Завантажити сертифікат</v>
      </c>
    </row>
    <row r="838" spans="1:3" ht="28.8" x14ac:dyDescent="0.3">
      <c r="A838" s="3">
        <v>837</v>
      </c>
      <c r="B838" s="1" t="s">
        <v>828</v>
      </c>
      <c r="C838" s="1" t="str">
        <f>HYPERLINK("https://talan.bank.gov.ua/get-user-certificate/WmaP3oIoBJLO5HyNW_D0","Завантажити сертифікат")</f>
        <v>Завантажити сертифікат</v>
      </c>
    </row>
    <row r="839" spans="1:3" ht="28.8" x14ac:dyDescent="0.3">
      <c r="A839" s="3">
        <v>838</v>
      </c>
      <c r="B839" s="1" t="s">
        <v>829</v>
      </c>
      <c r="C839" s="1" t="str">
        <f>HYPERLINK("https://talan.bank.gov.ua/get-user-certificate/WmaP3zfTG7BpjGDozE1g","Завантажити сертифікат")</f>
        <v>Завантажити сертифікат</v>
      </c>
    </row>
    <row r="840" spans="1:3" ht="43.2" x14ac:dyDescent="0.3">
      <c r="A840" s="3">
        <v>839</v>
      </c>
      <c r="B840" s="1" t="s">
        <v>830</v>
      </c>
      <c r="C840" s="1" t="str">
        <f>HYPERLINK("https://talan.bank.gov.ua/get-user-certificate/WmaP3_yB2MCUfbduH8Jw","Завантажити сертифікат")</f>
        <v>Завантажити сертифікат</v>
      </c>
    </row>
    <row r="841" spans="1:3" x14ac:dyDescent="0.3">
      <c r="A841" s="3">
        <v>840</v>
      </c>
      <c r="B841" s="1" t="s">
        <v>831</v>
      </c>
      <c r="C841" s="1" t="str">
        <f>HYPERLINK("https://talan.bank.gov.ua/get-user-certificate/WmaP3-xC4VpWVlaR7E0Z","Завантажити сертифікат")</f>
        <v>Завантажити сертифікат</v>
      </c>
    </row>
    <row r="842" spans="1:3" ht="28.8" x14ac:dyDescent="0.3">
      <c r="A842" s="3">
        <v>841</v>
      </c>
      <c r="B842" s="1" t="s">
        <v>832</v>
      </c>
      <c r="C842" s="1" t="str">
        <f>HYPERLINK("https://talan.bank.gov.ua/get-user-certificate/WmaP3d8Vi7v6JDxqrEYr","Завантажити сертифікат")</f>
        <v>Завантажити сертифікат</v>
      </c>
    </row>
    <row r="843" spans="1:3" ht="28.8" x14ac:dyDescent="0.3">
      <c r="A843" s="3">
        <v>842</v>
      </c>
      <c r="B843" s="1" t="s">
        <v>833</v>
      </c>
      <c r="C843" s="1" t="str">
        <f>HYPERLINK("https://talan.bank.gov.ua/get-user-certificate/WmaP3E8P91RtLGfy0cFJ","Завантажити сертифікат")</f>
        <v>Завантажити сертифікат</v>
      </c>
    </row>
    <row r="844" spans="1:3" x14ac:dyDescent="0.3">
      <c r="A844" s="3">
        <v>843</v>
      </c>
      <c r="B844" s="1" t="s">
        <v>834</v>
      </c>
      <c r="C844" s="1" t="str">
        <f>HYPERLINK("https://talan.bank.gov.ua/get-user-certificate/WmaP33iku8ZJ-_FJuK-H","Завантажити сертифікат")</f>
        <v>Завантажити сертифікат</v>
      </c>
    </row>
    <row r="845" spans="1:3" ht="28.8" x14ac:dyDescent="0.3">
      <c r="A845" s="3">
        <v>844</v>
      </c>
      <c r="B845" s="1" t="s">
        <v>835</v>
      </c>
      <c r="C845" s="1" t="str">
        <f>HYPERLINK("https://talan.bank.gov.ua/get-user-certificate/WmaP3INbKc6JVwjCdSyV","Завантажити сертифікат")</f>
        <v>Завантажити сертифікат</v>
      </c>
    </row>
    <row r="846" spans="1:3" ht="28.8" x14ac:dyDescent="0.3">
      <c r="A846" s="3">
        <v>845</v>
      </c>
      <c r="B846" s="1" t="s">
        <v>836</v>
      </c>
      <c r="C846" s="1" t="str">
        <f>HYPERLINK("https://talan.bank.gov.ua/get-user-certificate/WmaP3kOm-fKjuDZ5ChVb","Завантажити сертифікат")</f>
        <v>Завантажити сертифікат</v>
      </c>
    </row>
    <row r="847" spans="1:3" ht="28.8" x14ac:dyDescent="0.3">
      <c r="A847" s="3">
        <v>846</v>
      </c>
      <c r="B847" s="1" t="s">
        <v>837</v>
      </c>
      <c r="C847" s="1" t="str">
        <f>HYPERLINK("https://talan.bank.gov.ua/get-user-certificate/WmaP3p0JDgknRc-IHIiZ","Завантажити сертифікат")</f>
        <v>Завантажити сертифікат</v>
      </c>
    </row>
    <row r="848" spans="1:3" ht="43.2" x14ac:dyDescent="0.3">
      <c r="A848" s="3">
        <v>847</v>
      </c>
      <c r="B848" s="1" t="s">
        <v>838</v>
      </c>
      <c r="C848" s="1" t="str">
        <f>HYPERLINK("https://talan.bank.gov.ua/get-user-certificate/WmaP3zXquE1ZCMQt0xjv","Завантажити сертифікат")</f>
        <v>Завантажити сертифікат</v>
      </c>
    </row>
    <row r="849" spans="1:3" x14ac:dyDescent="0.3">
      <c r="A849" s="3">
        <v>848</v>
      </c>
      <c r="B849" s="1" t="s">
        <v>839</v>
      </c>
      <c r="C849" s="1" t="str">
        <f>HYPERLINK("https://talan.bank.gov.ua/get-user-certificate/WmaP3RU8zu4uaM6cORMy","Завантажити сертифікат")</f>
        <v>Завантажити сертифікат</v>
      </c>
    </row>
    <row r="850" spans="1:3" x14ac:dyDescent="0.3">
      <c r="A850" s="3">
        <v>849</v>
      </c>
      <c r="B850" s="1" t="s">
        <v>840</v>
      </c>
      <c r="C850" s="1" t="str">
        <f>HYPERLINK("https://talan.bank.gov.ua/get-user-certificate/WmaP3fGAi0a5d0d4jsO0","Завантажити сертифікат")</f>
        <v>Завантажити сертифікат</v>
      </c>
    </row>
    <row r="851" spans="1:3" ht="43.2" x14ac:dyDescent="0.3">
      <c r="A851" s="3">
        <v>850</v>
      </c>
      <c r="B851" s="1" t="s">
        <v>841</v>
      </c>
      <c r="C851" s="1" t="str">
        <f>HYPERLINK("https://talan.bank.gov.ua/get-user-certificate/WmaP3-D3tThCBq_iQvDE","Завантажити сертифікат")</f>
        <v>Завантажити сертифікат</v>
      </c>
    </row>
    <row r="852" spans="1:3" x14ac:dyDescent="0.3">
      <c r="A852" s="3">
        <v>851</v>
      </c>
      <c r="B852" s="1" t="s">
        <v>842</v>
      </c>
      <c r="C852" s="1" t="str">
        <f>HYPERLINK("https://talan.bank.gov.ua/get-user-certificate/WmaP3KKkj380NujBd7eO","Завантажити сертифікат")</f>
        <v>Завантажити сертифікат</v>
      </c>
    </row>
    <row r="853" spans="1:3" ht="28.8" x14ac:dyDescent="0.3">
      <c r="A853" s="3">
        <v>852</v>
      </c>
      <c r="B853" s="1" t="s">
        <v>843</v>
      </c>
      <c r="C853" s="1" t="str">
        <f>HYPERLINK("https://talan.bank.gov.ua/get-user-certificate/WmaP3n7DeUk9jRlMdiMT","Завантажити сертифікат")</f>
        <v>Завантажити сертифікат</v>
      </c>
    </row>
    <row r="854" spans="1:3" ht="28.8" x14ac:dyDescent="0.3">
      <c r="A854" s="3">
        <v>853</v>
      </c>
      <c r="B854" s="1" t="s">
        <v>844</v>
      </c>
      <c r="C854" s="1" t="str">
        <f>HYPERLINK("https://talan.bank.gov.ua/get-user-certificate/WmaP3NlmcoELAYbCnT00","Завантажити сертифікат")</f>
        <v>Завантажити сертифікат</v>
      </c>
    </row>
    <row r="855" spans="1:3" ht="28.8" x14ac:dyDescent="0.3">
      <c r="A855" s="3">
        <v>854</v>
      </c>
      <c r="B855" s="1" t="s">
        <v>845</v>
      </c>
      <c r="C855" s="1" t="str">
        <f>HYPERLINK("https://talan.bank.gov.ua/get-user-certificate/WmaP32mN3mUpMBhJeAh_","Завантажити сертифікат")</f>
        <v>Завантажити сертифікат</v>
      </c>
    </row>
    <row r="856" spans="1:3" x14ac:dyDescent="0.3">
      <c r="A856" s="3">
        <v>855</v>
      </c>
      <c r="B856" s="1" t="s">
        <v>846</v>
      </c>
      <c r="C856" s="1" t="str">
        <f>HYPERLINK("https://talan.bank.gov.ua/get-user-certificate/WmaP3tfI3q782HaD7bUj","Завантажити сертифікат")</f>
        <v>Завантажити сертифікат</v>
      </c>
    </row>
    <row r="857" spans="1:3" ht="28.8" x14ac:dyDescent="0.3">
      <c r="A857" s="3">
        <v>856</v>
      </c>
      <c r="B857" s="1" t="s">
        <v>847</v>
      </c>
      <c r="C857" s="1" t="str">
        <f>HYPERLINK("https://talan.bank.gov.ua/get-user-certificate/WmaP3iVAvbwjAgJvdiLo","Завантажити сертифікат")</f>
        <v>Завантажити сертифікат</v>
      </c>
    </row>
    <row r="858" spans="1:3" ht="28.8" x14ac:dyDescent="0.3">
      <c r="A858" s="3">
        <v>857</v>
      </c>
      <c r="B858" s="1" t="s">
        <v>848</v>
      </c>
      <c r="C858" s="1" t="str">
        <f>HYPERLINK("https://talan.bank.gov.ua/get-user-certificate/WmaP3j1ogzcVQzqF9dQ8","Завантажити сертифікат")</f>
        <v>Завантажити сертифікат</v>
      </c>
    </row>
    <row r="859" spans="1:3" ht="28.8" x14ac:dyDescent="0.3">
      <c r="A859" s="3">
        <v>858</v>
      </c>
      <c r="B859" s="1" t="s">
        <v>849</v>
      </c>
      <c r="C859" s="1" t="str">
        <f>HYPERLINK("https://talan.bank.gov.ua/get-user-certificate/WmaP3gH2RMG8TCEiLrdG","Завантажити сертифікат")</f>
        <v>Завантажити сертифікат</v>
      </c>
    </row>
    <row r="860" spans="1:3" x14ac:dyDescent="0.3">
      <c r="A860" s="3">
        <v>859</v>
      </c>
      <c r="B860" s="1" t="s">
        <v>850</v>
      </c>
      <c r="C860" s="1" t="str">
        <f>HYPERLINK("https://talan.bank.gov.ua/get-user-certificate/WmaP3qCj87HCRk0IkV1f","Завантажити сертифікат")</f>
        <v>Завантажити сертифікат</v>
      </c>
    </row>
    <row r="861" spans="1:3" ht="28.8" x14ac:dyDescent="0.3">
      <c r="A861" s="3">
        <v>860</v>
      </c>
      <c r="B861" s="1" t="s">
        <v>851</v>
      </c>
      <c r="C861" s="1" t="str">
        <f>HYPERLINK("https://talan.bank.gov.ua/get-user-certificate/WmaP3RsgBckUsseoss7c","Завантажити сертифікат")</f>
        <v>Завантажити сертифікат</v>
      </c>
    </row>
    <row r="862" spans="1:3" ht="43.2" x14ac:dyDescent="0.3">
      <c r="A862" s="3">
        <v>861</v>
      </c>
      <c r="B862" s="1" t="s">
        <v>852</v>
      </c>
      <c r="C862" s="1" t="str">
        <f>HYPERLINK("https://talan.bank.gov.ua/get-user-certificate/WmaP3H4RjRH_rbrAGrDy","Завантажити сертифікат")</f>
        <v>Завантажити сертифікат</v>
      </c>
    </row>
    <row r="863" spans="1:3" ht="28.8" x14ac:dyDescent="0.3">
      <c r="A863" s="3">
        <v>862</v>
      </c>
      <c r="B863" s="1" t="s">
        <v>853</v>
      </c>
      <c r="C863" s="1" t="str">
        <f>HYPERLINK("https://talan.bank.gov.ua/get-user-certificate/WmaP3slWpH5bqpOGQAQ3","Завантажити сертифікат")</f>
        <v>Завантажити сертифікат</v>
      </c>
    </row>
    <row r="864" spans="1:3" ht="28.8" x14ac:dyDescent="0.3">
      <c r="A864" s="3">
        <v>863</v>
      </c>
      <c r="B864" s="1" t="s">
        <v>854</v>
      </c>
      <c r="C864" s="1" t="str">
        <f>HYPERLINK("https://talan.bank.gov.ua/get-user-certificate/WmaP3tzFNegVNAfo9L4L","Завантажити сертифікат")</f>
        <v>Завантажити сертифікат</v>
      </c>
    </row>
    <row r="865" spans="1:3" x14ac:dyDescent="0.3">
      <c r="A865" s="3">
        <v>864</v>
      </c>
      <c r="B865" s="1" t="s">
        <v>855</v>
      </c>
      <c r="C865" s="1" t="str">
        <f>HYPERLINK("https://talan.bank.gov.ua/get-user-certificate/WmaP3r7EgDVrQlp1J9Pd","Завантажити сертифікат")</f>
        <v>Завантажити сертифікат</v>
      </c>
    </row>
    <row r="866" spans="1:3" x14ac:dyDescent="0.3">
      <c r="A866" s="3">
        <v>865</v>
      </c>
      <c r="B866" s="1" t="s">
        <v>856</v>
      </c>
      <c r="C866" s="1" t="str">
        <f>HYPERLINK("https://talan.bank.gov.ua/get-user-certificate/WmaP3S9qBnopm23FGDph","Завантажити сертифікат")</f>
        <v>Завантажити сертифікат</v>
      </c>
    </row>
    <row r="867" spans="1:3" x14ac:dyDescent="0.3">
      <c r="A867" s="3">
        <v>866</v>
      </c>
      <c r="B867" s="1" t="s">
        <v>857</v>
      </c>
      <c r="C867" s="1" t="str">
        <f>HYPERLINK("https://talan.bank.gov.ua/get-user-certificate/WmaP3PKd6euiKYdh-ytG","Завантажити сертифікат")</f>
        <v>Завантажити сертифікат</v>
      </c>
    </row>
    <row r="868" spans="1:3" x14ac:dyDescent="0.3">
      <c r="A868" s="3">
        <v>867</v>
      </c>
      <c r="B868" s="1" t="s">
        <v>858</v>
      </c>
      <c r="C868" s="1" t="str">
        <f>HYPERLINK("https://talan.bank.gov.ua/get-user-certificate/WmaP3QsFcv3nRyn-yxJa","Завантажити сертифікат")</f>
        <v>Завантажити сертифікат</v>
      </c>
    </row>
    <row r="869" spans="1:3" ht="28.8" x14ac:dyDescent="0.3">
      <c r="A869" s="3">
        <v>868</v>
      </c>
      <c r="B869" s="1" t="s">
        <v>859</v>
      </c>
      <c r="C869" s="1" t="str">
        <f>HYPERLINK("https://talan.bank.gov.ua/get-user-certificate/WmaP3pdiAbOtY1F3dCyb","Завантажити сертифікат")</f>
        <v>Завантажити сертифікат</v>
      </c>
    </row>
    <row r="870" spans="1:3" ht="28.8" x14ac:dyDescent="0.3">
      <c r="A870" s="3">
        <v>869</v>
      </c>
      <c r="B870" s="1" t="s">
        <v>860</v>
      </c>
      <c r="C870" s="1" t="str">
        <f>HYPERLINK("https://talan.bank.gov.ua/get-user-certificate/WmaP3BcmkQe03Zf8WKEk","Завантажити сертифікат")</f>
        <v>Завантажити сертифікат</v>
      </c>
    </row>
    <row r="871" spans="1:3" ht="28.8" x14ac:dyDescent="0.3">
      <c r="A871" s="3">
        <v>870</v>
      </c>
      <c r="B871" s="1" t="s">
        <v>861</v>
      </c>
      <c r="C871" s="1" t="str">
        <f>HYPERLINK("https://talan.bank.gov.ua/get-user-certificate/WmaP3lmbQtNkFBng4Kq_","Завантажити сертифікат")</f>
        <v>Завантажити сертифікат</v>
      </c>
    </row>
    <row r="872" spans="1:3" x14ac:dyDescent="0.3">
      <c r="A872" s="3">
        <v>871</v>
      </c>
      <c r="B872" s="1" t="s">
        <v>862</v>
      </c>
      <c r="C872" s="1" t="str">
        <f>HYPERLINK("https://talan.bank.gov.ua/get-user-certificate/WmaP3gFQ1rlnWJ8cvOA9","Завантажити сертифікат")</f>
        <v>Завантажити сертифікат</v>
      </c>
    </row>
    <row r="873" spans="1:3" ht="28.8" x14ac:dyDescent="0.3">
      <c r="A873" s="3">
        <v>872</v>
      </c>
      <c r="B873" s="1" t="s">
        <v>863</v>
      </c>
      <c r="C873" s="1" t="str">
        <f>HYPERLINK("https://talan.bank.gov.ua/get-user-certificate/WmaP3bt5CsRNQJwzk7ez","Завантажити сертифікат")</f>
        <v>Завантажити сертифікат</v>
      </c>
    </row>
    <row r="874" spans="1:3" ht="28.8" x14ac:dyDescent="0.3">
      <c r="A874" s="3">
        <v>873</v>
      </c>
      <c r="B874" s="1" t="s">
        <v>864</v>
      </c>
      <c r="C874" s="1" t="str">
        <f>HYPERLINK("https://talan.bank.gov.ua/get-user-certificate/WmaP3AtcNN5Fw3UNKrpZ","Завантажити сертифікат")</f>
        <v>Завантажити сертифікат</v>
      </c>
    </row>
    <row r="875" spans="1:3" x14ac:dyDescent="0.3">
      <c r="A875" s="3">
        <v>874</v>
      </c>
      <c r="B875" s="1" t="s">
        <v>865</v>
      </c>
      <c r="C875" s="1" t="str">
        <f>HYPERLINK("https://talan.bank.gov.ua/get-user-certificate/WmaP3MMQAVGQ470ga_on","Завантажити сертифікат")</f>
        <v>Завантажити сертифікат</v>
      </c>
    </row>
    <row r="876" spans="1:3" x14ac:dyDescent="0.3">
      <c r="A876" s="3">
        <v>875</v>
      </c>
      <c r="B876" s="1" t="s">
        <v>866</v>
      </c>
      <c r="C876" s="1" t="str">
        <f>HYPERLINK("https://talan.bank.gov.ua/get-user-certificate/WmaP3skobtKt9G1aXLLt","Завантажити сертифікат")</f>
        <v>Завантажити сертифікат</v>
      </c>
    </row>
    <row r="877" spans="1:3" ht="28.8" x14ac:dyDescent="0.3">
      <c r="A877" s="3">
        <v>876</v>
      </c>
      <c r="B877" s="1" t="s">
        <v>860</v>
      </c>
      <c r="C877" s="1" t="str">
        <f>HYPERLINK("https://talan.bank.gov.ua/get-user-certificate/WmaP3a-5CB3ekb5nP8B5","Завантажити сертифікат")</f>
        <v>Завантажити сертифікат</v>
      </c>
    </row>
    <row r="878" spans="1:3" ht="28.8" x14ac:dyDescent="0.3">
      <c r="A878" s="3">
        <v>877</v>
      </c>
      <c r="B878" s="1" t="s">
        <v>867</v>
      </c>
      <c r="C878" s="1" t="str">
        <f>HYPERLINK("https://talan.bank.gov.ua/get-user-certificate/WmaP352yNKBpxeOdRRSD","Завантажити сертифікат")</f>
        <v>Завантажити сертифікат</v>
      </c>
    </row>
    <row r="879" spans="1:3" ht="57.6" x14ac:dyDescent="0.3">
      <c r="A879" s="3">
        <v>878</v>
      </c>
      <c r="B879" s="1" t="s">
        <v>868</v>
      </c>
      <c r="C879" s="1" t="str">
        <f>HYPERLINK("https://talan.bank.gov.ua/get-user-certificate/WmaP37pI4pXjOnt-0HVJ","Завантажити сертифікат")</f>
        <v>Завантажити сертифікат</v>
      </c>
    </row>
    <row r="880" spans="1:3" ht="28.8" x14ac:dyDescent="0.3">
      <c r="A880" s="3">
        <v>879</v>
      </c>
      <c r="B880" s="1" t="s">
        <v>869</v>
      </c>
      <c r="C880" s="1" t="str">
        <f>HYPERLINK("https://talan.bank.gov.ua/get-user-certificate/WmaP3pciwrEj57xLSMsD","Завантажити сертифікат")</f>
        <v>Завантажити сертифікат</v>
      </c>
    </row>
    <row r="881" spans="1:3" x14ac:dyDescent="0.3">
      <c r="A881" s="3">
        <v>880</v>
      </c>
      <c r="B881" s="1" t="s">
        <v>870</v>
      </c>
      <c r="C881" s="1" t="str">
        <f>HYPERLINK("https://talan.bank.gov.ua/get-user-certificate/WmaP3kzDAeqRZdBgll8r","Завантажити сертифікат")</f>
        <v>Завантажити сертифікат</v>
      </c>
    </row>
    <row r="882" spans="1:3" x14ac:dyDescent="0.3">
      <c r="A882" s="3">
        <v>881</v>
      </c>
      <c r="B882" s="1" t="s">
        <v>871</v>
      </c>
      <c r="C882" s="1" t="str">
        <f>HYPERLINK("https://talan.bank.gov.ua/get-user-certificate/WmaP3lZ3Ll0o_t9fgd3k","Завантажити сертифікат")</f>
        <v>Завантажити сертифікат</v>
      </c>
    </row>
    <row r="883" spans="1:3" ht="28.8" x14ac:dyDescent="0.3">
      <c r="A883" s="3">
        <v>882</v>
      </c>
      <c r="B883" s="1" t="s">
        <v>872</v>
      </c>
      <c r="C883" s="1" t="str">
        <f>HYPERLINK("https://talan.bank.gov.ua/get-user-certificate/WmaP3Txzyrtn2O34dMwn","Завантажити сертифікат")</f>
        <v>Завантажити сертифікат</v>
      </c>
    </row>
    <row r="884" spans="1:3" ht="28.8" x14ac:dyDescent="0.3">
      <c r="A884" s="3">
        <v>883</v>
      </c>
      <c r="B884" s="1" t="s">
        <v>873</v>
      </c>
      <c r="C884" s="1" t="str">
        <f>HYPERLINK("https://talan.bank.gov.ua/get-user-certificate/WmaP34mPMsMVQQy984Aq","Завантажити сертифікат")</f>
        <v>Завантажити сертифікат</v>
      </c>
    </row>
    <row r="885" spans="1:3" x14ac:dyDescent="0.3">
      <c r="A885" s="3">
        <v>884</v>
      </c>
      <c r="B885" s="1" t="s">
        <v>874</v>
      </c>
      <c r="C885" s="1" t="str">
        <f>HYPERLINK("https://talan.bank.gov.ua/get-user-certificate/WmaP3kX2gS7QO4uflD_o","Завантажити сертифікат")</f>
        <v>Завантажити сертифікат</v>
      </c>
    </row>
    <row r="886" spans="1:3" ht="28.8" x14ac:dyDescent="0.3">
      <c r="A886" s="3">
        <v>885</v>
      </c>
      <c r="B886" s="1" t="s">
        <v>875</v>
      </c>
      <c r="C886" s="1" t="str">
        <f>HYPERLINK("https://talan.bank.gov.ua/get-user-certificate/WmaP3xpLIqS4CAJfPQ2m","Завантажити сертифікат")</f>
        <v>Завантажити сертифікат</v>
      </c>
    </row>
    <row r="887" spans="1:3" ht="28.8" x14ac:dyDescent="0.3">
      <c r="A887" s="3">
        <v>886</v>
      </c>
      <c r="B887" s="1" t="s">
        <v>876</v>
      </c>
      <c r="C887" s="1" t="str">
        <f>HYPERLINK("https://talan.bank.gov.ua/get-user-certificate/WmaP3S_7Y_ys78SnxbSs","Завантажити сертифікат")</f>
        <v>Завантажити сертифікат</v>
      </c>
    </row>
    <row r="888" spans="1:3" ht="28.8" x14ac:dyDescent="0.3">
      <c r="A888" s="3">
        <v>887</v>
      </c>
      <c r="B888" s="1" t="s">
        <v>877</v>
      </c>
      <c r="C888" s="1" t="str">
        <f>HYPERLINK("https://talan.bank.gov.ua/get-user-certificate/WmaP3lGf3kD6yyKLy6EX","Завантажити сертифікат")</f>
        <v>Завантажити сертифікат</v>
      </c>
    </row>
    <row r="889" spans="1:3" ht="28.8" x14ac:dyDescent="0.3">
      <c r="A889" s="3">
        <v>888</v>
      </c>
      <c r="B889" s="1" t="s">
        <v>878</v>
      </c>
      <c r="C889" s="1" t="str">
        <f>HYPERLINK("https://talan.bank.gov.ua/get-user-certificate/WmaP3A2kxRaKbWVAl-0c","Завантажити сертифікат")</f>
        <v>Завантажити сертифікат</v>
      </c>
    </row>
    <row r="890" spans="1:3" ht="28.8" x14ac:dyDescent="0.3">
      <c r="A890" s="3">
        <v>889</v>
      </c>
      <c r="B890" s="1" t="s">
        <v>879</v>
      </c>
      <c r="C890" s="1" t="str">
        <f>HYPERLINK("https://talan.bank.gov.ua/get-user-certificate/WmaP3d1l9Eiw95wWqkSO","Завантажити сертифікат")</f>
        <v>Завантажити сертифікат</v>
      </c>
    </row>
    <row r="891" spans="1:3" x14ac:dyDescent="0.3">
      <c r="A891" s="3">
        <v>890</v>
      </c>
      <c r="B891" s="1" t="s">
        <v>880</v>
      </c>
      <c r="C891" s="1" t="str">
        <f>HYPERLINK("https://talan.bank.gov.ua/get-user-certificate/WmaP3nQcUmDH_kTWfemE","Завантажити сертифікат")</f>
        <v>Завантажити сертифікат</v>
      </c>
    </row>
    <row r="892" spans="1:3" x14ac:dyDescent="0.3">
      <c r="A892" s="3">
        <v>891</v>
      </c>
      <c r="B892" s="1" t="s">
        <v>881</v>
      </c>
      <c r="C892" s="1" t="str">
        <f>HYPERLINK("https://talan.bank.gov.ua/get-user-certificate/WmaP3LKM9XFA3TyCDAJ-","Завантажити сертифікат")</f>
        <v>Завантажити сертифікат</v>
      </c>
    </row>
    <row r="893" spans="1:3" x14ac:dyDescent="0.3">
      <c r="A893" s="3">
        <v>892</v>
      </c>
      <c r="B893" s="1" t="s">
        <v>882</v>
      </c>
      <c r="C893" s="1" t="str">
        <f>HYPERLINK("https://talan.bank.gov.ua/get-user-certificate/WmaP3_AvdLgi5euvQhVE","Завантажити сертифікат")</f>
        <v>Завантажити сертифікат</v>
      </c>
    </row>
    <row r="894" spans="1:3" x14ac:dyDescent="0.3">
      <c r="A894" s="3">
        <v>893</v>
      </c>
      <c r="B894" s="1" t="s">
        <v>883</v>
      </c>
      <c r="C894" s="1" t="str">
        <f>HYPERLINK("https://talan.bank.gov.ua/get-user-certificate/WmaP3YRL4ofG3MTrtOkd","Завантажити сертифікат")</f>
        <v>Завантажити сертифікат</v>
      </c>
    </row>
    <row r="895" spans="1:3" ht="28.8" x14ac:dyDescent="0.3">
      <c r="A895" s="3">
        <v>894</v>
      </c>
      <c r="B895" s="1" t="s">
        <v>884</v>
      </c>
      <c r="C895" s="1" t="str">
        <f>HYPERLINK("https://talan.bank.gov.ua/get-user-certificate/WmaP3HspHmt1LxMtDm2T","Завантажити сертифікат")</f>
        <v>Завантажити сертифікат</v>
      </c>
    </row>
    <row r="896" spans="1:3" ht="28.8" x14ac:dyDescent="0.3">
      <c r="A896" s="3">
        <v>895</v>
      </c>
      <c r="B896" s="1" t="s">
        <v>885</v>
      </c>
      <c r="C896" s="1" t="str">
        <f>HYPERLINK("https://talan.bank.gov.ua/get-user-certificate/WmaP3lRmiyLyMx82R7ZG","Завантажити сертифікат")</f>
        <v>Завантажити сертифікат</v>
      </c>
    </row>
    <row r="897" spans="1:3" x14ac:dyDescent="0.3">
      <c r="A897" s="3">
        <v>896</v>
      </c>
      <c r="B897" s="1" t="s">
        <v>886</v>
      </c>
      <c r="C897" s="1" t="str">
        <f>HYPERLINK("https://talan.bank.gov.ua/get-user-certificate/WmaP3W73AVc2I0dUexf7","Завантажити сертифікат")</f>
        <v>Завантажити сертифікат</v>
      </c>
    </row>
    <row r="898" spans="1:3" x14ac:dyDescent="0.3">
      <c r="A898" s="3">
        <v>897</v>
      </c>
      <c r="B898" s="1" t="s">
        <v>887</v>
      </c>
      <c r="C898" s="1" t="str">
        <f>HYPERLINK("https://talan.bank.gov.ua/get-user-certificate/WmaP3sjX58txCJ8-P2ta","Завантажити сертифікат")</f>
        <v>Завантажити сертифікат</v>
      </c>
    </row>
    <row r="899" spans="1:3" x14ac:dyDescent="0.3">
      <c r="A899" s="3">
        <v>898</v>
      </c>
      <c r="B899" s="1" t="s">
        <v>888</v>
      </c>
      <c r="C899" s="1" t="str">
        <f>HYPERLINK("https://talan.bank.gov.ua/get-user-certificate/WmaP3fOHeDynJOT4gF3f","Завантажити сертифікат")</f>
        <v>Завантажити сертифікат</v>
      </c>
    </row>
    <row r="900" spans="1:3" x14ac:dyDescent="0.3">
      <c r="A900" s="3">
        <v>899</v>
      </c>
      <c r="B900" s="1" t="s">
        <v>889</v>
      </c>
      <c r="C900" s="1" t="str">
        <f>HYPERLINK("https://talan.bank.gov.ua/get-user-certificate/WmaP3jxEWrdxR6GvzdH5","Завантажити сертифікат")</f>
        <v>Завантажити сертифікат</v>
      </c>
    </row>
    <row r="901" spans="1:3" ht="28.8" x14ac:dyDescent="0.3">
      <c r="A901" s="3">
        <v>900</v>
      </c>
      <c r="B901" s="1" t="s">
        <v>890</v>
      </c>
      <c r="C901" s="1" t="str">
        <f>HYPERLINK("https://talan.bank.gov.ua/get-user-certificate/WmaP3iRSwiUwjJK1yo5x","Завантажити сертифікат")</f>
        <v>Завантажити сертифікат</v>
      </c>
    </row>
    <row r="902" spans="1:3" ht="28.8" x14ac:dyDescent="0.3">
      <c r="A902" s="3">
        <v>901</v>
      </c>
      <c r="B902" s="1" t="s">
        <v>891</v>
      </c>
      <c r="C902" s="1" t="str">
        <f>HYPERLINK("https://talan.bank.gov.ua/get-user-certificate/WmaP3fdbqd1SYl5YqYML","Завантажити сертифікат")</f>
        <v>Завантажити сертифікат</v>
      </c>
    </row>
    <row r="903" spans="1:3" ht="28.8" x14ac:dyDescent="0.3">
      <c r="A903" s="3">
        <v>902</v>
      </c>
      <c r="B903" s="1" t="s">
        <v>892</v>
      </c>
      <c r="C903" s="1" t="str">
        <f>HYPERLINK("https://talan.bank.gov.ua/get-user-certificate/WmaP3Sth32BDHwL-9v8n","Завантажити сертифікат")</f>
        <v>Завантажити сертифікат</v>
      </c>
    </row>
    <row r="904" spans="1:3" x14ac:dyDescent="0.3">
      <c r="A904" s="3">
        <v>903</v>
      </c>
      <c r="B904" s="1" t="s">
        <v>893</v>
      </c>
      <c r="C904" s="1" t="str">
        <f>HYPERLINK("https://talan.bank.gov.ua/get-user-certificate/WmaP3nUUUj6bFVJ-bMpe","Завантажити сертифікат")</f>
        <v>Завантажити сертифікат</v>
      </c>
    </row>
    <row r="905" spans="1:3" x14ac:dyDescent="0.3">
      <c r="A905" s="3">
        <v>904</v>
      </c>
      <c r="B905" s="1" t="s">
        <v>894</v>
      </c>
      <c r="C905" s="1" t="str">
        <f>HYPERLINK("https://talan.bank.gov.ua/get-user-certificate/WmaP3YwrQ67St0pipjmM","Завантажити сертифікат")</f>
        <v>Завантажити сертифікат</v>
      </c>
    </row>
    <row r="906" spans="1:3" ht="43.2" x14ac:dyDescent="0.3">
      <c r="A906" s="3">
        <v>905</v>
      </c>
      <c r="B906" s="1" t="s">
        <v>895</v>
      </c>
      <c r="C906" s="1" t="str">
        <f>HYPERLINK("https://talan.bank.gov.ua/get-user-certificate/WmaP3Aire1AhvKDGcmAJ","Завантажити сертифікат")</f>
        <v>Завантажити сертифікат</v>
      </c>
    </row>
    <row r="907" spans="1:3" x14ac:dyDescent="0.3">
      <c r="A907" s="3">
        <v>906</v>
      </c>
      <c r="B907" s="1" t="s">
        <v>896</v>
      </c>
      <c r="C907" s="1" t="str">
        <f>HYPERLINK("https://talan.bank.gov.ua/get-user-certificate/WmaP3Khus5wRSs7e97iE","Завантажити сертифікат")</f>
        <v>Завантажити сертифікат</v>
      </c>
    </row>
    <row r="908" spans="1:3" ht="28.8" x14ac:dyDescent="0.3">
      <c r="A908" s="3">
        <v>907</v>
      </c>
      <c r="B908" s="1" t="s">
        <v>897</v>
      </c>
      <c r="C908" s="1" t="str">
        <f>HYPERLINK("https://talan.bank.gov.ua/get-user-certificate/WmaP3hPj1cnMCoa1IwFq","Завантажити сертифікат")</f>
        <v>Завантажити сертифікат</v>
      </c>
    </row>
    <row r="909" spans="1:3" ht="28.8" x14ac:dyDescent="0.3">
      <c r="A909" s="3">
        <v>908</v>
      </c>
      <c r="B909" s="1" t="s">
        <v>898</v>
      </c>
      <c r="C909" s="1" t="str">
        <f>HYPERLINK("https://talan.bank.gov.ua/get-user-certificate/WmaP3vezDvfpqEfs8jh4","Завантажити сертифікат")</f>
        <v>Завантажити сертифікат</v>
      </c>
    </row>
    <row r="910" spans="1:3" x14ac:dyDescent="0.3">
      <c r="A910" s="3">
        <v>909</v>
      </c>
      <c r="B910" s="1" t="s">
        <v>899</v>
      </c>
      <c r="C910" s="1" t="str">
        <f>HYPERLINK("https://talan.bank.gov.ua/get-user-certificate/WmaP3UxJPabOH65HIg1f","Завантажити сертифікат")</f>
        <v>Завантажити сертифікат</v>
      </c>
    </row>
    <row r="911" spans="1:3" x14ac:dyDescent="0.3">
      <c r="A911" s="3">
        <v>910</v>
      </c>
      <c r="B911" s="1" t="s">
        <v>900</v>
      </c>
      <c r="C911" s="1" t="str">
        <f>HYPERLINK("https://talan.bank.gov.ua/get-user-certificate/WmaP3Ir_740OA1uInFTc","Завантажити сертифікат")</f>
        <v>Завантажити сертифікат</v>
      </c>
    </row>
    <row r="912" spans="1:3" ht="43.2" x14ac:dyDescent="0.3">
      <c r="A912" s="3">
        <v>911</v>
      </c>
      <c r="B912" s="1" t="s">
        <v>901</v>
      </c>
      <c r="C912" s="1" t="str">
        <f>HYPERLINK("https://talan.bank.gov.ua/get-user-certificate/WmaP3KFl5lj86LZVIudp","Завантажити сертифікат")</f>
        <v>Завантажити сертифікат</v>
      </c>
    </row>
    <row r="913" spans="1:3" ht="28.8" x14ac:dyDescent="0.3">
      <c r="A913" s="3">
        <v>912</v>
      </c>
      <c r="B913" s="1" t="s">
        <v>902</v>
      </c>
      <c r="C913" s="1" t="str">
        <f>HYPERLINK("https://talan.bank.gov.ua/get-user-certificate/WmaP3pUuqjbs1-dbcJuv","Завантажити сертифікат")</f>
        <v>Завантажити сертифікат</v>
      </c>
    </row>
    <row r="914" spans="1:3" x14ac:dyDescent="0.3">
      <c r="A914" s="3">
        <v>913</v>
      </c>
      <c r="B914" s="1" t="s">
        <v>903</v>
      </c>
      <c r="C914" s="1" t="str">
        <f>HYPERLINK("https://talan.bank.gov.ua/get-user-certificate/WmaP3G5IFZHFcgvdtjfU","Завантажити сертифікат")</f>
        <v>Завантажити сертифікат</v>
      </c>
    </row>
    <row r="915" spans="1:3" ht="28.8" x14ac:dyDescent="0.3">
      <c r="A915" s="3">
        <v>914</v>
      </c>
      <c r="B915" s="1" t="s">
        <v>904</v>
      </c>
      <c r="C915" s="1" t="str">
        <f>HYPERLINK("https://talan.bank.gov.ua/get-user-certificate/WmaP3LXXMnNARzER5xp8","Завантажити сертифікат")</f>
        <v>Завантажити сертифікат</v>
      </c>
    </row>
    <row r="916" spans="1:3" ht="28.8" x14ac:dyDescent="0.3">
      <c r="A916" s="3">
        <v>915</v>
      </c>
      <c r="B916" s="1" t="s">
        <v>905</v>
      </c>
      <c r="C916" s="1" t="str">
        <f>HYPERLINK("https://talan.bank.gov.ua/get-user-certificate/WmaP35jZUgv5SM6J9L0B","Завантажити сертифікат")</f>
        <v>Завантажити сертифікат</v>
      </c>
    </row>
    <row r="917" spans="1:3" x14ac:dyDescent="0.3">
      <c r="A917" s="3">
        <v>916</v>
      </c>
      <c r="B917" s="1" t="s">
        <v>906</v>
      </c>
      <c r="C917" s="1" t="str">
        <f>HYPERLINK("https://talan.bank.gov.ua/get-user-certificate/WmaP3K5czDhCX_ep8kXh","Завантажити сертифікат")</f>
        <v>Завантажити сертифікат</v>
      </c>
    </row>
    <row r="918" spans="1:3" ht="28.8" x14ac:dyDescent="0.3">
      <c r="A918" s="3">
        <v>917</v>
      </c>
      <c r="B918" s="1" t="s">
        <v>907</v>
      </c>
      <c r="C918" s="1" t="str">
        <f>HYPERLINK("https://talan.bank.gov.ua/get-user-certificate/WmaP3M_PANLV1s9bglDt","Завантажити сертифікат")</f>
        <v>Завантажити сертифікат</v>
      </c>
    </row>
    <row r="919" spans="1:3" ht="28.8" x14ac:dyDescent="0.3">
      <c r="A919" s="3">
        <v>918</v>
      </c>
      <c r="B919" s="1" t="s">
        <v>908</v>
      </c>
      <c r="C919" s="1" t="str">
        <f>HYPERLINK("https://talan.bank.gov.ua/get-user-certificate/WmaP3qYHuglDlQedUsWm","Завантажити сертифікат")</f>
        <v>Завантажити сертифікат</v>
      </c>
    </row>
    <row r="920" spans="1:3" x14ac:dyDescent="0.3">
      <c r="A920" s="3">
        <v>919</v>
      </c>
      <c r="B920" s="1" t="s">
        <v>909</v>
      </c>
      <c r="C920" s="1" t="str">
        <f>HYPERLINK("https://talan.bank.gov.ua/get-user-certificate/WmaP3Y7TIhrnvEdPlZLl","Завантажити сертифікат")</f>
        <v>Завантажити сертифікат</v>
      </c>
    </row>
    <row r="921" spans="1:3" x14ac:dyDescent="0.3">
      <c r="A921" s="3">
        <v>920</v>
      </c>
      <c r="B921" s="1" t="s">
        <v>910</v>
      </c>
      <c r="C921" s="1" t="str">
        <f>HYPERLINK("https://talan.bank.gov.ua/get-user-certificate/WmaP3EaWbwoWu4Go3uN8","Завантажити сертифікат")</f>
        <v>Завантажити сертифікат</v>
      </c>
    </row>
    <row r="922" spans="1:3" x14ac:dyDescent="0.3">
      <c r="A922" s="3">
        <v>921</v>
      </c>
      <c r="B922" s="1" t="s">
        <v>911</v>
      </c>
      <c r="C922" s="1" t="str">
        <f>HYPERLINK("https://talan.bank.gov.ua/get-user-certificate/WmaP3QxFxFrdBlyem6c_","Завантажити сертифікат")</f>
        <v>Завантажити сертифікат</v>
      </c>
    </row>
    <row r="923" spans="1:3" x14ac:dyDescent="0.3">
      <c r="A923" s="3">
        <v>922</v>
      </c>
      <c r="B923" s="1" t="s">
        <v>912</v>
      </c>
      <c r="C923" s="1" t="str">
        <f>HYPERLINK("https://talan.bank.gov.ua/get-user-certificate/WmaP3P2V3E-nxjrELBgm","Завантажити сертифікат")</f>
        <v>Завантажити сертифікат</v>
      </c>
    </row>
    <row r="924" spans="1:3" ht="28.8" x14ac:dyDescent="0.3">
      <c r="A924" s="3">
        <v>923</v>
      </c>
      <c r="B924" s="1" t="s">
        <v>913</v>
      </c>
      <c r="C924" s="1" t="str">
        <f>HYPERLINK("https://talan.bank.gov.ua/get-user-certificate/WmaP3MzYznB4Vy0KhKOE","Завантажити сертифікат")</f>
        <v>Завантажити сертифікат</v>
      </c>
    </row>
    <row r="925" spans="1:3" ht="28.8" x14ac:dyDescent="0.3">
      <c r="A925" s="3">
        <v>924</v>
      </c>
      <c r="B925" s="1" t="s">
        <v>914</v>
      </c>
      <c r="C925" s="1" t="str">
        <f>HYPERLINK("https://talan.bank.gov.ua/get-user-certificate/WmaP3tJx4MG-G_pdeowm","Завантажити сертифікат")</f>
        <v>Завантажити сертифікат</v>
      </c>
    </row>
    <row r="926" spans="1:3" ht="28.8" x14ac:dyDescent="0.3">
      <c r="A926" s="3">
        <v>925</v>
      </c>
      <c r="B926" s="1" t="s">
        <v>915</v>
      </c>
      <c r="C926" s="1" t="str">
        <f>HYPERLINK("https://talan.bank.gov.ua/get-user-certificate/WmaP3bqsR6MQdHaWi4Ra","Завантажити сертифікат")</f>
        <v>Завантажити сертифікат</v>
      </c>
    </row>
    <row r="927" spans="1:3" ht="28.8" x14ac:dyDescent="0.3">
      <c r="A927" s="3">
        <v>926</v>
      </c>
      <c r="B927" s="1" t="s">
        <v>916</v>
      </c>
      <c r="C927" s="1" t="str">
        <f>HYPERLINK("https://talan.bank.gov.ua/get-user-certificate/WmaP3uwi7T90rgB33ET0","Завантажити сертифікат")</f>
        <v>Завантажити сертифікат</v>
      </c>
    </row>
    <row r="928" spans="1:3" ht="43.2" x14ac:dyDescent="0.3">
      <c r="A928" s="3">
        <v>927</v>
      </c>
      <c r="B928" s="1" t="s">
        <v>917</v>
      </c>
      <c r="C928" s="1" t="str">
        <f>HYPERLINK("https://talan.bank.gov.ua/get-user-certificate/WmaP3ryFL9VbIhX70sk9","Завантажити сертифікат")</f>
        <v>Завантажити сертифікат</v>
      </c>
    </row>
    <row r="929" spans="1:3" ht="28.8" x14ac:dyDescent="0.3">
      <c r="A929" s="3">
        <v>928</v>
      </c>
      <c r="B929" s="1" t="s">
        <v>918</v>
      </c>
      <c r="C929" s="1" t="str">
        <f>HYPERLINK("https://talan.bank.gov.ua/get-user-certificate/WmaP3dtzQ0MAnHhorWmW","Завантажити сертифікат")</f>
        <v>Завантажити сертифікат</v>
      </c>
    </row>
    <row r="930" spans="1:3" x14ac:dyDescent="0.3">
      <c r="A930" s="3">
        <v>929</v>
      </c>
      <c r="B930" s="1" t="s">
        <v>919</v>
      </c>
      <c r="C930" s="1" t="str">
        <f>HYPERLINK("https://talan.bank.gov.ua/get-user-certificate/WmaP3d592suapgO6ErMV","Завантажити сертифікат")</f>
        <v>Завантажити сертифікат</v>
      </c>
    </row>
    <row r="931" spans="1:3" ht="28.8" x14ac:dyDescent="0.3">
      <c r="A931" s="3">
        <v>930</v>
      </c>
      <c r="B931" s="1" t="s">
        <v>920</v>
      </c>
      <c r="C931" s="1" t="str">
        <f>HYPERLINK("https://talan.bank.gov.ua/get-user-certificate/WmaP3RCF2W6d3r-qsSg8","Завантажити сертифікат")</f>
        <v>Завантажити сертифікат</v>
      </c>
    </row>
    <row r="932" spans="1:3" ht="28.8" x14ac:dyDescent="0.3">
      <c r="A932" s="3">
        <v>931</v>
      </c>
      <c r="B932" s="1" t="s">
        <v>921</v>
      </c>
      <c r="C932" s="1" t="str">
        <f>HYPERLINK("https://talan.bank.gov.ua/get-user-certificate/WmaP3UFg1AHv7gC6qizc","Завантажити сертифікат")</f>
        <v>Завантажити сертифікат</v>
      </c>
    </row>
    <row r="933" spans="1:3" ht="28.8" x14ac:dyDescent="0.3">
      <c r="A933" s="3">
        <v>932</v>
      </c>
      <c r="B933" s="1" t="s">
        <v>922</v>
      </c>
      <c r="C933" s="1" t="str">
        <f>HYPERLINK("https://talan.bank.gov.ua/get-user-certificate/WmaP3q_khmr9tHi1Maxo","Завантажити сертифікат")</f>
        <v>Завантажити сертифікат</v>
      </c>
    </row>
    <row r="934" spans="1:3" ht="28.8" x14ac:dyDescent="0.3">
      <c r="A934" s="3">
        <v>933</v>
      </c>
      <c r="B934" s="1" t="s">
        <v>923</v>
      </c>
      <c r="C934" s="1" t="str">
        <f>HYPERLINK("https://talan.bank.gov.ua/get-user-certificate/WmaP3pzfz3t9ZF-pk4bU","Завантажити сертифікат")</f>
        <v>Завантажити сертифікат</v>
      </c>
    </row>
    <row r="935" spans="1:3" ht="28.8" x14ac:dyDescent="0.3">
      <c r="A935" s="3">
        <v>934</v>
      </c>
      <c r="B935" s="1" t="s">
        <v>924</v>
      </c>
      <c r="C935" s="1" t="str">
        <f>HYPERLINK("https://talan.bank.gov.ua/get-user-certificate/WmaP3UofiZg1SDnYl59e","Завантажити сертифікат")</f>
        <v>Завантажити сертифікат</v>
      </c>
    </row>
    <row r="936" spans="1:3" x14ac:dyDescent="0.3">
      <c r="A936" s="3">
        <v>935</v>
      </c>
      <c r="B936" s="1" t="s">
        <v>925</v>
      </c>
      <c r="C936" s="1" t="str">
        <f>HYPERLINK("https://talan.bank.gov.ua/get-user-certificate/WmaP3vvH47MmtbJ8GX6D","Завантажити сертифікат")</f>
        <v>Завантажити сертифікат</v>
      </c>
    </row>
    <row r="937" spans="1:3" x14ac:dyDescent="0.3">
      <c r="A937" s="3">
        <v>936</v>
      </c>
      <c r="B937" s="1" t="s">
        <v>926</v>
      </c>
      <c r="C937" s="1" t="str">
        <f>HYPERLINK("https://talan.bank.gov.ua/get-user-certificate/WmaP3nr4Q6Ns5MOmpkR4","Завантажити сертифікат")</f>
        <v>Завантажити сертифікат</v>
      </c>
    </row>
    <row r="938" spans="1:3" x14ac:dyDescent="0.3">
      <c r="A938" s="3">
        <v>937</v>
      </c>
      <c r="B938" s="1" t="s">
        <v>927</v>
      </c>
      <c r="C938" s="1" t="str">
        <f>HYPERLINK("https://talan.bank.gov.ua/get-user-certificate/WmaP3pEUzy3LcIJwtxkm","Завантажити сертифікат")</f>
        <v>Завантажити сертифікат</v>
      </c>
    </row>
    <row r="939" spans="1:3" x14ac:dyDescent="0.3">
      <c r="A939" s="3">
        <v>938</v>
      </c>
      <c r="B939" s="1" t="s">
        <v>928</v>
      </c>
      <c r="C939" s="1" t="str">
        <f>HYPERLINK("https://talan.bank.gov.ua/get-user-certificate/WmaP36VfTP_XW73tEoKl","Завантажити сертифікат")</f>
        <v>Завантажити сертифікат</v>
      </c>
    </row>
    <row r="940" spans="1:3" ht="28.8" x14ac:dyDescent="0.3">
      <c r="A940" s="3">
        <v>939</v>
      </c>
      <c r="B940" s="1" t="s">
        <v>929</v>
      </c>
      <c r="C940" s="1" t="str">
        <f>HYPERLINK("https://talan.bank.gov.ua/get-user-certificate/WmaP3MkhV4pB4486Esar","Завантажити сертифікат")</f>
        <v>Завантажити сертифікат</v>
      </c>
    </row>
    <row r="941" spans="1:3" ht="43.2" x14ac:dyDescent="0.3">
      <c r="A941" s="3">
        <v>940</v>
      </c>
      <c r="B941" s="1" t="s">
        <v>930</v>
      </c>
      <c r="C941" s="1" t="str">
        <f>HYPERLINK("https://talan.bank.gov.ua/get-user-certificate/WmaP3d1NUWUBLtKrMFN7","Завантажити сертифікат")</f>
        <v>Завантажити сертифікат</v>
      </c>
    </row>
    <row r="942" spans="1:3" x14ac:dyDescent="0.3">
      <c r="A942" s="3">
        <v>941</v>
      </c>
      <c r="B942" s="1" t="s">
        <v>931</v>
      </c>
      <c r="C942" s="1" t="str">
        <f>HYPERLINK("https://talan.bank.gov.ua/get-user-certificate/WmaP3xRZ2RVIEaMTFO92","Завантажити сертифікат")</f>
        <v>Завантажити сертифікат</v>
      </c>
    </row>
    <row r="943" spans="1:3" ht="28.8" x14ac:dyDescent="0.3">
      <c r="A943" s="3">
        <v>942</v>
      </c>
      <c r="B943" s="1" t="s">
        <v>932</v>
      </c>
      <c r="C943" s="1" t="str">
        <f>HYPERLINK("https://talan.bank.gov.ua/get-user-certificate/WmaP38M0exmGezLxTjYN","Завантажити сертифікат")</f>
        <v>Завантажити сертифікат</v>
      </c>
    </row>
    <row r="944" spans="1:3" ht="43.2" x14ac:dyDescent="0.3">
      <c r="A944" s="3">
        <v>943</v>
      </c>
      <c r="B944" s="1" t="s">
        <v>933</v>
      </c>
      <c r="C944" s="1" t="str">
        <f>HYPERLINK("https://talan.bank.gov.ua/get-user-certificate/WmaP3qLZfK3OlUwqXXV8","Завантажити сертифікат")</f>
        <v>Завантажити сертифікат</v>
      </c>
    </row>
    <row r="945" spans="1:3" ht="28.8" x14ac:dyDescent="0.3">
      <c r="A945" s="3">
        <v>944</v>
      </c>
      <c r="B945" s="1" t="s">
        <v>934</v>
      </c>
      <c r="C945" s="1" t="str">
        <f>HYPERLINK("https://talan.bank.gov.ua/get-user-certificate/WmaP3P1OtN_2D3ljjBP4","Завантажити сертифікат")</f>
        <v>Завантажити сертифікат</v>
      </c>
    </row>
    <row r="946" spans="1:3" ht="28.8" x14ac:dyDescent="0.3">
      <c r="A946" s="3">
        <v>945</v>
      </c>
      <c r="B946" s="1" t="s">
        <v>935</v>
      </c>
      <c r="C946" s="1" t="str">
        <f>HYPERLINK("https://talan.bank.gov.ua/get-user-certificate/WmaP3a6CuMvAabflutPK","Завантажити сертифікат")</f>
        <v>Завантажити сертифікат</v>
      </c>
    </row>
    <row r="947" spans="1:3" ht="28.8" x14ac:dyDescent="0.3">
      <c r="A947" s="3">
        <v>946</v>
      </c>
      <c r="B947" s="1" t="s">
        <v>936</v>
      </c>
      <c r="C947" s="1" t="str">
        <f>HYPERLINK("https://talan.bank.gov.ua/get-user-certificate/WmaP34krP3T-Y1NZJTEL","Завантажити сертифікат")</f>
        <v>Завантажити сертифікат</v>
      </c>
    </row>
    <row r="948" spans="1:3" x14ac:dyDescent="0.3">
      <c r="A948" s="3">
        <v>947</v>
      </c>
      <c r="B948" s="1" t="s">
        <v>937</v>
      </c>
      <c r="C948" s="1" t="str">
        <f>HYPERLINK("https://talan.bank.gov.ua/get-user-certificate/WmaP3N2fPNQAhm_EmKoz","Завантажити сертифікат")</f>
        <v>Завантажити сертифікат</v>
      </c>
    </row>
    <row r="949" spans="1:3" ht="28.8" x14ac:dyDescent="0.3">
      <c r="A949" s="3">
        <v>948</v>
      </c>
      <c r="B949" s="1" t="s">
        <v>938</v>
      </c>
      <c r="C949" s="1" t="str">
        <f>HYPERLINK("https://talan.bank.gov.ua/get-user-certificate/WmaP3P4YWsoTe52F9GMW","Завантажити сертифікат")</f>
        <v>Завантажити сертифікат</v>
      </c>
    </row>
    <row r="950" spans="1:3" ht="28.8" x14ac:dyDescent="0.3">
      <c r="A950" s="3">
        <v>949</v>
      </c>
      <c r="B950" s="1" t="s">
        <v>939</v>
      </c>
      <c r="C950" s="1" t="str">
        <f>HYPERLINK("https://talan.bank.gov.ua/get-user-certificate/WmaP3qSIl7GSRpCgtaFn","Завантажити сертифікат")</f>
        <v>Завантажити сертифікат</v>
      </c>
    </row>
    <row r="951" spans="1:3" x14ac:dyDescent="0.3">
      <c r="A951" s="3">
        <v>950</v>
      </c>
      <c r="B951" s="1" t="s">
        <v>940</v>
      </c>
      <c r="C951" s="1" t="str">
        <f>HYPERLINK("https://talan.bank.gov.ua/get-user-certificate/WmaP3FRQhuC3oAuGfaEl","Завантажити сертифікат")</f>
        <v>Завантажити сертифікат</v>
      </c>
    </row>
    <row r="952" spans="1:3" x14ac:dyDescent="0.3">
      <c r="A952" s="3">
        <v>951</v>
      </c>
      <c r="B952" s="1" t="s">
        <v>941</v>
      </c>
      <c r="C952" s="1" t="str">
        <f>HYPERLINK("https://talan.bank.gov.ua/get-user-certificate/WmaP36qTfVtIJ1D5--oh","Завантажити сертифікат")</f>
        <v>Завантажити сертифікат</v>
      </c>
    </row>
    <row r="953" spans="1:3" x14ac:dyDescent="0.3">
      <c r="A953" s="3">
        <v>952</v>
      </c>
      <c r="B953" s="1" t="s">
        <v>942</v>
      </c>
      <c r="C953" s="1" t="str">
        <f>HYPERLINK("https://talan.bank.gov.ua/get-user-certificate/WmaP3q-yTZL4Ms7jo_7j","Завантажити сертифікат")</f>
        <v>Завантажити сертифікат</v>
      </c>
    </row>
    <row r="954" spans="1:3" ht="28.8" x14ac:dyDescent="0.3">
      <c r="A954" s="3">
        <v>953</v>
      </c>
      <c r="B954" s="1" t="s">
        <v>943</v>
      </c>
      <c r="C954" s="1" t="str">
        <f>HYPERLINK("https://talan.bank.gov.ua/get-user-certificate/WmaP3s6PcAtmAS3v_4Tc","Завантажити сертифікат")</f>
        <v>Завантажити сертифікат</v>
      </c>
    </row>
    <row r="955" spans="1:3" ht="28.8" x14ac:dyDescent="0.3">
      <c r="A955" s="3">
        <v>954</v>
      </c>
      <c r="B955" s="1" t="s">
        <v>944</v>
      </c>
      <c r="C955" s="1" t="str">
        <f>HYPERLINK("https://talan.bank.gov.ua/get-user-certificate/WmaP3gWFqQvac0Kii9in","Завантажити сертифікат")</f>
        <v>Завантажити сертифікат</v>
      </c>
    </row>
    <row r="956" spans="1:3" x14ac:dyDescent="0.3">
      <c r="A956" s="3">
        <v>955</v>
      </c>
      <c r="B956" s="1" t="s">
        <v>945</v>
      </c>
      <c r="C956" s="1" t="str">
        <f>HYPERLINK("https://talan.bank.gov.ua/get-user-certificate/WmaP35EGFLst1FXXy6bZ","Завантажити сертифікат")</f>
        <v>Завантажити сертифікат</v>
      </c>
    </row>
    <row r="957" spans="1:3" x14ac:dyDescent="0.3">
      <c r="A957" s="3">
        <v>956</v>
      </c>
      <c r="B957" s="1" t="s">
        <v>946</v>
      </c>
      <c r="C957" s="1" t="str">
        <f>HYPERLINK("https://talan.bank.gov.ua/get-user-certificate/WmaP3QveK89uyGMrajDM","Завантажити сертифікат")</f>
        <v>Завантажити сертифікат</v>
      </c>
    </row>
    <row r="958" spans="1:3" x14ac:dyDescent="0.3">
      <c r="A958" s="3">
        <v>957</v>
      </c>
      <c r="B958" s="1" t="s">
        <v>947</v>
      </c>
      <c r="C958" s="1" t="str">
        <f>HYPERLINK("https://talan.bank.gov.ua/get-user-certificate/WmaP3hrkTtooLfi2DRjc","Завантажити сертифікат")</f>
        <v>Завантажити сертифікат</v>
      </c>
    </row>
    <row r="959" spans="1:3" x14ac:dyDescent="0.3">
      <c r="A959" s="3">
        <v>958</v>
      </c>
      <c r="B959" s="1" t="s">
        <v>948</v>
      </c>
      <c r="C959" s="1" t="str">
        <f>HYPERLINK("https://talan.bank.gov.ua/get-user-certificate/WmaP38a2BwRCFctScnds","Завантажити сертифікат")</f>
        <v>Завантажити сертифікат</v>
      </c>
    </row>
    <row r="960" spans="1:3" x14ac:dyDescent="0.3">
      <c r="A960" s="3">
        <v>959</v>
      </c>
      <c r="B960" s="1" t="s">
        <v>949</v>
      </c>
      <c r="C960" s="1" t="str">
        <f>HYPERLINK("https://talan.bank.gov.ua/get-user-certificate/WmaP3GZMVI_MaSeNHYMK","Завантажити сертифікат")</f>
        <v>Завантажити сертифікат</v>
      </c>
    </row>
    <row r="961" spans="1:3" x14ac:dyDescent="0.3">
      <c r="A961" s="3">
        <v>960</v>
      </c>
      <c r="B961" s="1" t="s">
        <v>950</v>
      </c>
      <c r="C961" s="1" t="str">
        <f>HYPERLINK("https://talan.bank.gov.ua/get-user-certificate/WmaP3bcqn4XZh2c67RxW","Завантажити сертифікат")</f>
        <v>Завантажити сертифікат</v>
      </c>
    </row>
    <row r="962" spans="1:3" x14ac:dyDescent="0.3">
      <c r="A962" s="3">
        <v>961</v>
      </c>
      <c r="B962" s="1" t="s">
        <v>951</v>
      </c>
      <c r="C962" s="1" t="str">
        <f>HYPERLINK("https://talan.bank.gov.ua/get-user-certificate/WmaP32Up7ZNuPqU7o3p6","Завантажити сертифікат")</f>
        <v>Завантажити сертифікат</v>
      </c>
    </row>
    <row r="963" spans="1:3" x14ac:dyDescent="0.3">
      <c r="A963" s="3">
        <v>962</v>
      </c>
      <c r="B963" s="1" t="s">
        <v>952</v>
      </c>
      <c r="C963" s="1" t="str">
        <f>HYPERLINK("https://talan.bank.gov.ua/get-user-certificate/WmaP361lpda_ZNp28x1g","Завантажити сертифікат")</f>
        <v>Завантажити сертифікат</v>
      </c>
    </row>
    <row r="964" spans="1:3" ht="28.8" x14ac:dyDescent="0.3">
      <c r="A964" s="3">
        <v>963</v>
      </c>
      <c r="B964" s="1" t="s">
        <v>953</v>
      </c>
      <c r="C964" s="1" t="str">
        <f>HYPERLINK("https://talan.bank.gov.ua/get-user-certificate/WmaP3IiQZXHCtY6lIMDt","Завантажити сертифікат")</f>
        <v>Завантажити сертифікат</v>
      </c>
    </row>
    <row r="965" spans="1:3" ht="28.8" x14ac:dyDescent="0.3">
      <c r="A965" s="3">
        <v>964</v>
      </c>
      <c r="B965" s="1" t="s">
        <v>954</v>
      </c>
      <c r="C965" s="1" t="str">
        <f>HYPERLINK("https://talan.bank.gov.ua/get-user-certificate/WmaP34vYHuk-jVwGW92u","Завантажити сертифікат")</f>
        <v>Завантажити сертифікат</v>
      </c>
    </row>
    <row r="966" spans="1:3" ht="28.8" x14ac:dyDescent="0.3">
      <c r="A966" s="3">
        <v>965</v>
      </c>
      <c r="B966" s="1" t="s">
        <v>955</v>
      </c>
      <c r="C966" s="1" t="str">
        <f>HYPERLINK("https://talan.bank.gov.ua/get-user-certificate/WmaP39S_IcpNgam_InVH","Завантажити сертифікат")</f>
        <v>Завантажити сертифікат</v>
      </c>
    </row>
    <row r="967" spans="1:3" ht="43.2" x14ac:dyDescent="0.3">
      <c r="A967" s="3">
        <v>966</v>
      </c>
      <c r="B967" s="1" t="s">
        <v>956</v>
      </c>
      <c r="C967" s="1" t="str">
        <f>HYPERLINK("https://talan.bank.gov.ua/get-user-certificate/WmaP3UA0umLk08KD5aw8","Завантажити сертифікат")</f>
        <v>Завантажити сертифікат</v>
      </c>
    </row>
    <row r="968" spans="1:3" x14ac:dyDescent="0.3">
      <c r="A968" s="3">
        <v>967</v>
      </c>
      <c r="B968" s="1" t="s">
        <v>957</v>
      </c>
      <c r="C968" s="1" t="str">
        <f>HYPERLINK("https://talan.bank.gov.ua/get-user-certificate/WmaP3b1eft6AE4I2rUwc","Завантажити сертифікат")</f>
        <v>Завантажити сертифікат</v>
      </c>
    </row>
    <row r="969" spans="1:3" x14ac:dyDescent="0.3">
      <c r="A969" s="3">
        <v>968</v>
      </c>
      <c r="B969" s="1" t="s">
        <v>958</v>
      </c>
      <c r="C969" s="1" t="str">
        <f>HYPERLINK("https://talan.bank.gov.ua/get-user-certificate/WmaP3szl8NDveRTh8663","Завантажити сертифікат")</f>
        <v>Завантажити сертифікат</v>
      </c>
    </row>
    <row r="970" spans="1:3" ht="28.8" x14ac:dyDescent="0.3">
      <c r="A970" s="3">
        <v>969</v>
      </c>
      <c r="B970" s="1" t="s">
        <v>959</v>
      </c>
      <c r="C970" s="1" t="str">
        <f>HYPERLINK("https://talan.bank.gov.ua/get-user-certificate/WmaP3Ek1PzBsumzN1RFN","Завантажити сертифікат")</f>
        <v>Завантажити сертифікат</v>
      </c>
    </row>
    <row r="971" spans="1:3" ht="28.8" x14ac:dyDescent="0.3">
      <c r="A971" s="3">
        <v>970</v>
      </c>
      <c r="B971" s="1" t="s">
        <v>960</v>
      </c>
      <c r="C971" s="1" t="str">
        <f>HYPERLINK("https://talan.bank.gov.ua/get-user-certificate/WmaP3vDkRg9v1PNZMzyT","Завантажити сертифікат")</f>
        <v>Завантажити сертифікат</v>
      </c>
    </row>
    <row r="972" spans="1:3" x14ac:dyDescent="0.3">
      <c r="A972" s="3">
        <v>971</v>
      </c>
      <c r="B972" s="1" t="s">
        <v>961</v>
      </c>
      <c r="C972" s="1" t="str">
        <f>HYPERLINK("https://talan.bank.gov.ua/get-user-certificate/WmaP3Gd9jMZVmgorTc2O","Завантажити сертифікат")</f>
        <v>Завантажити сертифікат</v>
      </c>
    </row>
    <row r="973" spans="1:3" ht="28.8" x14ac:dyDescent="0.3">
      <c r="A973" s="3">
        <v>972</v>
      </c>
      <c r="B973" s="1" t="s">
        <v>962</v>
      </c>
      <c r="C973" s="1" t="str">
        <f>HYPERLINK("https://talan.bank.gov.ua/get-user-certificate/WmaP3Ef6_mXgWrgf4lfH","Завантажити сертифікат")</f>
        <v>Завантажити сертифікат</v>
      </c>
    </row>
    <row r="974" spans="1:3" x14ac:dyDescent="0.3">
      <c r="A974" s="3">
        <v>973</v>
      </c>
      <c r="B974" s="1" t="s">
        <v>963</v>
      </c>
      <c r="C974" s="1" t="str">
        <f>HYPERLINK("https://talan.bank.gov.ua/get-user-certificate/WmaP3yxdsAyqejDdhLZj","Завантажити сертифікат")</f>
        <v>Завантажити сертифікат</v>
      </c>
    </row>
    <row r="975" spans="1:3" ht="28.8" x14ac:dyDescent="0.3">
      <c r="A975" s="3">
        <v>974</v>
      </c>
      <c r="B975" s="1" t="s">
        <v>964</v>
      </c>
      <c r="C975" s="1" t="str">
        <f>HYPERLINK("https://talan.bank.gov.ua/get-user-certificate/WmaP3JFODFhFuwzKgy-U","Завантажити сертифікат")</f>
        <v>Завантажити сертифікат</v>
      </c>
    </row>
    <row r="976" spans="1:3" ht="28.8" x14ac:dyDescent="0.3">
      <c r="A976" s="3">
        <v>975</v>
      </c>
      <c r="B976" s="1" t="s">
        <v>965</v>
      </c>
      <c r="C976" s="1" t="str">
        <f>HYPERLINK("https://talan.bank.gov.ua/get-user-certificate/WmaP3mZH18Aw8BxdTTPY","Завантажити сертифікат")</f>
        <v>Завантажити сертифікат</v>
      </c>
    </row>
    <row r="977" spans="1:3" x14ac:dyDescent="0.3">
      <c r="A977" s="3">
        <v>976</v>
      </c>
      <c r="B977" s="1" t="s">
        <v>966</v>
      </c>
      <c r="C977" s="1" t="str">
        <f>HYPERLINK("https://talan.bank.gov.ua/get-user-certificate/WmaP3Hdi6-8-d715dFxg","Завантажити сертифікат")</f>
        <v>Завантажити сертифікат</v>
      </c>
    </row>
    <row r="978" spans="1:3" x14ac:dyDescent="0.3">
      <c r="A978" s="3">
        <v>977</v>
      </c>
      <c r="B978" s="1" t="s">
        <v>967</v>
      </c>
      <c r="C978" s="1" t="str">
        <f>HYPERLINK("https://talan.bank.gov.ua/get-user-certificate/WmaP3oe1-jASnpxuLoWr","Завантажити сертифікат")</f>
        <v>Завантажити сертифікат</v>
      </c>
    </row>
    <row r="979" spans="1:3" x14ac:dyDescent="0.3">
      <c r="A979" s="3">
        <v>978</v>
      </c>
      <c r="B979" s="1" t="s">
        <v>968</v>
      </c>
      <c r="C979" s="1" t="str">
        <f>HYPERLINK("https://talan.bank.gov.ua/get-user-certificate/WmaP3LP7HJDkhbWp75zY","Завантажити сертифікат")</f>
        <v>Завантажити сертифікат</v>
      </c>
    </row>
    <row r="980" spans="1:3" x14ac:dyDescent="0.3">
      <c r="A980" s="3">
        <v>979</v>
      </c>
      <c r="B980" s="1" t="s">
        <v>969</v>
      </c>
      <c r="C980" s="1" t="str">
        <f>HYPERLINK("https://talan.bank.gov.ua/get-user-certificate/WmaP3mqy4hAOl_CVv_1_","Завантажити сертифікат")</f>
        <v>Завантажити сертифікат</v>
      </c>
    </row>
    <row r="981" spans="1:3" x14ac:dyDescent="0.3">
      <c r="A981" s="3">
        <v>980</v>
      </c>
      <c r="B981" s="1" t="s">
        <v>970</v>
      </c>
      <c r="C981" s="1" t="str">
        <f>HYPERLINK("https://talan.bank.gov.ua/get-user-certificate/WmaP3nmBwqeSbn23tanf","Завантажити сертифікат")</f>
        <v>Завантажити сертифікат</v>
      </c>
    </row>
    <row r="982" spans="1:3" ht="43.2" x14ac:dyDescent="0.3">
      <c r="A982" s="3">
        <v>981</v>
      </c>
      <c r="B982" s="1" t="s">
        <v>971</v>
      </c>
      <c r="C982" s="1" t="str">
        <f>HYPERLINK("https://talan.bank.gov.ua/get-user-certificate/WmaP3D1vBlg2EiQ897va","Завантажити сертифікат")</f>
        <v>Завантажити сертифікат</v>
      </c>
    </row>
    <row r="983" spans="1:3" ht="28.8" x14ac:dyDescent="0.3">
      <c r="A983" s="3">
        <v>982</v>
      </c>
      <c r="B983" s="1" t="s">
        <v>972</v>
      </c>
      <c r="C983" s="1" t="str">
        <f>HYPERLINK("https://talan.bank.gov.ua/get-user-certificate/WmaP398BcjBgPq2WJOvD","Завантажити сертифікат")</f>
        <v>Завантажити сертифікат</v>
      </c>
    </row>
    <row r="984" spans="1:3" x14ac:dyDescent="0.3">
      <c r="A984" s="3">
        <v>983</v>
      </c>
      <c r="B984" s="1" t="s">
        <v>973</v>
      </c>
      <c r="C984" s="1" t="str">
        <f>HYPERLINK("https://talan.bank.gov.ua/get-user-certificate/WmaP3NYnBs6c5Q2pAZvG","Завантажити сертифікат")</f>
        <v>Завантажити сертифікат</v>
      </c>
    </row>
    <row r="985" spans="1:3" ht="43.2" x14ac:dyDescent="0.3">
      <c r="A985" s="3">
        <v>984</v>
      </c>
      <c r="B985" s="1" t="s">
        <v>974</v>
      </c>
      <c r="C985" s="1" t="str">
        <f>HYPERLINK("https://talan.bank.gov.ua/get-user-certificate/WmaP3eE2vyZQEGTN12DY","Завантажити сертифікат")</f>
        <v>Завантажити сертифікат</v>
      </c>
    </row>
    <row r="986" spans="1:3" x14ac:dyDescent="0.3">
      <c r="A986" s="3">
        <v>985</v>
      </c>
      <c r="B986" s="1" t="s">
        <v>975</v>
      </c>
      <c r="C986" s="1" t="str">
        <f>HYPERLINK("https://talan.bank.gov.ua/get-user-certificate/WmaP3-W2KrrruZPvK7Dg","Завантажити сертифікат")</f>
        <v>Завантажити сертифікат</v>
      </c>
    </row>
    <row r="987" spans="1:3" ht="57.6" x14ac:dyDescent="0.3">
      <c r="A987" s="3">
        <v>986</v>
      </c>
      <c r="B987" s="1" t="s">
        <v>1101</v>
      </c>
      <c r="C987" t="str">
        <f>HYPERLINK("https://talan.bank.gov.ua/get-user-certificate/lnKV8AXYncObEQ9fda-g","Завантажити сертифікат")</f>
        <v>Завантажити сертифікат</v>
      </c>
    </row>
    <row r="988" spans="1:3" x14ac:dyDescent="0.3">
      <c r="A988" s="3">
        <v>987</v>
      </c>
      <c r="B988" s="1" t="s">
        <v>976</v>
      </c>
      <c r="C988" s="1" t="str">
        <f>HYPERLINK("https://talan.bank.gov.ua/get-user-certificate/WmaP3MlObel3CiMJmoPp","Завантажити сертифікат")</f>
        <v>Завантажити сертифікат</v>
      </c>
    </row>
    <row r="989" spans="1:3" ht="43.2" x14ac:dyDescent="0.3">
      <c r="A989" s="3">
        <v>988</v>
      </c>
      <c r="B989" s="1" t="s">
        <v>977</v>
      </c>
      <c r="C989" s="1" t="str">
        <f>HYPERLINK("https://talan.bank.gov.ua/get-user-certificate/WmaP3MibZFlZX9tFlTRb","Завантажити сертифікат")</f>
        <v>Завантажити сертифікат</v>
      </c>
    </row>
    <row r="990" spans="1:3" ht="28.8" x14ac:dyDescent="0.3">
      <c r="A990" s="3">
        <v>989</v>
      </c>
      <c r="B990" s="1" t="s">
        <v>978</v>
      </c>
      <c r="C990" s="1" t="str">
        <f>HYPERLINK("https://talan.bank.gov.ua/get-user-certificate/WmaP3Uim2wMTAN5vOi6M","Завантажити сертифікат")</f>
        <v>Завантажити сертифікат</v>
      </c>
    </row>
    <row r="991" spans="1:3" x14ac:dyDescent="0.3">
      <c r="A991" s="3">
        <v>990</v>
      </c>
      <c r="B991" s="1" t="s">
        <v>979</v>
      </c>
      <c r="C991" s="1" t="str">
        <f>HYPERLINK("https://talan.bank.gov.ua/get-user-certificate/WmaP3rpWyHs9jzk1DVdH","Завантажити сертифікат")</f>
        <v>Завантажити сертифікат</v>
      </c>
    </row>
    <row r="992" spans="1:3" x14ac:dyDescent="0.3">
      <c r="A992" s="3">
        <v>991</v>
      </c>
      <c r="B992" s="1" t="s">
        <v>980</v>
      </c>
      <c r="C992" s="1" t="str">
        <f>HYPERLINK("https://talan.bank.gov.ua/get-user-certificate/WmaP3bNiQWH9sd9haumq","Завантажити сертифікат")</f>
        <v>Завантажити сертифікат</v>
      </c>
    </row>
    <row r="993" spans="1:3" ht="28.8" x14ac:dyDescent="0.3">
      <c r="A993" s="3">
        <v>992</v>
      </c>
      <c r="B993" s="1" t="s">
        <v>981</v>
      </c>
      <c r="C993" s="1" t="str">
        <f>HYPERLINK("https://talan.bank.gov.ua/get-user-certificate/WmaP3k1fneyU4ZaGaHmb","Завантажити сертифікат")</f>
        <v>Завантажити сертифікат</v>
      </c>
    </row>
    <row r="994" spans="1:3" x14ac:dyDescent="0.3">
      <c r="A994" s="3">
        <v>993</v>
      </c>
      <c r="B994" s="1" t="s">
        <v>982</v>
      </c>
      <c r="C994" s="1" t="str">
        <f>HYPERLINK("https://talan.bank.gov.ua/get-user-certificate/WmaP3FF1hoUEFSrypkt3","Завантажити сертифікат")</f>
        <v>Завантажити сертифікат</v>
      </c>
    </row>
    <row r="995" spans="1:3" ht="43.2" x14ac:dyDescent="0.3">
      <c r="A995" s="3">
        <v>994</v>
      </c>
      <c r="B995" s="1" t="s">
        <v>983</v>
      </c>
      <c r="C995" s="1" t="str">
        <f>HYPERLINK("https://talan.bank.gov.ua/get-user-certificate/WmaP3M9ChIkfwdTS6nxP","Завантажити сертифікат")</f>
        <v>Завантажити сертифікат</v>
      </c>
    </row>
    <row r="996" spans="1:3" ht="28.8" x14ac:dyDescent="0.3">
      <c r="A996" s="3">
        <v>995</v>
      </c>
      <c r="B996" s="1" t="s">
        <v>984</v>
      </c>
      <c r="C996" s="1" t="str">
        <f>HYPERLINK("https://talan.bank.gov.ua/get-user-certificate/WmaP31-bb3PLG507I7Jx","Завантажити сертифікат")</f>
        <v>Завантажити сертифікат</v>
      </c>
    </row>
    <row r="997" spans="1:3" ht="28.8" x14ac:dyDescent="0.3">
      <c r="A997" s="3">
        <v>996</v>
      </c>
      <c r="B997" s="1" t="s">
        <v>985</v>
      </c>
      <c r="C997" s="1" t="str">
        <f>HYPERLINK("https://talan.bank.gov.ua/get-user-certificate/WmaP3Q2JEhE9t0r2kSyU","Завантажити сертифікат")</f>
        <v>Завантажити сертифікат</v>
      </c>
    </row>
    <row r="998" spans="1:3" ht="28.8" x14ac:dyDescent="0.3">
      <c r="A998" s="3">
        <v>997</v>
      </c>
      <c r="B998" s="1" t="s">
        <v>986</v>
      </c>
      <c r="C998" s="1" t="str">
        <f>HYPERLINK("https://talan.bank.gov.ua/get-user-certificate/WmaP3I5F9sejaRtkpiOL","Завантажити сертифікат")</f>
        <v>Завантажити сертифікат</v>
      </c>
    </row>
    <row r="999" spans="1:3" ht="28.8" x14ac:dyDescent="0.3">
      <c r="A999" s="3">
        <v>998</v>
      </c>
      <c r="B999" s="1" t="s">
        <v>987</v>
      </c>
      <c r="C999" s="1" t="str">
        <f>HYPERLINK("https://talan.bank.gov.ua/get-user-certificate/WmaP3ZyoMStgLgJTHKVk","Завантажити сертифікат")</f>
        <v>Завантажити сертифікат</v>
      </c>
    </row>
    <row r="1000" spans="1:3" x14ac:dyDescent="0.3">
      <c r="A1000" s="3">
        <v>999</v>
      </c>
      <c r="B1000" s="1" t="s">
        <v>988</v>
      </c>
      <c r="C1000" s="1" t="str">
        <f>HYPERLINK("https://talan.bank.gov.ua/get-user-certificate/WmaP3_rv9SuaLr9UKOP1","Завантажити сертифікат")</f>
        <v>Завантажити сертифікат</v>
      </c>
    </row>
    <row r="1001" spans="1:3" x14ac:dyDescent="0.3">
      <c r="A1001" s="3">
        <v>1000</v>
      </c>
      <c r="B1001" s="1" t="s">
        <v>989</v>
      </c>
      <c r="C1001" s="1" t="str">
        <f>HYPERLINK("https://talan.bank.gov.ua/get-user-certificate/WmaP3a_AJQZhqw8jHOxf","Завантажити сертифікат")</f>
        <v>Завантажити сертифікат</v>
      </c>
    </row>
    <row r="1002" spans="1:3" ht="28.8" x14ac:dyDescent="0.3">
      <c r="A1002" s="3">
        <v>1001</v>
      </c>
      <c r="B1002" s="1" t="s">
        <v>990</v>
      </c>
      <c r="C1002" s="1" t="str">
        <f>HYPERLINK("https://talan.bank.gov.ua/get-user-certificate/WmaP3FDpXolKU_i-ODTK","Завантажити сертифікат")</f>
        <v>Завантажити сертифікат</v>
      </c>
    </row>
    <row r="1003" spans="1:3" ht="28.8" x14ac:dyDescent="0.3">
      <c r="A1003" s="3">
        <v>1002</v>
      </c>
      <c r="B1003" s="1" t="s">
        <v>991</v>
      </c>
      <c r="C1003" s="1" t="str">
        <f>HYPERLINK("https://talan.bank.gov.ua/get-user-certificate/WmaP3ulUVbUtboKyXHyG","Завантажити сертифікат")</f>
        <v>Завантажити сертифікат</v>
      </c>
    </row>
    <row r="1004" spans="1:3" x14ac:dyDescent="0.3">
      <c r="A1004" s="3">
        <v>1003</v>
      </c>
      <c r="B1004" s="1" t="s">
        <v>992</v>
      </c>
      <c r="C1004" s="1" t="str">
        <f>HYPERLINK("https://talan.bank.gov.ua/get-user-certificate/WmaP3QGPLgNWjFIUuILm","Завантажити сертифікат")</f>
        <v>Завантажити сертифікат</v>
      </c>
    </row>
    <row r="1005" spans="1:3" ht="28.8" x14ac:dyDescent="0.3">
      <c r="A1005" s="3">
        <v>1004</v>
      </c>
      <c r="B1005" s="1" t="s">
        <v>993</v>
      </c>
      <c r="C1005" s="1" t="str">
        <f>HYPERLINK("https://talan.bank.gov.ua/get-user-certificate/WmaP3vgYYTO5ABGOxeQk","Завантажити сертифікат")</f>
        <v>Завантажити сертифікат</v>
      </c>
    </row>
    <row r="1006" spans="1:3" ht="28.8" x14ac:dyDescent="0.3">
      <c r="A1006" s="3">
        <v>1005</v>
      </c>
      <c r="B1006" s="1" t="s">
        <v>994</v>
      </c>
      <c r="C1006" s="1" t="str">
        <f>HYPERLINK("https://talan.bank.gov.ua/get-user-certificate/WmaP3ZjctCfbEURCqNRM","Завантажити сертифікат")</f>
        <v>Завантажити сертифікат</v>
      </c>
    </row>
    <row r="1007" spans="1:3" ht="43.2" x14ac:dyDescent="0.3">
      <c r="A1007" s="3">
        <v>1006</v>
      </c>
      <c r="B1007" s="1" t="s">
        <v>995</v>
      </c>
      <c r="C1007" s="1" t="str">
        <f>HYPERLINK("https://talan.bank.gov.ua/get-user-certificate/WmaP3C0UWuXq6uTvnmYW","Завантажити сертифікат")</f>
        <v>Завантажити сертифікат</v>
      </c>
    </row>
    <row r="1008" spans="1:3" ht="28.8" x14ac:dyDescent="0.3">
      <c r="A1008" s="3">
        <v>1007</v>
      </c>
      <c r="B1008" s="1" t="s">
        <v>996</v>
      </c>
      <c r="C1008" s="1" t="str">
        <f>HYPERLINK("https://talan.bank.gov.ua/get-user-certificate/WmaP3NT8CibqHy7-2xeI","Завантажити сертифікат")</f>
        <v>Завантажити сертифікат</v>
      </c>
    </row>
    <row r="1009" spans="1:3" x14ac:dyDescent="0.3">
      <c r="A1009" s="3">
        <v>1008</v>
      </c>
      <c r="B1009" s="1" t="s">
        <v>997</v>
      </c>
      <c r="C1009" s="1" t="str">
        <f>HYPERLINK("https://talan.bank.gov.ua/get-user-certificate/WmaP30Amqd7dNLx0D9p4","Завантажити сертифікат")</f>
        <v>Завантажити сертифікат</v>
      </c>
    </row>
    <row r="1010" spans="1:3" ht="28.8" x14ac:dyDescent="0.3">
      <c r="A1010" s="3">
        <v>1009</v>
      </c>
      <c r="B1010" s="1" t="s">
        <v>998</v>
      </c>
      <c r="C1010" s="1" t="str">
        <f>HYPERLINK("https://talan.bank.gov.ua/get-user-certificate/WmaP3NUtZkBnL97mhcio","Завантажити сертифікат")</f>
        <v>Завантажити сертифікат</v>
      </c>
    </row>
    <row r="1011" spans="1:3" ht="28.8" x14ac:dyDescent="0.3">
      <c r="A1011" s="3">
        <v>1010</v>
      </c>
      <c r="B1011" s="1" t="s">
        <v>999</v>
      </c>
      <c r="C1011" s="1" t="str">
        <f>HYPERLINK("https://talan.bank.gov.ua/get-user-certificate/WmaP3Hw9cG5vzbkGx8Qe","Завантажити сертифікат")</f>
        <v>Завантажити сертифікат</v>
      </c>
    </row>
    <row r="1012" spans="1:3" ht="28.8" x14ac:dyDescent="0.3">
      <c r="A1012" s="3">
        <v>1011</v>
      </c>
      <c r="B1012" s="1" t="s">
        <v>1000</v>
      </c>
      <c r="C1012" s="1" t="str">
        <f>HYPERLINK("https://talan.bank.gov.ua/get-user-certificate/WmaP3bTCqpw-M88vK37V","Завантажити сертифікат")</f>
        <v>Завантажити сертифікат</v>
      </c>
    </row>
    <row r="1013" spans="1:3" x14ac:dyDescent="0.3">
      <c r="A1013" s="3">
        <v>1012</v>
      </c>
      <c r="B1013" s="1" t="s">
        <v>1001</v>
      </c>
      <c r="C1013" s="1" t="str">
        <f>HYPERLINK("https://talan.bank.gov.ua/get-user-certificate/WmaP3G6d88QpD4Rc3xGy","Завантажити сертифікат")</f>
        <v>Завантажити сертифікат</v>
      </c>
    </row>
    <row r="1014" spans="1:3" x14ac:dyDescent="0.3">
      <c r="A1014" s="3">
        <v>1013</v>
      </c>
      <c r="B1014" s="1" t="s">
        <v>1002</v>
      </c>
      <c r="C1014" s="1" t="str">
        <f>HYPERLINK("https://talan.bank.gov.ua/get-user-certificate/WmaP35IVjtYlIRpypJy5","Завантажити сертифікат")</f>
        <v>Завантажити сертифікат</v>
      </c>
    </row>
    <row r="1015" spans="1:3" x14ac:dyDescent="0.3">
      <c r="A1015" s="3">
        <v>1014</v>
      </c>
      <c r="B1015" s="1" t="s">
        <v>1003</v>
      </c>
      <c r="C1015" s="1" t="str">
        <f>HYPERLINK("https://talan.bank.gov.ua/get-user-certificate/WmaP3ydbKTfoyRHGWTWf","Завантажити сертифікат")</f>
        <v>Завантажити сертифікат</v>
      </c>
    </row>
    <row r="1016" spans="1:3" ht="43.2" x14ac:dyDescent="0.3">
      <c r="A1016" s="3">
        <v>1015</v>
      </c>
      <c r="B1016" s="1" t="s">
        <v>1004</v>
      </c>
      <c r="C1016" s="1" t="str">
        <f>HYPERLINK("https://talan.bank.gov.ua/get-user-certificate/WmaP3ZHq_xSpL3244MvV","Завантажити сертифікат")</f>
        <v>Завантажити сертифікат</v>
      </c>
    </row>
    <row r="1017" spans="1:3" x14ac:dyDescent="0.3">
      <c r="A1017" s="3">
        <v>1016</v>
      </c>
      <c r="B1017" s="1" t="s">
        <v>1005</v>
      </c>
      <c r="C1017" s="1" t="str">
        <f>HYPERLINK("https://talan.bank.gov.ua/get-user-certificate/WmaP3Uf2MyXfWdJ6lV3J","Завантажити сертифікат")</f>
        <v>Завантажити сертифікат</v>
      </c>
    </row>
    <row r="1018" spans="1:3" ht="28.8" x14ac:dyDescent="0.3">
      <c r="A1018" s="3">
        <v>1017</v>
      </c>
      <c r="B1018" s="1" t="s">
        <v>1006</v>
      </c>
      <c r="C1018" s="1" t="str">
        <f>HYPERLINK("https://talan.bank.gov.ua/get-user-certificate/WmaP3NnkB13c3hMctnFN","Завантажити сертифікат")</f>
        <v>Завантажити сертифікат</v>
      </c>
    </row>
    <row r="1019" spans="1:3" ht="28.8" x14ac:dyDescent="0.3">
      <c r="A1019" s="3">
        <v>1018</v>
      </c>
      <c r="B1019" s="1" t="s">
        <v>1007</v>
      </c>
      <c r="C1019" s="1" t="str">
        <f>HYPERLINK("https://talan.bank.gov.ua/get-user-certificate/WmaP38R9k0WbajLFswfg","Завантажити сертифікат")</f>
        <v>Завантажити сертифікат</v>
      </c>
    </row>
    <row r="1020" spans="1:3" ht="28.8" x14ac:dyDescent="0.3">
      <c r="A1020" s="3">
        <v>1019</v>
      </c>
      <c r="B1020" s="1" t="s">
        <v>1008</v>
      </c>
      <c r="C1020" s="1" t="str">
        <f>HYPERLINK("https://talan.bank.gov.ua/get-user-certificate/WmaP3nYVCVkXATGPqJXK","Завантажити сертифікат")</f>
        <v>Завантажити сертифікат</v>
      </c>
    </row>
    <row r="1021" spans="1:3" ht="28.8" x14ac:dyDescent="0.3">
      <c r="A1021" s="3">
        <v>1020</v>
      </c>
      <c r="B1021" s="1" t="s">
        <v>1009</v>
      </c>
      <c r="C1021" s="1" t="str">
        <f>HYPERLINK("https://talan.bank.gov.ua/get-user-certificate/WmaP3XnYuIgK0_dT8lF0","Завантажити сертифікат")</f>
        <v>Завантажити сертифікат</v>
      </c>
    </row>
    <row r="1022" spans="1:3" ht="28.8" x14ac:dyDescent="0.3">
      <c r="A1022" s="3">
        <v>1021</v>
      </c>
      <c r="B1022" s="1" t="s">
        <v>1010</v>
      </c>
      <c r="C1022" s="1" t="str">
        <f>HYPERLINK("https://talan.bank.gov.ua/get-user-certificate/WmaP3huc7An850si1fyP","Завантажити сертифікат")</f>
        <v>Завантажити сертифікат</v>
      </c>
    </row>
    <row r="1023" spans="1:3" ht="28.8" x14ac:dyDescent="0.3">
      <c r="A1023" s="3">
        <v>1022</v>
      </c>
      <c r="B1023" s="1" t="s">
        <v>1011</v>
      </c>
      <c r="C1023" s="1" t="str">
        <f>HYPERLINK("https://talan.bank.gov.ua/get-user-certificate/WmaP3TpZpdgBw9EJ5Qqk","Завантажити сертифікат")</f>
        <v>Завантажити сертифікат</v>
      </c>
    </row>
    <row r="1024" spans="1:3" x14ac:dyDescent="0.3">
      <c r="A1024" s="3">
        <v>1023</v>
      </c>
      <c r="B1024" s="1" t="s">
        <v>1012</v>
      </c>
      <c r="C1024" s="1" t="str">
        <f>HYPERLINK("https://talan.bank.gov.ua/get-user-certificate/WmaP3KVjJX5yrtg-_C4Y","Завантажити сертифікат")</f>
        <v>Завантажити сертифікат</v>
      </c>
    </row>
    <row r="1025" spans="1:3" x14ac:dyDescent="0.3">
      <c r="A1025" s="3">
        <v>1024</v>
      </c>
      <c r="B1025" s="1" t="s">
        <v>1012</v>
      </c>
      <c r="C1025" s="1" t="str">
        <f>HYPERLINK("https://talan.bank.gov.ua/get-user-certificate/WmaP3946XthO1dknNSVd","Завантажити сертифікат")</f>
        <v>Завантажити сертифікат</v>
      </c>
    </row>
    <row r="1026" spans="1:3" ht="28.8" x14ac:dyDescent="0.3">
      <c r="A1026" s="3">
        <v>1025</v>
      </c>
      <c r="B1026" s="1" t="s">
        <v>1013</v>
      </c>
      <c r="C1026" s="1" t="str">
        <f>HYPERLINK("https://talan.bank.gov.ua/get-user-certificate/WmaP3or0d64wNG-cA_QU","Завантажити сертифікат")</f>
        <v>Завантажити сертифікат</v>
      </c>
    </row>
    <row r="1027" spans="1:3" x14ac:dyDescent="0.3">
      <c r="A1027" s="3">
        <v>1026</v>
      </c>
      <c r="B1027" s="1" t="s">
        <v>1014</v>
      </c>
      <c r="C1027" s="1" t="str">
        <f>HYPERLINK("https://talan.bank.gov.ua/get-user-certificate/WmaP37Arp7sCPasHh93U","Завантажити сертифікат")</f>
        <v>Завантажити сертифікат</v>
      </c>
    </row>
    <row r="1028" spans="1:3" ht="28.8" x14ac:dyDescent="0.3">
      <c r="A1028" s="3">
        <v>1027</v>
      </c>
      <c r="B1028" s="1" t="s">
        <v>1015</v>
      </c>
      <c r="C1028" s="1" t="str">
        <f>HYPERLINK("https://talan.bank.gov.ua/get-user-certificate/WmaP3HpK7tCWdPrAUtlV","Завантажити сертифікат")</f>
        <v>Завантажити сертифікат</v>
      </c>
    </row>
    <row r="1029" spans="1:3" x14ac:dyDescent="0.3">
      <c r="A1029" s="3">
        <v>1028</v>
      </c>
      <c r="B1029" s="1" t="s">
        <v>1016</v>
      </c>
      <c r="C1029" s="1" t="str">
        <f>HYPERLINK("https://talan.bank.gov.ua/get-user-certificate/WmaP37Hbb2P9t2XTDj4e","Завантажити сертифікат")</f>
        <v>Завантажити сертифікат</v>
      </c>
    </row>
    <row r="1030" spans="1:3" ht="28.8" x14ac:dyDescent="0.3">
      <c r="A1030" s="3">
        <v>1029</v>
      </c>
      <c r="B1030" s="1" t="s">
        <v>1017</v>
      </c>
      <c r="C1030" s="1" t="str">
        <f>HYPERLINK("https://talan.bank.gov.ua/get-user-certificate/WmaP35_wP87INghMVRwF","Завантажити сертифікат")</f>
        <v>Завантажити сертифікат</v>
      </c>
    </row>
    <row r="1031" spans="1:3" x14ac:dyDescent="0.3">
      <c r="A1031" s="3">
        <v>1030</v>
      </c>
      <c r="B1031" s="1" t="s">
        <v>1018</v>
      </c>
      <c r="C1031" s="1" t="str">
        <f>HYPERLINK("https://talan.bank.gov.ua/get-user-certificate/WmaP3Pscd0y6AKjgpVQh","Завантажити сертифікат")</f>
        <v>Завантажити сертифікат</v>
      </c>
    </row>
    <row r="1032" spans="1:3" ht="28.8" x14ac:dyDescent="0.3">
      <c r="A1032" s="3">
        <v>1031</v>
      </c>
      <c r="B1032" s="1" t="s">
        <v>1019</v>
      </c>
      <c r="C1032" s="1" t="str">
        <f>HYPERLINK("https://talan.bank.gov.ua/get-user-certificate/WmaP3Rv6nOdHLYmt8mYq","Завантажити сертифікат")</f>
        <v>Завантажити сертифікат</v>
      </c>
    </row>
    <row r="1033" spans="1:3" ht="28.8" x14ac:dyDescent="0.3">
      <c r="A1033" s="3">
        <v>1032</v>
      </c>
      <c r="B1033" s="1" t="s">
        <v>1020</v>
      </c>
      <c r="C1033" s="1" t="str">
        <f>HYPERLINK("https://talan.bank.gov.ua/get-user-certificate/WmaP396uGdN0gMDUcvWr","Завантажити сертифікат")</f>
        <v>Завантажити сертифікат</v>
      </c>
    </row>
    <row r="1034" spans="1:3" ht="28.8" x14ac:dyDescent="0.3">
      <c r="A1034" s="3">
        <v>1033</v>
      </c>
      <c r="B1034" s="1" t="s">
        <v>1021</v>
      </c>
      <c r="C1034" s="1" t="str">
        <f>HYPERLINK("https://talan.bank.gov.ua/get-user-certificate/WmaP3c1dbtScuzAKUiet","Завантажити сертифікат")</f>
        <v>Завантажити сертифікат</v>
      </c>
    </row>
    <row r="1035" spans="1:3" ht="28.8" x14ac:dyDescent="0.3">
      <c r="A1035" s="3">
        <v>1034</v>
      </c>
      <c r="B1035" s="1" t="s">
        <v>1022</v>
      </c>
      <c r="C1035" s="1" t="str">
        <f>HYPERLINK("https://talan.bank.gov.ua/get-user-certificate/WmaP3V4TNB9YqcXVdKPB","Завантажити сертифікат")</f>
        <v>Завантажити сертифікат</v>
      </c>
    </row>
    <row r="1036" spans="1:3" ht="28.8" x14ac:dyDescent="0.3">
      <c r="A1036" s="3">
        <v>1035</v>
      </c>
      <c r="B1036" s="1" t="s">
        <v>1023</v>
      </c>
      <c r="C1036" s="1" t="str">
        <f>HYPERLINK("https://talan.bank.gov.ua/get-user-certificate/WmaP3nCDkys5Xxe15vgX","Завантажити сертифікат")</f>
        <v>Завантажити сертифікат</v>
      </c>
    </row>
    <row r="1037" spans="1:3" ht="28.8" x14ac:dyDescent="0.3">
      <c r="A1037" s="3">
        <v>1036</v>
      </c>
      <c r="B1037" s="1" t="s">
        <v>1024</v>
      </c>
      <c r="C1037" s="1" t="str">
        <f>HYPERLINK("https://talan.bank.gov.ua/get-user-certificate/WmaP3oVbbPXi-R4CIjlO","Завантажити сертифікат")</f>
        <v>Завантажити сертифікат</v>
      </c>
    </row>
    <row r="1038" spans="1:3" x14ac:dyDescent="0.3">
      <c r="A1038" s="3">
        <v>1037</v>
      </c>
      <c r="B1038" s="1" t="s">
        <v>1025</v>
      </c>
      <c r="C1038" s="1" t="str">
        <f>HYPERLINK("https://talan.bank.gov.ua/get-user-certificate/WmaP3Jst-6vjGH3wYAkd","Завантажити сертифікат")</f>
        <v>Завантажити сертифікат</v>
      </c>
    </row>
    <row r="1039" spans="1:3" x14ac:dyDescent="0.3">
      <c r="A1039" s="3">
        <v>1038</v>
      </c>
      <c r="B1039" s="1" t="s">
        <v>1026</v>
      </c>
      <c r="C1039" s="1" t="str">
        <f>HYPERLINK("https://talan.bank.gov.ua/get-user-certificate/WmaP3HczARG1IsXa6ZsX","Завантажити сертифікат")</f>
        <v>Завантажити сертифікат</v>
      </c>
    </row>
    <row r="1040" spans="1:3" x14ac:dyDescent="0.3">
      <c r="A1040" s="3">
        <v>1039</v>
      </c>
      <c r="B1040" s="1" t="s">
        <v>1027</v>
      </c>
      <c r="C1040" s="1" t="str">
        <f>HYPERLINK("https://talan.bank.gov.ua/get-user-certificate/WmaP3BGQqvJM0m18H-rR","Завантажити сертифікат")</f>
        <v>Завантажити сертифікат</v>
      </c>
    </row>
    <row r="1041" spans="1:3" ht="28.8" x14ac:dyDescent="0.3">
      <c r="A1041" s="3">
        <v>1040</v>
      </c>
      <c r="B1041" s="1" t="s">
        <v>1028</v>
      </c>
      <c r="C1041" s="1" t="str">
        <f>HYPERLINK("https://talan.bank.gov.ua/get-user-certificate/WmaP3MDIngqJ3u1Snsa2","Завантажити сертифікат")</f>
        <v>Завантажити сертифікат</v>
      </c>
    </row>
    <row r="1042" spans="1:3" ht="28.8" x14ac:dyDescent="0.3">
      <c r="A1042" s="3">
        <v>1041</v>
      </c>
      <c r="B1042" s="1" t="s">
        <v>1029</v>
      </c>
      <c r="C1042" s="1" t="str">
        <f>HYPERLINK("https://talan.bank.gov.ua/get-user-certificate/WmaP3DOGwdbtp2MgYnLk","Завантажити сертифікат")</f>
        <v>Завантажити сертифікат</v>
      </c>
    </row>
    <row r="1043" spans="1:3" x14ac:dyDescent="0.3">
      <c r="A1043" s="3">
        <v>1042</v>
      </c>
      <c r="B1043" s="1" t="s">
        <v>1030</v>
      </c>
      <c r="C1043" s="1" t="str">
        <f>HYPERLINK("https://talan.bank.gov.ua/get-user-certificate/WmaP3uqukGxEJK81-tAC","Завантажити сертифікат")</f>
        <v>Завантажити сертифікат</v>
      </c>
    </row>
    <row r="1044" spans="1:3" ht="28.8" x14ac:dyDescent="0.3">
      <c r="A1044" s="3">
        <v>1043</v>
      </c>
      <c r="B1044" s="1" t="s">
        <v>1031</v>
      </c>
      <c r="C1044" s="1" t="str">
        <f>HYPERLINK("https://talan.bank.gov.ua/get-user-certificate/WmaP3UJrrR8G9Jfa2r5m","Завантажити сертифікат")</f>
        <v>Завантажити сертифікат</v>
      </c>
    </row>
    <row r="1045" spans="1:3" x14ac:dyDescent="0.3">
      <c r="A1045" s="3">
        <v>1044</v>
      </c>
      <c r="B1045" s="1" t="s">
        <v>1032</v>
      </c>
      <c r="C1045" s="1" t="str">
        <f>HYPERLINK("https://talan.bank.gov.ua/get-user-certificate/WmaP31JRvJqucB70p3jd","Завантажити сертифікат")</f>
        <v>Завантажити сертифікат</v>
      </c>
    </row>
    <row r="1046" spans="1:3" x14ac:dyDescent="0.3">
      <c r="A1046" s="3">
        <v>1045</v>
      </c>
      <c r="B1046" s="1" t="s">
        <v>1033</v>
      </c>
      <c r="C1046" s="1" t="str">
        <f>HYPERLINK("https://talan.bank.gov.ua/get-user-certificate/WmaP3rQiEgOBQCHYCK2R","Завантажити сертифікат")</f>
        <v>Завантажити сертифікат</v>
      </c>
    </row>
    <row r="1047" spans="1:3" ht="28.8" x14ac:dyDescent="0.3">
      <c r="A1047" s="3">
        <v>1046</v>
      </c>
      <c r="B1047" s="1" t="s">
        <v>1034</v>
      </c>
      <c r="C1047" s="1" t="str">
        <f>HYPERLINK("https://talan.bank.gov.ua/get-user-certificate/WmaP30ZhhO5XJRCHfgMM","Завантажити сертифікат")</f>
        <v>Завантажити сертифікат</v>
      </c>
    </row>
    <row r="1048" spans="1:3" x14ac:dyDescent="0.3">
      <c r="A1048" s="3">
        <v>1047</v>
      </c>
      <c r="B1048" s="1" t="s">
        <v>1035</v>
      </c>
      <c r="C1048" s="1" t="str">
        <f>HYPERLINK("https://talan.bank.gov.ua/get-user-certificate/WmaP3_Y6QdZIoc8J2Ttx","Завантажити сертифікат")</f>
        <v>Завантажити сертифікат</v>
      </c>
    </row>
    <row r="1049" spans="1:3" x14ac:dyDescent="0.3">
      <c r="A1049" s="3">
        <v>1048</v>
      </c>
      <c r="B1049" s="1" t="s">
        <v>1036</v>
      </c>
      <c r="C1049" s="1" t="str">
        <f>HYPERLINK("https://talan.bank.gov.ua/get-user-certificate/WmaP3kCeA_11DKXmtkrd","Завантажити сертифікат")</f>
        <v>Завантажити сертифікат</v>
      </c>
    </row>
    <row r="1050" spans="1:3" ht="28.8" x14ac:dyDescent="0.3">
      <c r="A1050" s="3">
        <v>1049</v>
      </c>
      <c r="B1050" s="1" t="s">
        <v>1037</v>
      </c>
      <c r="C1050" s="1" t="str">
        <f>HYPERLINK("https://talan.bank.gov.ua/get-user-certificate/WmaP37tfanxbqxepfw6T","Завантажити сертифікат")</f>
        <v>Завантажити сертифікат</v>
      </c>
    </row>
    <row r="1051" spans="1:3" x14ac:dyDescent="0.3">
      <c r="A1051" s="3">
        <v>1050</v>
      </c>
      <c r="B1051" s="1" t="s">
        <v>1038</v>
      </c>
      <c r="C1051" s="1" t="str">
        <f>HYPERLINK("https://talan.bank.gov.ua/get-user-certificate/WmaP3ifI3iRHqn6dMhDM","Завантажити сертифікат")</f>
        <v>Завантажити сертифікат</v>
      </c>
    </row>
    <row r="1052" spans="1:3" x14ac:dyDescent="0.3">
      <c r="A1052" s="3">
        <v>1051</v>
      </c>
      <c r="B1052" s="1" t="s">
        <v>1039</v>
      </c>
      <c r="C1052" s="1" t="str">
        <f>HYPERLINK("https://talan.bank.gov.ua/get-user-certificate/WmaP3Wct4cSvaYZvpAIo","Завантажити сертифікат")</f>
        <v>Завантажити сертифікат</v>
      </c>
    </row>
    <row r="1053" spans="1:3" ht="28.8" x14ac:dyDescent="0.3">
      <c r="A1053" s="3">
        <v>1052</v>
      </c>
      <c r="B1053" s="1" t="s">
        <v>1040</v>
      </c>
      <c r="C1053" s="1" t="str">
        <f>HYPERLINK("https://talan.bank.gov.ua/get-user-certificate/WmaP3sZJDR76ohmvppIP","Завантажити сертифікат")</f>
        <v>Завантажити сертифікат</v>
      </c>
    </row>
    <row r="1054" spans="1:3" x14ac:dyDescent="0.3">
      <c r="A1054" s="3">
        <v>1053</v>
      </c>
      <c r="B1054" s="1" t="s">
        <v>1041</v>
      </c>
      <c r="C1054" s="1" t="str">
        <f>HYPERLINK("https://talan.bank.gov.ua/get-user-certificate/WmaP3Q-ThDncGgutrC9P","Завантажити сертифікат")</f>
        <v>Завантажити сертифікат</v>
      </c>
    </row>
    <row r="1055" spans="1:3" x14ac:dyDescent="0.3">
      <c r="A1055" s="3">
        <v>1054</v>
      </c>
      <c r="B1055" s="1" t="s">
        <v>1042</v>
      </c>
      <c r="C1055" s="1" t="str">
        <f>HYPERLINK("https://talan.bank.gov.ua/get-user-certificate/WmaP3qx5NfJ_CodbPtmF","Завантажити сертифікат")</f>
        <v>Завантажити сертифікат</v>
      </c>
    </row>
    <row r="1056" spans="1:3" x14ac:dyDescent="0.3">
      <c r="A1056" s="3">
        <v>1055</v>
      </c>
      <c r="B1056" s="1" t="s">
        <v>1043</v>
      </c>
      <c r="C1056" s="1" t="str">
        <f>HYPERLINK("https://talan.bank.gov.ua/get-user-certificate/WmaP3gzqPQMHy0lm4829","Завантажити сертифікат")</f>
        <v>Завантажити сертифікат</v>
      </c>
    </row>
    <row r="1057" spans="1:3" ht="28.8" x14ac:dyDescent="0.3">
      <c r="A1057" s="3">
        <v>1056</v>
      </c>
      <c r="B1057" s="1" t="s">
        <v>1044</v>
      </c>
      <c r="C1057" s="1" t="str">
        <f>HYPERLINK("https://talan.bank.gov.ua/get-user-certificate/WmaP3CDiktp3XmygB_x4","Завантажити сертифікат")</f>
        <v>Завантажити сертифікат</v>
      </c>
    </row>
    <row r="1058" spans="1:3" ht="28.8" x14ac:dyDescent="0.3">
      <c r="A1058" s="3">
        <v>1057</v>
      </c>
      <c r="B1058" s="1" t="s">
        <v>1045</v>
      </c>
      <c r="C1058" s="1" t="str">
        <f>HYPERLINK("https://talan.bank.gov.ua/get-user-certificate/WmaP3UfpTrwxknRn_29j","Завантажити сертифікат")</f>
        <v>Завантажити сертифікат</v>
      </c>
    </row>
    <row r="1059" spans="1:3" x14ac:dyDescent="0.3">
      <c r="A1059" s="3">
        <v>1058</v>
      </c>
      <c r="B1059" s="1" t="s">
        <v>1046</v>
      </c>
      <c r="C1059" s="1" t="str">
        <f>HYPERLINK("https://talan.bank.gov.ua/get-user-certificate/WmaP3fBj9AfNqZbO60Ie","Завантажити сертифікат")</f>
        <v>Завантажити сертифікат</v>
      </c>
    </row>
    <row r="1060" spans="1:3" x14ac:dyDescent="0.3">
      <c r="A1060" s="3">
        <v>1059</v>
      </c>
      <c r="B1060" s="1" t="s">
        <v>1047</v>
      </c>
      <c r="C1060" s="1" t="str">
        <f>HYPERLINK("https://talan.bank.gov.ua/get-user-certificate/WmaP3mM-z2WFGqmxrnr0","Завантажити сертифікат")</f>
        <v>Завантажити сертифікат</v>
      </c>
    </row>
    <row r="1061" spans="1:3" ht="28.8" x14ac:dyDescent="0.3">
      <c r="A1061" s="3">
        <v>1060</v>
      </c>
      <c r="B1061" s="1" t="s">
        <v>1048</v>
      </c>
      <c r="C1061" s="1" t="str">
        <f>HYPERLINK("https://talan.bank.gov.ua/get-user-certificate/WmaP35nrCTxl2Gqh81fZ","Завантажити сертифікат")</f>
        <v>Завантажити сертифікат</v>
      </c>
    </row>
    <row r="1062" spans="1:3" ht="28.8" x14ac:dyDescent="0.3">
      <c r="A1062" s="3">
        <v>1061</v>
      </c>
      <c r="B1062" s="1" t="s">
        <v>1049</v>
      </c>
      <c r="C1062" s="1" t="str">
        <f>HYPERLINK("https://talan.bank.gov.ua/get-user-certificate/WmaP30Y1mfBbtZOWs1lv","Завантажити сертифікат")</f>
        <v>Завантажити сертифікат</v>
      </c>
    </row>
    <row r="1063" spans="1:3" ht="28.8" x14ac:dyDescent="0.3">
      <c r="A1063" s="3">
        <v>1062</v>
      </c>
      <c r="B1063" s="1" t="s">
        <v>1050</v>
      </c>
      <c r="C1063" s="1" t="str">
        <f>HYPERLINK("https://talan.bank.gov.ua/get-user-certificate/WmaP3lHGSfzYhjMt1ICv","Завантажити сертифікат")</f>
        <v>Завантажити сертифікат</v>
      </c>
    </row>
    <row r="1064" spans="1:3" x14ac:dyDescent="0.3">
      <c r="A1064" s="3">
        <v>1063</v>
      </c>
      <c r="B1064" s="1" t="s">
        <v>1051</v>
      </c>
      <c r="C1064" s="1" t="str">
        <f>HYPERLINK("https://talan.bank.gov.ua/get-user-certificate/WmaP35YVPhing4yKoIdC","Завантажити сертифікат")</f>
        <v>Завантажити сертифікат</v>
      </c>
    </row>
    <row r="1065" spans="1:3" ht="43.2" x14ac:dyDescent="0.3">
      <c r="A1065" s="3">
        <v>1064</v>
      </c>
      <c r="B1065" s="1" t="s">
        <v>1052</v>
      </c>
      <c r="C1065" s="1" t="str">
        <f>HYPERLINK("https://talan.bank.gov.ua/get-user-certificate/WmaP3YNX2WOD2F7dklxn","Завантажити сертифікат")</f>
        <v>Завантажити сертифікат</v>
      </c>
    </row>
    <row r="1066" spans="1:3" x14ac:dyDescent="0.3">
      <c r="A1066" s="3">
        <v>1065</v>
      </c>
      <c r="B1066" s="1" t="s">
        <v>1053</v>
      </c>
      <c r="C1066" s="1" t="str">
        <f>HYPERLINK("https://talan.bank.gov.ua/get-user-certificate/WmaP3_IJcoLN-6lLs0lQ","Завантажити сертифікат")</f>
        <v>Завантажити сертифікат</v>
      </c>
    </row>
    <row r="1067" spans="1:3" ht="28.8" x14ac:dyDescent="0.3">
      <c r="A1067" s="3">
        <v>1066</v>
      </c>
      <c r="B1067" s="1" t="s">
        <v>1054</v>
      </c>
      <c r="C1067" s="1" t="str">
        <f>HYPERLINK("https://talan.bank.gov.ua/get-user-certificate/WmaP3MR2K9hhQFq88vJP","Завантажити сертифікат")</f>
        <v>Завантажити сертифікат</v>
      </c>
    </row>
    <row r="1068" spans="1:3" ht="28.8" x14ac:dyDescent="0.3">
      <c r="A1068" s="3">
        <v>1067</v>
      </c>
      <c r="B1068" s="1" t="s">
        <v>1055</v>
      </c>
      <c r="C1068" s="1" t="str">
        <f>HYPERLINK("https://talan.bank.gov.ua/get-user-certificate/WmaP3iZH2hAH8isMzfJL","Завантажити сертифікат")</f>
        <v>Завантажити сертифікат</v>
      </c>
    </row>
    <row r="1069" spans="1:3" ht="28.8" x14ac:dyDescent="0.3">
      <c r="A1069" s="3">
        <v>1068</v>
      </c>
      <c r="B1069" s="1" t="s">
        <v>1056</v>
      </c>
      <c r="C1069" s="1" t="str">
        <f>HYPERLINK("https://talan.bank.gov.ua/get-user-certificate/WmaP3IZWYp2a_mvuGOeg","Завантажити сертифікат")</f>
        <v>Завантажити сертифікат</v>
      </c>
    </row>
    <row r="1070" spans="1:3" ht="28.8" x14ac:dyDescent="0.3">
      <c r="A1070" s="3">
        <v>1069</v>
      </c>
      <c r="B1070" s="1" t="s">
        <v>1057</v>
      </c>
      <c r="C1070" s="1" t="str">
        <f>HYPERLINK("https://talan.bank.gov.ua/get-user-certificate/WmaP3f-5312HR6nRgszd","Завантажити сертифікат")</f>
        <v>Завантажити сертифікат</v>
      </c>
    </row>
    <row r="1071" spans="1:3" ht="28.8" x14ac:dyDescent="0.3">
      <c r="A1071" s="3">
        <v>1070</v>
      </c>
      <c r="B1071" s="1" t="s">
        <v>1058</v>
      </c>
      <c r="C1071" s="1" t="str">
        <f>HYPERLINK("https://talan.bank.gov.ua/get-user-certificate/WmaP3_8eqgh2Bq47dQPT","Завантажити сертифікат")</f>
        <v>Завантажити сертифікат</v>
      </c>
    </row>
    <row r="1072" spans="1:3" x14ac:dyDescent="0.3">
      <c r="A1072" s="3">
        <v>1071</v>
      </c>
      <c r="B1072" s="1" t="s">
        <v>1059</v>
      </c>
      <c r="C1072" s="1" t="str">
        <f>HYPERLINK("https://talan.bank.gov.ua/get-user-certificate/WmaP3tuxoomnSPdBI_E1","Завантажити сертифікат")</f>
        <v>Завантажити сертифікат</v>
      </c>
    </row>
    <row r="1073" spans="1:3" ht="28.8" x14ac:dyDescent="0.3">
      <c r="A1073" s="3">
        <v>1072</v>
      </c>
      <c r="B1073" s="1" t="s">
        <v>1060</v>
      </c>
      <c r="C1073" s="1" t="str">
        <f>HYPERLINK("https://talan.bank.gov.ua/get-user-certificate/WmaP3T3Jx1AwdXUEOysp","Завантажити сертифікат")</f>
        <v>Завантажити сертифікат</v>
      </c>
    </row>
    <row r="1074" spans="1:3" x14ac:dyDescent="0.3">
      <c r="A1074" s="3">
        <v>1073</v>
      </c>
      <c r="B1074" s="1" t="s">
        <v>1061</v>
      </c>
      <c r="C1074" s="1" t="str">
        <f>HYPERLINK("https://talan.bank.gov.ua/get-user-certificate/WmaP3tIO-WNyymIrxOkj","Завантажити сертифікат")</f>
        <v>Завантажити сертифікат</v>
      </c>
    </row>
    <row r="1075" spans="1:3" x14ac:dyDescent="0.3">
      <c r="A1075" s="3">
        <v>1074</v>
      </c>
      <c r="B1075" s="1" t="s">
        <v>1062</v>
      </c>
      <c r="C1075" s="1" t="str">
        <f>HYPERLINK("https://talan.bank.gov.ua/get-user-certificate/WmaP3M61iKHOdTQarXHI","Завантажити сертифікат")</f>
        <v>Завантажити сертифікат</v>
      </c>
    </row>
    <row r="1076" spans="1:3" x14ac:dyDescent="0.3">
      <c r="A1076" s="3">
        <v>1075</v>
      </c>
      <c r="B1076" s="1" t="s">
        <v>1063</v>
      </c>
      <c r="C1076" s="1" t="str">
        <f>HYPERLINK("https://talan.bank.gov.ua/get-user-certificate/WmaP3UIz0qZUrB7_ZcpW","Завантажити сертифікат")</f>
        <v>Завантажити сертифікат</v>
      </c>
    </row>
    <row r="1077" spans="1:3" x14ac:dyDescent="0.3">
      <c r="A1077" s="3">
        <v>1076</v>
      </c>
      <c r="B1077" s="1" t="s">
        <v>1064</v>
      </c>
      <c r="C1077" s="1" t="str">
        <f>HYPERLINK("https://talan.bank.gov.ua/get-user-certificate/WmaP3sYaxoXgA4PbcuhX","Завантажити сертифікат")</f>
        <v>Завантажити сертифікат</v>
      </c>
    </row>
    <row r="1078" spans="1:3" ht="43.2" x14ac:dyDescent="0.3">
      <c r="A1078" s="3">
        <v>1077</v>
      </c>
      <c r="B1078" s="1" t="s">
        <v>1065</v>
      </c>
      <c r="C1078" s="1" t="str">
        <f>HYPERLINK("https://talan.bank.gov.ua/get-user-certificate/WmaP3mqImYA9juha6ZpN","Завантажити сертифікат")</f>
        <v>Завантажити сертифікат</v>
      </c>
    </row>
    <row r="1079" spans="1:3" ht="28.8" x14ac:dyDescent="0.3">
      <c r="A1079" s="3">
        <v>1078</v>
      </c>
      <c r="B1079" s="1" t="s">
        <v>1066</v>
      </c>
      <c r="C1079" s="1" t="str">
        <f>HYPERLINK("https://talan.bank.gov.ua/get-user-certificate/WmaP3jJ-o6e85czfSX5M","Завантажити сертифікат")</f>
        <v>Завантажити сертифікат</v>
      </c>
    </row>
    <row r="1080" spans="1:3" ht="28.8" x14ac:dyDescent="0.3">
      <c r="A1080" s="3">
        <v>1079</v>
      </c>
      <c r="B1080" s="1" t="s">
        <v>1067</v>
      </c>
      <c r="C1080" s="1" t="str">
        <f>HYPERLINK("https://talan.bank.gov.ua/get-user-certificate/WmaP3rlaBMevdcyMOa5L","Завантажити сертифікат")</f>
        <v>Завантажити сертифікат</v>
      </c>
    </row>
    <row r="1081" spans="1:3" ht="43.2" x14ac:dyDescent="0.3">
      <c r="A1081" s="3">
        <v>1080</v>
      </c>
      <c r="B1081" s="1" t="s">
        <v>1068</v>
      </c>
      <c r="C1081" s="1" t="str">
        <f>HYPERLINK("https://talan.bank.gov.ua/get-user-certificate/WmaP35GKnHJL6vsBn8mC","Завантажити сертифікат")</f>
        <v>Завантажити сертифікат</v>
      </c>
    </row>
    <row r="1082" spans="1:3" x14ac:dyDescent="0.3">
      <c r="A1082" s="3">
        <v>1081</v>
      </c>
      <c r="B1082" s="1" t="s">
        <v>1069</v>
      </c>
      <c r="C1082" s="1" t="str">
        <f>HYPERLINK("https://talan.bank.gov.ua/get-user-certificate/WmaP3XVR9Zk5iC4qdClU","Завантажити сертифікат")</f>
        <v>Завантажити сертифікат</v>
      </c>
    </row>
    <row r="1083" spans="1:3" ht="43.2" x14ac:dyDescent="0.3">
      <c r="A1083" s="3">
        <v>1082</v>
      </c>
      <c r="B1083" s="1" t="s">
        <v>1068</v>
      </c>
      <c r="C1083" s="1" t="str">
        <f>HYPERLINK("https://talan.bank.gov.ua/get-user-certificate/WmaP3EpH7pHbVIEZFM2l","Завантажити сертифікат")</f>
        <v>Завантажити сертифікат</v>
      </c>
    </row>
    <row r="1084" spans="1:3" x14ac:dyDescent="0.3">
      <c r="A1084" s="3">
        <v>1083</v>
      </c>
      <c r="B1084" s="1" t="s">
        <v>1070</v>
      </c>
      <c r="C1084" s="1" t="str">
        <f>HYPERLINK("https://talan.bank.gov.ua/get-user-certificate/WmaP3KvUv9bkASXP5HxR","Завантажити сертифікат")</f>
        <v>Завантажити сертифікат</v>
      </c>
    </row>
    <row r="1085" spans="1:3" ht="28.8" x14ac:dyDescent="0.3">
      <c r="A1085" s="3">
        <v>1084</v>
      </c>
      <c r="B1085" s="1" t="s">
        <v>1071</v>
      </c>
      <c r="C1085" s="1" t="str">
        <f>HYPERLINK("https://talan.bank.gov.ua/get-user-certificate/WmaP3tfMX5MlBDncHCwZ","Завантажити сертифікат")</f>
        <v>Завантажити сертифікат</v>
      </c>
    </row>
    <row r="1086" spans="1:3" ht="28.8" x14ac:dyDescent="0.3">
      <c r="A1086" s="3">
        <v>1085</v>
      </c>
      <c r="B1086" s="1" t="s">
        <v>1072</v>
      </c>
      <c r="C1086" s="1" t="str">
        <f>HYPERLINK("https://talan.bank.gov.ua/get-user-certificate/WmaP38EDu3nfCVN6FhQl","Завантажити сертифікат")</f>
        <v>Завантажити сертифікат</v>
      </c>
    </row>
    <row r="1087" spans="1:3" ht="28.8" x14ac:dyDescent="0.3">
      <c r="A1087" s="3">
        <v>1086</v>
      </c>
      <c r="B1087" s="1" t="s">
        <v>1073</v>
      </c>
      <c r="C1087" s="1" t="str">
        <f>HYPERLINK("https://talan.bank.gov.ua/get-user-certificate/WmaP3SrhWKHMQoxPpFL-","Завантажити сертифікат")</f>
        <v>Завантажити сертифікат</v>
      </c>
    </row>
    <row r="1088" spans="1:3" ht="28.8" x14ac:dyDescent="0.3">
      <c r="A1088" s="3">
        <v>1087</v>
      </c>
      <c r="B1088" s="1" t="s">
        <v>1074</v>
      </c>
      <c r="C1088" s="1" t="str">
        <f>HYPERLINK("https://talan.bank.gov.ua/get-user-certificate/WmaP3BUky3V2su-Z8Jf9","Завантажити сертифікат")</f>
        <v>Завантажити сертифікат</v>
      </c>
    </row>
    <row r="1089" spans="1:3" x14ac:dyDescent="0.3">
      <c r="A1089" s="3">
        <v>1088</v>
      </c>
      <c r="B1089" s="1" t="s">
        <v>1075</v>
      </c>
      <c r="C1089" s="1" t="str">
        <f>HYPERLINK("https://talan.bank.gov.ua/get-user-certificate/WmaP31U6jFcBWqq9tAXm","Завантажити сертифікат")</f>
        <v>Завантажити сертифікат</v>
      </c>
    </row>
    <row r="1090" spans="1:3" x14ac:dyDescent="0.3">
      <c r="A1090" s="3">
        <v>1089</v>
      </c>
      <c r="B1090" s="1" t="s">
        <v>1076</v>
      </c>
      <c r="C1090" s="1" t="str">
        <f>HYPERLINK("https://talan.bank.gov.ua/get-user-certificate/WmaP3E2io0P-1PTva6sU","Завантажити сертифікат")</f>
        <v>Завантажити сертифікат</v>
      </c>
    </row>
    <row r="1091" spans="1:3" x14ac:dyDescent="0.3">
      <c r="A1091" s="3">
        <v>1090</v>
      </c>
      <c r="B1091" s="1" t="s">
        <v>1077</v>
      </c>
      <c r="C1091" s="1" t="str">
        <f>HYPERLINK("https://talan.bank.gov.ua/get-user-certificate/WmaP3NgOtTBtkb4of0Yy","Завантажити сертифікат")</f>
        <v>Завантажити сертифікат</v>
      </c>
    </row>
    <row r="1092" spans="1:3" x14ac:dyDescent="0.3">
      <c r="A1092" s="3">
        <v>1091</v>
      </c>
      <c r="B1092" s="1" t="s">
        <v>1078</v>
      </c>
      <c r="C1092" s="1" t="str">
        <f>HYPERLINK("https://talan.bank.gov.ua/get-user-certificate/WmaP3nqhRamHSykycUBo","Завантажити сертифікат")</f>
        <v>Завантажити сертифікат</v>
      </c>
    </row>
    <row r="1093" spans="1:3" x14ac:dyDescent="0.3">
      <c r="A1093" s="3">
        <v>1092</v>
      </c>
      <c r="B1093" s="1" t="s">
        <v>1079</v>
      </c>
      <c r="C1093" s="1" t="str">
        <f>HYPERLINK("https://talan.bank.gov.ua/get-user-certificate/WmaP333bzLWKLgiT-Yxy","Завантажити сертифікат")</f>
        <v>Завантажити сертифікат</v>
      </c>
    </row>
    <row r="1094" spans="1:3" ht="28.8" x14ac:dyDescent="0.3">
      <c r="A1094" s="3">
        <v>1093</v>
      </c>
      <c r="B1094" s="1" t="s">
        <v>1080</v>
      </c>
      <c r="C1094" s="1" t="str">
        <f>HYPERLINK("https://talan.bank.gov.ua/get-user-certificate/WmaP3VUKR5XEA6Bh7F-J","Завантажити сертифікат")</f>
        <v>Завантажити сертифікат</v>
      </c>
    </row>
    <row r="1095" spans="1:3" ht="43.2" x14ac:dyDescent="0.3">
      <c r="A1095" s="3">
        <v>1094</v>
      </c>
      <c r="B1095" s="1" t="s">
        <v>1081</v>
      </c>
      <c r="C1095" s="1" t="str">
        <f>HYPERLINK("https://talan.bank.gov.ua/get-user-certificate/WmaP3efIfWCJdYv__lZO","Завантажити сертифікат")</f>
        <v>Завантажити сертифікат</v>
      </c>
    </row>
    <row r="1096" spans="1:3" ht="43.2" x14ac:dyDescent="0.3">
      <c r="A1096" s="3">
        <v>1095</v>
      </c>
      <c r="B1096" s="1" t="s">
        <v>1082</v>
      </c>
      <c r="C1096" s="1" t="str">
        <f>HYPERLINK("https://talan.bank.gov.ua/get-user-certificate/WmaP3v9rJ8E7xVdiP-g2","Завантажити сертифікат")</f>
        <v>Завантажити сертифікат</v>
      </c>
    </row>
    <row r="1097" spans="1:3" x14ac:dyDescent="0.3">
      <c r="A1097" s="3">
        <v>1096</v>
      </c>
      <c r="B1097" s="1" t="s">
        <v>1083</v>
      </c>
      <c r="C1097" s="1" t="str">
        <f>HYPERLINK("https://talan.bank.gov.ua/get-user-certificate/WmaP3BF18myTG3FfUM9y","Завантажити сертифікат")</f>
        <v>Завантажити сертифікат</v>
      </c>
    </row>
    <row r="1098" spans="1:3" x14ac:dyDescent="0.3">
      <c r="A1098" s="3">
        <v>1097</v>
      </c>
      <c r="B1098" s="1" t="s">
        <v>1084</v>
      </c>
      <c r="C1098" s="1" t="str">
        <f>HYPERLINK("https://talan.bank.gov.ua/get-user-certificate/WmaP3RKXWDKvO8dK7X-h","Завантажити сертифікат")</f>
        <v>Завантажити сертифікат</v>
      </c>
    </row>
    <row r="1099" spans="1:3" ht="28.8" x14ac:dyDescent="0.3">
      <c r="A1099" s="3">
        <v>1098</v>
      </c>
      <c r="B1099" s="1" t="s">
        <v>1085</v>
      </c>
      <c r="C1099" s="1" t="str">
        <f>HYPERLINK("https://talan.bank.gov.ua/get-user-certificate/WmaP3D5IFU9J5G2EQvXo","Завантажити сертифікат")</f>
        <v>Завантажити сертифікат</v>
      </c>
    </row>
    <row r="1100" spans="1:3" ht="28.8" x14ac:dyDescent="0.3">
      <c r="A1100" s="3">
        <v>1099</v>
      </c>
      <c r="B1100" s="1" t="s">
        <v>1086</v>
      </c>
      <c r="C1100" s="1" t="str">
        <f>HYPERLINK("https://talan.bank.gov.ua/get-user-certificate/WmaP3iVd5-z2cF9sBIrP","Завантажити сертифікат")</f>
        <v>Завантажити сертифікат</v>
      </c>
    </row>
    <row r="1101" spans="1:3" ht="28.8" x14ac:dyDescent="0.3">
      <c r="A1101" s="3">
        <v>1100</v>
      </c>
      <c r="B1101" s="1" t="s">
        <v>1087</v>
      </c>
      <c r="C1101" s="1" t="str">
        <f>HYPERLINK("https://talan.bank.gov.ua/get-user-certificate/WmaP3XodHsyoQHCmCFp4","Завантажити сертифікат")</f>
        <v>Завантажити сертифікат</v>
      </c>
    </row>
    <row r="1102" spans="1:3" x14ac:dyDescent="0.3">
      <c r="A1102" s="3">
        <v>1101</v>
      </c>
      <c r="B1102" s="1" t="s">
        <v>1088</v>
      </c>
      <c r="C1102" s="1" t="str">
        <f>HYPERLINK("https://talan.bank.gov.ua/get-user-certificate/WmaP3u9_F5Li9GRLeJIV","Завантажити сертифікат")</f>
        <v>Завантажити сертифікат</v>
      </c>
    </row>
    <row r="1103" spans="1:3" ht="28.8" x14ac:dyDescent="0.3">
      <c r="A1103" s="3">
        <v>1102</v>
      </c>
      <c r="B1103" s="1" t="s">
        <v>1089</v>
      </c>
      <c r="C1103" s="1" t="str">
        <f>HYPERLINK("https://talan.bank.gov.ua/get-user-certificate/WmaP3KmGDZ0HVUyXRdoH","Завантажити сертифікат")</f>
        <v>Завантажити сертифікат</v>
      </c>
    </row>
    <row r="1104" spans="1:3" x14ac:dyDescent="0.3">
      <c r="A1104" s="3">
        <v>1103</v>
      </c>
      <c r="B1104" s="1" t="s">
        <v>1090</v>
      </c>
      <c r="C1104" s="1" t="str">
        <f>HYPERLINK("https://talan.bank.gov.ua/get-user-certificate/WmaP3nebFTW2Mob8JGU8","Завантажити сертифікат")</f>
        <v>Завантажити сертифікат</v>
      </c>
    </row>
    <row r="1105" spans="1:3" x14ac:dyDescent="0.3">
      <c r="A1105" s="3">
        <v>1104</v>
      </c>
      <c r="B1105" s="1" t="s">
        <v>1091</v>
      </c>
      <c r="C1105" s="1" t="str">
        <f>HYPERLINK("https://talan.bank.gov.ua/get-user-certificate/WmaP36rUbH0ZPCJgPVMr","Завантажити сертифікат")</f>
        <v>Завантажити сертифікат</v>
      </c>
    </row>
    <row r="1106" spans="1:3" x14ac:dyDescent="0.3">
      <c r="A1106" s="3">
        <v>1105</v>
      </c>
      <c r="B1106" s="1" t="s">
        <v>1092</v>
      </c>
      <c r="C1106" s="1" t="str">
        <f>HYPERLINK("https://talan.bank.gov.ua/get-user-certificate/WmaP3Xtq8SAGf_AxtZPn","Завантажити сертифікат")</f>
        <v>Завантажити сертифікат</v>
      </c>
    </row>
    <row r="1107" spans="1:3" x14ac:dyDescent="0.3">
      <c r="A1107" s="3">
        <v>1106</v>
      </c>
      <c r="B1107" s="1" t="s">
        <v>1093</v>
      </c>
      <c r="C1107" s="1" t="str">
        <f>HYPERLINK("https://talan.bank.gov.ua/get-user-certificate/WmaP3Lck4sla6W9Ml1p3","Завантажити сертифікат")</f>
        <v>Завантажити сертифікат</v>
      </c>
    </row>
    <row r="1108" spans="1:3" ht="28.8" x14ac:dyDescent="0.3">
      <c r="A1108" s="3">
        <v>1107</v>
      </c>
      <c r="B1108" s="1" t="s">
        <v>1094</v>
      </c>
      <c r="C1108" s="1" t="str">
        <f>HYPERLINK("https://talan.bank.gov.ua/get-user-certificate/WmaP3MaKdAkPqMXkO3KF","Завантажити сертифікат")</f>
        <v>Завантажити сертифікат</v>
      </c>
    </row>
    <row r="1109" spans="1:3" ht="43.2" x14ac:dyDescent="0.3">
      <c r="A1109" s="3">
        <v>1108</v>
      </c>
      <c r="B1109" s="1" t="s">
        <v>1095</v>
      </c>
      <c r="C1109" s="1" t="str">
        <f>HYPERLINK("https://talan.bank.gov.ua/get-user-certificate/WmaP3mFURHlEhHEY3NZz","Завантажити сертифікат")</f>
        <v>Завантажити сертифікат</v>
      </c>
    </row>
    <row r="1110" spans="1:3" x14ac:dyDescent="0.3">
      <c r="A1110" s="3">
        <v>1109</v>
      </c>
      <c r="B1110" s="1" t="s">
        <v>1096</v>
      </c>
      <c r="C1110" s="1" t="str">
        <f>HYPERLINK("https://talan.bank.gov.ua/get-user-certificate/WmaP39Rfp81BlQzrnvux","Завантажити сертифікат")</f>
        <v>Завантажити сертифікат</v>
      </c>
    </row>
    <row r="1111" spans="1:3" x14ac:dyDescent="0.3">
      <c r="A1111" s="3">
        <v>1110</v>
      </c>
      <c r="B1111" s="1" t="s">
        <v>1097</v>
      </c>
      <c r="C1111" s="1" t="str">
        <f>HYPERLINK("https://talan.bank.gov.ua/get-user-certificate/WmaP3Tx9hkvNshAQlI2u","Завантажити сертифікат")</f>
        <v>Завантажити сертифікат</v>
      </c>
    </row>
    <row r="1112" spans="1:3" x14ac:dyDescent="0.3">
      <c r="A1112" s="3">
        <v>1111</v>
      </c>
      <c r="B1112" s="1" t="s">
        <v>1098</v>
      </c>
      <c r="C1112" s="1" t="str">
        <f>HYPERLINK("https://talan.bank.gov.ua/get-user-certificate/WmaP3XKOhxE1C852OeuA","Завантажити сертифікат")</f>
        <v>Завантажити сертифікат</v>
      </c>
    </row>
    <row r="1113" spans="1:3" x14ac:dyDescent="0.3">
      <c r="A1113" s="3">
        <v>1112</v>
      </c>
      <c r="B1113" t="s">
        <v>1105</v>
      </c>
      <c r="C1113" t="str">
        <f>HYPERLINK("https://talan.bank.gov.ua/get-user-certificate/2_WghPTtX_iqlMROIOaj","Завантажити сертифікат")</f>
        <v>Завантажити сертифікат</v>
      </c>
    </row>
    <row r="1114" spans="1:3" x14ac:dyDescent="0.3">
      <c r="A1114" s="3">
        <v>1113</v>
      </c>
      <c r="B1114" t="s">
        <v>1106</v>
      </c>
      <c r="C1114" t="str">
        <f>HYPERLINK("https://talan.bank.gov.ua/get-user-certificate/2_WghiS4OFhOet_u7Gu8","Завантажити сертифікат")</f>
        <v>Завантажити сертифікат</v>
      </c>
    </row>
    <row r="1115" spans="1:3" x14ac:dyDescent="0.3">
      <c r="A1115" s="3">
        <v>1114</v>
      </c>
      <c r="B1115" t="s">
        <v>1107</v>
      </c>
      <c r="C1115" t="str">
        <f>HYPERLINK("https://talan.bank.gov.ua/get-user-certificate/2_Wghsndqia-2gyPx1sv","Завантажити сертифікат")</f>
        <v>Завантажити сертифікат</v>
      </c>
    </row>
    <row r="1116" spans="1:3" x14ac:dyDescent="0.3">
      <c r="A1116" s="3">
        <v>1115</v>
      </c>
      <c r="B1116" t="s">
        <v>1108</v>
      </c>
      <c r="C1116" t="str">
        <f>HYPERLINK("https://talan.bank.gov.ua/get-user-certificate/2_WghKB4x-qb0ThOr9r5","Завантажити сертифікат")</f>
        <v>Завантажити сертифікат</v>
      </c>
    </row>
    <row r="1117" spans="1:3" x14ac:dyDescent="0.3">
      <c r="A1117" s="3">
        <v>1116</v>
      </c>
      <c r="B1117" t="s">
        <v>1109</v>
      </c>
      <c r="C1117" t="str">
        <f>HYPERLINK("https://talan.bank.gov.ua/get-user-certificate/2_Wght_hQilT9xd4Zuqy","Завантажити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5" r:id="rId123" tooltip="Завантажити сертифікат" display="Завантажити сертифікат"/>
    <hyperlink ref="C126" r:id="rId124" tooltip="Завантажити сертифікат" display="Завантажити сертифікат"/>
    <hyperlink ref="C127" r:id="rId125" tooltip="Завантажити сертифікат" display="Завантажити сертифікат"/>
    <hyperlink ref="C128" r:id="rId126" tooltip="Завантажити сертифікат" display="Завантажити сертифікат"/>
    <hyperlink ref="C129" r:id="rId127" tooltip="Завантажити сертифікат" display="Завантажити сертифікат"/>
    <hyperlink ref="C130" r:id="rId128" tooltip="Завантажити сертифікат" display="Завантажити сертифікат"/>
    <hyperlink ref="C131" r:id="rId129" tooltip="Завантажити сертифікат" display="Завантажити сертифікат"/>
    <hyperlink ref="C132" r:id="rId130" tooltip="Завантажити сертифікат" display="Завантажити сертифікат"/>
    <hyperlink ref="C133" r:id="rId131" tooltip="Завантажити сертифікат" display="Завантажити сертифікат"/>
    <hyperlink ref="C134" r:id="rId132" tooltip="Завантажити сертифікат" display="Завантажити сертифікат"/>
    <hyperlink ref="C135" r:id="rId133" tooltip="Завантажити сертифікат" display="Завантажити сертифікат"/>
    <hyperlink ref="C136" r:id="rId134" tooltip="Завантажити сертифікат" display="Завантажити сертифікат"/>
    <hyperlink ref="C137" r:id="rId135" tooltip="Завантажити сертифікат" display="Завантажити сертифікат"/>
    <hyperlink ref="C138" r:id="rId136" tooltip="Завантажити сертифікат" display="Завантажити сертифікат"/>
    <hyperlink ref="C139" r:id="rId137" tooltip="Завантажити сертифікат" display="Завантажити сертифікат"/>
    <hyperlink ref="C140" r:id="rId138" tooltip="Завантажити сертифікат" display="Завантажити сертифікат"/>
    <hyperlink ref="C141" r:id="rId139" tooltip="Завантажити сертифікат" display="Завантажити сертифікат"/>
    <hyperlink ref="C142" r:id="rId140" tooltip="Завантажити сертифікат" display="Завантажити сертифікат"/>
    <hyperlink ref="C143" r:id="rId141" tooltip="Завантажити сертифікат" display="Завантажити сертифікат"/>
    <hyperlink ref="C144" r:id="rId142" tooltip="Завантажити сертифікат" display="Завантажити сертифікат"/>
    <hyperlink ref="C145" r:id="rId143" tooltip="Завантажити сертифікат" display="Завантажити сертифікат"/>
    <hyperlink ref="C146" r:id="rId144" tooltip="Завантажити сертифікат" display="Завантажити сертифікат"/>
    <hyperlink ref="C147" r:id="rId145" tooltip="Завантажити сертифікат" display="Завантажити сертифікат"/>
    <hyperlink ref="C148" r:id="rId146" tooltip="Завантажити сертифікат" display="Завантажити сертифікат"/>
    <hyperlink ref="C149" r:id="rId147" tooltip="Завантажити сертифікат" display="Завантажити сертифікат"/>
    <hyperlink ref="C150" r:id="rId148" tooltip="Завантажити сертифікат" display="Завантажити сертифікат"/>
    <hyperlink ref="C151" r:id="rId149" tooltip="Завантажити сертифікат" display="Завантажити сертифікат"/>
    <hyperlink ref="C152" r:id="rId150" tooltip="Завантажити сертифікат" display="Завантажити сертифікат"/>
    <hyperlink ref="C153" r:id="rId151" tooltip="Завантажити сертифікат" display="Завантажити сертифікат"/>
    <hyperlink ref="C154" r:id="rId152" tooltip="Завантажити сертифікат" display="Завантажити сертифікат"/>
    <hyperlink ref="C155" r:id="rId153" tooltip="Завантажити сертифікат" display="Завантажити сертифікат"/>
    <hyperlink ref="C156" r:id="rId154" tooltip="Завантажити сертифікат" display="Завантажити сертифікат"/>
    <hyperlink ref="C157" r:id="rId155" tooltip="Завантажити сертифікат" display="Завантажити сертифікат"/>
    <hyperlink ref="C158" r:id="rId156" tooltip="Завантажити сертифікат" display="Завантажити сертифікат"/>
    <hyperlink ref="C159" r:id="rId157" tooltip="Завантажити сертифікат" display="Завантажити сертифікат"/>
    <hyperlink ref="C160" r:id="rId158" tooltip="Завантажити сертифікат" display="Завантажити сертифікат"/>
    <hyperlink ref="C161" r:id="rId159" tooltip="Завантажити сертифікат" display="Завантажити сертифікат"/>
    <hyperlink ref="C162" r:id="rId160" tooltip="Завантажити сертифікат" display="Завантажити сертифікат"/>
    <hyperlink ref="C163" r:id="rId161" tooltip="Завантажити сертифікат" display="Завантажити сертифікат"/>
    <hyperlink ref="C164" r:id="rId162" tooltip="Завантажити сертифікат" display="Завантажити сертифікат"/>
    <hyperlink ref="C165" r:id="rId163" tooltip="Завантажити сертифікат" display="Завантажити сертифікат"/>
    <hyperlink ref="C166" r:id="rId164" tooltip="Завантажити сертифікат" display="Завантажити сертифікат"/>
    <hyperlink ref="C167" r:id="rId165" tooltip="Завантажити сертифікат" display="Завантажити сертифікат"/>
    <hyperlink ref="C168" r:id="rId166" tooltip="Завантажити сертифікат" display="Завантажити сертифікат"/>
    <hyperlink ref="C169" r:id="rId167" tooltip="Завантажити сертифікат" display="Завантажити сертифікат"/>
    <hyperlink ref="C170" r:id="rId168" tooltip="Завантажити сертифікат" display="Завантажити сертифікат"/>
    <hyperlink ref="C171" r:id="rId169" tooltip="Завантажити сертифікат" display="Завантажити сертифікат"/>
    <hyperlink ref="C172" r:id="rId170" tooltip="Завантажити сертифікат" display="Завантажити сертифікат"/>
    <hyperlink ref="C173" r:id="rId171" tooltip="Завантажити сертифікат" display="Завантажити сертифікат"/>
    <hyperlink ref="C174" r:id="rId172" tooltip="Завантажити сертифікат" display="Завантажити сертифікат"/>
    <hyperlink ref="C175" r:id="rId173" tooltip="Завантажити сертифікат" display="Завантажити сертифікат"/>
    <hyperlink ref="C176" r:id="rId174" tooltip="Завантажити сертифікат" display="Завантажити сертифікат"/>
    <hyperlink ref="C177" r:id="rId175" tooltip="Завантажити сертифікат" display="Завантажити сертифікат"/>
    <hyperlink ref="C178" r:id="rId176" tooltip="Завантажити сертифікат" display="Завантажити сертифікат"/>
    <hyperlink ref="C179" r:id="rId177" tooltip="Завантажити сертифікат" display="Завантажити сертифікат"/>
    <hyperlink ref="C180" r:id="rId178" tooltip="Завантажити сертифікат" display="Завантажити сертифікат"/>
    <hyperlink ref="C181" r:id="rId179" tooltip="Завантажити сертифікат" display="Завантажити сертифікат"/>
    <hyperlink ref="C182" r:id="rId180" tooltip="Завантажити сертифікат" display="Завантажити сертифікат"/>
    <hyperlink ref="C183" r:id="rId181" tooltip="Завантажити сертифікат" display="Завантажити сертифікат"/>
    <hyperlink ref="C184" r:id="rId182" tooltip="Завантажити сертифікат" display="Завантажити сертифікат"/>
    <hyperlink ref="C185" r:id="rId183" tooltip="Завантажити сертифікат" display="Завантажити сертифікат"/>
    <hyperlink ref="C186" r:id="rId184" tooltip="Завантажити сертифікат" display="Завантажити сертифікат"/>
    <hyperlink ref="C187" r:id="rId185" tooltip="Завантажити сертифікат" display="Завантажити сертифікат"/>
    <hyperlink ref="C188" r:id="rId186" tooltip="Завантажити сертифікат" display="Завантажити сертифікат"/>
    <hyperlink ref="C189" r:id="rId187" tooltip="Завантажити сертифікат" display="Завантажити сертифікат"/>
    <hyperlink ref="C190" r:id="rId188" tooltip="Завантажити сертифікат" display="Завантажити сертифікат"/>
    <hyperlink ref="C191" r:id="rId189" tooltip="Завантажити сертифікат" display="Завантажити сертифікат"/>
    <hyperlink ref="C192" r:id="rId190" tooltip="Завантажити сертифікат" display="Завантажити сертифікат"/>
    <hyperlink ref="C193" r:id="rId191" tooltip="Завантажити сертифікат" display="Завантажити сертифікат"/>
    <hyperlink ref="C194" r:id="rId192" tooltip="Завантажити сертифікат" display="Завантажити сертифікат"/>
    <hyperlink ref="C195" r:id="rId193" tooltip="Завантажити сертифікат" display="Завантажити сертифікат"/>
    <hyperlink ref="C196" r:id="rId194" tooltip="Завантажити сертифікат" display="Завантажити сертифікат"/>
    <hyperlink ref="C197" r:id="rId195" tooltip="Завантажити сертифікат" display="Завантажити сертифікат"/>
    <hyperlink ref="C198" r:id="rId196" tooltip="Завантажити сертифікат" display="Завантажити сертифікат"/>
    <hyperlink ref="C199" r:id="rId197" tooltip="Завантажити сертифікат" display="Завантажити сертифікат"/>
    <hyperlink ref="C200" r:id="rId198" tooltip="Завантажити сертифікат" display="Завантажити сертифікат"/>
    <hyperlink ref="C201" r:id="rId199" tooltip="Завантажити сертифікат" display="Завантажити сертифікат"/>
    <hyperlink ref="C202" r:id="rId200" tooltip="Завантажити сертифікат" display="Завантажити сертифікат"/>
    <hyperlink ref="C203" r:id="rId201" tooltip="Завантажити сертифікат" display="Завантажити сертифікат"/>
    <hyperlink ref="C204" r:id="rId202" tooltip="Завантажити сертифікат" display="Завантажити сертифікат"/>
    <hyperlink ref="C205" r:id="rId203" tooltip="Завантажити сертифікат" display="Завантажити сертифікат"/>
    <hyperlink ref="C206" r:id="rId204" tooltip="Завантажити сертифікат" display="Завантажити сертифікат"/>
    <hyperlink ref="C207" r:id="rId205" tooltip="Завантажити сертифікат" display="Завантажити сертифікат"/>
    <hyperlink ref="C208" r:id="rId206" tooltip="Завантажити сертифікат" display="Завантажити сертифікат"/>
    <hyperlink ref="C209" r:id="rId207" tooltip="Завантажити сертифікат" display="Завантажити сертифікат"/>
    <hyperlink ref="C210" r:id="rId208" tooltip="Завантажити сертифікат" display="Завантажити сертифікат"/>
    <hyperlink ref="C211" r:id="rId209" tooltip="Завантажити сертифікат" display="Завантажити сертифікат"/>
    <hyperlink ref="C212" r:id="rId210" tooltip="Завантажити сертифікат" display="Завантажити сертифікат"/>
    <hyperlink ref="C213" r:id="rId211" tooltip="Завантажити сертифікат" display="Завантажити сертифікат"/>
    <hyperlink ref="C214" r:id="rId212" tooltip="Завантажити сертифікат" display="Завантажити сертифікат"/>
    <hyperlink ref="C215" r:id="rId213" tooltip="Завантажити сертифікат" display="Завантажити сертифікат"/>
    <hyperlink ref="C216" r:id="rId214" tooltip="Завантажити сертифікат" display="Завантажити сертифікат"/>
    <hyperlink ref="C217" r:id="rId215" tooltip="Завантажити сертифікат" display="Завантажити сертифікат"/>
    <hyperlink ref="C218" r:id="rId216" tooltip="Завантажити сертифікат" display="Завантажити сертифікат"/>
    <hyperlink ref="C219" r:id="rId217" tooltip="Завантажити сертифікат" display="Завантажити сертифікат"/>
    <hyperlink ref="C220" r:id="rId218" tooltip="Завантажити сертифікат" display="Завантажити сертифікат"/>
    <hyperlink ref="C221" r:id="rId219" tooltip="Завантажити сертифікат" display="Завантажити сертифікат"/>
    <hyperlink ref="C222" r:id="rId220" tooltip="Завантажити сертифікат" display="Завантажити сертифікат"/>
    <hyperlink ref="C223" r:id="rId221" tooltip="Завантажити сертифікат" display="Завантажити сертифікат"/>
    <hyperlink ref="C224" r:id="rId222" tooltip="Завантажити сертифікат" display="Завантажити сертифікат"/>
    <hyperlink ref="C225" r:id="rId223" tooltip="Завантажити сертифікат" display="Завантажити сертифікат"/>
    <hyperlink ref="C226" r:id="rId224" tooltip="Завантажити сертифікат" display="Завантажити сертифікат"/>
    <hyperlink ref="C227" r:id="rId225" tooltip="Завантажити сертифікат" display="Завантажити сертифікат"/>
    <hyperlink ref="C228" r:id="rId226" tooltip="Завантажити сертифікат" display="Завантажити сертифікат"/>
    <hyperlink ref="C229" r:id="rId227" tooltip="Завантажити сертифікат" display="Завантажити сертифікат"/>
    <hyperlink ref="C230" r:id="rId228" tooltip="Завантажити сертифікат" display="Завантажити сертифікат"/>
    <hyperlink ref="C231" r:id="rId229" tooltip="Завантажити сертифікат" display="Завантажити сертифікат"/>
    <hyperlink ref="C232" r:id="rId230" tooltip="Завантажити сертифікат" display="Завантажити сертифікат"/>
    <hyperlink ref="C233" r:id="rId231" tooltip="Завантажити сертифікат" display="Завантажити сертифікат"/>
    <hyperlink ref="C234" r:id="rId232" tooltip="Завантажити сертифікат" display="Завантажити сертифікат"/>
    <hyperlink ref="C235" r:id="rId233" tooltip="Завантажити сертифікат" display="Завантажити сертифікат"/>
    <hyperlink ref="C236" r:id="rId234" tooltip="Завантажити сертифікат" display="Завантажити сертифікат"/>
    <hyperlink ref="C237" r:id="rId235" tooltip="Завантажити сертифікат" display="Завантажити сертифікат"/>
    <hyperlink ref="C238" r:id="rId236" tooltip="Завантажити сертифікат" display="Завантажити сертифікат"/>
    <hyperlink ref="C239" r:id="rId237" tooltip="Завантажити сертифікат" display="Завантажити сертифікат"/>
    <hyperlink ref="C240" r:id="rId238" tooltip="Завантажити сертифікат" display="Завантажити сертифікат"/>
    <hyperlink ref="C241" r:id="rId239" tooltip="Завантажити сертифікат" display="Завантажити сертифікат"/>
    <hyperlink ref="C242" r:id="rId240" tooltip="Завантажити сертифікат" display="Завантажити сертифікат"/>
    <hyperlink ref="C243" r:id="rId241" tooltip="Завантажити сертифікат" display="Завантажити сертифікат"/>
    <hyperlink ref="C244" r:id="rId242" tooltip="Завантажити сертифікат" display="Завантажити сертифікат"/>
    <hyperlink ref="C245" r:id="rId243" tooltip="Завантажити сертифікат" display="Завантажити сертифікат"/>
    <hyperlink ref="C246" r:id="rId244" tooltip="Завантажити сертифікат" display="Завантажити сертифікат"/>
    <hyperlink ref="C247" r:id="rId245" tooltip="Завантажити сертифікат" display="Завантажити сертифікат"/>
    <hyperlink ref="C248" r:id="rId246" tooltip="Завантажити сертифікат" display="Завантажити сертифікат"/>
    <hyperlink ref="C249" r:id="rId247" tooltip="Завантажити сертифікат" display="Завантажити сертифікат"/>
    <hyperlink ref="C250" r:id="rId248" tooltip="Завантажити сертифікат" display="Завантажити сертифікат"/>
    <hyperlink ref="C251" r:id="rId249" tooltip="Завантажити сертифікат" display="Завантажити сертифікат"/>
    <hyperlink ref="C252" r:id="rId250" tooltip="Завантажити сертифікат" display="Завантажити сертифікат"/>
    <hyperlink ref="C253" r:id="rId251" tooltip="Завантажити сертифікат" display="Завантажити сертифікат"/>
    <hyperlink ref="C254" r:id="rId252" tooltip="Завантажити сертифікат" display="Завантажити сертифікат"/>
    <hyperlink ref="C255" r:id="rId253" tooltip="Завантажити сертифікат" display="Завантажити сертифікат"/>
    <hyperlink ref="C256" r:id="rId254" tooltip="Завантажити сертифікат" display="Завантажити сертифікат"/>
    <hyperlink ref="C257" r:id="rId255" tooltip="Завантажити сертифікат" display="Завантажити сертифікат"/>
    <hyperlink ref="C258" r:id="rId256" tooltip="Завантажити сертифікат" display="Завантажити сертифікат"/>
    <hyperlink ref="C259" r:id="rId257" tooltip="Завантажити сертифікат" display="Завантажити сертифікат"/>
    <hyperlink ref="C260" r:id="rId258" tooltip="Завантажити сертифікат" display="Завантажити сертифікат"/>
    <hyperlink ref="C261" r:id="rId259" tooltip="Завантажити сертифікат" display="Завантажити сертифікат"/>
    <hyperlink ref="C262" r:id="rId260" tooltip="Завантажити сертифікат" display="Завантажити сертифікат"/>
    <hyperlink ref="C263" r:id="rId261" tooltip="Завантажити сертифікат" display="Завантажити сертифікат"/>
    <hyperlink ref="C264" r:id="rId262" tooltip="Завантажити сертифікат" display="Завантажити сертифікат"/>
    <hyperlink ref="C265" r:id="rId263" tooltip="Завантажити сертифікат" display="Завантажити сертифікат"/>
    <hyperlink ref="C266" r:id="rId264" tooltip="Завантажити сертифікат" display="Завантажити сертифікат"/>
    <hyperlink ref="C267" r:id="rId265" tooltip="Завантажити сертифікат" display="Завантажити сертифікат"/>
    <hyperlink ref="C268" r:id="rId266" tooltip="Завантажити сертифікат" display="Завантажити сертифікат"/>
    <hyperlink ref="C269" r:id="rId267" tooltip="Завантажити сертифікат" display="Завантажити сертифікат"/>
    <hyperlink ref="C270" r:id="rId268" tooltip="Завантажити сертифікат" display="Завантажити сертифікат"/>
    <hyperlink ref="C271" r:id="rId269" tooltip="Завантажити сертифікат" display="Завантажити сертифікат"/>
    <hyperlink ref="C272" r:id="rId270" tooltip="Завантажити сертифікат" display="Завантажити сертифікат"/>
    <hyperlink ref="C273" r:id="rId271" tooltip="Завантажити сертифікат" display="Завантажити сертифікат"/>
    <hyperlink ref="C274" r:id="rId272" tooltip="Завантажити сертифікат" display="Завантажити сертифікат"/>
    <hyperlink ref="C275" r:id="rId273" tooltip="Завантажити сертифікат" display="Завантажити сертифікат"/>
    <hyperlink ref="C276" r:id="rId274" tooltip="Завантажити сертифікат" display="Завантажити сертифікат"/>
    <hyperlink ref="C277" r:id="rId275" tooltip="Завантажити сертифікат" display="Завантажити сертифікат"/>
    <hyperlink ref="C278" r:id="rId276" tooltip="Завантажити сертифікат" display="Завантажити сертифікат"/>
    <hyperlink ref="C279" r:id="rId277" tooltip="Завантажити сертифікат" display="Завантажити сертифікат"/>
    <hyperlink ref="C280" r:id="rId278" tooltip="Завантажити сертифікат" display="Завантажити сертифікат"/>
    <hyperlink ref="C281" r:id="rId279" tooltip="Завантажити сертифікат" display="Завантажити сертифікат"/>
    <hyperlink ref="C282" r:id="rId280" tooltip="Завантажити сертифікат" display="Завантажити сертифікат"/>
    <hyperlink ref="C283" r:id="rId281" tooltip="Завантажити сертифікат" display="Завантажити сертифікат"/>
    <hyperlink ref="C284" r:id="rId282" tooltip="Завантажити сертифікат" display="Завантажити сертифікат"/>
    <hyperlink ref="C285" r:id="rId283" tooltip="Завантажити сертифікат" display="Завантажити сертифікат"/>
    <hyperlink ref="C286" r:id="rId284" tooltip="Завантажити сертифікат" display="Завантажити сертифікат"/>
    <hyperlink ref="C287" r:id="rId285" tooltip="Завантажити сертифікат" display="Завантажити сертифікат"/>
    <hyperlink ref="C288" r:id="rId286" tooltip="Завантажити сертифікат" display="Завантажити сертифікат"/>
    <hyperlink ref="C289" r:id="rId287" tooltip="Завантажити сертифікат" display="Завантажити сертифікат"/>
    <hyperlink ref="C290" r:id="rId288" tooltip="Завантажити сертифікат" display="Завантажити сертифікат"/>
    <hyperlink ref="C292" r:id="rId289" tooltip="Завантажити сертифікат" display="Завантажити сертифікат"/>
    <hyperlink ref="C293" r:id="rId290" tooltip="Завантажити сертифікат" display="Завантажити сертифікат"/>
    <hyperlink ref="C294" r:id="rId291" tooltip="Завантажити сертифікат" display="Завантажити сертифікат"/>
    <hyperlink ref="C295" r:id="rId292" tooltip="Завантажити сертифікат" display="Завантажити сертифікат"/>
    <hyperlink ref="C296" r:id="rId293" tooltip="Завантажити сертифікат" display="Завантажити сертифікат"/>
    <hyperlink ref="C297" r:id="rId294" tooltip="Завантажити сертифікат" display="Завантажити сертифікат"/>
    <hyperlink ref="C298" r:id="rId295" tooltip="Завантажити сертифікат" display="Завантажити сертифікат"/>
    <hyperlink ref="C299" r:id="rId296" tooltip="Завантажити сертифікат" display="Завантажити сертифікат"/>
    <hyperlink ref="C300" r:id="rId297" tooltip="Завантажити сертифікат" display="Завантажити сертифікат"/>
    <hyperlink ref="C301" r:id="rId298" tooltip="Завантажити сертифікат" display="Завантажити сертифікат"/>
    <hyperlink ref="C302" r:id="rId299" tooltip="Завантажити сертифікат" display="Завантажити сертифікат"/>
    <hyperlink ref="C303" r:id="rId300" tooltip="Завантажити сертифікат" display="Завантажити сертифікат"/>
    <hyperlink ref="C304" r:id="rId301" tooltip="Завантажити сертифікат" display="Завантажити сертифікат"/>
    <hyperlink ref="C305" r:id="rId302" tooltip="Завантажити сертифікат" display="Завантажити сертифікат"/>
    <hyperlink ref="C306" r:id="rId303" tooltip="Завантажити сертифікат" display="Завантажити сертифікат"/>
    <hyperlink ref="C307" r:id="rId304" tooltip="Завантажити сертифікат" display="Завантажити сертифікат"/>
    <hyperlink ref="C308" r:id="rId305" tooltip="Завантажити сертифікат" display="Завантажити сертифікат"/>
    <hyperlink ref="C309" r:id="rId306" tooltip="Завантажити сертифікат" display="Завантажити сертифікат"/>
    <hyperlink ref="C310" r:id="rId307" tooltip="Завантажити сертифікат" display="Завантажити сертифікат"/>
    <hyperlink ref="C311" r:id="rId308" tooltip="Завантажити сертифікат" display="Завантажити сертифікат"/>
    <hyperlink ref="C312" r:id="rId309" tooltip="Завантажити сертифікат" display="Завантажити сертифікат"/>
    <hyperlink ref="C313" r:id="rId310" tooltip="Завантажити сертифікат" display="Завантажити сертифікат"/>
    <hyperlink ref="C314" r:id="rId311" tooltip="Завантажити сертифікат" display="Завантажити сертифікат"/>
    <hyperlink ref="C315" r:id="rId312" tooltip="Завантажити сертифікат" display="Завантажити сертифікат"/>
    <hyperlink ref="C316" r:id="rId313" tooltip="Завантажити сертифікат" display="Завантажити сертифікат"/>
    <hyperlink ref="C317" r:id="rId314" tooltip="Завантажити сертифікат" display="Завантажити сертифікат"/>
    <hyperlink ref="C318" r:id="rId315" tooltip="Завантажити сертифікат" display="Завантажити сертифікат"/>
    <hyperlink ref="C319" r:id="rId316" tooltip="Завантажити сертифікат" display="Завантажити сертифікат"/>
    <hyperlink ref="C320" r:id="rId317" tooltip="Завантажити сертифікат" display="Завантажити сертифікат"/>
    <hyperlink ref="C321" r:id="rId318" tooltip="Завантажити сертифікат" display="Завантажити сертифікат"/>
    <hyperlink ref="C322" r:id="rId319" tooltip="Завантажити сертифікат" display="Завантажити сертифікат"/>
    <hyperlink ref="C323" r:id="rId320" tooltip="Завантажити сертифікат" display="Завантажити сертифікат"/>
    <hyperlink ref="C324" r:id="rId321" tooltip="Завантажити сертифікат" display="Завантажити сертифікат"/>
    <hyperlink ref="C325" r:id="rId322" tooltip="Завантажити сертифікат" display="Завантажити сертифікат"/>
    <hyperlink ref="C326" r:id="rId323" tooltip="Завантажити сертифікат" display="Завантажити сертифікат"/>
    <hyperlink ref="C327" r:id="rId324" tooltip="Завантажити сертифікат" display="Завантажити сертифікат"/>
    <hyperlink ref="C328" r:id="rId325" tooltip="Завантажити сертифікат" display="Завантажити сертифікат"/>
    <hyperlink ref="C329" r:id="rId326" tooltip="Завантажити сертифікат" display="Завантажити сертифікат"/>
    <hyperlink ref="C330" r:id="rId327" tooltip="Завантажити сертифікат" display="Завантажити сертифікат"/>
    <hyperlink ref="C331" r:id="rId328" tooltip="Завантажити сертифікат" display="Завантажити сертифікат"/>
    <hyperlink ref="C332" r:id="rId329" tooltip="Завантажити сертифікат" display="Завантажити сертифікат"/>
    <hyperlink ref="C333" r:id="rId330" tooltip="Завантажити сертифікат" display="Завантажити сертифікат"/>
    <hyperlink ref="C334" r:id="rId331" tooltip="Завантажити сертифікат" display="Завантажити сертифікат"/>
    <hyperlink ref="C335" r:id="rId332" tooltip="Завантажити сертифікат" display="Завантажити сертифікат"/>
    <hyperlink ref="C336" r:id="rId333" tooltip="Завантажити сертифікат" display="Завантажити сертифікат"/>
    <hyperlink ref="C337" r:id="rId334" tooltip="Завантажити сертифікат" display="Завантажити сертифікат"/>
    <hyperlink ref="C338" r:id="rId335" tooltip="Завантажити сертифікат" display="Завантажити сертифікат"/>
    <hyperlink ref="C339" r:id="rId336" tooltip="Завантажити сертифікат" display="Завантажити сертифікат"/>
    <hyperlink ref="C340" r:id="rId337" tooltip="Завантажити сертифікат" display="Завантажити сертифікат"/>
    <hyperlink ref="C341" r:id="rId338" tooltip="Завантажити сертифікат" display="Завантажити сертифікат"/>
    <hyperlink ref="C342" r:id="rId339" tooltip="Завантажити сертифікат" display="Завантажити сертифікат"/>
    <hyperlink ref="C343" r:id="rId340" tooltip="Завантажити сертифікат" display="Завантажити сертифікат"/>
    <hyperlink ref="C344" r:id="rId341" tooltip="Завантажити сертифікат" display="Завантажити сертифікат"/>
    <hyperlink ref="C345" r:id="rId342" tooltip="Завантажити сертифікат" display="Завантажити сертифікат"/>
    <hyperlink ref="C346" r:id="rId343" tooltip="Завантажити сертифікат" display="Завантажити сертифікат"/>
    <hyperlink ref="C347" r:id="rId344" tooltip="Завантажити сертифікат" display="Завантажити сертифікат"/>
    <hyperlink ref="C348" r:id="rId345" tooltip="Завантажити сертифікат" display="Завантажити сертифікат"/>
    <hyperlink ref="C349" r:id="rId346" tooltip="Завантажити сертифікат" display="Завантажити сертифікат"/>
    <hyperlink ref="C350" r:id="rId347" tooltip="Завантажити сертифікат" display="Завантажити сертифікат"/>
    <hyperlink ref="C351" r:id="rId348" tooltip="Завантажити сертифікат" display="Завантажити сертифікат"/>
    <hyperlink ref="C352" r:id="rId349" tooltip="Завантажити сертифікат" display="Завантажити сертифікат"/>
    <hyperlink ref="C353" r:id="rId350" tooltip="Завантажити сертифікат" display="Завантажити сертифікат"/>
    <hyperlink ref="C354" r:id="rId351" tooltip="Завантажити сертифікат" display="Завантажити сертифікат"/>
    <hyperlink ref="C355" r:id="rId352" tooltip="Завантажити сертифікат" display="Завантажити сертифікат"/>
    <hyperlink ref="C356" r:id="rId353" tooltip="Завантажити сертифікат" display="Завантажити сертифікат"/>
    <hyperlink ref="C357" r:id="rId354" tooltip="Завантажити сертифікат" display="Завантажити сертифікат"/>
    <hyperlink ref="C359" r:id="rId355" tooltip="Завантажити сертифікат" display="Завантажити сертифікат"/>
    <hyperlink ref="C360" r:id="rId356" tooltip="Завантажити сертифікат" display="Завантажити сертифікат"/>
    <hyperlink ref="C361" r:id="rId357" tooltip="Завантажити сертифікат" display="Завантажити сертифікат"/>
    <hyperlink ref="C362" r:id="rId358" tooltip="Завантажити сертифікат" display="Завантажити сертифікат"/>
    <hyperlink ref="C363" r:id="rId359" tooltip="Завантажити сертифікат" display="Завантажити сертифікат"/>
    <hyperlink ref="C364" r:id="rId360" tooltip="Завантажити сертифікат" display="Завантажити сертифікат"/>
    <hyperlink ref="C365" r:id="rId361" tooltip="Завантажити сертифікат" display="Завантажити сертифікат"/>
    <hyperlink ref="C366" r:id="rId362" tooltip="Завантажити сертифікат" display="Завантажити сертифікат"/>
    <hyperlink ref="C367" r:id="rId363" tooltip="Завантажити сертифікат" display="Завантажити сертифікат"/>
    <hyperlink ref="C368" r:id="rId364" tooltip="Завантажити сертифікат" display="Завантажити сертифікат"/>
    <hyperlink ref="C369" r:id="rId365" tooltip="Завантажити сертифікат" display="Завантажити сертифікат"/>
    <hyperlink ref="C370" r:id="rId366" tooltip="Завантажити сертифікат" display="Завантажити сертифікат"/>
    <hyperlink ref="C371" r:id="rId367" tooltip="Завантажити сертифікат" display="Завантажити сертифікат"/>
    <hyperlink ref="C372" r:id="rId368" tooltip="Завантажити сертифікат" display="Завантажити сертифікат"/>
    <hyperlink ref="C373" r:id="rId369" tooltip="Завантажити сертифікат" display="Завантажити сертифікат"/>
    <hyperlink ref="C374" r:id="rId370" tooltip="Завантажити сертифікат" display="Завантажити сертифікат"/>
    <hyperlink ref="C375" r:id="rId371" tooltip="Завантажити сертифікат" display="Завантажити сертифікат"/>
    <hyperlink ref="C376" r:id="rId372" tooltip="Завантажити сертифікат" display="Завантажити сертифікат"/>
    <hyperlink ref="C377" r:id="rId373" tooltip="Завантажити сертифікат" display="Завантажити сертифікат"/>
    <hyperlink ref="C378" r:id="rId374" tooltip="Завантажити сертифікат" display="Завантажити сертифікат"/>
    <hyperlink ref="C379" r:id="rId375" tooltip="Завантажити сертифікат" display="Завантажити сертифікат"/>
    <hyperlink ref="C380" r:id="rId376" tooltip="Завантажити сертифікат" display="Завантажити сертифікат"/>
    <hyperlink ref="C381" r:id="rId377" tooltip="Завантажити сертифікат" display="Завантажити сертифікат"/>
    <hyperlink ref="C382" r:id="rId378" tooltip="Завантажити сертифікат" display="Завантажити сертифікат"/>
    <hyperlink ref="C383" r:id="rId379" tooltip="Завантажити сертифікат" display="Завантажити сертифікат"/>
    <hyperlink ref="C384" r:id="rId380" tooltip="Завантажити сертифікат" display="Завантажити сертифікат"/>
    <hyperlink ref="C385" r:id="rId381" tooltip="Завантажити сертифікат" display="Завантажити сертифікат"/>
    <hyperlink ref="C386" r:id="rId382" tooltip="Завантажити сертифікат" display="Завантажити сертифікат"/>
    <hyperlink ref="C387" r:id="rId383" tooltip="Завантажити сертифікат" display="Завантажити сертифікат"/>
    <hyperlink ref="C388" r:id="rId384" tooltip="Завантажити сертифікат" display="Завантажити сертифікат"/>
    <hyperlink ref="C389" r:id="rId385" tooltip="Завантажити сертифікат" display="Завантажити сертифікат"/>
    <hyperlink ref="C390" r:id="rId386" tooltip="Завантажити сертифікат" display="Завантажити сертифікат"/>
    <hyperlink ref="C391" r:id="rId387" tooltip="Завантажити сертифікат" display="Завантажити сертифікат"/>
    <hyperlink ref="C392" r:id="rId388" tooltip="Завантажити сертифікат" display="Завантажити сертифікат"/>
    <hyperlink ref="C393" r:id="rId389" tooltip="Завантажити сертифікат" display="Завантажити сертифікат"/>
    <hyperlink ref="C394" r:id="rId390" tooltip="Завантажити сертифікат" display="Завантажити сертифікат"/>
    <hyperlink ref="C395" r:id="rId391" tooltip="Завантажити сертифікат" display="Завантажити сертифікат"/>
    <hyperlink ref="C396" r:id="rId392" tooltip="Завантажити сертифікат" display="Завантажити сертифікат"/>
    <hyperlink ref="C397" r:id="rId393" tooltip="Завантажити сертифікат" display="Завантажити сертифікат"/>
    <hyperlink ref="C398" r:id="rId394" tooltip="Завантажити сертифікат" display="Завантажити сертифікат"/>
    <hyperlink ref="C399" r:id="rId395" tooltip="Завантажити сертифікат" display="Завантажити сертифікат"/>
    <hyperlink ref="C400" r:id="rId396" tooltip="Завантажити сертифікат" display="Завантажити сертифікат"/>
    <hyperlink ref="C401" r:id="rId397" tooltip="Завантажити сертифікат" display="Завантажити сертифікат"/>
    <hyperlink ref="C402" r:id="rId398" tooltip="Завантажити сертифікат" display="Завантажити сертифікат"/>
    <hyperlink ref="C403" r:id="rId399" tooltip="Завантажити сертифікат" display="Завантажити сертифікат"/>
    <hyperlink ref="C404" r:id="rId400" tooltip="Завантажити сертифікат" display="Завантажити сертифікат"/>
    <hyperlink ref="C405" r:id="rId401" tooltip="Завантажити сертифікат" display="Завантажити сертифікат"/>
    <hyperlink ref="C406" r:id="rId402" tooltip="Завантажити сертифікат" display="Завантажити сертифікат"/>
    <hyperlink ref="C407" r:id="rId403" tooltip="Завантажити сертифікат" display="Завантажити сертифікат"/>
    <hyperlink ref="C408" r:id="rId404" tooltip="Завантажити сертифікат" display="Завантажити сертифікат"/>
    <hyperlink ref="C409" r:id="rId405" tooltip="Завантажити сертифікат" display="Завантажити сертифікат"/>
    <hyperlink ref="C410" r:id="rId406" tooltip="Завантажити сертифікат" display="Завантажити сертифікат"/>
    <hyperlink ref="C411" r:id="rId407" tooltip="Завантажити сертифікат" display="Завантажити сертифікат"/>
    <hyperlink ref="C412" r:id="rId408" tooltip="Завантажити сертифікат" display="Завантажити сертифікат"/>
    <hyperlink ref="C413" r:id="rId409" tooltip="Завантажити сертифікат" display="Завантажити сертифікат"/>
    <hyperlink ref="C414" r:id="rId410" tooltip="Завантажити сертифікат" display="Завантажити сертифікат"/>
    <hyperlink ref="C415" r:id="rId411" tooltip="Завантажити сертифікат" display="Завантажити сертифікат"/>
    <hyperlink ref="C416" r:id="rId412" tooltip="Завантажити сертифікат" display="Завантажити сертифікат"/>
    <hyperlink ref="C417" r:id="rId413" tooltip="Завантажити сертифікат" display="Завантажити сертифікат"/>
    <hyperlink ref="C418" r:id="rId414" tooltip="Завантажити сертифікат" display="Завантажити сертифікат"/>
    <hyperlink ref="C419" r:id="rId415" tooltip="Завантажити сертифікат" display="Завантажити сертифікат"/>
    <hyperlink ref="C420" r:id="rId416" tooltip="Завантажити сертифікат" display="Завантажити сертифікат"/>
    <hyperlink ref="C421" r:id="rId417" tooltip="Завантажити сертифікат" display="Завантажити сертифікат"/>
    <hyperlink ref="C422" r:id="rId418" tooltip="Завантажити сертифікат" display="Завантажити сертифікат"/>
    <hyperlink ref="C423" r:id="rId419" tooltip="Завантажити сертифікат" display="Завантажити сертифікат"/>
    <hyperlink ref="C424" r:id="rId420" tooltip="Завантажити сертифікат" display="Завантажити сертифікат"/>
    <hyperlink ref="C425" r:id="rId421" tooltip="Завантажити сертифікат" display="Завантажити сертифікат"/>
    <hyperlink ref="C426" r:id="rId422" tooltip="Завантажити сертифікат" display="Завантажити сертифікат"/>
    <hyperlink ref="C427" r:id="rId423" tooltip="Завантажити сертифікат" display="Завантажити сертифікат"/>
    <hyperlink ref="C428" r:id="rId424" tooltip="Завантажити сертифікат" display="Завантажити сертифікат"/>
    <hyperlink ref="C429" r:id="rId425" tooltip="Завантажити сертифікат" display="Завантажити сертифікат"/>
    <hyperlink ref="C430" r:id="rId426" tooltip="Завантажити сертифікат" display="Завантажити сертифікат"/>
    <hyperlink ref="C431" r:id="rId427" tooltip="Завантажити сертифікат" display="Завантажити сертифікат"/>
    <hyperlink ref="C432" r:id="rId428" tooltip="Завантажити сертифікат" display="Завантажити сертифікат"/>
    <hyperlink ref="C433" r:id="rId429" tooltip="Завантажити сертифікат" display="Завантажити сертифікат"/>
    <hyperlink ref="C434" r:id="rId430" tooltip="Завантажити сертифікат" display="Завантажити сертифікат"/>
    <hyperlink ref="C435" r:id="rId431" tooltip="Завантажити сертифікат" display="Завантажити сертифікат"/>
    <hyperlink ref="C436" r:id="rId432" tooltip="Завантажити сертифікат" display="Завантажити сертифікат"/>
    <hyperlink ref="C437" r:id="rId433" tooltip="Завантажити сертифікат" display="Завантажити сертифікат"/>
    <hyperlink ref="C438" r:id="rId434" tooltip="Завантажити сертифікат" display="Завантажити сертифікат"/>
    <hyperlink ref="C439" r:id="rId435" tooltip="Завантажити сертифікат" display="Завантажити сертифікат"/>
    <hyperlink ref="C440" r:id="rId436" tooltip="Завантажити сертифікат" display="Завантажити сертифікат"/>
    <hyperlink ref="C441" r:id="rId437" tooltip="Завантажити сертифікат" display="Завантажити сертифікат"/>
    <hyperlink ref="C442" r:id="rId438" tooltip="Завантажити сертифікат" display="Завантажити сертифікат"/>
    <hyperlink ref="C443" r:id="rId439" tooltip="Завантажити сертифікат" display="Завантажити сертифікат"/>
    <hyperlink ref="C444" r:id="rId440" tooltip="Завантажити сертифікат" display="Завантажити сертифікат"/>
    <hyperlink ref="C445" r:id="rId441" tooltip="Завантажити сертифікат" display="Завантажити сертифікат"/>
    <hyperlink ref="C446" r:id="rId442" tooltip="Завантажити сертифікат" display="Завантажити сертифікат"/>
    <hyperlink ref="C447" r:id="rId443" tooltip="Завантажити сертифікат" display="Завантажити сертифікат"/>
    <hyperlink ref="C448" r:id="rId444" tooltip="Завантажити сертифікат" display="Завантажити сертифікат"/>
    <hyperlink ref="C449" r:id="rId445" tooltip="Завантажити сертифікат" display="Завантажити сертифікат"/>
    <hyperlink ref="C450" r:id="rId446" tooltip="Завантажити сертифікат" display="Завантажити сертифікат"/>
    <hyperlink ref="C451" r:id="rId447" tooltip="Завантажити сертифікат" display="Завантажити сертифікат"/>
    <hyperlink ref="C452" r:id="rId448" tooltip="Завантажити сертифікат" display="Завантажити сертифікат"/>
    <hyperlink ref="C453" r:id="rId449" tooltip="Завантажити сертифікат" display="Завантажити сертифікат"/>
    <hyperlink ref="C454" r:id="rId450" tooltip="Завантажити сертифікат" display="Завантажити сертифікат"/>
    <hyperlink ref="C455" r:id="rId451" tooltip="Завантажити сертифікат" display="Завантажити сертифікат"/>
    <hyperlink ref="C456" r:id="rId452" tooltip="Завантажити сертифікат" display="Завантажити сертифікат"/>
    <hyperlink ref="C457" r:id="rId453" tooltip="Завантажити сертифікат" display="Завантажити сертифікат"/>
    <hyperlink ref="C458" r:id="rId454" tooltip="Завантажити сертифікат" display="Завантажити сертифікат"/>
    <hyperlink ref="C459" r:id="rId455" tooltip="Завантажити сертифікат" display="Завантажити сертифікат"/>
    <hyperlink ref="C460" r:id="rId456" tooltip="Завантажити сертифікат" display="Завантажити сертифікат"/>
    <hyperlink ref="C461" r:id="rId457" tooltip="Завантажити сертифікат" display="Завантажити сертифікат"/>
    <hyperlink ref="C462" r:id="rId458" tooltip="Завантажити сертифікат" display="Завантажити сертифікат"/>
    <hyperlink ref="C463" r:id="rId459" tooltip="Завантажити сертифікат" display="Завантажити сертифікат"/>
    <hyperlink ref="C464" r:id="rId460" tooltip="Завантажити сертифікат" display="Завантажити сертифікат"/>
    <hyperlink ref="C465" r:id="rId461" tooltip="Завантажити сертифікат" display="Завантажити сертифікат"/>
    <hyperlink ref="C466" r:id="rId462" tooltip="Завантажити сертифікат" display="Завантажити сертифікат"/>
    <hyperlink ref="C467" r:id="rId463" tooltip="Завантажити сертифікат" display="Завантажити сертифікат"/>
    <hyperlink ref="C468" r:id="rId464" tooltip="Завантажити сертифікат" display="Завантажити сертифікат"/>
    <hyperlink ref="C469" r:id="rId465" tooltip="Завантажити сертифікат" display="Завантажити сертифікат"/>
    <hyperlink ref="C470" r:id="rId466" tooltip="Завантажити сертифікат" display="Завантажити сертифікат"/>
    <hyperlink ref="C471" r:id="rId467" tooltip="Завантажити сертифікат" display="Завантажити сертифікат"/>
    <hyperlink ref="C472" r:id="rId468" tooltip="Завантажити сертифікат" display="Завантажити сертифікат"/>
    <hyperlink ref="C473" r:id="rId469" tooltip="Завантажити сертифікат" display="Завантажити сертифікат"/>
    <hyperlink ref="C474" r:id="rId470" tooltip="Завантажити сертифікат" display="Завантажити сертифікат"/>
    <hyperlink ref="C475" r:id="rId471" tooltip="Завантажити сертифікат" display="Завантажити сертифікат"/>
    <hyperlink ref="C476" r:id="rId472" tooltip="Завантажити сертифікат" display="Завантажити сертифікат"/>
    <hyperlink ref="C477" r:id="rId473" tooltip="Завантажити сертифікат" display="Завантажити сертифікат"/>
    <hyperlink ref="C478" r:id="rId474" tooltip="Завантажити сертифікат" display="Завантажити сертифікат"/>
    <hyperlink ref="C479" r:id="rId475" tooltip="Завантажити сертифікат" display="Завантажити сертифікат"/>
    <hyperlink ref="C480" r:id="rId476" tooltip="Завантажити сертифікат" display="Завантажити сертифікат"/>
    <hyperlink ref="C481" r:id="rId477" tooltip="Завантажити сертифікат" display="Завантажити сертифікат"/>
    <hyperlink ref="C482" r:id="rId478" tooltip="Завантажити сертифікат" display="Завантажити сертифікат"/>
    <hyperlink ref="C483" r:id="rId479" tooltip="Завантажити сертифікат" display="Завантажити сертифікат"/>
    <hyperlink ref="C484" r:id="rId480" tooltip="Завантажити сертифікат" display="Завантажити сертифікат"/>
    <hyperlink ref="C485" r:id="rId481" tooltip="Завантажити сертифікат" display="Завантажити сертифікат"/>
    <hyperlink ref="C486" r:id="rId482" tooltip="Завантажити сертифікат" display="Завантажити сертифікат"/>
    <hyperlink ref="C487" r:id="rId483" tooltip="Завантажити сертифікат" display="Завантажити сертифікат"/>
    <hyperlink ref="C488" r:id="rId484" tooltip="Завантажити сертифікат" display="Завантажити сертифікат"/>
    <hyperlink ref="C489" r:id="rId485" tooltip="Завантажити сертифікат" display="Завантажити сертифікат"/>
    <hyperlink ref="C490" r:id="rId486" tooltip="Завантажити сертифікат" display="Завантажити сертифікат"/>
    <hyperlink ref="C491" r:id="rId487" tooltip="Завантажити сертифікат" display="Завантажити сертифікат"/>
    <hyperlink ref="C492" r:id="rId488" tooltip="Завантажити сертифікат" display="Завантажити сертифікат"/>
    <hyperlink ref="C493" r:id="rId489" tooltip="Завантажити сертифікат" display="Завантажити сертифікат"/>
    <hyperlink ref="C494" r:id="rId490" tooltip="Завантажити сертифікат" display="Завантажити сертифікат"/>
    <hyperlink ref="C495" r:id="rId491" tooltip="Завантажити сертифікат" display="Завантажити сертифікат"/>
    <hyperlink ref="C496" r:id="rId492" tooltip="Завантажити сертифікат" display="Завантажити сертифікат"/>
    <hyperlink ref="C497" r:id="rId493" tooltip="Завантажити сертифікат" display="Завантажити сертифікат"/>
    <hyperlink ref="C498" r:id="rId494" tooltip="Завантажити сертифікат" display="Завантажити сертифікат"/>
    <hyperlink ref="C499" r:id="rId495" tooltip="Завантажити сертифікат" display="Завантажити сертифікат"/>
    <hyperlink ref="C501" r:id="rId496" tooltip="Завантажити сертифікат" display="Завантажити сертифікат"/>
    <hyperlink ref="C502" r:id="rId497" tooltip="Завантажити сертифікат" display="Завантажити сертифікат"/>
    <hyperlink ref="C503" r:id="rId498" tooltip="Завантажити сертифікат" display="Завантажити сертифікат"/>
    <hyperlink ref="C504" r:id="rId499" tooltip="Завантажити сертифікат" display="Завантажити сертифікат"/>
    <hyperlink ref="C505" r:id="rId500" tooltip="Завантажити сертифікат" display="Завантажити сертифікат"/>
    <hyperlink ref="C506" r:id="rId501" tooltip="Завантажити сертифікат" display="Завантажити сертифікат"/>
    <hyperlink ref="C507" r:id="rId502" tooltip="Завантажити сертифікат" display="Завантажити сертифікат"/>
    <hyperlink ref="C508" r:id="rId503" tooltip="Завантажити сертифікат" display="Завантажити сертифікат"/>
    <hyperlink ref="C509" r:id="rId504" tooltip="Завантажити сертифікат" display="Завантажити сертифікат"/>
    <hyperlink ref="C510" r:id="rId505" tooltip="Завантажити сертифікат" display="Завантажити сертифікат"/>
    <hyperlink ref="C511" r:id="rId506" tooltip="Завантажити сертифікат" display="Завантажити сертифікат"/>
    <hyperlink ref="C512" r:id="rId507" tooltip="Завантажити сертифікат" display="Завантажити сертифікат"/>
    <hyperlink ref="C513" r:id="rId508" tooltip="Завантажити сертифікат" display="Завантажити сертифікат"/>
    <hyperlink ref="C514" r:id="rId509" tooltip="Завантажити сертифікат" display="Завантажити сертифікат"/>
    <hyperlink ref="C515" r:id="rId510" tooltip="Завантажити сертифікат" display="Завантажити сертифікат"/>
    <hyperlink ref="C516" r:id="rId511" tooltip="Завантажити сертифікат" display="Завантажити сертифікат"/>
    <hyperlink ref="C517" r:id="rId512" tooltip="Завантажити сертифікат" display="Завантажити сертифікат"/>
    <hyperlink ref="C518" r:id="rId513" tooltip="Завантажити сертифікат" display="Завантажити сертифікат"/>
    <hyperlink ref="C519" r:id="rId514" tooltip="Завантажити сертифікат" display="Завантажити сертифікат"/>
    <hyperlink ref="C520" r:id="rId515" tooltip="Завантажити сертифікат" display="Завантажити сертифікат"/>
    <hyperlink ref="C521" r:id="rId516" tooltip="Завантажити сертифікат" display="Завантажити сертифікат"/>
    <hyperlink ref="C522" r:id="rId517" tooltip="Завантажити сертифікат" display="Завантажити сертифікат"/>
    <hyperlink ref="C523" r:id="rId518" tooltip="Завантажити сертифікат" display="Завантажити сертифікат"/>
    <hyperlink ref="C524" r:id="rId519" tooltip="Завантажити сертифікат" display="Завантажити сертифікат"/>
    <hyperlink ref="C525" r:id="rId520" tooltip="Завантажити сертифікат" display="Завантажити сертифікат"/>
    <hyperlink ref="C526" r:id="rId521" tooltip="Завантажити сертифікат" display="Завантажити сертифікат"/>
    <hyperlink ref="C527" r:id="rId522" tooltip="Завантажити сертифікат" display="Завантажити сертифікат"/>
    <hyperlink ref="C528" r:id="rId523" tooltip="Завантажити сертифікат" display="Завантажити сертифікат"/>
    <hyperlink ref="C529" r:id="rId524" tooltip="Завантажити сертифікат" display="Завантажити сертифікат"/>
    <hyperlink ref="C530" r:id="rId525" tooltip="Завантажити сертифікат" display="Завантажити сертифікат"/>
    <hyperlink ref="C531" r:id="rId526" tooltip="Завантажити сертифікат" display="Завантажити сертифікат"/>
    <hyperlink ref="C532" r:id="rId527" tooltip="Завантажити сертифікат" display="Завантажити сертифікат"/>
    <hyperlink ref="C533" r:id="rId528" tooltip="Завантажити сертифікат" display="Завантажити сертифікат"/>
    <hyperlink ref="C534" r:id="rId529" tooltip="Завантажити сертифікат" display="Завантажити сертифікат"/>
    <hyperlink ref="C535" r:id="rId530" tooltip="Завантажити сертифікат" display="Завантажити сертифікат"/>
    <hyperlink ref="C536" r:id="rId531" tooltip="Завантажити сертифікат" display="Завантажити сертифікат"/>
    <hyperlink ref="C537" r:id="rId532" tooltip="Завантажити сертифікат" display="Завантажити сертифікат"/>
    <hyperlink ref="C538" r:id="rId533" tooltip="Завантажити сертифікат" display="Завантажити сертифікат"/>
    <hyperlink ref="C539" r:id="rId534" tooltip="Завантажити сертифікат" display="Завантажити сертифікат"/>
    <hyperlink ref="C540" r:id="rId535" tooltip="Завантажити сертифікат" display="Завантажити сертифікат"/>
    <hyperlink ref="C541" r:id="rId536" tooltip="Завантажити сертифікат" display="Завантажити сертифікат"/>
    <hyperlink ref="C542" r:id="rId537" tooltip="Завантажити сертифікат" display="Завантажити сертифікат"/>
    <hyperlink ref="C543" r:id="rId538" tooltip="Завантажити сертифікат" display="Завантажити сертифікат"/>
    <hyperlink ref="C544" r:id="rId539" tooltip="Завантажити сертифікат" display="Завантажити сертифікат"/>
    <hyperlink ref="C545" r:id="rId540" tooltip="Завантажити сертифікат" display="Завантажити сертифікат"/>
    <hyperlink ref="C546" r:id="rId541" tooltip="Завантажити сертифікат" display="Завантажити сертифікат"/>
    <hyperlink ref="C547" r:id="rId542" tooltip="Завантажити сертифікат" display="Завантажити сертифікат"/>
    <hyperlink ref="C548" r:id="rId543" tooltip="Завантажити сертифікат" display="Завантажити сертифікат"/>
    <hyperlink ref="C549" r:id="rId544" tooltip="Завантажити сертифікат" display="Завантажити сертифікат"/>
    <hyperlink ref="C550" r:id="rId545" tooltip="Завантажити сертифікат" display="Завантажити сертифікат"/>
    <hyperlink ref="C551" r:id="rId546" tooltip="Завантажити сертифікат" display="Завантажити сертифікат"/>
    <hyperlink ref="C552" r:id="rId547" tooltip="Завантажити сертифікат" display="Завантажити сертифікат"/>
    <hyperlink ref="C553" r:id="rId548" tooltip="Завантажити сертифікат" display="Завантажити сертифікат"/>
    <hyperlink ref="C554" r:id="rId549" tooltip="Завантажити сертифікат" display="Завантажити сертифікат"/>
    <hyperlink ref="C555" r:id="rId550" tooltip="Завантажити сертифікат" display="Завантажити сертифікат"/>
    <hyperlink ref="C556" r:id="rId551" tooltip="Завантажити сертифікат" display="Завантажити сертифікат"/>
    <hyperlink ref="C557" r:id="rId552" tooltip="Завантажити сертифікат" display="Завантажити сертифікат"/>
    <hyperlink ref="C558" r:id="rId553" tooltip="Завантажити сертифікат" display="Завантажити сертифікат"/>
    <hyperlink ref="C559" r:id="rId554" tooltip="Завантажити сертифікат" display="Завантажити сертифікат"/>
    <hyperlink ref="C560" r:id="rId555" tooltip="Завантажити сертифікат" display="Завантажити сертифікат"/>
    <hyperlink ref="C561" r:id="rId556" tooltip="Завантажити сертифікат" display="Завантажити сертифікат"/>
    <hyperlink ref="C562" r:id="rId557" tooltip="Завантажити сертифікат" display="Завантажити сертифікат"/>
    <hyperlink ref="C563" r:id="rId558" tooltip="Завантажити сертифікат" display="Завантажити сертифікат"/>
    <hyperlink ref="C564" r:id="rId559" tooltip="Завантажити сертифікат" display="Завантажити сертифікат"/>
    <hyperlink ref="C565" r:id="rId560" tooltip="Завантажити сертифікат" display="Завантажити сертифікат"/>
    <hyperlink ref="C566" r:id="rId561" tooltip="Завантажити сертифікат" display="Завантажити сертифікат"/>
    <hyperlink ref="C567" r:id="rId562" tooltip="Завантажити сертифікат" display="Завантажити сертифікат"/>
    <hyperlink ref="C568" r:id="rId563" tooltip="Завантажити сертифікат" display="Завантажити сертифікат"/>
    <hyperlink ref="C569" r:id="rId564" tooltip="Завантажити сертифікат" display="Завантажити сертифікат"/>
    <hyperlink ref="C570" r:id="rId565" tooltip="Завантажити сертифікат" display="Завантажити сертифікат"/>
    <hyperlink ref="C571" r:id="rId566" tooltip="Завантажити сертифікат" display="Завантажити сертифікат"/>
    <hyperlink ref="C572" r:id="rId567" tooltip="Завантажити сертифікат" display="Завантажити сертифікат"/>
    <hyperlink ref="C573" r:id="rId568" tooltip="Завантажити сертифікат" display="Завантажити сертифікат"/>
    <hyperlink ref="C574" r:id="rId569" tooltip="Завантажити сертифікат" display="Завантажити сертифікат"/>
    <hyperlink ref="C575" r:id="rId570" tooltip="Завантажити сертифікат" display="Завантажити сертифікат"/>
    <hyperlink ref="C576" r:id="rId571" tooltip="Завантажити сертифікат" display="Завантажити сертифікат"/>
    <hyperlink ref="C577" r:id="rId572" tooltip="Завантажити сертифікат" display="Завантажити сертифікат"/>
    <hyperlink ref="C578" r:id="rId573" tooltip="Завантажити сертифікат" display="Завантажити сертифікат"/>
    <hyperlink ref="C579" r:id="rId574" tooltip="Завантажити сертифікат" display="Завантажити сертифікат"/>
    <hyperlink ref="C580" r:id="rId575" tooltip="Завантажити сертифікат" display="Завантажити сертифікат"/>
    <hyperlink ref="C581" r:id="rId576" tooltip="Завантажити сертифікат" display="Завантажити сертифікат"/>
    <hyperlink ref="C582" r:id="rId577" tooltip="Завантажити сертифікат" display="Завантажити сертифікат"/>
    <hyperlink ref="C583" r:id="rId578" tooltip="Завантажити сертифікат" display="Завантажити сертифікат"/>
    <hyperlink ref="C584" r:id="rId579" tooltip="Завантажити сертифікат" display="Завантажити сертифікат"/>
    <hyperlink ref="C585" r:id="rId580" tooltip="Завантажити сертифікат" display="Завантажити сертифікат"/>
    <hyperlink ref="C586" r:id="rId581" tooltip="Завантажити сертифікат" display="Завантажити сертифікат"/>
    <hyperlink ref="C587" r:id="rId582" tooltip="Завантажити сертифікат" display="Завантажити сертифікат"/>
    <hyperlink ref="C588" r:id="rId583" tooltip="Завантажити сертифікат" display="Завантажити сертифікат"/>
    <hyperlink ref="C589" r:id="rId584" tooltip="Завантажити сертифікат" display="Завантажити сертифікат"/>
    <hyperlink ref="C590" r:id="rId585" tooltip="Завантажити сертифікат" display="Завантажити сертифікат"/>
    <hyperlink ref="C591" r:id="rId586" tooltip="Завантажити сертифікат" display="Завантажити сертифікат"/>
    <hyperlink ref="C592" r:id="rId587" tooltip="Завантажити сертифікат" display="Завантажити сертифікат"/>
    <hyperlink ref="C593" r:id="rId588" tooltip="Завантажити сертифікат" display="Завантажити сертифікат"/>
    <hyperlink ref="C594" r:id="rId589" tooltip="Завантажити сертифікат" display="Завантажити сертифікат"/>
    <hyperlink ref="C595" r:id="rId590" tooltip="Завантажити сертифікат" display="Завантажити сертифікат"/>
    <hyperlink ref="C596" r:id="rId591" tooltip="Завантажити сертифікат" display="Завантажити сертифікат"/>
    <hyperlink ref="C597" r:id="rId592" tooltip="Завантажити сертифікат" display="Завантажити сертифікат"/>
    <hyperlink ref="C598" r:id="rId593" tooltip="Завантажити сертифікат" display="Завантажити сертифікат"/>
    <hyperlink ref="C599" r:id="rId594" tooltip="Завантажити сертифікат" display="Завантажити сертифікат"/>
    <hyperlink ref="C600" r:id="rId595" tooltip="Завантажити сертифікат" display="Завантажити сертифікат"/>
    <hyperlink ref="C601" r:id="rId596" tooltip="Завантажити сертифікат" display="Завантажити сертифікат"/>
    <hyperlink ref="C602" r:id="rId597" tooltip="Завантажити сертифікат" display="Завантажити сертифікат"/>
    <hyperlink ref="C603" r:id="rId598" tooltip="Завантажити сертифікат" display="Завантажити сертифікат"/>
    <hyperlink ref="C604" r:id="rId599" tooltip="Завантажити сертифікат" display="Завантажити сертифікат"/>
    <hyperlink ref="C605" r:id="rId600" tooltip="Завантажити сертифікат" display="Завантажити сертифікат"/>
    <hyperlink ref="C606" r:id="rId601" tooltip="Завантажити сертифікат" display="Завантажити сертифікат"/>
    <hyperlink ref="C607" r:id="rId602" tooltip="Завантажити сертифікат" display="Завантажити сертифікат"/>
    <hyperlink ref="C608" r:id="rId603" tooltip="Завантажити сертифікат" display="Завантажити сертифікат"/>
    <hyperlink ref="C609" r:id="rId604" tooltip="Завантажити сертифікат" display="Завантажити сертифікат"/>
    <hyperlink ref="C610" r:id="rId605" tooltip="Завантажити сертифікат" display="Завантажити сертифікат"/>
    <hyperlink ref="C611" r:id="rId606" tooltip="Завантажити сертифікат" display="Завантажити сертифікат"/>
    <hyperlink ref="C612" r:id="rId607" tooltip="Завантажити сертифікат" display="Завантажити сертифікат"/>
    <hyperlink ref="C613" r:id="rId608" tooltip="Завантажити сертифікат" display="Завантажити сертифікат"/>
    <hyperlink ref="C614" r:id="rId609" tooltip="Завантажити сертифікат" display="Завантажити сертифікат"/>
    <hyperlink ref="C615" r:id="rId610" tooltip="Завантажити сертифікат" display="Завантажити сертифікат"/>
    <hyperlink ref="C616" r:id="rId611" tooltip="Завантажити сертифікат" display="Завантажити сертифікат"/>
    <hyperlink ref="C617" r:id="rId612" tooltip="Завантажити сертифікат" display="Завантажити сертифікат"/>
    <hyperlink ref="C618" r:id="rId613" tooltip="Завантажити сертифікат" display="Завантажити сертифікат"/>
    <hyperlink ref="C619" r:id="rId614" tooltip="Завантажити сертифікат" display="Завантажити сертифікат"/>
    <hyperlink ref="C620" r:id="rId615" tooltip="Завантажити сертифікат" display="Завантажити сертифікат"/>
    <hyperlink ref="C621" r:id="rId616" tooltip="Завантажити сертифікат" display="Завантажити сертифікат"/>
    <hyperlink ref="C622" r:id="rId617" tooltip="Завантажити сертифікат" display="Завантажити сертифікат"/>
    <hyperlink ref="C623" r:id="rId618" tooltip="Завантажити сертифікат" display="Завантажити сертифікат"/>
    <hyperlink ref="C624" r:id="rId619" tooltip="Завантажити сертифікат" display="Завантажити сертифікат"/>
    <hyperlink ref="C625" r:id="rId620" tooltip="Завантажити сертифікат" display="Завантажити сертифікат"/>
    <hyperlink ref="C626" r:id="rId621" tooltip="Завантажити сертифікат" display="Завантажити сертифікат"/>
    <hyperlink ref="C627" r:id="rId622" tooltip="Завантажити сертифікат" display="Завантажити сертифікат"/>
    <hyperlink ref="C628" r:id="rId623" tooltip="Завантажити сертифікат" display="Завантажити сертифікат"/>
    <hyperlink ref="C629" r:id="rId624" tooltip="Завантажити сертифікат" display="Завантажити сертифікат"/>
    <hyperlink ref="C630" r:id="rId625" tooltip="Завантажити сертифікат" display="Завантажити сертифікат"/>
    <hyperlink ref="C631" r:id="rId626" tooltip="Завантажити сертифікат" display="Завантажити сертифікат"/>
    <hyperlink ref="C632" r:id="rId627" tooltip="Завантажити сертифікат" display="Завантажити сертифікат"/>
    <hyperlink ref="C633" r:id="rId628" tooltip="Завантажити сертифікат" display="Завантажити сертифікат"/>
    <hyperlink ref="C634" r:id="rId629" tooltip="Завантажити сертифікат" display="Завантажити сертифікат"/>
    <hyperlink ref="C635" r:id="rId630" tooltip="Завантажити сертифікат" display="Завантажити сертифікат"/>
    <hyperlink ref="C636" r:id="rId631" tooltip="Завантажити сертифікат" display="Завантажити сертифікат"/>
    <hyperlink ref="C637" r:id="rId632" tooltip="Завантажити сертифікат" display="Завантажити сертифікат"/>
    <hyperlink ref="C638" r:id="rId633" tooltip="Завантажити сертифікат" display="Завантажити сертифікат"/>
    <hyperlink ref="C639" r:id="rId634" tooltip="Завантажити сертифікат" display="Завантажити сертифікат"/>
    <hyperlink ref="C640" r:id="rId635" tooltip="Завантажити сертифікат" display="Завантажити сертифікат"/>
    <hyperlink ref="C641" r:id="rId636" tooltip="Завантажити сертифікат" display="Завантажити сертифікат"/>
    <hyperlink ref="C642" r:id="rId637" tooltip="Завантажити сертифікат" display="Завантажити сертифікат"/>
    <hyperlink ref="C643" r:id="rId638" tooltip="Завантажити сертифікат" display="Завантажити сертифікат"/>
    <hyperlink ref="C644" r:id="rId639" tooltip="Завантажити сертифікат" display="Завантажити сертифікат"/>
    <hyperlink ref="C645" r:id="rId640" tooltip="Завантажити сертифікат" display="Завантажити сертифікат"/>
    <hyperlink ref="C646" r:id="rId641" tooltip="Завантажити сертифікат" display="Завантажити сертифікат"/>
    <hyperlink ref="C647" r:id="rId642" tooltip="Завантажити сертифікат" display="Завантажити сертифікат"/>
    <hyperlink ref="C648" r:id="rId643" tooltip="Завантажити сертифікат" display="Завантажити сертифікат"/>
    <hyperlink ref="C649" r:id="rId644" tooltip="Завантажити сертифікат" display="Завантажити сертифікат"/>
    <hyperlink ref="C650" r:id="rId645" tooltip="Завантажити сертифікат" display="Завантажити сертифікат"/>
    <hyperlink ref="C651" r:id="rId646" tooltip="Завантажити сертифікат" display="Завантажити сертифікат"/>
    <hyperlink ref="C652" r:id="rId647" tooltip="Завантажити сертифікат" display="Завантажити сертифікат"/>
    <hyperlink ref="C653" r:id="rId648" tooltip="Завантажити сертифікат" display="Завантажити сертифікат"/>
    <hyperlink ref="C654" r:id="rId649" tooltip="Завантажити сертифікат" display="Завантажити сертифікат"/>
    <hyperlink ref="C655" r:id="rId650" tooltip="Завантажити сертифікат" display="Завантажити сертифікат"/>
    <hyperlink ref="C656" r:id="rId651" tooltip="Завантажити сертифікат" display="Завантажити сертифікат"/>
    <hyperlink ref="C657" r:id="rId652" tooltip="Завантажити сертифікат" display="Завантажити сертифікат"/>
    <hyperlink ref="C658" r:id="rId653" tooltip="Завантажити сертифікат" display="Завантажити сертифікат"/>
    <hyperlink ref="C659" r:id="rId654" tooltip="Завантажити сертифікат" display="Завантажити сертифікат"/>
    <hyperlink ref="C660" r:id="rId655" tooltip="Завантажити сертифікат" display="Завантажити сертифікат"/>
    <hyperlink ref="C661" r:id="rId656" tooltip="Завантажити сертифікат" display="Завантажити сертифікат"/>
    <hyperlink ref="C662" r:id="rId657" tooltip="Завантажити сертифікат" display="Завантажити сертифікат"/>
    <hyperlink ref="C663" r:id="rId658" tooltip="Завантажити сертифікат" display="Завантажити сертифікат"/>
    <hyperlink ref="C664" r:id="rId659" tooltip="Завантажити сертифікат" display="Завантажити сертифікат"/>
    <hyperlink ref="C665" r:id="rId660" tooltip="Завантажити сертифікат" display="Завантажити сертифікат"/>
    <hyperlink ref="C666" r:id="rId661" tooltip="Завантажити сертифікат" display="Завантажити сертифікат"/>
    <hyperlink ref="C667" r:id="rId662" tooltip="Завантажити сертифікат" display="Завантажити сертифікат"/>
    <hyperlink ref="C668" r:id="rId663" tooltip="Завантажити сертифікат" display="Завантажити сертифікат"/>
    <hyperlink ref="C669" r:id="rId664" tooltip="Завантажити сертифікат" display="Завантажити сертифікат"/>
    <hyperlink ref="C670" r:id="rId665" tooltip="Завантажити сертифікат" display="Завантажити сертифікат"/>
    <hyperlink ref="C671" r:id="rId666" tooltip="Завантажити сертифікат" display="Завантажити сертифікат"/>
    <hyperlink ref="C672" r:id="rId667" tooltip="Завантажити сертифікат" display="Завантажити сертифікат"/>
    <hyperlink ref="C673" r:id="rId668" tooltip="Завантажити сертифікат" display="Завантажити сертифікат"/>
    <hyperlink ref="C674" r:id="rId669" tooltip="Завантажити сертифікат" display="Завантажити сертифікат"/>
    <hyperlink ref="C675" r:id="rId670" tooltip="Завантажити сертифікат" display="Завантажити сертифікат"/>
    <hyperlink ref="C676" r:id="rId671" tooltip="Завантажити сертифікат" display="Завантажити сертифікат"/>
    <hyperlink ref="C677" r:id="rId672" tooltip="Завантажити сертифікат" display="Завантажити сертифікат"/>
    <hyperlink ref="C678" r:id="rId673" tooltip="Завантажити сертифікат" display="Завантажити сертифікат"/>
    <hyperlink ref="C679" r:id="rId674" tooltip="Завантажити сертифікат" display="Завантажити сертифікат"/>
    <hyperlink ref="C680" r:id="rId675" tooltip="Завантажити сертифікат" display="Завантажити сертифікат"/>
    <hyperlink ref="C681" r:id="rId676" tooltip="Завантажити сертифікат" display="Завантажити сертифікат"/>
    <hyperlink ref="C682" r:id="rId677" tooltip="Завантажити сертифікат" display="Завантажити сертифікат"/>
    <hyperlink ref="C683" r:id="rId678" tooltip="Завантажити сертифікат" display="Завантажити сертифікат"/>
    <hyperlink ref="C684" r:id="rId679" tooltip="Завантажити сертифікат" display="Завантажити сертифікат"/>
    <hyperlink ref="C685" r:id="rId680" tooltip="Завантажити сертифікат" display="Завантажити сертифікат"/>
    <hyperlink ref="C686" r:id="rId681" tooltip="Завантажити сертифікат" display="Завантажити сертифікат"/>
    <hyperlink ref="C687" r:id="rId682" tooltip="Завантажити сертифікат" display="Завантажити сертифікат"/>
    <hyperlink ref="C688" r:id="rId683" tooltip="Завантажити сертифікат" display="Завантажити сертифікат"/>
    <hyperlink ref="C689" r:id="rId684" tooltip="Завантажити сертифікат" display="Завантажити сертифікат"/>
    <hyperlink ref="C690" r:id="rId685" tooltip="Завантажити сертифікат" display="Завантажити сертифікат"/>
    <hyperlink ref="C691" r:id="rId686" tooltip="Завантажити сертифікат" display="Завантажити сертифікат"/>
    <hyperlink ref="C692" r:id="rId687" tooltip="Завантажити сертифікат" display="Завантажити сертифікат"/>
    <hyperlink ref="C693" r:id="rId688" tooltip="Завантажити сертифікат" display="Завантажити сертифікат"/>
    <hyperlink ref="C694" r:id="rId689" tooltip="Завантажити сертифікат" display="Завантажити сертифікат"/>
    <hyperlink ref="C695" r:id="rId690" tooltip="Завантажити сертифікат" display="Завантажити сертифікат"/>
    <hyperlink ref="C696" r:id="rId691" tooltip="Завантажити сертифікат" display="Завантажити сертифікат"/>
    <hyperlink ref="C697" r:id="rId692" tooltip="Завантажити сертифікат" display="Завантажити сертифікат"/>
    <hyperlink ref="C698" r:id="rId693" tooltip="Завантажити сертифікат" display="Завантажити сертифікат"/>
    <hyperlink ref="C699" r:id="rId694" tooltip="Завантажити сертифікат" display="Завантажити сертифікат"/>
    <hyperlink ref="C700" r:id="rId695" tooltip="Завантажити сертифікат" display="Завантажити сертифікат"/>
    <hyperlink ref="C701" r:id="rId696" tooltip="Завантажити сертифікат" display="Завантажити сертифікат"/>
    <hyperlink ref="C702" r:id="rId697" tooltip="Завантажити сертифікат" display="Завантажити сертифікат"/>
    <hyperlink ref="C703" r:id="rId698" tooltip="Завантажити сертифікат" display="Завантажити сертифікат"/>
    <hyperlink ref="C704" r:id="rId699" tooltip="Завантажити сертифікат" display="Завантажити сертифікат"/>
    <hyperlink ref="C705" r:id="rId700" tooltip="Завантажити сертифікат" display="Завантажити сертифікат"/>
    <hyperlink ref="C706" r:id="rId701" tooltip="Завантажити сертифікат" display="Завантажити сертифікат"/>
    <hyperlink ref="C707" r:id="rId702" tooltip="Завантажити сертифікат" display="Завантажити сертифікат"/>
    <hyperlink ref="C708" r:id="rId703" tooltip="Завантажити сертифікат" display="Завантажити сертифікат"/>
    <hyperlink ref="C709" r:id="rId704" tooltip="Завантажити сертифікат" display="Завантажити сертифікат"/>
    <hyperlink ref="C710" r:id="rId705" tooltip="Завантажити сертифікат" display="Завантажити сертифікат"/>
    <hyperlink ref="C711" r:id="rId706" tooltip="Завантажити сертифікат" display="Завантажити сертифікат"/>
    <hyperlink ref="C712" r:id="rId707" tooltip="Завантажити сертифікат" display="Завантажити сертифікат"/>
    <hyperlink ref="C713" r:id="rId708" tooltip="Завантажити сертифікат" display="Завантажити сертифікат"/>
    <hyperlink ref="C714" r:id="rId709" tooltip="Завантажити сертифікат" display="Завантажити сертифікат"/>
    <hyperlink ref="C715" r:id="rId710" tooltip="Завантажити сертифікат" display="Завантажити сертифікат"/>
    <hyperlink ref="C716" r:id="rId711" tooltip="Завантажити сертифікат" display="Завантажити сертифікат"/>
    <hyperlink ref="C717" r:id="rId712" tooltip="Завантажити сертифікат" display="Завантажити сертифікат"/>
    <hyperlink ref="C718" r:id="rId713" tooltip="Завантажити сертифікат" display="Завантажити сертифікат"/>
    <hyperlink ref="C719" r:id="rId714" tooltip="Завантажити сертифікат" display="Завантажити сертифікат"/>
    <hyperlink ref="C720" r:id="rId715" tooltip="Завантажити сертифікат" display="Завантажити сертифікат"/>
    <hyperlink ref="C721" r:id="rId716" tooltip="Завантажити сертифікат" display="Завантажити сертифікат"/>
    <hyperlink ref="C722" r:id="rId717" tooltip="Завантажити сертифікат" display="Завантажити сертифікат"/>
    <hyperlink ref="C723" r:id="rId718" tooltip="Завантажити сертифікат" display="Завантажити сертифікат"/>
    <hyperlink ref="C724" r:id="rId719" tooltip="Завантажити сертифікат" display="Завантажити сертифікат"/>
    <hyperlink ref="C725" r:id="rId720" tooltip="Завантажити сертифікат" display="Завантажити сертифікат"/>
    <hyperlink ref="C726" r:id="rId721" tooltip="Завантажити сертифікат" display="Завантажити сертифікат"/>
    <hyperlink ref="C727" r:id="rId722" tooltip="Завантажити сертифікат" display="Завантажити сертифікат"/>
    <hyperlink ref="C728" r:id="rId723" tooltip="Завантажити сертифікат" display="Завантажити сертифікат"/>
    <hyperlink ref="C729" r:id="rId724" tooltip="Завантажити сертифікат" display="Завантажити сертифікат"/>
    <hyperlink ref="C730" r:id="rId725" tooltip="Завантажити сертифікат" display="Завантажити сертифікат"/>
    <hyperlink ref="C731" r:id="rId726" tooltip="Завантажити сертифікат" display="Завантажити сертифікат"/>
    <hyperlink ref="C732" r:id="rId727" tooltip="Завантажити сертифікат" display="Завантажити сертифікат"/>
    <hyperlink ref="C733" r:id="rId728" tooltip="Завантажити сертифікат" display="Завантажити сертифікат"/>
    <hyperlink ref="C734" r:id="rId729" tooltip="Завантажити сертифікат" display="Завантажити сертифікат"/>
    <hyperlink ref="C735" r:id="rId730" tooltip="Завантажити сертифікат" display="Завантажити сертифікат"/>
    <hyperlink ref="C736" r:id="rId731" tooltip="Завантажити сертифікат" display="Завантажити сертифікат"/>
    <hyperlink ref="C737" r:id="rId732" tooltip="Завантажити сертифікат" display="Завантажити сертифікат"/>
    <hyperlink ref="C738" r:id="rId733" tooltip="Завантажити сертифікат" display="Завантажити сертифікат"/>
    <hyperlink ref="C739" r:id="rId734" tooltip="Завантажити сертифікат" display="Завантажити сертифікат"/>
    <hyperlink ref="C740" r:id="rId735" tooltip="Завантажити сертифікат" display="Завантажити сертифікат"/>
    <hyperlink ref="C741" r:id="rId736" tooltip="Завантажити сертифікат" display="Завантажити сертифікат"/>
    <hyperlink ref="C742" r:id="rId737" tooltip="Завантажити сертифікат" display="Завантажити сертифікат"/>
    <hyperlink ref="C743" r:id="rId738" tooltip="Завантажити сертифікат" display="Завантажити сертифікат"/>
    <hyperlink ref="C744" r:id="rId739" tooltip="Завантажити сертифікат" display="Завантажити сертифікат"/>
    <hyperlink ref="C745" r:id="rId740" tooltip="Завантажити сертифікат" display="Завантажити сертифікат"/>
    <hyperlink ref="C746" r:id="rId741" tooltip="Завантажити сертифікат" display="Завантажити сертифікат"/>
    <hyperlink ref="C747" r:id="rId742" tooltip="Завантажити сертифікат" display="Завантажити сертифікат"/>
    <hyperlink ref="C748" r:id="rId743" tooltip="Завантажити сертифікат" display="Завантажити сертифікат"/>
    <hyperlink ref="C749" r:id="rId744" tooltip="Завантажити сертифікат" display="Завантажити сертифікат"/>
    <hyperlink ref="C750" r:id="rId745" tooltip="Завантажити сертифікат" display="Завантажити сертифікат"/>
    <hyperlink ref="C751" r:id="rId746" tooltip="Завантажити сертифікат" display="Завантажити сертифікат"/>
    <hyperlink ref="C752" r:id="rId747" tooltip="Завантажити сертифікат" display="Завантажити сертифікат"/>
    <hyperlink ref="C753" r:id="rId748" tooltip="Завантажити сертифікат" display="Завантажити сертифікат"/>
    <hyperlink ref="C754" r:id="rId749" tooltip="Завантажити сертифікат" display="Завантажити сертифікат"/>
    <hyperlink ref="C755" r:id="rId750" tooltip="Завантажити сертифікат" display="Завантажити сертифікат"/>
    <hyperlink ref="C756" r:id="rId751" tooltip="Завантажити сертифікат" display="Завантажити сертифікат"/>
    <hyperlink ref="C757" r:id="rId752" tooltip="Завантажити сертифікат" display="Завантажити сертифікат"/>
    <hyperlink ref="C758" r:id="rId753" tooltip="Завантажити сертифікат" display="Завантажити сертифікат"/>
    <hyperlink ref="C759" r:id="rId754" tooltip="Завантажити сертифікат" display="Завантажити сертифікат"/>
    <hyperlink ref="C760" r:id="rId755" tooltip="Завантажити сертифікат" display="Завантажити сертифікат"/>
    <hyperlink ref="C761" r:id="rId756" tooltip="Завантажити сертифікат" display="Завантажити сертифікат"/>
    <hyperlink ref="C762" r:id="rId757" tooltip="Завантажити сертифікат" display="Завантажити сертифікат"/>
    <hyperlink ref="C763" r:id="rId758" tooltip="Завантажити сертифікат" display="Завантажити сертифікат"/>
    <hyperlink ref="C764" r:id="rId759" tooltip="Завантажити сертифікат" display="Завантажити сертифікат"/>
    <hyperlink ref="C765" r:id="rId760" tooltip="Завантажити сертифікат" display="Завантажити сертифікат"/>
    <hyperlink ref="C766" r:id="rId761" tooltip="Завантажити сертифікат" display="Завантажити сертифікат"/>
    <hyperlink ref="C767" r:id="rId762" tooltip="Завантажити сертифікат" display="Завантажити сертифікат"/>
    <hyperlink ref="C768" r:id="rId763" tooltip="Завантажити сертифікат" display="Завантажити сертифікат"/>
    <hyperlink ref="C769" r:id="rId764" tooltip="Завантажити сертифікат" display="Завантажити сертифікат"/>
    <hyperlink ref="C770" r:id="rId765" tooltip="Завантажити сертифікат" display="Завантажити сертифікат"/>
    <hyperlink ref="C771" r:id="rId766" tooltip="Завантажити сертифікат" display="Завантажити сертифікат"/>
    <hyperlink ref="C772" r:id="rId767" tooltip="Завантажити сертифікат" display="Завантажити сертифікат"/>
    <hyperlink ref="C773" r:id="rId768" tooltip="Завантажити сертифікат" display="Завантажити сертифікат"/>
    <hyperlink ref="C774" r:id="rId769" tooltip="Завантажити сертифікат" display="Завантажити сертифікат"/>
    <hyperlink ref="C775" r:id="rId770" tooltip="Завантажити сертифікат" display="Завантажити сертифікат"/>
    <hyperlink ref="C776" r:id="rId771" tooltip="Завантажити сертифікат" display="Завантажити сертифікат"/>
    <hyperlink ref="C777" r:id="rId772" tooltip="Завантажити сертифікат" display="Завантажити сертифікат"/>
    <hyperlink ref="C778" r:id="rId773" tooltip="Завантажити сертифікат" display="Завантажити сертифікат"/>
    <hyperlink ref="C779" r:id="rId774" tooltip="Завантажити сертифікат" display="Завантажити сертифікат"/>
    <hyperlink ref="C780" r:id="rId775" tooltip="Завантажити сертифікат" display="Завантажити сертифікат"/>
    <hyperlink ref="C781" r:id="rId776" tooltip="Завантажити сертифікат" display="Завантажити сертифікат"/>
    <hyperlink ref="C782" r:id="rId777" tooltip="Завантажити сертифікат" display="Завантажити сертифікат"/>
    <hyperlink ref="C783" r:id="rId778" tooltip="Завантажити сертифікат" display="Завантажити сертифікат"/>
    <hyperlink ref="C784" r:id="rId779" tooltip="Завантажити сертифікат" display="Завантажити сертифікат"/>
    <hyperlink ref="C785" r:id="rId780" tooltip="Завантажити сертифікат" display="Завантажити сертифікат"/>
    <hyperlink ref="C786" r:id="rId781" tooltip="Завантажити сертифікат" display="Завантажити сертифікат"/>
    <hyperlink ref="C787" r:id="rId782" tooltip="Завантажити сертифікат" display="Завантажити сертифікат"/>
    <hyperlink ref="C788" r:id="rId783" tooltip="Завантажити сертифікат" display="Завантажити сертифікат"/>
    <hyperlink ref="C789" r:id="rId784" tooltip="Завантажити сертифікат" display="Завантажити сертифікат"/>
    <hyperlink ref="C790" r:id="rId785" tooltip="Завантажити сертифікат" display="Завантажити сертифікат"/>
    <hyperlink ref="C791" r:id="rId786" tooltip="Завантажити сертифікат" display="Завантажити сертифікат"/>
    <hyperlink ref="C792" r:id="rId787" tooltip="Завантажити сертифікат" display="Завантажити сертифікат"/>
    <hyperlink ref="C793" r:id="rId788" tooltip="Завантажити сертифікат" display="Завантажити сертифікат"/>
    <hyperlink ref="C794" r:id="rId789" tooltip="Завантажити сертифікат" display="Завантажити сертифікат"/>
    <hyperlink ref="C795" r:id="rId790" tooltip="Завантажити сертифікат" display="Завантажити сертифікат"/>
    <hyperlink ref="C796" r:id="rId791" tooltip="Завантажити сертифікат" display="Завантажити сертифікат"/>
    <hyperlink ref="C797" r:id="rId792" tooltip="Завантажити сертифікат" display="Завантажити сертифікат"/>
    <hyperlink ref="C798" r:id="rId793" tooltip="Завантажити сертифікат" display="Завантажити сертифікат"/>
    <hyperlink ref="C799" r:id="rId794" tooltip="Завантажити сертифікат" display="Завантажити сертифікат"/>
    <hyperlink ref="C800" r:id="rId795" tooltip="Завантажити сертифікат" display="Завантажити сертифікат"/>
    <hyperlink ref="C801" r:id="rId796" tooltip="Завантажити сертифікат" display="Завантажити сертифікат"/>
    <hyperlink ref="C802" r:id="rId797" tooltip="Завантажити сертифікат" display="Завантажити сертифікат"/>
    <hyperlink ref="C803" r:id="rId798" tooltip="Завантажити сертифікат" display="Завантажити сертифікат"/>
    <hyperlink ref="C804" r:id="rId799" tooltip="Завантажити сертифікат" display="Завантажити сертифікат"/>
    <hyperlink ref="C805" r:id="rId800" tooltip="Завантажити сертифікат" display="Завантажити сертифікат"/>
    <hyperlink ref="C806" r:id="rId801" tooltip="Завантажити сертифікат" display="Завантажити сертифікат"/>
    <hyperlink ref="C807" r:id="rId802" tooltip="Завантажити сертифікат" display="Завантажити сертифікат"/>
    <hyperlink ref="C808" r:id="rId803" tooltip="Завантажити сертифікат" display="Завантажити сертифікат"/>
    <hyperlink ref="C809" r:id="rId804" tooltip="Завантажити сертифікат" display="Завантажити сертифікат"/>
    <hyperlink ref="C810" r:id="rId805" tooltip="Завантажити сертифікат" display="Завантажити сертифікат"/>
    <hyperlink ref="C811" r:id="rId806" tooltip="Завантажити сертифікат" display="Завантажити сертифікат"/>
    <hyperlink ref="C812" r:id="rId807" tooltip="Завантажити сертифікат" display="Завантажити сертифікат"/>
    <hyperlink ref="C813" r:id="rId808" tooltip="Завантажити сертифікат" display="Завантажити сертифікат"/>
    <hyperlink ref="C814" r:id="rId809" tooltip="Завантажити сертифікат" display="Завантажити сертифікат"/>
    <hyperlink ref="C815" r:id="rId810" tooltip="Завантажити сертифікат" display="Завантажити сертифікат"/>
    <hyperlink ref="C816" r:id="rId811" tooltip="Завантажити сертифікат" display="Завантажити сертифікат"/>
    <hyperlink ref="C817" r:id="rId812" tooltip="Завантажити сертифікат" display="Завантажити сертифікат"/>
    <hyperlink ref="C818" r:id="rId813" tooltip="Завантажити сертифікат" display="Завантажити сертифікат"/>
    <hyperlink ref="C819" r:id="rId814" tooltip="Завантажити сертифікат" display="Завантажити сертифікат"/>
    <hyperlink ref="C820" r:id="rId815" tooltip="Завантажити сертифікат" display="Завантажити сертифікат"/>
    <hyperlink ref="C821" r:id="rId816" tooltip="Завантажити сертифікат" display="Завантажити сертифікат"/>
    <hyperlink ref="C822" r:id="rId817" tooltip="Завантажити сертифікат" display="Завантажити сертифікат"/>
    <hyperlink ref="C823" r:id="rId818" tooltip="Завантажити сертифікат" display="Завантажити сертифікат"/>
    <hyperlink ref="C824" r:id="rId819" tooltip="Завантажити сертифікат" display="Завантажити сертифікат"/>
    <hyperlink ref="C825" r:id="rId820" tooltip="Завантажити сертифікат" display="Завантажити сертифікат"/>
    <hyperlink ref="C826" r:id="rId821" tooltip="Завантажити сертифікат" display="Завантажити сертифікат"/>
    <hyperlink ref="C827" r:id="rId822" tooltip="Завантажити сертифікат" display="Завантажити сертифікат"/>
    <hyperlink ref="C828" r:id="rId823" tooltip="Завантажити сертифікат" display="Завантажити сертифікат"/>
    <hyperlink ref="C829" r:id="rId824" tooltip="Завантажити сертифікат" display="Завантажити сертифікат"/>
    <hyperlink ref="C830" r:id="rId825" tooltip="Завантажити сертифікат" display="Завантажити сертифікат"/>
    <hyperlink ref="C831" r:id="rId826" tooltip="Завантажити сертифікат" display="Завантажити сертифікат"/>
    <hyperlink ref="C832" r:id="rId827" tooltip="Завантажити сертифікат" display="Завантажити сертифікат"/>
    <hyperlink ref="C833" r:id="rId828" tooltip="Завантажити сертифікат" display="Завантажити сертифікат"/>
    <hyperlink ref="C834" r:id="rId829" tooltip="Завантажити сертифікат" display="Завантажити сертифікат"/>
    <hyperlink ref="C835" r:id="rId830" tooltip="Завантажити сертифікат" display="Завантажити сертифікат"/>
    <hyperlink ref="C836" r:id="rId831" tooltip="Завантажити сертифікат" display="Завантажити сертифікат"/>
    <hyperlink ref="C837" r:id="rId832" tooltip="Завантажити сертифікат" display="Завантажити сертифікат"/>
    <hyperlink ref="C838" r:id="rId833" tooltip="Завантажити сертифікат" display="Завантажити сертифікат"/>
    <hyperlink ref="C839" r:id="rId834" tooltip="Завантажити сертифікат" display="Завантажити сертифікат"/>
    <hyperlink ref="C840" r:id="rId835" tooltip="Завантажити сертифікат" display="Завантажити сертифікат"/>
    <hyperlink ref="C841" r:id="rId836" tooltip="Завантажити сертифікат" display="Завантажити сертифікат"/>
    <hyperlink ref="C842" r:id="rId837" tooltip="Завантажити сертифікат" display="Завантажити сертифікат"/>
    <hyperlink ref="C843" r:id="rId838" tooltip="Завантажити сертифікат" display="Завантажити сертифікат"/>
    <hyperlink ref="C844" r:id="rId839" tooltip="Завантажити сертифікат" display="Завантажити сертифікат"/>
    <hyperlink ref="C845" r:id="rId840" tooltip="Завантажити сертифікат" display="Завантажити сертифікат"/>
    <hyperlink ref="C846" r:id="rId841" tooltip="Завантажити сертифікат" display="Завантажити сертифікат"/>
    <hyperlink ref="C847" r:id="rId842" tooltip="Завантажити сертифікат" display="Завантажити сертифікат"/>
    <hyperlink ref="C848" r:id="rId843" tooltip="Завантажити сертифікат" display="Завантажити сертифікат"/>
    <hyperlink ref="C849" r:id="rId844" tooltip="Завантажити сертифікат" display="Завантажити сертифікат"/>
    <hyperlink ref="C850" r:id="rId845" tooltip="Завантажити сертифікат" display="Завантажити сертифікат"/>
    <hyperlink ref="C851" r:id="rId846" tooltip="Завантажити сертифікат" display="Завантажити сертифікат"/>
    <hyperlink ref="C852" r:id="rId847" tooltip="Завантажити сертифікат" display="Завантажити сертифікат"/>
    <hyperlink ref="C853" r:id="rId848" tooltip="Завантажити сертифікат" display="Завантажити сертифікат"/>
    <hyperlink ref="C854" r:id="rId849" tooltip="Завантажити сертифікат" display="Завантажити сертифікат"/>
    <hyperlink ref="C855" r:id="rId850" tooltip="Завантажити сертифікат" display="Завантажити сертифікат"/>
    <hyperlink ref="C856" r:id="rId851" tooltip="Завантажити сертифікат" display="Завантажити сертифікат"/>
    <hyperlink ref="C857" r:id="rId852" tooltip="Завантажити сертифікат" display="Завантажити сертифікат"/>
    <hyperlink ref="C858" r:id="rId853" tooltip="Завантажити сертифікат" display="Завантажити сертифікат"/>
    <hyperlink ref="C859" r:id="rId854" tooltip="Завантажити сертифікат" display="Завантажити сертифікат"/>
    <hyperlink ref="C860" r:id="rId855" tooltip="Завантажити сертифікат" display="Завантажити сертифікат"/>
    <hyperlink ref="C861" r:id="rId856" tooltip="Завантажити сертифікат" display="Завантажити сертифікат"/>
    <hyperlink ref="C862" r:id="rId857" tooltip="Завантажити сертифікат" display="Завантажити сертифікат"/>
    <hyperlink ref="C863" r:id="rId858" tooltip="Завантажити сертифікат" display="Завантажити сертифікат"/>
    <hyperlink ref="C864" r:id="rId859" tooltip="Завантажити сертифікат" display="Завантажити сертифікат"/>
    <hyperlink ref="C865" r:id="rId860" tooltip="Завантажити сертифікат" display="Завантажити сертифікат"/>
    <hyperlink ref="C866" r:id="rId861" tooltip="Завантажити сертифікат" display="Завантажити сертифікат"/>
    <hyperlink ref="C867" r:id="rId862" tooltip="Завантажити сертифікат" display="Завантажити сертифікат"/>
    <hyperlink ref="C868" r:id="rId863" tooltip="Завантажити сертифікат" display="Завантажити сертифікат"/>
    <hyperlink ref="C869" r:id="rId864" tooltip="Завантажити сертифікат" display="Завантажити сертифікат"/>
    <hyperlink ref="C870" r:id="rId865" tooltip="Завантажити сертифікат" display="Завантажити сертифікат"/>
    <hyperlink ref="C871" r:id="rId866" tooltip="Завантажити сертифікат" display="Завантажити сертифікат"/>
    <hyperlink ref="C872" r:id="rId867" tooltip="Завантажити сертифікат" display="Завантажити сертифікат"/>
    <hyperlink ref="C873" r:id="rId868" tooltip="Завантажити сертифікат" display="Завантажити сертифікат"/>
    <hyperlink ref="C874" r:id="rId869" tooltip="Завантажити сертифікат" display="Завантажити сертифікат"/>
    <hyperlink ref="C875" r:id="rId870" tooltip="Завантажити сертифікат" display="Завантажити сертифікат"/>
    <hyperlink ref="C876" r:id="rId871" tooltip="Завантажити сертифікат" display="Завантажити сертифікат"/>
    <hyperlink ref="C877" r:id="rId872" tooltip="Завантажити сертифікат" display="Завантажити сертифікат"/>
    <hyperlink ref="C878" r:id="rId873" tooltip="Завантажити сертифікат" display="Завантажити сертифікат"/>
    <hyperlink ref="C879" r:id="rId874" tooltip="Завантажити сертифікат" display="Завантажити сертифікат"/>
    <hyperlink ref="C880" r:id="rId875" tooltip="Завантажити сертифікат" display="Завантажити сертифікат"/>
    <hyperlink ref="C881" r:id="rId876" tooltip="Завантажити сертифікат" display="Завантажити сертифікат"/>
    <hyperlink ref="C882" r:id="rId877" tooltip="Завантажити сертифікат" display="Завантажити сертифікат"/>
    <hyperlink ref="C883" r:id="rId878" tooltip="Завантажити сертифікат" display="Завантажити сертифікат"/>
    <hyperlink ref="C884" r:id="rId879" tooltip="Завантажити сертифікат" display="Завантажити сертифікат"/>
    <hyperlink ref="C885" r:id="rId880" tooltip="Завантажити сертифікат" display="Завантажити сертифікат"/>
    <hyperlink ref="C886" r:id="rId881" tooltip="Завантажити сертифікат" display="Завантажити сертифікат"/>
    <hyperlink ref="C887" r:id="rId882" tooltip="Завантажити сертифікат" display="Завантажити сертифікат"/>
    <hyperlink ref="C888" r:id="rId883" tooltip="Завантажити сертифікат" display="Завантажити сертифікат"/>
    <hyperlink ref="C889" r:id="rId884" tooltip="Завантажити сертифікат" display="Завантажити сертифікат"/>
    <hyperlink ref="C890" r:id="rId885" tooltip="Завантажити сертифікат" display="Завантажити сертифікат"/>
    <hyperlink ref="C891" r:id="rId886" tooltip="Завантажити сертифікат" display="Завантажити сертифікат"/>
    <hyperlink ref="C892" r:id="rId887" tooltip="Завантажити сертифікат" display="Завантажити сертифікат"/>
    <hyperlink ref="C893" r:id="rId888" tooltip="Завантажити сертифікат" display="Завантажити сертифікат"/>
    <hyperlink ref="C894" r:id="rId889" tooltip="Завантажити сертифікат" display="Завантажити сертифікат"/>
    <hyperlink ref="C895" r:id="rId890" tooltip="Завантажити сертифікат" display="Завантажити сертифікат"/>
    <hyperlink ref="C896" r:id="rId891" tooltip="Завантажити сертифікат" display="Завантажити сертифікат"/>
    <hyperlink ref="C897" r:id="rId892" tooltip="Завантажити сертифікат" display="Завантажити сертифікат"/>
    <hyperlink ref="C898" r:id="rId893" tooltip="Завантажити сертифікат" display="Завантажити сертифікат"/>
    <hyperlink ref="C899" r:id="rId894" tooltip="Завантажити сертифікат" display="Завантажити сертифікат"/>
    <hyperlink ref="C900" r:id="rId895" tooltip="Завантажити сертифікат" display="Завантажити сертифікат"/>
    <hyperlink ref="C901" r:id="rId896" tooltip="Завантажити сертифікат" display="Завантажити сертифікат"/>
    <hyperlink ref="C902" r:id="rId897" tooltip="Завантажити сертифікат" display="Завантажити сертифікат"/>
    <hyperlink ref="C903" r:id="rId898" tooltip="Завантажити сертифікат" display="Завантажити сертифікат"/>
    <hyperlink ref="C904" r:id="rId899" tooltip="Завантажити сертифікат" display="Завантажити сертифікат"/>
    <hyperlink ref="C905" r:id="rId900" tooltip="Завантажити сертифікат" display="Завантажити сертифікат"/>
    <hyperlink ref="C906" r:id="rId901" tooltip="Завантажити сертифікат" display="Завантажити сертифікат"/>
    <hyperlink ref="C907" r:id="rId902" tooltip="Завантажити сертифікат" display="Завантажити сертифікат"/>
    <hyperlink ref="C908" r:id="rId903" tooltip="Завантажити сертифікат" display="Завантажити сертифікат"/>
    <hyperlink ref="C909" r:id="rId904" tooltip="Завантажити сертифікат" display="Завантажити сертифікат"/>
    <hyperlink ref="C910" r:id="rId905" tooltip="Завантажити сертифікат" display="Завантажити сертифікат"/>
    <hyperlink ref="C911" r:id="rId906" tooltip="Завантажити сертифікат" display="Завантажити сертифікат"/>
    <hyperlink ref="C912" r:id="rId907" tooltip="Завантажити сертифікат" display="Завантажити сертифікат"/>
    <hyperlink ref="C913" r:id="rId908" tooltip="Завантажити сертифікат" display="Завантажити сертифікат"/>
    <hyperlink ref="C914" r:id="rId909" tooltip="Завантажити сертифікат" display="Завантажити сертифікат"/>
    <hyperlink ref="C915" r:id="rId910" tooltip="Завантажити сертифікат" display="Завантажити сертифікат"/>
    <hyperlink ref="C916" r:id="rId911" tooltip="Завантажити сертифікат" display="Завантажити сертифікат"/>
    <hyperlink ref="C917" r:id="rId912" tooltip="Завантажити сертифікат" display="Завантажити сертифікат"/>
    <hyperlink ref="C918" r:id="rId913" tooltip="Завантажити сертифікат" display="Завантажити сертифікат"/>
    <hyperlink ref="C919" r:id="rId914" tooltip="Завантажити сертифікат" display="Завантажити сертифікат"/>
    <hyperlink ref="C920" r:id="rId915" tooltip="Завантажити сертифікат" display="Завантажити сертифікат"/>
    <hyperlink ref="C921" r:id="rId916" tooltip="Завантажити сертифікат" display="Завантажити сертифікат"/>
    <hyperlink ref="C922" r:id="rId917" tooltip="Завантажити сертифікат" display="Завантажити сертифікат"/>
    <hyperlink ref="C923" r:id="rId918" tooltip="Завантажити сертифікат" display="Завантажити сертифікат"/>
    <hyperlink ref="C924" r:id="rId919" tooltip="Завантажити сертифікат" display="Завантажити сертифікат"/>
    <hyperlink ref="C925" r:id="rId920" tooltip="Завантажити сертифікат" display="Завантажити сертифікат"/>
    <hyperlink ref="C926" r:id="rId921" tooltip="Завантажити сертифікат" display="Завантажити сертифікат"/>
    <hyperlink ref="C927" r:id="rId922" tooltip="Завантажити сертифікат" display="Завантажити сертифікат"/>
    <hyperlink ref="C928" r:id="rId923" tooltip="Завантажити сертифікат" display="Завантажити сертифікат"/>
    <hyperlink ref="C929" r:id="rId924" tooltip="Завантажити сертифікат" display="Завантажити сертифікат"/>
    <hyperlink ref="C930" r:id="rId925" tooltip="Завантажити сертифікат" display="Завантажити сертифікат"/>
    <hyperlink ref="C931" r:id="rId926" tooltip="Завантажити сертифікат" display="Завантажити сертифікат"/>
    <hyperlink ref="C932" r:id="rId927" tooltip="Завантажити сертифікат" display="Завантажити сертифікат"/>
    <hyperlink ref="C933" r:id="rId928" tooltip="Завантажити сертифікат" display="Завантажити сертифікат"/>
    <hyperlink ref="C934" r:id="rId929" tooltip="Завантажити сертифікат" display="Завантажити сертифікат"/>
    <hyperlink ref="C935" r:id="rId930" tooltip="Завантажити сертифікат" display="Завантажити сертифікат"/>
    <hyperlink ref="C936" r:id="rId931" tooltip="Завантажити сертифікат" display="Завантажити сертифікат"/>
    <hyperlink ref="C937" r:id="rId932" tooltip="Завантажити сертифікат" display="Завантажити сертифікат"/>
    <hyperlink ref="C938" r:id="rId933" tooltip="Завантажити сертифікат" display="Завантажити сертифікат"/>
    <hyperlink ref="C939" r:id="rId934" tooltip="Завантажити сертифікат" display="Завантажити сертифікат"/>
    <hyperlink ref="C940" r:id="rId935" tooltip="Завантажити сертифікат" display="Завантажити сертифікат"/>
    <hyperlink ref="C941" r:id="rId936" tooltip="Завантажити сертифікат" display="Завантажити сертифікат"/>
    <hyperlink ref="C942" r:id="rId937" tooltip="Завантажити сертифікат" display="Завантажити сертифікат"/>
    <hyperlink ref="C943" r:id="rId938" tooltip="Завантажити сертифікат" display="Завантажити сертифікат"/>
    <hyperlink ref="C944" r:id="rId939" tooltip="Завантажити сертифікат" display="Завантажити сертифікат"/>
    <hyperlink ref="C945" r:id="rId940" tooltip="Завантажити сертифікат" display="Завантажити сертифікат"/>
    <hyperlink ref="C946" r:id="rId941" tooltip="Завантажити сертифікат" display="Завантажити сертифікат"/>
    <hyperlink ref="C947" r:id="rId942" tooltip="Завантажити сертифікат" display="Завантажити сертифікат"/>
    <hyperlink ref="C948" r:id="rId943" tooltip="Завантажити сертифікат" display="Завантажити сертифікат"/>
    <hyperlink ref="C949" r:id="rId944" tooltip="Завантажити сертифікат" display="Завантажити сертифікат"/>
    <hyperlink ref="C950" r:id="rId945" tooltip="Завантажити сертифікат" display="Завантажити сертифікат"/>
    <hyperlink ref="C951" r:id="rId946" tooltip="Завантажити сертифікат" display="Завантажити сертифікат"/>
    <hyperlink ref="C952" r:id="rId947" tooltip="Завантажити сертифікат" display="Завантажити сертифікат"/>
    <hyperlink ref="C953" r:id="rId948" tooltip="Завантажити сертифікат" display="Завантажити сертифікат"/>
    <hyperlink ref="C954" r:id="rId949" tooltip="Завантажити сертифікат" display="Завантажити сертифікат"/>
    <hyperlink ref="C955" r:id="rId950" tooltip="Завантажити сертифікат" display="Завантажити сертифікат"/>
    <hyperlink ref="C956" r:id="rId951" tooltip="Завантажити сертифікат" display="Завантажити сертифікат"/>
    <hyperlink ref="C957" r:id="rId952" tooltip="Завантажити сертифікат" display="Завантажити сертифікат"/>
    <hyperlink ref="C958" r:id="rId953" tooltip="Завантажити сертифікат" display="Завантажити сертифікат"/>
    <hyperlink ref="C959" r:id="rId954" tooltip="Завантажити сертифікат" display="Завантажити сертифікат"/>
    <hyperlink ref="C960" r:id="rId955" tooltip="Завантажити сертифікат" display="Завантажити сертифікат"/>
    <hyperlink ref="C961" r:id="rId956" tooltip="Завантажити сертифікат" display="Завантажити сертифікат"/>
    <hyperlink ref="C962" r:id="rId957" tooltip="Завантажити сертифікат" display="Завантажити сертифікат"/>
    <hyperlink ref="C963" r:id="rId958" tooltip="Завантажити сертифікат" display="Завантажити сертифікат"/>
    <hyperlink ref="C964" r:id="rId959" tooltip="Завантажити сертифікат" display="Завантажити сертифікат"/>
    <hyperlink ref="C965" r:id="rId960" tooltip="Завантажити сертифікат" display="Завантажити сертифікат"/>
    <hyperlink ref="C966" r:id="rId961" tooltip="Завантажити сертифікат" display="Завантажити сертифікат"/>
    <hyperlink ref="C967" r:id="rId962" tooltip="Завантажити сертифікат" display="Завантажити сертифікат"/>
    <hyperlink ref="C968" r:id="rId963" tooltip="Завантажити сертифікат" display="Завантажити сертифікат"/>
    <hyperlink ref="C969" r:id="rId964" tooltip="Завантажити сертифікат" display="Завантажити сертифікат"/>
    <hyperlink ref="C970" r:id="rId965" tooltip="Завантажити сертифікат" display="Завантажити сертифікат"/>
    <hyperlink ref="C971" r:id="rId966" tooltip="Завантажити сертифікат" display="Завантажити сертифікат"/>
    <hyperlink ref="C972" r:id="rId967" tooltip="Завантажити сертифікат" display="Завантажити сертифікат"/>
    <hyperlink ref="C973" r:id="rId968" tooltip="Завантажити сертифікат" display="Завантажити сертифікат"/>
    <hyperlink ref="C974" r:id="rId969" tooltip="Завантажити сертифікат" display="Завантажити сертифікат"/>
    <hyperlink ref="C975" r:id="rId970" tooltip="Завантажити сертифікат" display="Завантажити сертифікат"/>
    <hyperlink ref="C976" r:id="rId971" tooltip="Завантажити сертифікат" display="Завантажити сертифікат"/>
    <hyperlink ref="C977" r:id="rId972" tooltip="Завантажити сертифікат" display="Завантажити сертифікат"/>
    <hyperlink ref="C978" r:id="rId973" tooltip="Завантажити сертифікат" display="Завантажити сертифікат"/>
    <hyperlink ref="C979" r:id="rId974" tooltip="Завантажити сертифікат" display="Завантажити сертифікат"/>
    <hyperlink ref="C980" r:id="rId975" tooltip="Завантажити сертифікат" display="Завантажити сертифікат"/>
    <hyperlink ref="C981" r:id="rId976" tooltip="Завантажити сертифікат" display="Завантажити сертифікат"/>
    <hyperlink ref="C982" r:id="rId977" tooltip="Завантажити сертифікат" display="Завантажити сертифікат"/>
    <hyperlink ref="C983" r:id="rId978" tooltip="Завантажити сертифікат" display="Завантажити сертифікат"/>
    <hyperlink ref="C984" r:id="rId979" tooltip="Завантажити сертифікат" display="Завантажити сертифікат"/>
    <hyperlink ref="C985" r:id="rId980" tooltip="Завантажити сертифікат" display="Завантажити сертифікат"/>
    <hyperlink ref="C986" r:id="rId981" tooltip="Завантажити сертифікат" display="Завантажити сертифікат"/>
    <hyperlink ref="C988" r:id="rId982" tooltip="Завантажити сертифікат" display="Завантажити сертифікат"/>
    <hyperlink ref="C989" r:id="rId983" tooltip="Завантажити сертифікат" display="Завантажити сертифікат"/>
    <hyperlink ref="C990" r:id="rId984" tooltip="Завантажити сертифікат" display="Завантажити сертифікат"/>
    <hyperlink ref="C991" r:id="rId985" tooltip="Завантажити сертифікат" display="Завантажити сертифікат"/>
    <hyperlink ref="C992" r:id="rId986" tooltip="Завантажити сертифікат" display="Завантажити сертифікат"/>
    <hyperlink ref="C993" r:id="rId987" tooltip="Завантажити сертифікат" display="Завантажити сертифікат"/>
    <hyperlink ref="C994" r:id="rId988" tooltip="Завантажити сертифікат" display="Завантажити сертифікат"/>
    <hyperlink ref="C995" r:id="rId989" tooltip="Завантажити сертифікат" display="Завантажити сертифікат"/>
    <hyperlink ref="C996" r:id="rId990" tooltip="Завантажити сертифікат" display="Завантажити сертифікат"/>
    <hyperlink ref="C997" r:id="rId991" tooltip="Завантажити сертифікат" display="Завантажити сертифікат"/>
    <hyperlink ref="C998" r:id="rId992" tooltip="Завантажити сертифікат" display="Завантажити сертифікат"/>
    <hyperlink ref="C999" r:id="rId993" tooltip="Завантажити сертифікат" display="Завантажити сертифікат"/>
    <hyperlink ref="C1000" r:id="rId994" tooltip="Завантажити сертифікат" display="Завантажити сертифікат"/>
    <hyperlink ref="C1001" r:id="rId995" tooltip="Завантажити сертифікат" display="Завантажити сертифікат"/>
    <hyperlink ref="C1002" r:id="rId996" tooltip="Завантажити сертифікат" display="Завантажити сертифікат"/>
    <hyperlink ref="C1003" r:id="rId997" tooltip="Завантажити сертифікат" display="Завантажити сертифікат"/>
    <hyperlink ref="C1004" r:id="rId998" tooltip="Завантажити сертифікат" display="Завантажити сертифікат"/>
    <hyperlink ref="C1005" r:id="rId999" tooltip="Завантажити сертифікат" display="Завантажити сертифікат"/>
    <hyperlink ref="C1006" r:id="rId1000" tooltip="Завантажити сертифікат" display="Завантажити сертифікат"/>
    <hyperlink ref="C1007" r:id="rId1001" tooltip="Завантажити сертифікат" display="Завантажити сертифікат"/>
    <hyperlink ref="C1008" r:id="rId1002" tooltip="Завантажити сертифікат" display="Завантажити сертифікат"/>
    <hyperlink ref="C1009" r:id="rId1003" tooltip="Завантажити сертифікат" display="Завантажити сертифікат"/>
    <hyperlink ref="C1010" r:id="rId1004" tooltip="Завантажити сертифікат" display="Завантажити сертифікат"/>
    <hyperlink ref="C1011" r:id="rId1005" tooltip="Завантажити сертифікат" display="Завантажити сертифікат"/>
    <hyperlink ref="C1012" r:id="rId1006" tooltip="Завантажити сертифікат" display="Завантажити сертифікат"/>
    <hyperlink ref="C1013" r:id="rId1007" tooltip="Завантажити сертифікат" display="Завантажити сертифікат"/>
    <hyperlink ref="C1014" r:id="rId1008" tooltip="Завантажити сертифікат" display="Завантажити сертифікат"/>
    <hyperlink ref="C1015" r:id="rId1009" tooltip="Завантажити сертифікат" display="Завантажити сертифікат"/>
    <hyperlink ref="C1016" r:id="rId1010" tooltip="Завантажити сертифікат" display="Завантажити сертифікат"/>
    <hyperlink ref="C1017" r:id="rId1011" tooltip="Завантажити сертифікат" display="Завантажити сертифікат"/>
    <hyperlink ref="C1018" r:id="rId1012" tooltip="Завантажити сертифікат" display="Завантажити сертифікат"/>
    <hyperlink ref="C1019" r:id="rId1013" tooltip="Завантажити сертифікат" display="Завантажити сертифікат"/>
    <hyperlink ref="C1020" r:id="rId1014" tooltip="Завантажити сертифікат" display="Завантажити сертифікат"/>
    <hyperlink ref="C1021" r:id="rId1015" tooltip="Завантажити сертифікат" display="Завантажити сертифікат"/>
    <hyperlink ref="C1022" r:id="rId1016" tooltip="Завантажити сертифікат" display="Завантажити сертифікат"/>
    <hyperlink ref="C1023" r:id="rId1017" tooltip="Завантажити сертифікат" display="Завантажити сертифікат"/>
    <hyperlink ref="C1024" r:id="rId1018" tooltip="Завантажити сертифікат" display="Завантажити сертифікат"/>
    <hyperlink ref="C1025" r:id="rId1019" tooltip="Завантажити сертифікат" display="Завантажити сертифікат"/>
    <hyperlink ref="C1026" r:id="rId1020" tooltip="Завантажити сертифікат" display="Завантажити сертифікат"/>
    <hyperlink ref="C1027" r:id="rId1021" tooltip="Завантажити сертифікат" display="Завантажити сертифікат"/>
    <hyperlink ref="C1028" r:id="rId1022" tooltip="Завантажити сертифікат" display="Завантажити сертифікат"/>
    <hyperlink ref="C1029" r:id="rId1023" tooltip="Завантажити сертифікат" display="Завантажити сертифікат"/>
    <hyperlink ref="C1030" r:id="rId1024" tooltip="Завантажити сертифікат" display="Завантажити сертифікат"/>
    <hyperlink ref="C1031" r:id="rId1025" tooltip="Завантажити сертифікат" display="Завантажити сертифікат"/>
    <hyperlink ref="C1032" r:id="rId1026" tooltip="Завантажити сертифікат" display="Завантажити сертифікат"/>
    <hyperlink ref="C1033" r:id="rId1027" tooltip="Завантажити сертифікат" display="Завантажити сертифікат"/>
    <hyperlink ref="C1034" r:id="rId1028" tooltip="Завантажити сертифікат" display="Завантажити сертифікат"/>
    <hyperlink ref="C1035" r:id="rId1029" tooltip="Завантажити сертифікат" display="Завантажити сертифікат"/>
    <hyperlink ref="C1036" r:id="rId1030" tooltip="Завантажити сертифікат" display="Завантажити сертифікат"/>
    <hyperlink ref="C1037" r:id="rId1031" tooltip="Завантажити сертифікат" display="Завантажити сертифікат"/>
    <hyperlink ref="C1038" r:id="rId1032" tooltip="Завантажити сертифікат" display="Завантажити сертифікат"/>
    <hyperlink ref="C1039" r:id="rId1033" tooltip="Завантажити сертифікат" display="Завантажити сертифікат"/>
    <hyperlink ref="C1040" r:id="rId1034" tooltip="Завантажити сертифікат" display="Завантажити сертифікат"/>
    <hyperlink ref="C1041" r:id="rId1035" tooltip="Завантажити сертифікат" display="Завантажити сертифікат"/>
    <hyperlink ref="C1042" r:id="rId1036" tooltip="Завантажити сертифікат" display="Завантажити сертифікат"/>
    <hyperlink ref="C1043" r:id="rId1037" tooltip="Завантажити сертифікат" display="Завантажити сертифікат"/>
    <hyperlink ref="C1044" r:id="rId1038" tooltip="Завантажити сертифікат" display="Завантажити сертифікат"/>
    <hyperlink ref="C1045" r:id="rId1039" tooltip="Завантажити сертифікат" display="Завантажити сертифікат"/>
    <hyperlink ref="C1046" r:id="rId1040" tooltip="Завантажити сертифікат" display="Завантажити сертифікат"/>
    <hyperlink ref="C1047" r:id="rId1041" tooltip="Завантажити сертифікат" display="Завантажити сертифікат"/>
    <hyperlink ref="C1048" r:id="rId1042" tooltip="Завантажити сертифікат" display="Завантажити сертифікат"/>
    <hyperlink ref="C1049" r:id="rId1043" tooltip="Завантажити сертифікат" display="Завантажити сертифікат"/>
    <hyperlink ref="C1050" r:id="rId1044" tooltip="Завантажити сертифікат" display="Завантажити сертифікат"/>
    <hyperlink ref="C1051" r:id="rId1045" tooltip="Завантажити сертифікат" display="Завантажити сертифікат"/>
    <hyperlink ref="C1052" r:id="rId1046" tooltip="Завантажити сертифікат" display="Завантажити сертифікат"/>
    <hyperlink ref="C1053" r:id="rId1047" tooltip="Завантажити сертифікат" display="Завантажити сертифікат"/>
    <hyperlink ref="C1054" r:id="rId1048" tooltip="Завантажити сертифікат" display="Завантажити сертифікат"/>
    <hyperlink ref="C1055" r:id="rId1049" tooltip="Завантажити сертифікат" display="Завантажити сертифікат"/>
    <hyperlink ref="C1056" r:id="rId1050" tooltip="Завантажити сертифікат" display="Завантажити сертифікат"/>
    <hyperlink ref="C1057" r:id="rId1051" tooltip="Завантажити сертифікат" display="Завантажити сертифікат"/>
    <hyperlink ref="C1058" r:id="rId1052" tooltip="Завантажити сертифікат" display="Завантажити сертифікат"/>
    <hyperlink ref="C1059" r:id="rId1053" tooltip="Завантажити сертифікат" display="Завантажити сертифікат"/>
    <hyperlink ref="C1060" r:id="rId1054" tooltip="Завантажити сертифікат" display="Завантажити сертифікат"/>
    <hyperlink ref="C1061" r:id="rId1055" tooltip="Завантажити сертифікат" display="Завантажити сертифікат"/>
    <hyperlink ref="C1062" r:id="rId1056" tooltip="Завантажити сертифікат" display="Завантажити сертифікат"/>
    <hyperlink ref="C1063" r:id="rId1057" tooltip="Завантажити сертифікат" display="Завантажити сертифікат"/>
    <hyperlink ref="C1064" r:id="rId1058" tooltip="Завантажити сертифікат" display="Завантажити сертифікат"/>
    <hyperlink ref="C1065" r:id="rId1059" tooltip="Завантажити сертифікат" display="Завантажити сертифікат"/>
    <hyperlink ref="C1066" r:id="rId1060" tooltip="Завантажити сертифікат" display="Завантажити сертифікат"/>
    <hyperlink ref="C1067" r:id="rId1061" tooltip="Завантажити сертифікат" display="Завантажити сертифікат"/>
    <hyperlink ref="C1068" r:id="rId1062" tooltip="Завантажити сертифікат" display="Завантажити сертифікат"/>
    <hyperlink ref="C1069" r:id="rId1063" tooltip="Завантажити сертифікат" display="Завантажити сертифікат"/>
    <hyperlink ref="C1070" r:id="rId1064" tooltip="Завантажити сертифікат" display="Завантажити сертифікат"/>
    <hyperlink ref="C1071" r:id="rId1065" tooltip="Завантажити сертифікат" display="Завантажити сертифікат"/>
    <hyperlink ref="C1072" r:id="rId1066" tooltip="Завантажити сертифікат" display="Завантажити сертифікат"/>
    <hyperlink ref="C1073" r:id="rId1067" tooltip="Завантажити сертифікат" display="Завантажити сертифікат"/>
    <hyperlink ref="C1074" r:id="rId1068" tooltip="Завантажити сертифікат" display="Завантажити сертифікат"/>
    <hyperlink ref="C1075" r:id="rId1069" tooltip="Завантажити сертифікат" display="Завантажити сертифікат"/>
    <hyperlink ref="C1076" r:id="rId1070" tooltip="Завантажити сертифікат" display="Завантажити сертифікат"/>
    <hyperlink ref="C1077" r:id="rId1071" tooltip="Завантажити сертифікат" display="Завантажити сертифікат"/>
    <hyperlink ref="C1078" r:id="rId1072" tooltip="Завантажити сертифікат" display="Завантажити сертифікат"/>
    <hyperlink ref="C1079" r:id="rId1073" tooltip="Завантажити сертифікат" display="Завантажити сертифікат"/>
    <hyperlink ref="C1080" r:id="rId1074" tooltip="Завантажити сертифікат" display="Завантажити сертифікат"/>
    <hyperlink ref="C1081" r:id="rId1075" tooltip="Завантажити сертифікат" display="Завантажити сертифікат"/>
    <hyperlink ref="C1082" r:id="rId1076" tooltip="Завантажити сертифікат" display="Завантажити сертифікат"/>
    <hyperlink ref="C1083" r:id="rId1077" tooltip="Завантажити сертифікат" display="Завантажити сертифікат"/>
    <hyperlink ref="C1084" r:id="rId1078" tooltip="Завантажити сертифікат" display="Завантажити сертифікат"/>
    <hyperlink ref="C1085" r:id="rId1079" tooltip="Завантажити сертифікат" display="Завантажити сертифікат"/>
    <hyperlink ref="C1086" r:id="rId1080" tooltip="Завантажити сертифікат" display="Завантажити сертифікат"/>
    <hyperlink ref="C1087" r:id="rId1081" tooltip="Завантажити сертифікат" display="Завантажити сертифікат"/>
    <hyperlink ref="C1088" r:id="rId1082" tooltip="Завантажити сертифікат" display="Завантажити сертифікат"/>
    <hyperlink ref="C1089" r:id="rId1083" tooltip="Завантажити сертифікат" display="Завантажити сертифікат"/>
    <hyperlink ref="C1090" r:id="rId1084" tooltip="Завантажити сертифікат" display="Завантажити сертифікат"/>
    <hyperlink ref="C1091" r:id="rId1085" tooltip="Завантажити сертифікат" display="Завантажити сертифікат"/>
    <hyperlink ref="C1092" r:id="rId1086" tooltip="Завантажити сертифікат" display="Завантажити сертифікат"/>
    <hyperlink ref="C1093" r:id="rId1087" tooltip="Завантажити сертифікат" display="Завантажити сертифікат"/>
    <hyperlink ref="C1094" r:id="rId1088" tooltip="Завантажити сертифікат" display="Завантажити сертифікат"/>
    <hyperlink ref="C1095" r:id="rId1089" tooltip="Завантажити сертифікат" display="Завантажити сертифікат"/>
    <hyperlink ref="C1096" r:id="rId1090" tooltip="Завантажити сертифікат" display="Завантажити сертифікат"/>
    <hyperlink ref="C1097" r:id="rId1091" tooltip="Завантажити сертифікат" display="Завантажити сертифікат"/>
    <hyperlink ref="C1098" r:id="rId1092" tooltip="Завантажити сертифікат" display="Завантажити сертифікат"/>
    <hyperlink ref="C1099" r:id="rId1093" tooltip="Завантажити сертифікат" display="Завантажити сертифікат"/>
    <hyperlink ref="C1100" r:id="rId1094" tooltip="Завантажити сертифікат" display="Завантажити сертифікат"/>
    <hyperlink ref="C1101" r:id="rId1095" tooltip="Завантажити сертифікат" display="Завантажити сертифікат"/>
    <hyperlink ref="C1102" r:id="rId1096" tooltip="Завантажити сертифікат" display="Завантажити сертифікат"/>
    <hyperlink ref="C1103" r:id="rId1097" tooltip="Завантажити сертифікат" display="Завантажити сертифікат"/>
    <hyperlink ref="C1104" r:id="rId1098" tooltip="Завантажити сертифікат" display="Завантажити сертифікат"/>
    <hyperlink ref="C1105" r:id="rId1099" tooltip="Завантажити сертифікат" display="Завантажити сертифікат"/>
    <hyperlink ref="C1106" r:id="rId1100" tooltip="Завантажити сертифікат" display="Завантажити сертифікат"/>
    <hyperlink ref="C1107" r:id="rId1101" tooltip="Завантажити сертифікат" display="Завантажити сертифікат"/>
    <hyperlink ref="C1108" r:id="rId1102" tooltip="Завантажити сертифікат" display="Завантажити сертифікат"/>
    <hyperlink ref="C1109" r:id="rId1103" tooltip="Завантажити сертифікат" display="Завантажити сертифікат"/>
    <hyperlink ref="C1110" r:id="rId1104" tooltip="Завантажити сертифікат" display="Завантажити сертифікат"/>
    <hyperlink ref="C1111" r:id="rId1105" tooltip="Завантажити сертифікат" display="Завантажити сертифікат"/>
    <hyperlink ref="C1112" r:id="rId1106" tooltip="Завантажити сертифікат" display="Завантажити сертифікат"/>
    <hyperlink ref="C124" r:id="rId1107" tooltip="Завантажити сертифікат" display="Завантажити сертифікат"/>
    <hyperlink ref="C987" r:id="rId1108" tooltip="Завантажити сертифікат" display="Завантажити сертифікат"/>
    <hyperlink ref="C291" r:id="rId1109" tooltip="Завантажити сертифікат" display="Завантажити сертифікат"/>
    <hyperlink ref="C358" r:id="rId1110" tooltip="Завантажити сертифікат" display="Завантажити сертифікат"/>
    <hyperlink ref="C500" r:id="rId1111" tooltip="Завантажити сертифікат" display="Завантажити сертифікат"/>
    <hyperlink ref="C1113" r:id="rId1112" tooltip="Завантажити сертифікат" display="Завантажити сертифікат"/>
    <hyperlink ref="C1114" r:id="rId1113" tooltip="Завантажити сертифікат" display="Завантажити сертифікат"/>
    <hyperlink ref="C1115" r:id="rId1114" tooltip="Завантажити сертифікат" display="Завантажити сертифікат"/>
    <hyperlink ref="C1116" r:id="rId1115" tooltip="Завантажити сертифікат" display="Завантажити сертифікат"/>
    <hyperlink ref="C1117" r:id="rId1116" tooltip="Завантажити сертифікат" display="Завантажити сертифікат"/>
  </hyperlinks>
  <pageMargins left="0.7" right="0.7" top="0.75" bottom="0.75" header="0.3" footer="0.3"/>
  <pageSetup orientation="portrait" r:id="rId11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2024-12-16T10:48:53Z</dcterms:created>
  <dcterms:modified xsi:type="dcterms:W3CDTF">2024-12-23T13:47:38Z</dcterms:modified>
  <cp:category/>
</cp:coreProperties>
</file>