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Учасники обласного выдбору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G100" i="1" l="1"/>
  <c r="G80" i="1"/>
  <c r="G291" i="1" l="1"/>
  <c r="G15" i="1" l="1"/>
  <c r="G302" i="1"/>
  <c r="G254" i="1"/>
  <c r="G335" i="1" l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1" i="1"/>
  <c r="G300" i="1"/>
  <c r="G299" i="1"/>
  <c r="G298" i="1"/>
  <c r="G297" i="1"/>
  <c r="G296" i="1"/>
  <c r="G295" i="1"/>
  <c r="G294" i="1"/>
  <c r="G293" i="1"/>
  <c r="G292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<sst xmlns="http://schemas.openxmlformats.org/spreadsheetml/2006/main" count="1677" uniqueCount="1672">
  <si>
    <t>Організатор</t>
  </si>
  <si>
    <t>Посилання на сертифікат</t>
  </si>
  <si>
    <t>EMQ2024_1721</t>
  </si>
  <si>
    <t>Ліцей №1 смт Крижопіль Крижопільської селищної ради</t>
  </si>
  <si>
    <t>Поліщук Вероніка Русланівна</t>
  </si>
  <si>
    <t>Гурак Крістіан Олександрович</t>
  </si>
  <si>
    <t>Купченко Надія Анатоліївна</t>
  </si>
  <si>
    <t>EMQ2024_1722</t>
  </si>
  <si>
    <t>Комунальний заклад "Вінницький ліцей №12"</t>
  </si>
  <si>
    <t>Тарасов Дмитро Володимирович</t>
  </si>
  <si>
    <t>Гнатюк Ольга Сергіївна</t>
  </si>
  <si>
    <t>Романюк-Голінко Світлана Віталіївна</t>
  </si>
  <si>
    <t>EMQ2024_1723</t>
  </si>
  <si>
    <t>ВСП "Вінницький фаховий коледж Національного університету харчових технологій""</t>
  </si>
  <si>
    <t>Скріпкін Вадим Владиславович</t>
  </si>
  <si>
    <t>Бевз Микола Вікторович</t>
  </si>
  <si>
    <t>Кукурудзяк Леся Василівна</t>
  </si>
  <si>
    <t>EMQ2024_1724</t>
  </si>
  <si>
    <t>Ліцей №2 Калинівської міської ради</t>
  </si>
  <si>
    <t>Щур Роман Вікторович</t>
  </si>
  <si>
    <t>Пиндик Ярослав Ігоревич</t>
  </si>
  <si>
    <t>Юрчук Тетяна Володимирівна</t>
  </si>
  <si>
    <t>EMQ2024_1725</t>
  </si>
  <si>
    <t>Комунальний заклад " Вінницький ліцей №20 "</t>
  </si>
  <si>
    <t xml:space="preserve">Саранчук Анна Тарасівна </t>
  </si>
  <si>
    <t xml:space="preserve">Загнибедюк Софія Андріївна </t>
  </si>
  <si>
    <t>Братко Владіслав Володимирович</t>
  </si>
  <si>
    <t>EMQ2024_1726</t>
  </si>
  <si>
    <t>Вінницький технічний фаховий коледж</t>
  </si>
  <si>
    <t xml:space="preserve">Колеснік Софія Павлівна </t>
  </si>
  <si>
    <t xml:space="preserve">Сідак Наталя Василівна </t>
  </si>
  <si>
    <t>Масловата Дар'я Романівна</t>
  </si>
  <si>
    <t>EMQ2024_1727</t>
  </si>
  <si>
    <t>Комунальний заклад "Вінницький ліцей №30 ім. Тараса Шевченка""</t>
  </si>
  <si>
    <t xml:space="preserve">Артьомова Олександра Дем'янівна </t>
  </si>
  <si>
    <t>Паламарчук Софія Сергіївна</t>
  </si>
  <si>
    <t>Паламарчук Анна Олександрівна</t>
  </si>
  <si>
    <t>EMQ2024_1728</t>
  </si>
  <si>
    <t>ліцей с.Радівка Калинівської міської ради Вінницької області</t>
  </si>
  <si>
    <t>Шевчук Вікторія Володимирівна</t>
  </si>
  <si>
    <t xml:space="preserve">Терещук Аліна Володимирівна </t>
  </si>
  <si>
    <t>Славінська Світлана Іванівна</t>
  </si>
  <si>
    <t>EMQ2024_1729</t>
  </si>
  <si>
    <t>Ліцей №3 Калинівської міської ради Вінницької області</t>
  </si>
  <si>
    <t xml:space="preserve">Зінчук Дмитро Ігорович. </t>
  </si>
  <si>
    <t>Захарчук Дмитро Юрійович</t>
  </si>
  <si>
    <t>Дяченко Аліна Вікторівна</t>
  </si>
  <si>
    <t>EMQ2024_1730</t>
  </si>
  <si>
    <t>Ліцей № 2 м. Хмільника Вінницької області</t>
  </si>
  <si>
    <t>Григорак Анастасія Віталіївна</t>
  </si>
  <si>
    <t>Зіневич Софія Миколаївна</t>
  </si>
  <si>
    <t>Гринчук Любов Григорівна, Захаров Олександр Володимирович</t>
  </si>
  <si>
    <t>EMQ2024_1731</t>
  </si>
  <si>
    <t>ДПТНЗ "Вінницьке міжрегіональне вище професійне училище"</t>
  </si>
  <si>
    <t>Прилепська Дар'я Вадимівна</t>
  </si>
  <si>
    <t>Чухрій Діана Сергіївна</t>
  </si>
  <si>
    <t>Козачок Алла Василівна</t>
  </si>
  <si>
    <t>EMQ2024_1732</t>
  </si>
  <si>
    <t>Комунальний заклад "Вінницький ліцей 33"</t>
  </si>
  <si>
    <t>Баранік Поліна Олексіївна</t>
  </si>
  <si>
    <t xml:space="preserve">Маліванчук Домініка Сергіївна </t>
  </si>
  <si>
    <t>Постова Наталія Володимирівна</t>
  </si>
  <si>
    <t>EMQ2024_1733</t>
  </si>
  <si>
    <t>Гришовецька гімназія Тиврівської селищної ради, Вінницького району Вінницької області</t>
  </si>
  <si>
    <t>Ільченко Світлана Вікторівна</t>
  </si>
  <si>
    <t>Кристофоров Богдан Ігорович</t>
  </si>
  <si>
    <t>Онищук Юлія Анатоліївна</t>
  </si>
  <si>
    <t>EMQ2024_1734</t>
  </si>
  <si>
    <t>Комунальний заклад "Вінницький ліцей №10"</t>
  </si>
  <si>
    <t xml:space="preserve">Козодоєва Віра Вікторівна </t>
  </si>
  <si>
    <t>Бахмуров Олександр Віталійович</t>
  </si>
  <si>
    <t>EMQ2024_1735</t>
  </si>
  <si>
    <t>Комунальний заклад "Вінницький ліцей №2 "</t>
  </si>
  <si>
    <t xml:space="preserve">Бабік Вікторія Олександрівна </t>
  </si>
  <si>
    <t xml:space="preserve">Хоменко Вілерія Святославівна </t>
  </si>
  <si>
    <t>Котьолкіна Олена Іванівна</t>
  </si>
  <si>
    <t>EMQ2024_1736</t>
  </si>
  <si>
    <t>КЗ "Вінницький ліцей №4"</t>
  </si>
  <si>
    <t xml:space="preserve">Алтухова Ангеліна Максимівна </t>
  </si>
  <si>
    <t xml:space="preserve">Остапчук Лариса Віталіївна </t>
  </si>
  <si>
    <t>Басько Тетяна Петрівна</t>
  </si>
  <si>
    <t>EMQ2024_1737</t>
  </si>
  <si>
    <t>Комунальний заклад "Вінницький ліцей №27"</t>
  </si>
  <si>
    <t xml:space="preserve">Метяна Анастасія Олегівна  </t>
  </si>
  <si>
    <t xml:space="preserve">Мазурець Андрій Леонідович </t>
  </si>
  <si>
    <t>Никончук Наталя Дмитрівна</t>
  </si>
  <si>
    <t>EMQ2024_1738</t>
  </si>
  <si>
    <t>Комунальний заклад "Гонорівська гімназія Студенянської сільської ради Вінницької області"</t>
  </si>
  <si>
    <t>Погоролюк Тетяна Сергіївна</t>
  </si>
  <si>
    <t>Лопатинський Василь Олександрович</t>
  </si>
  <si>
    <t>Погоролюк Ольга Миколаївна</t>
  </si>
  <si>
    <t>EMQ2024_1739</t>
  </si>
  <si>
    <t>Комунальний заелад : Гімназія 6 Козяттнської міської ради Вінницької області"</t>
  </si>
  <si>
    <t xml:space="preserve">Сушко Аделіна Сергіївна </t>
  </si>
  <si>
    <t xml:space="preserve">Нейло Марина Василівна </t>
  </si>
  <si>
    <t>Сімачова Світлана Володимирівна</t>
  </si>
  <si>
    <t>EMQ2024_1740</t>
  </si>
  <si>
    <t>Ліцей імені Олександра Цинкаловського Володимирської міської ради</t>
  </si>
  <si>
    <t>Никонюк Андрій Володимирович</t>
  </si>
  <si>
    <t>Потурай Вадим Сергійович</t>
  </si>
  <si>
    <t>Рипич Дмитро Степанович</t>
  </si>
  <si>
    <t>EMQ2024_1741</t>
  </si>
  <si>
    <t>Товариство з обмеженою відповідальністю "Луцький ліцей "Республіка" Волинської області"</t>
  </si>
  <si>
    <t>Пажин Максим Анатолійович</t>
  </si>
  <si>
    <t>Бондарчук Іван Максимович</t>
  </si>
  <si>
    <t>Заброварна Оксана Віталіївна</t>
  </si>
  <si>
    <t>EMQ2024_1742</t>
  </si>
  <si>
    <t>Опорний заклад "Світязький ліцей" Шацької селищної ради Волинської області</t>
  </si>
  <si>
    <t>Лукашук Мирослава Олександрівна</t>
  </si>
  <si>
    <t>Прасюк Софія Ігорівна</t>
  </si>
  <si>
    <t>Редько Ганна Дмитрівна</t>
  </si>
  <si>
    <t>EMQ2024_1743</t>
  </si>
  <si>
    <t>Комунальний заклад "Гімназія села Верба Оваднівської сільської ради"</t>
  </si>
  <si>
    <t>Рой Каріна Андріївна</t>
  </si>
  <si>
    <t>Чепіга Дмитро Юрійович</t>
  </si>
  <si>
    <t>Біднюк Оксана Вікторівна</t>
  </si>
  <si>
    <t>EMQ2024_1744</t>
  </si>
  <si>
    <t>КЗЗСО "Луцький ліцей №9 Луцької міської ради"</t>
  </si>
  <si>
    <t xml:space="preserve">Шкуринська Ангеліна Сергійвна </t>
  </si>
  <si>
    <t xml:space="preserve">Костюкевич Віталій Олександрович </t>
  </si>
  <si>
    <t>Рибка Олена Борисівна</t>
  </si>
  <si>
    <t>EMQ2024_1745</t>
  </si>
  <si>
    <t>Опорний заклад загальної середньої освіти "Троянівський ліцей"</t>
  </si>
  <si>
    <t>Турик Олена Анатоліївна</t>
  </si>
  <si>
    <t>Білінська Вікторія Олексіївна</t>
  </si>
  <si>
    <t>Ткачук Марія Степанівна</t>
  </si>
  <si>
    <t>EMQ2024_1746</t>
  </si>
  <si>
    <t>КЗО НВК № 59 ДМР</t>
  </si>
  <si>
    <t>Скляр Анна Олександрівна</t>
  </si>
  <si>
    <t>Горбань Ростислав Вадимович</t>
  </si>
  <si>
    <t>Скляр Ольга Василівна, Подюменко Віктор Іванович</t>
  </si>
  <si>
    <t>EMQ2024_1747</t>
  </si>
  <si>
    <t>КЗО "Криворізький ліцей "Гранд" ДОР"</t>
  </si>
  <si>
    <t>Гальма Катерина Валеріївна</t>
  </si>
  <si>
    <t>Яценко Мар'я Костянтинівна</t>
  </si>
  <si>
    <t>Копилєв Олександр Анатолійович</t>
  </si>
  <si>
    <t>EMQ2024_1748</t>
  </si>
  <si>
    <t>КЗО "НВК 99 "багатопрофільна гімназія- школа 1 ступеня- дошкільний навчальний заклад" ДМР</t>
  </si>
  <si>
    <t>Охай Вікторія Володимирівна</t>
  </si>
  <si>
    <t>Озадовська Аріна Володимирівна</t>
  </si>
  <si>
    <t>Жилка Світлана Сергіївна</t>
  </si>
  <si>
    <t>EMQ2024_1749</t>
  </si>
  <si>
    <t>Кам'янський енергетичний фаховий коледж</t>
  </si>
  <si>
    <t xml:space="preserve">Шевченко Вікторія Ігорівна </t>
  </si>
  <si>
    <t>Шаповал Євгеній Миколайович</t>
  </si>
  <si>
    <t>Хрідочкіна Марина Олексіївна</t>
  </si>
  <si>
    <t>EMQ2024_1750</t>
  </si>
  <si>
    <t>Комунальний заклад "Ліцей 5 Покровської міської ради Дніпропетровської області"</t>
  </si>
  <si>
    <t>Троян Марина Валеріївна</t>
  </si>
  <si>
    <t>Пономарь Марія Анатоліївна</t>
  </si>
  <si>
    <t>Тищенко Інна Іванівна</t>
  </si>
  <si>
    <t>EMQ2024_1751</t>
  </si>
  <si>
    <t>Криворізький ліцей №129 Криворізької міської ради</t>
  </si>
  <si>
    <t>Романчук Данило Максимович</t>
  </si>
  <si>
    <t>Хомінець Макарій Ігорович</t>
  </si>
  <si>
    <t>Авдєєва Олена Григорівна</t>
  </si>
  <si>
    <t>EMQ2024_1752</t>
  </si>
  <si>
    <t>Криворізький ліцей №24 Криворізької міської ради</t>
  </si>
  <si>
    <t>Смолев Олександр Олександрович</t>
  </si>
  <si>
    <t>Плосконос Дмитро Віталійович</t>
  </si>
  <si>
    <t>Гладка Світлана, Прокоп'єва Тетяна Миколаївна</t>
  </si>
  <si>
    <t>EMQ2024_1753</t>
  </si>
  <si>
    <t>Магдалинівський ліцей Магдалинівської селищної ради</t>
  </si>
  <si>
    <t>Гопалюк Олександра Володимирівна</t>
  </si>
  <si>
    <t>Сокол Владислав Олегович</t>
  </si>
  <si>
    <t>Судьєв Сергій Володимирович</t>
  </si>
  <si>
    <t>EMQ2024_1754</t>
  </si>
  <si>
    <t>Зеленодольський ліцей Зеленодольської міської ради Дніпропетровської області</t>
  </si>
  <si>
    <t>Крамаренко Єлизавета Олександрівна</t>
  </si>
  <si>
    <t xml:space="preserve">Шкірчак Катерина Іванівна </t>
  </si>
  <si>
    <t>Гладкий Андрій Григорович</t>
  </si>
  <si>
    <t>EMQ2024_1755</t>
  </si>
  <si>
    <t>"Західно-Дніпровський центр професійно-технічної освіти"</t>
  </si>
  <si>
    <t xml:space="preserve">Редей Андрій Олексійович 
</t>
  </si>
  <si>
    <t xml:space="preserve">Подбуртний Артем Станісловович </t>
  </si>
  <si>
    <t>Пархоменко Оксана Олександрівна</t>
  </si>
  <si>
    <t>EMQ2024_1756</t>
  </si>
  <si>
    <t>Криворізька гімназія №66 Криворізької міської ради</t>
  </si>
  <si>
    <t>Подолян Роман Михайлович</t>
  </si>
  <si>
    <t>Цяпкало Вікторія Анатоліївна</t>
  </si>
  <si>
    <t>Нечипуренко Ніна Володимирівна</t>
  </si>
  <si>
    <t>EMQ2024_1757</t>
  </si>
  <si>
    <t>Дніпровська гімназія № 118 Дніпровської міської ради</t>
  </si>
  <si>
    <t>Кульова Марина Михайлівна</t>
  </si>
  <si>
    <t>Ткаченко Костянтин Віталійович</t>
  </si>
  <si>
    <t>Лисенко Юлія Вікторівна</t>
  </si>
  <si>
    <t>EMQ2024_1758</t>
  </si>
  <si>
    <t>Першотравенський ліцей №2 Першотравенської міської ради</t>
  </si>
  <si>
    <t>Мамонова Ольга Юріївна</t>
  </si>
  <si>
    <t>Нугаєва Чинара Сарван кизи</t>
  </si>
  <si>
    <t>Ільїна Ніна Вікторівна, Кірієнко Олена Олександрівна</t>
  </si>
  <si>
    <t>EMQ2024_1759</t>
  </si>
  <si>
    <t>Богданівський ліцей Богданівської сільської ради Павлоградскього району Дніпропетровської області</t>
  </si>
  <si>
    <t xml:space="preserve">Круглін Сергій Олексійович </t>
  </si>
  <si>
    <t xml:space="preserve">Луценко Данил Олександрович </t>
  </si>
  <si>
    <t>Борисова Марина Володимирівна</t>
  </si>
  <si>
    <t>EMQ2024_1760</t>
  </si>
  <si>
    <t>Криворізький Центрально-Міський ліцей Криворізької міської ради</t>
  </si>
  <si>
    <t xml:space="preserve">Бай Валерія Дмитрівна </t>
  </si>
  <si>
    <t xml:space="preserve">Шевчик Валерія Дмитрівна </t>
  </si>
  <si>
    <t>Безверхий Олександр Петрович</t>
  </si>
  <si>
    <t>EMQ2024_1761</t>
  </si>
  <si>
    <t>комунальний заклад "гімназія №12"Камянської міської ради</t>
  </si>
  <si>
    <t>Мілько Артем олександрович</t>
  </si>
  <si>
    <t xml:space="preserve">Ярова Катерина Олександрівна </t>
  </si>
  <si>
    <t>Чирва Валентина Василівна</t>
  </si>
  <si>
    <t>EMQ2024_1762</t>
  </si>
  <si>
    <t>Криворізький ліцей №77 Криворізької міської ради</t>
  </si>
  <si>
    <t>Аришака Єва Дмитрівна</t>
  </si>
  <si>
    <t>Подскребаєва Дар’я Сергіївна</t>
  </si>
  <si>
    <t>Коробій Лариса Володимирівна, Буйневич Оксана Валеріївна</t>
  </si>
  <si>
    <t>EMQ2024_1763</t>
  </si>
  <si>
    <t>Криворізький Тернівський ліцей Криворізької міської ради</t>
  </si>
  <si>
    <t>Бессараб Анастасія Сергіївна</t>
  </si>
  <si>
    <t>Іванченко Анастасія Сергіївна</t>
  </si>
  <si>
    <t>Моісеєва Юлія Володимирівна</t>
  </si>
  <si>
    <t>EMQ2024_1764</t>
  </si>
  <si>
    <t>Лозуватський ліцей імені Т.Г. Шевченка Лозуватської сільської ради</t>
  </si>
  <si>
    <t>Замятіна Ілона Олександрівна</t>
  </si>
  <si>
    <t>Свідовська Тетяна Віталіївна</t>
  </si>
  <si>
    <t>Ткаченко Оксана Петрівна, Бадалян Діана Геворговна</t>
  </si>
  <si>
    <t>EMQ2024_1765</t>
  </si>
  <si>
    <t>КЗО "Фінансово-економічний ліцей наукового спрямування при УМСФ"</t>
  </si>
  <si>
    <t>Кошманенко Олеся Олександрівна</t>
  </si>
  <si>
    <t>Козинець Вероніка Валеріївна</t>
  </si>
  <si>
    <t>Черба Віта Миколаївна</t>
  </si>
  <si>
    <t>EMQ2024_1766</t>
  </si>
  <si>
    <t>Криворізький ліцей №127 Криворізької міської ради</t>
  </si>
  <si>
    <t>Лисенко Ілля Андрійович</t>
  </si>
  <si>
    <t>Вовк Анастасія Володимирівна</t>
  </si>
  <si>
    <t>Кутня Олена Володимирівна, Чернова Людмила Іванівна</t>
  </si>
  <si>
    <t>EMQ2024_1767</t>
  </si>
  <si>
    <t>КЗО " Ліцей" Сокіл" ДОР"</t>
  </si>
  <si>
    <t>Гарам Іван Володимирович</t>
  </si>
  <si>
    <t>Вязло Дмитро Сергійович</t>
  </si>
  <si>
    <t>Добронравова Марина Олександрівна</t>
  </si>
  <si>
    <t>EMQ2024_1768</t>
  </si>
  <si>
    <t>Дніпровський ліцей № 7 Дніпроської міської ради</t>
  </si>
  <si>
    <t>Козиревський Олександр Іванович</t>
  </si>
  <si>
    <t>Мороз Марія Вячеславівна</t>
  </si>
  <si>
    <t>Власенко Наталія Олегівна</t>
  </si>
  <si>
    <t>EMQ2024_1769</t>
  </si>
  <si>
    <t>Дніпровський ліцей № 36 м. Дніпра</t>
  </si>
  <si>
    <t>Єфімцева Олеся Віталіївна</t>
  </si>
  <si>
    <t>Задорожня Каріна Максимівна</t>
  </si>
  <si>
    <t>Кравченко Олена Валентинівна</t>
  </si>
  <si>
    <t>EMQ2024_1770</t>
  </si>
  <si>
    <t>Криворізький науково-природничий ліцей</t>
  </si>
  <si>
    <t>Єременко Аріна Ігорівна</t>
  </si>
  <si>
    <t>Майданюк Валерія Ігорівна</t>
  </si>
  <si>
    <t>Сеглянік Олена Михайлівна</t>
  </si>
  <si>
    <t>EMQ2024_1771</t>
  </si>
  <si>
    <t>Заклад загальної середньої освіти " Аполлонівська гімназія" Солонянської селищної ради Дніпропетровської області</t>
  </si>
  <si>
    <t xml:space="preserve">Царьов Кіріл Євгенович </t>
  </si>
  <si>
    <t xml:space="preserve">Легайло Олександра Владиславівна </t>
  </si>
  <si>
    <t>Балаур Наталія Михайлівна</t>
  </si>
  <si>
    <t>EMQ2024_1772</t>
  </si>
  <si>
    <t>Ліцей № 123 "ТАНДЕМ" ДМР</t>
  </si>
  <si>
    <t>Ковальчук Михайло Сергійович</t>
  </si>
  <si>
    <t xml:space="preserve">Пелехань Анна Анатоліївна </t>
  </si>
  <si>
    <t>Кривошея Галина Василівна</t>
  </si>
  <si>
    <t>EMQ2024_1773</t>
  </si>
  <si>
    <t>Марганецький ліцей №10 Марганецької міської ради Дніпропетровської області</t>
  </si>
  <si>
    <t>Новостройна Марія Дмитрівна</t>
  </si>
  <si>
    <t>2. Гудіма Єлизавета Іванівна</t>
  </si>
  <si>
    <t>Чорний Віктор Миколайович</t>
  </si>
  <si>
    <t>EMQ2024_1774</t>
  </si>
  <si>
    <t>КЗО "Криворізький ліцей "КОЛІЯ" ДОР"</t>
  </si>
  <si>
    <t>Корень Олег Артурович</t>
  </si>
  <si>
    <t>Ніколаєнко Роман Андрійович</t>
  </si>
  <si>
    <t>Мокрушина Оксана Григорівна</t>
  </si>
  <si>
    <t>EMQ2024_1775</t>
  </si>
  <si>
    <t>Криворізька гімназія № 9</t>
  </si>
  <si>
    <t>Паламарчук Євгенія Максимівна</t>
  </si>
  <si>
    <t xml:space="preserve">Панченко Єлизавета Костянтинівна </t>
  </si>
  <si>
    <t>Паламарчук Ганна Валентинівна</t>
  </si>
  <si>
    <t>EMQ2024_1776</t>
  </si>
  <si>
    <t>Ліцей № 1 Павлоградської міської ради</t>
  </si>
  <si>
    <t>Тимчук Костянтин Георгійович</t>
  </si>
  <si>
    <t>Симонова Анастасія Максимівна</t>
  </si>
  <si>
    <t>Осінна Марія Геннадіївна</t>
  </si>
  <si>
    <t>EMQ2024_1777</t>
  </si>
  <si>
    <t>Криворізький ліцей №95 Криворізької міської ради</t>
  </si>
  <si>
    <t>Ковалевська Софія Сергіївна</t>
  </si>
  <si>
    <t>Головньова Дарія Дмитрівна</t>
  </si>
  <si>
    <t>Гавриленко Любов Іванівна</t>
  </si>
  <si>
    <t>EMQ2024_1778</t>
  </si>
  <si>
    <t>Шевченківський ліцей Славгородської селищної ради Синельниківського району Дніпропетровської області</t>
  </si>
  <si>
    <t>Денисенко Володимир Юрійович</t>
  </si>
  <si>
    <t>Ніколаєнко Руслан Олексійович</t>
  </si>
  <si>
    <t>Яма Альона Олександрівна</t>
  </si>
  <si>
    <t>EMQ2024_1779</t>
  </si>
  <si>
    <t>Дніпровський ліцей №120 ДМР</t>
  </si>
  <si>
    <t xml:space="preserve">Мороз Анна Євгеніївна </t>
  </si>
  <si>
    <t xml:space="preserve">Борисюк Святослав Владиславович </t>
  </si>
  <si>
    <t>Волосянко Євгенія Володимирівна</t>
  </si>
  <si>
    <t>EMQ2024_1780</t>
  </si>
  <si>
    <t>Удачненська загальноосвітня школа І-ІІІ ступенів Удачненської селищної ради Покровського району Донецької області</t>
  </si>
  <si>
    <t>Жук Юлія Олександрівна</t>
  </si>
  <si>
    <t xml:space="preserve">Єфремова Яна Олександрівна </t>
  </si>
  <si>
    <t>Єфремова Світлана Миколаївна</t>
  </si>
  <si>
    <t>EMQ2024_1781</t>
  </si>
  <si>
    <t>Білозерська загальноосвітня школа І-ІІІ ступенів № 18 Білозерської міської ради Донецької області</t>
  </si>
  <si>
    <t xml:space="preserve">Трунова Євгенія </t>
  </si>
  <si>
    <t xml:space="preserve">Швед Орина </t>
  </si>
  <si>
    <t>Золотар Яна Олександрівна</t>
  </si>
  <si>
    <t>EMQ2024_1782</t>
  </si>
  <si>
    <t>Навчально виховний комплекс загальноосвітня школа І-ІІІступенів -ліцей м.Добропілля Донецької області</t>
  </si>
  <si>
    <t>Гайбу Олександра Андріївна</t>
  </si>
  <si>
    <t>Семенова Софія Сергіївна</t>
  </si>
  <si>
    <t>Пасічник Ольга Вікторівна, Роман Ольга Олександрівна</t>
  </si>
  <si>
    <t>EMQ2024_1783</t>
  </si>
  <si>
    <t>Курахівський ЗЗСО І - ІІІ ступенів №1 Курахівської міської ради Покровського району</t>
  </si>
  <si>
    <t>Кравченко Георгій Віталійович</t>
  </si>
  <si>
    <t>Теличко Андрій Олегович</t>
  </si>
  <si>
    <t>Щербакова Світлана Олександрівна</t>
  </si>
  <si>
    <t>EMQ2024_1784</t>
  </si>
  <si>
    <t>Ліцей №35 імені Валентина Шеймана Краматорської міської ради Донецької області</t>
  </si>
  <si>
    <t xml:space="preserve">Шевченко Тетяна Віталіївна </t>
  </si>
  <si>
    <t xml:space="preserve">Масалітіна Ксенія Максимівна </t>
  </si>
  <si>
    <t>Півторак Рімма Григорівна</t>
  </si>
  <si>
    <t>EMQ2024_1785</t>
  </si>
  <si>
    <t>Краматорський заклад загальної середньої освіти № 12 ім. Степана Чубенка Краматорської міської ради Донецької області</t>
  </si>
  <si>
    <t>Бухарiна Соф'я Олександрiвна</t>
  </si>
  <si>
    <t>Захаров Данило Юрійович</t>
  </si>
  <si>
    <t>Чемерис Наталія Володимирівна</t>
  </si>
  <si>
    <t>EMQ2024_1786</t>
  </si>
  <si>
    <t>Комунальний заклад "Маріупольська загальноосвітня школа І-ІІІ ступенів № 47 Маріупольської міської ради Донецької області"</t>
  </si>
  <si>
    <t>Оболенська Діана Янівна</t>
  </si>
  <si>
    <t>Корнев Денис Олександрович</t>
  </si>
  <si>
    <t>Добровольська Світлана Вікторівна</t>
  </si>
  <si>
    <t>EMQ2024_1787</t>
  </si>
  <si>
    <t>Слов'янський педагогічний ліцей Слов'янської міської ради Донецької області</t>
  </si>
  <si>
    <t>Коротенко Дар'я Денисівна</t>
  </si>
  <si>
    <t>Кліміна Діана Русланівна</t>
  </si>
  <si>
    <t>Клименко Олена Вікторівна</t>
  </si>
  <si>
    <t>EMQ2024_1788</t>
  </si>
  <si>
    <t>Грозинський ліцей, Коростенська міська рада</t>
  </si>
  <si>
    <t xml:space="preserve">Ягодка Анна Олегівна </t>
  </si>
  <si>
    <t xml:space="preserve">Шахова Альона Дмитрівна </t>
  </si>
  <si>
    <t>Лукашенко Людмила Володимирівна</t>
  </si>
  <si>
    <t>EMQ2024_1789</t>
  </si>
  <si>
    <t>Тетерівський ліцей Житомирського району Житомирської області</t>
  </si>
  <si>
    <t>Бугаєвський Сергій Вікторович</t>
  </si>
  <si>
    <t>Ульяновський Дмитро Юрійович</t>
  </si>
  <si>
    <t>Мигдаль Альона Володимирівна</t>
  </si>
  <si>
    <t>EMQ2024_1790</t>
  </si>
  <si>
    <t>Овруцький ліцей імені Андрія Малишка</t>
  </si>
  <si>
    <t>Казмірчук Марина Олександрівна</t>
  </si>
  <si>
    <t>Можаровський Ярослав Олександрович</t>
  </si>
  <si>
    <t>Бурбан Марія Анатоліївна</t>
  </si>
  <si>
    <t>EMQ2024_1791</t>
  </si>
  <si>
    <t>Відокремлений стуктурний підрозділ "Житомирський торговельно-економічний фаховий коледж ДТЕУ"</t>
  </si>
  <si>
    <t xml:space="preserve">Демчук Юлія Юріївна </t>
  </si>
  <si>
    <t>Заліщук Ольга Анатоліївна</t>
  </si>
  <si>
    <t>Доманчук Аліна Ігорівна</t>
  </si>
  <si>
    <t>EMQ2024_1792</t>
  </si>
  <si>
    <t>Лугинський ліцей Лугинської селищної ради Коростенського району Житомирської області</t>
  </si>
  <si>
    <t>Федчук Лілія Олексіївна</t>
  </si>
  <si>
    <t>Шостак Софія Русланівна</t>
  </si>
  <si>
    <t>Стужук Наталія Миколаївна</t>
  </si>
  <si>
    <t>EMQ2024_1793</t>
  </si>
  <si>
    <t>Ліцей № 6 міста Житомира ім. В.Г. Короленка</t>
  </si>
  <si>
    <t>Єжерський Артем Ярославович</t>
  </si>
  <si>
    <t>Іванчук Володимир Олексійович</t>
  </si>
  <si>
    <t>Мачушник Олена Леонідівна</t>
  </si>
  <si>
    <t>EMQ2024_1794</t>
  </si>
  <si>
    <t>Костилівський ЗЗСО І-ІІІ ст. Рахівсько місської ради</t>
  </si>
  <si>
    <t>Сусак Юліанна Ігорівна</t>
  </si>
  <si>
    <t>Данишек Іван Миколайович</t>
  </si>
  <si>
    <t>Вечеринюк Марина Василівна</t>
  </si>
  <si>
    <t>EMQ2024_1795</t>
  </si>
  <si>
    <t>Липецькополянський ліцей</t>
  </si>
  <si>
    <t>Гобан Вікторія Василівна</t>
  </si>
  <si>
    <t>Тома Неля Володимирівна</t>
  </si>
  <si>
    <t>Гобан Галина Іванівна</t>
  </si>
  <si>
    <t>EMQ2024_1796</t>
  </si>
  <si>
    <t>Комунальний заклад "Перечинський професійний ліцей" Закарпатської обласної ради</t>
  </si>
  <si>
    <t>Скрипка Ольга Андріївна</t>
  </si>
  <si>
    <t>Ейх Максим Євгенович</t>
  </si>
  <si>
    <t>Гудак Еріка Павлівна</t>
  </si>
  <si>
    <t>EMQ2024_1797</t>
  </si>
  <si>
    <t>Вербʼязька гімназія Нижньоворітської сільської ради</t>
  </si>
  <si>
    <t xml:space="preserve">Владимир Тетяна Михайлівна </t>
  </si>
  <si>
    <t xml:space="preserve">Савчур Емілія Василівна </t>
  </si>
  <si>
    <t>Кузів Ярослав Васильович</t>
  </si>
  <si>
    <t>EMQ2024_1798</t>
  </si>
  <si>
    <t>Центр освіти "My School"</t>
  </si>
  <si>
    <t>Кузьма Анна Олександрівна</t>
  </si>
  <si>
    <t>Юрченко Єлизавета Юріївна</t>
  </si>
  <si>
    <t>Петрович Віктор Володимирович</t>
  </si>
  <si>
    <t>EMQ2024_1799</t>
  </si>
  <si>
    <t>Ясінянський ЗЗСО І-ІІІ ст.№1</t>
  </si>
  <si>
    <t>Швайгер Софія Степанівна</t>
  </si>
  <si>
    <t>Дячук Мар'яна Андріївна</t>
  </si>
  <si>
    <t>EMQ2024_1800</t>
  </si>
  <si>
    <t>Ужгородський мистецький ліцей "Перспектива"</t>
  </si>
  <si>
    <t>Кукла Владислав Іванович</t>
  </si>
  <si>
    <t>Шомоді Володимир Вікторович</t>
  </si>
  <si>
    <t>Попович Наталія Володимирівна</t>
  </si>
  <si>
    <t>EMQ2024_1801</t>
  </si>
  <si>
    <t>Горбківська гімназія</t>
  </si>
  <si>
    <t xml:space="preserve">Муска Світлана Іванівна 
</t>
  </si>
  <si>
    <t xml:space="preserve">Кобаль Сергій Сергійович 
</t>
  </si>
  <si>
    <t>Муска Світлана Василівна</t>
  </si>
  <si>
    <t>EMQ2024_1802</t>
  </si>
  <si>
    <t>Рахівський заклад загальної середньої освіти І-ІІІ ступенів №3</t>
  </si>
  <si>
    <t>Вурста Надія Віталіївна</t>
  </si>
  <si>
    <t>Вурста Іван Володимирович</t>
  </si>
  <si>
    <t>Козурак Галина Петрівна</t>
  </si>
  <si>
    <t>EMQ2024_1803</t>
  </si>
  <si>
    <t>Запорізька гімназія № 97 Запорізької міської ради</t>
  </si>
  <si>
    <t>Іванов Кирило Ігорович</t>
  </si>
  <si>
    <t>Кочура Ігор Віталійович</t>
  </si>
  <si>
    <t>Шатровка Інна Олександрівна</t>
  </si>
  <si>
    <t>EMQ2024_1804</t>
  </si>
  <si>
    <t>Комунальний заклад "Високівська загальноосвітня школа І - ІІІ ступенів" Роздольської сільської ради Василівського району Запорізької області</t>
  </si>
  <si>
    <t>Радіонова Олександра Юріївна</t>
  </si>
  <si>
    <t>Лобанов Роман Олександрович</t>
  </si>
  <si>
    <t>Потапенко Олександр Олександрович</t>
  </si>
  <si>
    <t>EMQ2024_1805</t>
  </si>
  <si>
    <t>КЗЗСО Балабинська гімназія "Престиж" Кушугумської селищної ради Запорізького району Запорізької області</t>
  </si>
  <si>
    <t>Чуприна Артур Олександрович</t>
  </si>
  <si>
    <t>Калінін Тимофій Денисович</t>
  </si>
  <si>
    <t>Бортнік Катерина Сергіївна</t>
  </si>
  <si>
    <t>EMQ2024_1806</t>
  </si>
  <si>
    <t>КОМУНАЛЬНИЙ ЗАКЛАД "ДНІПРОРУДНЕНСЬКА СПЕЦІАЛІЗОВАНА ШКОЛА І-ІІІ СТУПЕНІВ "СВІТОЧ" ДНІПРОРУДНЕНСЬКОЇ МІСЬКОЇ РАДИ ВАСИЛІВСЬКОГО РАЙОНУ ЗАПОРІЗЬКОЇ ОБЛАСТІ</t>
  </si>
  <si>
    <t xml:space="preserve">Хохлова Даря Денисівна 
</t>
  </si>
  <si>
    <t xml:space="preserve">Тищенко Тимофій Олександрович </t>
  </si>
  <si>
    <t>Cізова Тетяна Петрівна</t>
  </si>
  <si>
    <t>EMQ2024_1807</t>
  </si>
  <si>
    <t>Комунальний заклад загальної середньої освіти "Малокатеринівська гімназія "Мрія" Кушугумської селищної ради Запорізького району Запорізької області</t>
  </si>
  <si>
    <t xml:space="preserve">Лобач Аліна Владиславівна </t>
  </si>
  <si>
    <t xml:space="preserve">Біла Анастасія Дмитрівна </t>
  </si>
  <si>
    <t>Грибова Оксана Іванівна</t>
  </si>
  <si>
    <t>EMQ2024_1808</t>
  </si>
  <si>
    <t>Запорізька гімназія №107 Запорізької міської ради Запорізької області</t>
  </si>
  <si>
    <t>Соловйов Максим Євгенович</t>
  </si>
  <si>
    <t>Нехаєв Дмитро В'ячеславович</t>
  </si>
  <si>
    <t>Хохлова Альона Єгорівна</t>
  </si>
  <si>
    <t>EMQ2024_1809</t>
  </si>
  <si>
    <t>ліцей "Потенціал" Вільнянської міської ради Запорізької області</t>
  </si>
  <si>
    <t xml:space="preserve">Могільова Марія Олександрівна </t>
  </si>
  <si>
    <t xml:space="preserve">Іванова Анна Олександрівна </t>
  </si>
  <si>
    <t>Губіна Наталія Анатоліївна</t>
  </si>
  <si>
    <t>EMQ2024_1810</t>
  </si>
  <si>
    <t>Опорний заклад освіти "Матвіївський загальноосвітній навчально-виховний комплекс "Всесвіт" Матвіївської сільської ради</t>
  </si>
  <si>
    <t>Рабешко Єлизавета Вадимівна</t>
  </si>
  <si>
    <t>Бабій Кира Дмитрівна</t>
  </si>
  <si>
    <t>Третяк Світлана Василівна, Свиридова Тетяна Юріївна</t>
  </si>
  <si>
    <t>EMQ2024_1811</t>
  </si>
  <si>
    <t>Ліцей №24 Мелітопольської міської ради Запорізької області</t>
  </si>
  <si>
    <t>Мищенко Єгор Дмитрович</t>
  </si>
  <si>
    <t>Данчук Кирило Сергійович</t>
  </si>
  <si>
    <t>Колєснік Євгенія Анатоліївна</t>
  </si>
  <si>
    <t>EMQ2024_1812</t>
  </si>
  <si>
    <t>Запорізький академічний ліцей № 34 Запорізької міської ради</t>
  </si>
  <si>
    <t xml:space="preserve">Левада Георгій Денисович </t>
  </si>
  <si>
    <t xml:space="preserve">Ніколаєнкова Марія Дмитрівна </t>
  </si>
  <si>
    <t>Ільїна Марина Євгеніївна</t>
  </si>
  <si>
    <t>EMQ2024_1813</t>
  </si>
  <si>
    <t>Ліцей №3</t>
  </si>
  <si>
    <t>Бабенко Ілля Олександрович</t>
  </si>
  <si>
    <t>Жук Ілля Святославович</t>
  </si>
  <si>
    <t>Галюк Наталія Ярославівна</t>
  </si>
  <si>
    <t>EMQ2024_1814</t>
  </si>
  <si>
    <t>Тростянецький ліцей</t>
  </si>
  <si>
    <t>Іванів Роман Іванович</t>
  </si>
  <si>
    <t>Прухан Максим Романович</t>
  </si>
  <si>
    <t>Мальон Наталія Євгенівна</t>
  </si>
  <si>
    <t>EMQ2024_1815</t>
  </si>
  <si>
    <t>Коломийський ліцей #9</t>
  </si>
  <si>
    <t>Воловодова Квітослава Василівна</t>
  </si>
  <si>
    <t>Кошкіна Анастасія Андріївна</t>
  </si>
  <si>
    <t>Олексюк Леся Іванівна</t>
  </si>
  <si>
    <t>EMQ2024_1816</t>
  </si>
  <si>
    <t>Коцюбинський ліцей №2 Коцюбинської селищної ради</t>
  </si>
  <si>
    <t>Кармаліта Денис Олегович</t>
  </si>
  <si>
    <t>Шовкомуд Катерина</t>
  </si>
  <si>
    <t>Кожухар Надія Михайлівна</t>
  </si>
  <si>
    <t>EMQ2024_1817</t>
  </si>
  <si>
    <t>гімназія НПУ ім. М.П.Драгоманова</t>
  </si>
  <si>
    <t>Радченко Микита Антонович</t>
  </si>
  <si>
    <t>Демінський Нестор Сергійович</t>
  </si>
  <si>
    <t>Воронецька Ірина Яківна</t>
  </si>
  <si>
    <t>EMQ2024_1818</t>
  </si>
  <si>
    <t>Броварський ліцей №9 Броварської міської ради Броварського району Київської області</t>
  </si>
  <si>
    <t>Холодьон Олег Олександрович</t>
  </si>
  <si>
    <t>Бобко Владислав Євгенович</t>
  </si>
  <si>
    <t>Михайлова Наталія Анатоліївна</t>
  </si>
  <si>
    <t>EMQ2024_1819</t>
  </si>
  <si>
    <t>КЛ "Маріупольський ліцей міста Києва"</t>
  </si>
  <si>
    <t>Мєламуд Роман Ігорович</t>
  </si>
  <si>
    <t>EMQ2024_1820</t>
  </si>
  <si>
    <t>ТОВ "Софіївсько-Борщагівський ліцей "Софія"</t>
  </si>
  <si>
    <t>Починков Тимур Денисович</t>
  </si>
  <si>
    <t>Гулієв Дмитро Сергійович</t>
  </si>
  <si>
    <t>Семенова Яна Сергіївна</t>
  </si>
  <si>
    <t>EMQ2024_1821</t>
  </si>
  <si>
    <t>школа І-ІІІ ст. №169, м. Київ</t>
  </si>
  <si>
    <t>Іщук Яна Сергіївна</t>
  </si>
  <si>
    <t>Рожук Кирил Олександрович</t>
  </si>
  <si>
    <t>Кузнецова Анна Володимирівна</t>
  </si>
  <si>
    <t>EMQ2024_1822</t>
  </si>
  <si>
    <t>Середня загальноосвітня школа №162 м. Києва</t>
  </si>
  <si>
    <t>Жидецький Акім Вячеславович</t>
  </si>
  <si>
    <t>Курильчук Катерина Андріївна</t>
  </si>
  <si>
    <t>Маковенко Людмила Олександрівна</t>
  </si>
  <si>
    <t>EMQ2024_1823</t>
  </si>
  <si>
    <t>Гірський ліцей Гірської сільської ради Бориспільського району Київської області</t>
  </si>
  <si>
    <t xml:space="preserve">Бойко Анна Олександрівна </t>
  </si>
  <si>
    <t xml:space="preserve">Горшовська Каріна Михайлівна </t>
  </si>
  <si>
    <t>Григоренко Людмила Василівна</t>
  </si>
  <si>
    <t>EMQ2024_1824</t>
  </si>
  <si>
    <t>Ліцей №29 Оболонського району міста Києва імені Петра Калнишевського</t>
  </si>
  <si>
    <t>Рубанська Евеліна Олександрівна</t>
  </si>
  <si>
    <t>Богатирьова Влада Олексіївна</t>
  </si>
  <si>
    <t>Гавриш Станіслав Костянтинович</t>
  </si>
  <si>
    <t>EMQ2024_1825</t>
  </si>
  <si>
    <t>Український фізико-математичний ліцей КНУ імені Тараса Шевченка</t>
  </si>
  <si>
    <t>Лісаченко Єгор Сергійович</t>
  </si>
  <si>
    <t>Дзядевич Кирил Сергійович</t>
  </si>
  <si>
    <t>Мельник-Мірзоян Арміне Лаврентіївна</t>
  </si>
  <si>
    <t>EMQ2024_1826</t>
  </si>
  <si>
    <t>Український гуманітарний ліцей Київсього національного університету імені Тараса Шевченка</t>
  </si>
  <si>
    <t>Лиса Олександра Володимирівна</t>
  </si>
  <si>
    <t>Демченко Анастасія Андріївна</t>
  </si>
  <si>
    <t>Шевченко Катерина Миколаївна</t>
  </si>
  <si>
    <t>EMQ2024_1827</t>
  </si>
  <si>
    <t>ThinkGlobal Obolon</t>
  </si>
  <si>
    <t>Охрамович Олег Віталійович</t>
  </si>
  <si>
    <t>Осіпов Ілля Андрійович</t>
  </si>
  <si>
    <t>Чеховська Анна-Валерія Сергіївна</t>
  </si>
  <si>
    <t>EMQ2024_1828</t>
  </si>
  <si>
    <t>Середня загальноосвітня школа №235 імені В.Чорновола</t>
  </si>
  <si>
    <t>Артюшенко Дар'я Олександрівна</t>
  </si>
  <si>
    <t>Дмітріченко Ірина Юріївна</t>
  </si>
  <si>
    <t>Демчишина Юлія Вікторівна, Бекірова Наджіє Едемівна</t>
  </si>
  <si>
    <t>EMQ2024_1829</t>
  </si>
  <si>
    <t>ТОВ "Приватний ліцей "Ай Діти" міста Києва"</t>
  </si>
  <si>
    <t>Бадивський Степан Юрійович</t>
  </si>
  <si>
    <t>Рачун Софія Віталіївна</t>
  </si>
  <si>
    <t>Марковська Катерина Анатоліївна</t>
  </si>
  <si>
    <t>EMQ2024_1830</t>
  </si>
  <si>
    <t>ТОВ "Центр освіти "Оптіма"</t>
  </si>
  <si>
    <t>Максимчук Ілля Вячеславович</t>
  </si>
  <si>
    <t xml:space="preserve">Тоцька Анастасія Андріївна </t>
  </si>
  <si>
    <t>Шатіло Оксана Вадимівна</t>
  </si>
  <si>
    <t>EMQ2024_1831</t>
  </si>
  <si>
    <t>Ірпінський гуманітарний ліцей "Лінгвіст" імені Заріфи Алієвої</t>
  </si>
  <si>
    <t>Драган Владислав Володимирович</t>
  </si>
  <si>
    <t>Оршавський Ярослав Артемович</t>
  </si>
  <si>
    <t>Янковська Тетяна Петрівна</t>
  </si>
  <si>
    <t>EMQ2024_1832</t>
  </si>
  <si>
    <t>Міжнародна американська школа і університет ( AISU )</t>
  </si>
  <si>
    <t>Вайгорс Михайло Філіпович</t>
  </si>
  <si>
    <t>Атаманюк Кирило Юрійович</t>
  </si>
  <si>
    <t>Смиковська Лариса Володимирівна</t>
  </si>
  <si>
    <t>EMQ2024_1833</t>
  </si>
  <si>
    <t>Середня загальноосвітня школа № 35</t>
  </si>
  <si>
    <t>Кімачинська Любов Андріївна</t>
  </si>
  <si>
    <t>Петренко Софія Валеріївна</t>
  </si>
  <si>
    <t>Духніцький Юрій Олексійович</t>
  </si>
  <si>
    <t>EMQ2024_1834</t>
  </si>
  <si>
    <t>Гімназія міжнародних відносин №323 з поглибленим вивченням англійської мови</t>
  </si>
  <si>
    <t>Бедратюк Владислав Русланович</t>
  </si>
  <si>
    <t>Парпалей Владислав Євгенович</t>
  </si>
  <si>
    <t>Тарасова Ірина Петрівна</t>
  </si>
  <si>
    <t>EMQ2024_1835</t>
  </si>
  <si>
    <t>Загальноосвітня санаторна школа-інтернат 19</t>
  </si>
  <si>
    <t>Онокало Тетяна Олександрівна</t>
  </si>
  <si>
    <t>Донога Ігнат Володимирович</t>
  </si>
  <si>
    <t>Бут Світлана Юріївна</t>
  </si>
  <si>
    <t>EMQ2024_1836</t>
  </si>
  <si>
    <t>Київський ліцей бізнесу</t>
  </si>
  <si>
    <t>Жадан Валерія Ігорівна</t>
  </si>
  <si>
    <t xml:space="preserve">Айтан Хіляль Айля
</t>
  </si>
  <si>
    <t>Петро Михайлович Андруховець</t>
  </si>
  <si>
    <t>EMQ2024_1837</t>
  </si>
  <si>
    <t>Спеціалізована школа І-ІІІ ступенів №320 з поглибленим вивченням української мови Деснянського району міста Києва</t>
  </si>
  <si>
    <t>Жилінська Дарина Віталіївна</t>
  </si>
  <si>
    <t>Орел Владислава Григорівна</t>
  </si>
  <si>
    <t>Пилипченко Тетяна Миколаївна</t>
  </si>
  <si>
    <t>EMQ2024_1838</t>
  </si>
  <si>
    <t>ЦДО "Джерело"</t>
  </si>
  <si>
    <t>Моковозов Ігор Вікторович</t>
  </si>
  <si>
    <t>Волошина Софія Едуардівна</t>
  </si>
  <si>
    <t>Шапран Вікторія Степанівна</t>
  </si>
  <si>
    <t>EMQ2024_1839</t>
  </si>
  <si>
    <t>Ірпінський фаховий коледж економіки та права</t>
  </si>
  <si>
    <t xml:space="preserve">Шмичкова Марія Олексіївна </t>
  </si>
  <si>
    <t xml:space="preserve">Каращук Дар’я Дмитрівна </t>
  </si>
  <si>
    <t>Деміденко Людмила Степанівна</t>
  </si>
  <si>
    <t>EMQ2024_1840</t>
  </si>
  <si>
    <t>Школа І-ІІІ ступенів № 249 Деснянського району міста Києва</t>
  </si>
  <si>
    <t>Старков Олександр Денисович</t>
  </si>
  <si>
    <t>Сильченко Марія Володимирівна</t>
  </si>
  <si>
    <t>Чабаненко Максим Олегович</t>
  </si>
  <si>
    <t>EMQ2024_1841</t>
  </si>
  <si>
    <t>Ліцей № 38</t>
  </si>
  <si>
    <t>Предко Павло Олексійович</t>
  </si>
  <si>
    <t>Юрковський Дмитро Антонович</t>
  </si>
  <si>
    <t>Лінчук Елла Сергіївна, Хозеєва Ірина Михайлівна</t>
  </si>
  <si>
    <t>EMQ2024_1842</t>
  </si>
  <si>
    <t>Загальноосвітній навчальний заклад ІІ-ІІІ ступенів "Фінансовий ліцей"</t>
  </si>
  <si>
    <t>Славіков Степан Максимович</t>
  </si>
  <si>
    <t>Лавренюк Ярослав Романович</t>
  </si>
  <si>
    <t>Бицюра Юрій Васильович</t>
  </si>
  <si>
    <t>EMQ2024_1843</t>
  </si>
  <si>
    <t>ліцей "Наукова зміна", м. Київ</t>
  </si>
  <si>
    <t>Лаврентьєва Віталіна Віталіївна</t>
  </si>
  <si>
    <t>Бодня Данило Юрійович</t>
  </si>
  <si>
    <t>Седляр Михайло Олегович</t>
  </si>
  <si>
    <t>EMQ2024_1844</t>
  </si>
  <si>
    <t>ЗАКЛАД ЗАГАЛЬНОЇ СЕРЕДНЬОЇ ОСВІТИ І-ІІІ СТУПЕНЯ ЛІЦЕЙ ЕДЮКЕЙТЕР</t>
  </si>
  <si>
    <t>Базіян Давид Леонідович</t>
  </si>
  <si>
    <t>Бернакевич Мілан Юрійович</t>
  </si>
  <si>
    <t>Семка Ростислав В'ячеславович</t>
  </si>
  <si>
    <t>EMQ2024_1845</t>
  </si>
  <si>
    <t>Комунальний заклад Кагарлицької міської ради "Кагарлицький ліцей №3"</t>
  </si>
  <si>
    <t xml:space="preserve">Дячук Денис Романович </t>
  </si>
  <si>
    <t xml:space="preserve">Осадчий Іван Романович </t>
  </si>
  <si>
    <t>Дяченко Людмила Миколаївна</t>
  </si>
  <si>
    <t>EMQ2024_1846</t>
  </si>
  <si>
    <t>Ірпінський академічний ліцей "Мрія"</t>
  </si>
  <si>
    <t>Коваленко Ксенія Сергіївна</t>
  </si>
  <si>
    <t>Лобашова Ольга Олександрівна</t>
  </si>
  <si>
    <t>Дмитренко Олена Василівна</t>
  </si>
  <si>
    <t>EMQ2024_1847</t>
  </si>
  <si>
    <t>Український медичний ліцей Національного медичного університету імені О.О.Богомольця</t>
  </si>
  <si>
    <t>Купянська Ніка Сергіївна</t>
  </si>
  <si>
    <t>Фомінова Поліна Віталіївна</t>
  </si>
  <si>
    <t>Колеснік Оксана Іванівна</t>
  </si>
  <si>
    <t>EMQ2024_1848</t>
  </si>
  <si>
    <t>Спеціалізована школа 271 із поглибленим вивченням інформаційних технологій</t>
  </si>
  <si>
    <t>Лігостаєв Андрій В'ячеславович</t>
  </si>
  <si>
    <t>Беба Володимир Анатолійович</t>
  </si>
  <si>
    <t>Зайцева Катерина Сергіївна</t>
  </si>
  <si>
    <t>EMQ2024_1849</t>
  </si>
  <si>
    <t>ТОВАРИСТВО З ОБМЕЖЕНОЮ ВІДПОВІДАЛЬНІСТЮ "ВИШГОРОДСЬКИЙ ЗАКЛАД ЗАГАЛЬНОЇ СЕРЕДНЬОЇ ОСВІТИ - ЛІЦЕЙ "ЕКТІВ СКУЛ"</t>
  </si>
  <si>
    <t>Воробей Анна Тарасівна</t>
  </si>
  <si>
    <t>Філіпова Єлизавета Валеріївна</t>
  </si>
  <si>
    <t>Підвисоцька Людмила Ярославівна</t>
  </si>
  <si>
    <t>EMQ2024_1850</t>
  </si>
  <si>
    <t>Опорний заклад освіти "Васильківська гімназія № 4"</t>
  </si>
  <si>
    <t>Підгорецький Назар Романович</t>
  </si>
  <si>
    <t>Дерепа Артем Миколайович</t>
  </si>
  <si>
    <t>Бондар Ірина Григорівна</t>
  </si>
  <si>
    <t>EMQ2024_1851</t>
  </si>
  <si>
    <t>Опорний заклад освіти "Загальцівський ліцей" Бородянської селищної ради Київської області</t>
  </si>
  <si>
    <t xml:space="preserve">Осипенко Анатолій Олександрович </t>
  </si>
  <si>
    <t xml:space="preserve">Кулик Софія Сергіївна </t>
  </si>
  <si>
    <t>Лаврук Олена Миколаївна</t>
  </si>
  <si>
    <t>EMQ2024_1852</t>
  </si>
  <si>
    <t>Боярський академічний ліцей "Гармонія"</t>
  </si>
  <si>
    <t xml:space="preserve">Медведєва Катерина Сергіївна </t>
  </si>
  <si>
    <t xml:space="preserve">Безруков Іван Миколайович </t>
  </si>
  <si>
    <t>Андрійченко Катерина Юріївна</t>
  </si>
  <si>
    <t>EMQ2024_1853</t>
  </si>
  <si>
    <t>Гоголівський ліцей Великодимерської селищної ради</t>
  </si>
  <si>
    <t>Хан Артем Олександрович</t>
  </si>
  <si>
    <t>Немеровець Іван Олексійович</t>
  </si>
  <si>
    <t>Осьмак Ірина Миколаївна</t>
  </si>
  <si>
    <t>EMQ2024_1854</t>
  </si>
  <si>
    <t>Требухівський ліцей Броварської міської ради Броварського району Київської області</t>
  </si>
  <si>
    <t xml:space="preserve">Кейбол Андрій Володимирович </t>
  </si>
  <si>
    <t xml:space="preserve">Тригуб Владислав Олегович </t>
  </si>
  <si>
    <t>Шпильова Людмила Петрівна, Мельніченко Вікторія Валеріївна</t>
  </si>
  <si>
    <t>EMQ2024_1855</t>
  </si>
  <si>
    <t>Білоцерківська гімназія - початкова школа № 15</t>
  </si>
  <si>
    <t>Коломієць Карина Максимівна</t>
  </si>
  <si>
    <t xml:space="preserve">Михайлюк Софія Вікторівна </t>
  </si>
  <si>
    <t>Слободянюк Наталія Григорівна, Орленко Олена Степанівна</t>
  </si>
  <si>
    <t>EMQ2024_1856</t>
  </si>
  <si>
    <t>Літківський ліцей ім. М.П. Стельмаха</t>
  </si>
  <si>
    <t>Устич Іван Васильович</t>
  </si>
  <si>
    <t>Маняк Дмитро Павлович</t>
  </si>
  <si>
    <t>Гапон Марина Юріївна</t>
  </si>
  <si>
    <t>EMQ2024_1857</t>
  </si>
  <si>
    <t>Школа І-ІІІ ступенів № 101 в м. Києві</t>
  </si>
  <si>
    <t>Черній Анна Олександрівна</t>
  </si>
  <si>
    <t>Пономарьова Катерина Олександрівна</t>
  </si>
  <si>
    <t>Коломієць Тетяна Миколаївна</t>
  </si>
  <si>
    <t>EMQ2024_1858</t>
  </si>
  <si>
    <t>ЗОШ №70 м.Києва</t>
  </si>
  <si>
    <t xml:space="preserve">Волківський Єгор Олександрович </t>
  </si>
  <si>
    <t xml:space="preserve">Полончук Катерина Юріївна </t>
  </si>
  <si>
    <t>Горай Людмила Володимирівна</t>
  </si>
  <si>
    <t>EMQ2024_1859</t>
  </si>
  <si>
    <t>Ірпінський академічний ліцей НУБіП України</t>
  </si>
  <si>
    <t>Томашевський Владислав Ігорович</t>
  </si>
  <si>
    <t>Бурак Денис Ярославович</t>
  </si>
  <si>
    <t>Токар Ірина Вікторівна</t>
  </si>
  <si>
    <t>EMQ2024_1860</t>
  </si>
  <si>
    <t>Броварський ліцей №4 ім. С.І.Олійника</t>
  </si>
  <si>
    <t>Борсук Марк Олександрович</t>
  </si>
  <si>
    <t>Муращенко Іван Сергійович</t>
  </si>
  <si>
    <t>Кислова Ольга Павлівна</t>
  </si>
  <si>
    <t>EMQ2024_1861</t>
  </si>
  <si>
    <t>Митницька гімназія</t>
  </si>
  <si>
    <t>Гринько Софія Анатоліївна</t>
  </si>
  <si>
    <t>Бобир Вікторія Юріївна</t>
  </si>
  <si>
    <t>Прохоренко Дарина Сергіївна</t>
  </si>
  <si>
    <t>EMQ2024_1862</t>
  </si>
  <si>
    <t>Розважівський ліцей Іванківської селищної ради</t>
  </si>
  <si>
    <t>Алпаткіна Віра Віталіївна</t>
  </si>
  <si>
    <t>Пугачова Ангеліна Анатоліївна</t>
  </si>
  <si>
    <t>Гончар Вероніка Василівна</t>
  </si>
  <si>
    <t>EMQ2024_1863</t>
  </si>
  <si>
    <t>Березанський ліцей №3</t>
  </si>
  <si>
    <t>Теймурова Мілана Расімівна</t>
  </si>
  <si>
    <t>Дмитренко Антон Валерійович</t>
  </si>
  <si>
    <t>Войтенко Наталія Григорівна</t>
  </si>
  <si>
    <t>EMQ2024_1864</t>
  </si>
  <si>
    <t>Київський фаховий коледж прикладних наук</t>
  </si>
  <si>
    <t>Матрос Марія Ігорівна</t>
  </si>
  <si>
    <t>Бідненко Діана Романівна</t>
  </si>
  <si>
    <t>Юрченко Олена Сергіїівна</t>
  </si>
  <si>
    <t>EMQ2024_1865</t>
  </si>
  <si>
    <t>Школа І-ІІІ ступенів №289 Дарницького району міста Києва</t>
  </si>
  <si>
    <t xml:space="preserve">Левицька Марія Сергіївна </t>
  </si>
  <si>
    <t xml:space="preserve">Васильченко Микита Костянтинович </t>
  </si>
  <si>
    <t>Морська Наталія Миколаївна, Кравченко Альона Олександрівна, Терентьєва Наталія Ростиславівна</t>
  </si>
  <si>
    <t>EMQ2024_1866</t>
  </si>
  <si>
    <t>Комунальний заклад Київської обласної ради "Київський обласний ліцей"</t>
  </si>
  <si>
    <t xml:space="preserve">Золотаревич Олександр Сергійович </t>
  </si>
  <si>
    <t xml:space="preserve">Смітюх Ігор Дмитрович </t>
  </si>
  <si>
    <t>Купріянчук Любов Анатоліївна</t>
  </si>
  <si>
    <t>EMQ2024_1867</t>
  </si>
  <si>
    <t>ТОВ "ГІМНАЗІЯ ФРІДОМСКУЛ"</t>
  </si>
  <si>
    <t>Кобзаренко Каріна Артемівна</t>
  </si>
  <si>
    <t>Спінатій Діана Євгенівна</t>
  </si>
  <si>
    <t>Єленков Олексій Валерійович</t>
  </si>
  <si>
    <t>EMQ2024_1868</t>
  </si>
  <si>
    <t>Білоцерківський приватний ліцей "Міцва-613"</t>
  </si>
  <si>
    <t xml:space="preserve">Крупська Софія Віталіівна </t>
  </si>
  <si>
    <t xml:space="preserve">Оксененко Родіон Романович </t>
  </si>
  <si>
    <t>Бакун Людмила Михайлівна</t>
  </si>
  <si>
    <t>EMQ2024_1869</t>
  </si>
  <si>
    <t>Комунальний заклад Русанівськка гімназія Великодимерської селищної ради Броварського району Київської області</t>
  </si>
  <si>
    <t xml:space="preserve">Литовченко Максим Романович </t>
  </si>
  <si>
    <t xml:space="preserve">Гудков Владислав Ігорович </t>
  </si>
  <si>
    <t>Зінь Оксана Романівна</t>
  </si>
  <si>
    <t>EMQ2024_1870</t>
  </si>
  <si>
    <t>Піївський ліцей "Ерудит" Ржищівської міської ради Київської області</t>
  </si>
  <si>
    <t>Коваленко Давид Валерійович</t>
  </si>
  <si>
    <t>Мироненко Андрій Андрійович</t>
  </si>
  <si>
    <t>Ковтун Юлія Іванівна, директор</t>
  </si>
  <si>
    <t>EMQ2024_1871</t>
  </si>
  <si>
    <t>Ірпінський ліцей №2 Ірпінської міської ради Бучанського району Київської області</t>
  </si>
  <si>
    <t>Голобоков Максим</t>
  </si>
  <si>
    <t xml:space="preserve">Боброва Ріма Володимирівна </t>
  </si>
  <si>
    <t>Костюк Володимир Олександрович</t>
  </si>
  <si>
    <t>EMQ2024_1872</t>
  </si>
  <si>
    <t>Шпитьківський академічний ліцей "Скіф"</t>
  </si>
  <si>
    <t>Нечай Антоніна Ігорівна</t>
  </si>
  <si>
    <t>Луцкова Вероніка Олександрівна</t>
  </si>
  <si>
    <t>Грищенко Олена Іванівна</t>
  </si>
  <si>
    <t>EMQ2024_1873</t>
  </si>
  <si>
    <t>Спеціалізована школа №28</t>
  </si>
  <si>
    <t>Мельник Ольга Володимирівна</t>
  </si>
  <si>
    <t>Муза Діана Вікторівна</t>
  </si>
  <si>
    <t>Волинська Віра Олександрівна</t>
  </si>
  <si>
    <t>EMQ2024_1874</t>
  </si>
  <si>
    <t>Білоцерківська гімназія-початкова школа №4</t>
  </si>
  <si>
    <t xml:space="preserve">Тобольченко Денис Артемович  </t>
  </si>
  <si>
    <t xml:space="preserve">Покотило Олександр Ігорович </t>
  </si>
  <si>
    <t>Муляр Людмила Костянтинівна</t>
  </si>
  <si>
    <t>EMQ2024_1875</t>
  </si>
  <si>
    <t>Філія Селичівська гімназія ОЗО "Баришівський ліцей"</t>
  </si>
  <si>
    <t>Шинкаренко Віталіна Вікторівна</t>
  </si>
  <si>
    <t>Божко Анна Вікторівна</t>
  </si>
  <si>
    <t>Сіжук Андрій Миколайович</t>
  </si>
  <si>
    <t>EMQ2024_1876</t>
  </si>
  <si>
    <t>Комунальний заклад "Ліцей "Вікторія-П" Кропивницької міської ради"</t>
  </si>
  <si>
    <t>Ковальова Мирослава Юріївна</t>
  </si>
  <si>
    <t>Бурлака Катерина Дмитрівна</t>
  </si>
  <si>
    <t>Левицька Олена Миколаївна</t>
  </si>
  <si>
    <t>EMQ2024_1877</t>
  </si>
  <si>
    <t>КЗ "Центральноукраїнський науковий ліцей-інтернат"</t>
  </si>
  <si>
    <t>Бурлакова Анастасія Геннадіївна</t>
  </si>
  <si>
    <t>Баннік Денис Олександрович</t>
  </si>
  <si>
    <t>EMQ2024_1878</t>
  </si>
  <si>
    <t>Голованівський ліцей ім.Т.Г.Шевченка Голованівської селищної ради</t>
  </si>
  <si>
    <t>Зозуля Мар'яна Сергіївна</t>
  </si>
  <si>
    <t>Комаха Ганна</t>
  </si>
  <si>
    <t>Безпалько Олена Володимирівна</t>
  </si>
  <si>
    <t>EMQ2024_1879</t>
  </si>
  <si>
    <t>Смолінський ліцей № 2 Смолінської селищної ради Кіровоградської області</t>
  </si>
  <si>
    <t>Бурда Дмитро Олегович</t>
  </si>
  <si>
    <t>Снісаренко Марія Володимирівна</t>
  </si>
  <si>
    <t>Балан Юлія Миколаївна</t>
  </si>
  <si>
    <t>EMQ2024_1880</t>
  </si>
  <si>
    <t>КЗ "Світловодська санаторна школа-інтернат І-ІІІ ступенів №2" Кіровоградської обласної ради</t>
  </si>
  <si>
    <t>Бугайченко Тарас Ігорович</t>
  </si>
  <si>
    <t>Малюченко Владислав Віталійович</t>
  </si>
  <si>
    <t>Лопатюк Марина Миколаївна</t>
  </si>
  <si>
    <t>EMQ2024_1881</t>
  </si>
  <si>
    <t>Комунальний заклад "Плетеноташлицький ліцей" Злинської сільської ради</t>
  </si>
  <si>
    <t>Шабанова Вероніка Ігорівна</t>
  </si>
  <si>
    <t>Лушпай Ангеліна Миколаївна</t>
  </si>
  <si>
    <t>Шабанова Лілія Сергіївна</t>
  </si>
  <si>
    <t>EMQ2024_1882</t>
  </si>
  <si>
    <t>Комунальний заклад "ЛІЦЕЙ ПРИРОДНИЧИХ НАУК" Кропивницької міської ради"</t>
  </si>
  <si>
    <t>Фарафонтова Анна Юріїївна</t>
  </si>
  <si>
    <t>Мітькова Софія Вікторівна</t>
  </si>
  <si>
    <t>Стасенко Катерина Романівна</t>
  </si>
  <si>
    <t>EMQ2024_1883</t>
  </si>
  <si>
    <t>КЗ "Ліцей "Європейська освіта Кропивницької міської ради"</t>
  </si>
  <si>
    <t>Рибак Софія Сергіївна</t>
  </si>
  <si>
    <t>Іващенко Володимир Миколайович</t>
  </si>
  <si>
    <t>Онищенко Євген В'ячеславович</t>
  </si>
  <si>
    <t>EMQ2024_1884</t>
  </si>
  <si>
    <t>Ліцей "Інітіум" міста Сєвєродонецька Луганської області</t>
  </si>
  <si>
    <t>Трощій Антон</t>
  </si>
  <si>
    <t>Пилип Семен</t>
  </si>
  <si>
    <t>Будрик Оксана Ігорівна</t>
  </si>
  <si>
    <t>EMQ2024_1885</t>
  </si>
  <si>
    <t>Комунальний заклад "Луганська обласна мала академія наук учнівської молоді"</t>
  </si>
  <si>
    <t>Красноженов Костянтин</t>
  </si>
  <si>
    <t>Танцюра Поліна</t>
  </si>
  <si>
    <t>EMQ2024_1886</t>
  </si>
  <si>
    <t>ТзОВ "ПОЗ Школа 3Д"</t>
  </si>
  <si>
    <t xml:space="preserve">Вишневська Лідія Олексіївна </t>
  </si>
  <si>
    <t xml:space="preserve">Стружинська Софія Григорівна </t>
  </si>
  <si>
    <t>Єсіпова Олександра Анатоліївна</t>
  </si>
  <si>
    <t>EMQ2024_1887</t>
  </si>
  <si>
    <t>Липівський заклад загальної середньої освіти І-ІІІ ступенів Тростянецької сільської ради Стрийського району</t>
  </si>
  <si>
    <t>Бичек Ірина Андріївна</t>
  </si>
  <si>
    <t>Канюка Юрій Іванович</t>
  </si>
  <si>
    <t>Добушовська Оксана Миколаївна</t>
  </si>
  <si>
    <t>EMQ2024_1888</t>
  </si>
  <si>
    <t>Ліцей «ЕКОЛЕНД»</t>
  </si>
  <si>
    <t xml:space="preserve">Масний Богдан Юрійович </t>
  </si>
  <si>
    <t>Мовчан Олександр Констянтинович</t>
  </si>
  <si>
    <t>Гаталевич Олена Андріївна</t>
  </si>
  <si>
    <t>EMQ2024_1889</t>
  </si>
  <si>
    <t>Навчально-виховний комплекс "Школа комп'ютерних технологій - Львівський технологічний ліцей"</t>
  </si>
  <si>
    <t>Захарко Роман Васильович</t>
  </si>
  <si>
    <t>Матвєєв Роберт Олегович</t>
  </si>
  <si>
    <t>Маїла Любов Володимирівна</t>
  </si>
  <si>
    <t>EMQ2024_1890</t>
  </si>
  <si>
    <t>Львівський фізико-математичний ліцей-інтернат при Львівському національному університеті ім. І. Франка</t>
  </si>
  <si>
    <t>Середницька Олена Андріївна</t>
  </si>
  <si>
    <t>Горбач Володимир Васильович</t>
  </si>
  <si>
    <t>Гаврилюк Василь Григорович</t>
  </si>
  <si>
    <t>EMQ2024_1891</t>
  </si>
  <si>
    <t>Ліцей №5 імені Іванни та Іллі Кокорудзів ЛМР</t>
  </si>
  <si>
    <t xml:space="preserve">Андрейчук Соломія Станіславівна </t>
  </si>
  <si>
    <t>Галянчук Юрій Богданович</t>
  </si>
  <si>
    <t>Мартиник Тетяна Вікторівна</t>
  </si>
  <si>
    <t>EMQ2024_1892</t>
  </si>
  <si>
    <t>Середня загальноосвітня школа І-ІІІ ступенів №29 м. Львова</t>
  </si>
  <si>
    <t>Цебак Андрій Іванович</t>
  </si>
  <si>
    <t>Балясевич Олег Сергійович</t>
  </si>
  <si>
    <t>Мартиняк О. С., Климко Ярина Миронівна</t>
  </si>
  <si>
    <t>EMQ2024_1893</t>
  </si>
  <si>
    <t>Львівська гімназія "Євшан"</t>
  </si>
  <si>
    <t>Ремарчук Аліна Олександрівна</t>
  </si>
  <si>
    <t>Мануляк Ярослав Андрійович</t>
  </si>
  <si>
    <t>Мадай Лідія Орестівна</t>
  </si>
  <si>
    <t>EMQ2024_1894</t>
  </si>
  <si>
    <t>Мокротинський ЗЗСО І-ІІІ ступенів</t>
  </si>
  <si>
    <t>Дзюб Каріна Василівна</t>
  </si>
  <si>
    <t>Рудяк Юлія Іванівна</t>
  </si>
  <si>
    <t>Скіра Тетяна Миколаївна</t>
  </si>
  <si>
    <t>EMQ2024_1895</t>
  </si>
  <si>
    <t>Берегівський ЗЗСО І-ІІ ступенів Мостиської міської ради Львівської області</t>
  </si>
  <si>
    <t>Куцериб Арсеній Валерійович</t>
  </si>
  <si>
    <t>Гринчишин Максим Юрійович</t>
  </si>
  <si>
    <t>Куцериб Марія Михайлівна</t>
  </si>
  <si>
    <t>EMQ2024_1896</t>
  </si>
  <si>
    <t>Середня загальноосвітня школа 77 з поглидленим вивченням економіки та управлінської діяльності.</t>
  </si>
  <si>
    <t xml:space="preserve">Парфенюк Владислав Юрійович </t>
  </si>
  <si>
    <t xml:space="preserve">Вірт Олена Михайлівна </t>
  </si>
  <si>
    <t>Горішна Марта Олександрівна</t>
  </si>
  <si>
    <t>EMQ2024_1897</t>
  </si>
  <si>
    <t>Судововишнянський ліцей ім.Т.Дмитрасевича</t>
  </si>
  <si>
    <t xml:space="preserve">Луць Ангеліна Петрівна </t>
  </si>
  <si>
    <t xml:space="preserve">Сокол Богдан Віталійович  </t>
  </si>
  <si>
    <t>Гнатів Оксана Євгенівна</t>
  </si>
  <si>
    <t>EMQ2024_1898</t>
  </si>
  <si>
    <t>Підгородецький ЗЗСО І -ІІІ ступенів</t>
  </si>
  <si>
    <t>Захарчин Олег Михайлович</t>
  </si>
  <si>
    <t xml:space="preserve">Андрейків Христина Ігорівна </t>
  </si>
  <si>
    <t>Лавришин Наталія Петрівна</t>
  </si>
  <si>
    <t>EMQ2024_1899</t>
  </si>
  <si>
    <t>Соснівська загальноосвітня школа І-ІІІ ступенів № 14</t>
  </si>
  <si>
    <t>Віннічук Павло Васильович</t>
  </si>
  <si>
    <t>Затхей Сергій Васильович</t>
  </si>
  <si>
    <t>Михно Надія Іванівна</t>
  </si>
  <si>
    <t>EMQ2024_1900</t>
  </si>
  <si>
    <t>КЗ"Сокальська МАНУМ імені Ігоря Богачевського"</t>
  </si>
  <si>
    <t>Бик Андріана-Христина Петрівна</t>
  </si>
  <si>
    <t>Сподарик Юліана Ярославівна</t>
  </si>
  <si>
    <t>Бик Мирослава Богданівна</t>
  </si>
  <si>
    <t>EMQ2024_1901</t>
  </si>
  <si>
    <t>Радехівський ОЗ ЗСО</t>
  </si>
  <si>
    <t xml:space="preserve">Фуярчук Максим Романович  </t>
  </si>
  <si>
    <t xml:space="preserve">Цьона Олена Андріївна </t>
  </si>
  <si>
    <t>Ткачук Марія Миколаївна</t>
  </si>
  <si>
    <t>EMQ2024_1902</t>
  </si>
  <si>
    <t>ЗОШ І-ІІІ ст.с. Тетевчиці</t>
  </si>
  <si>
    <t>Царук Владислав Ярославович</t>
  </si>
  <si>
    <t>Тимчак Денис Мар'янович</t>
  </si>
  <si>
    <t>EMQ2024_1903</t>
  </si>
  <si>
    <t>Пнікутський заклад загальної середньої освіти І-ІІ ступенів Мостиської міської ради Львівської області</t>
  </si>
  <si>
    <t>Козак Наталія Михайлівна</t>
  </si>
  <si>
    <t>Попільовська Наталія Володимирівна</t>
  </si>
  <si>
    <t>Мисаковець Галина Іванівна</t>
  </si>
  <si>
    <t>EMQ2024_1904</t>
  </si>
  <si>
    <t>Ліцей 16 імені Юрія Дрогобича ДМР Львівської області</t>
  </si>
  <si>
    <t xml:space="preserve">Ля Ное Владислав Жирарович </t>
  </si>
  <si>
    <t xml:space="preserve">Грицин Артур Володимирович </t>
  </si>
  <si>
    <t>Власюк Марія Іванівна</t>
  </si>
  <si>
    <t>EMQ2024_1905</t>
  </si>
  <si>
    <t>Середня загальноосвітня школа І-ІІІ ступеня №20 м. Львова</t>
  </si>
  <si>
    <t>Дайнеко Владислава Віталіївна</t>
  </si>
  <si>
    <t>Соломенцева Софія Дмитрівна</t>
  </si>
  <si>
    <t>Гнатишин Галина Іванівна</t>
  </si>
  <si>
    <t>EMQ2024_1906</t>
  </si>
  <si>
    <t>Середня загальноосвітня школа №1 м. Львова</t>
  </si>
  <si>
    <t xml:space="preserve">Шевців Вікторія Михайлівна </t>
  </si>
  <si>
    <t xml:space="preserve">Похна Софія Романівна </t>
  </si>
  <si>
    <t>Перечепа Наталя Василівна</t>
  </si>
  <si>
    <t>EMQ2024_1907</t>
  </si>
  <si>
    <t>Пустомитівський ліцей №1 Пустомитівської міської ради</t>
  </si>
  <si>
    <t>Романишин Юлія Володимирівна</t>
  </si>
  <si>
    <t>Гатала Ганна Семенівна</t>
  </si>
  <si>
    <t>Митлович Ольга Василівна</t>
  </si>
  <si>
    <t>EMQ2024_1908</t>
  </si>
  <si>
    <t>Жовківський ЗЗСО І-ІІІ ст. № 3</t>
  </si>
  <si>
    <t>Ясиновський Давид Романович</t>
  </si>
  <si>
    <t>Синицький Олег Михайлович</t>
  </si>
  <si>
    <t>Демчишин Ірина Стефанівна, Лозинська Галина Романівна</t>
  </si>
  <si>
    <t>EMQ2024_1909</t>
  </si>
  <si>
    <t>Великомостівський ліцей</t>
  </si>
  <si>
    <t>Мазурик Ангеліна Ярославівна</t>
  </si>
  <si>
    <t>Павлюкевич Михайло Денисович</t>
  </si>
  <si>
    <t>Біловус Оксана Миколаївна</t>
  </si>
  <si>
    <t>EMQ2024_1910</t>
  </si>
  <si>
    <t>Львівська українська гуманітарна гімназія ім. О. Степанів</t>
  </si>
  <si>
    <t>Мартинюк Давид Мирославович</t>
  </si>
  <si>
    <t>Антоняк Марія Романівна</t>
  </si>
  <si>
    <t>Кузій Маркіян Романович</t>
  </si>
  <si>
    <t>EMQ2024_1911</t>
  </si>
  <si>
    <t>Волицька загальноосвітня школа І-ІІІ ступенів Сокальської МР</t>
  </si>
  <si>
    <t>Солдат Христина Степанівна</t>
  </si>
  <si>
    <t>Масенко Катерина Сергіївна</t>
  </si>
  <si>
    <t>Кус Ганна Петрівна</t>
  </si>
  <si>
    <t>EMQ2024_1912</t>
  </si>
  <si>
    <t>Бориславський ЗЗСО І-ІІІ ст #7</t>
  </si>
  <si>
    <t>Сухан Іванна Олегівна</t>
  </si>
  <si>
    <t>Піка Іван Богданович</t>
  </si>
  <si>
    <t>Сушко Марія Василівна,</t>
  </si>
  <si>
    <t>EMQ2024_1913</t>
  </si>
  <si>
    <t>Ліцей Новобузької міської ради Баштанського району, Миколаївської області</t>
  </si>
  <si>
    <t>Шестопалова Аліна Віталіївна</t>
  </si>
  <si>
    <t>Шляма Аліна Максимівна</t>
  </si>
  <si>
    <t>Сумарокова Ірина Володимирівна</t>
  </si>
  <si>
    <t>EMQ2024_1914</t>
  </si>
  <si>
    <t>Новоолександрівська гімназія Великомихайлівської ОТГ Роздільнянського району Одеської області</t>
  </si>
  <si>
    <t xml:space="preserve">Крівельова Дар'я Артемівна </t>
  </si>
  <si>
    <t xml:space="preserve">Степанова Надія Андріївна </t>
  </si>
  <si>
    <t>Рябушенко Ольга Сергіївна</t>
  </si>
  <si>
    <t>EMQ2024_1915</t>
  </si>
  <si>
    <t>Чорноморський ліцей 4 м. Чорноморська Одеського району Одеської області</t>
  </si>
  <si>
    <t>Ладан Олександра Юріївна</t>
  </si>
  <si>
    <t>Нєзнакомова Єлизавета Миколаївна</t>
  </si>
  <si>
    <t>Алєксєєнко Ольга Володимирівна</t>
  </si>
  <si>
    <t>EMQ2024_1916</t>
  </si>
  <si>
    <t>ЗЗСО "Авангардівська гімназія"</t>
  </si>
  <si>
    <t>Гайдулян Дар'я Іванівна</t>
  </si>
  <si>
    <t>Ісько Маргарита Павлівна</t>
  </si>
  <si>
    <t>Жуковська Олена Миколаївна</t>
  </si>
  <si>
    <t>EMQ2024_1917</t>
  </si>
  <si>
    <t>Ониськівська гімназія Доброславської селищної ради</t>
  </si>
  <si>
    <t xml:space="preserve">Петромайло Анастасія Василівна </t>
  </si>
  <si>
    <t xml:space="preserve">Чебан Роман Русланович </t>
  </si>
  <si>
    <t>Дрюма Зоя Олексіївна</t>
  </si>
  <si>
    <t>EMQ2024_1918</t>
  </si>
  <si>
    <t>Одеський ліцей №80 Одеської міської ради</t>
  </si>
  <si>
    <t>Ткаченко Андрій Володимирович</t>
  </si>
  <si>
    <t>Ігнатенко Владислав Володимирович</t>
  </si>
  <si>
    <t>Делік Ярослава Ярославівна</t>
  </si>
  <si>
    <t>EMQ2024_1919</t>
  </si>
  <si>
    <t>Міжнародна академічна школа Одеса</t>
  </si>
  <si>
    <t>Майко Марія Павлівна</t>
  </si>
  <si>
    <t>Грекало Софія Володимирівна</t>
  </si>
  <si>
    <t>Козак Ганна Олександрівна</t>
  </si>
  <si>
    <t>EMQ2024_1920</t>
  </si>
  <si>
    <t>Малофонтанського опорного закладу освіти Куяльницької сільської ради Подільського району Одеської області</t>
  </si>
  <si>
    <t>Новохатська Тетяна Михайлівна</t>
  </si>
  <si>
    <t>Шаргородська Анастасія Максимівна</t>
  </si>
  <si>
    <t>Ващенко Ірина Михайлівна, Денисюк Олена Олександрівна</t>
  </si>
  <si>
    <t>EMQ2024_1921</t>
  </si>
  <si>
    <t>Одесский ліцей 92</t>
  </si>
  <si>
    <t xml:space="preserve">Квасніков Сергій Сергійович </t>
  </si>
  <si>
    <t xml:space="preserve">Шендриченко Вікторія Ігорівна  </t>
  </si>
  <si>
    <t>Шендриченко Людмила Іванівна</t>
  </si>
  <si>
    <t>EMQ2024_1922</t>
  </si>
  <si>
    <t>Товариство з обмеженою відповідальністю "Одеський міжнародний ліцей "СТАДІ ЕКЕДЕМІ ХАЙ СКУЛ"</t>
  </si>
  <si>
    <t>Свеченко Платон Олександрович</t>
  </si>
  <si>
    <t>Коробко Максим Юрійович</t>
  </si>
  <si>
    <t>Бакутін Артем Олегович</t>
  </si>
  <si>
    <t>EMQ2024_1923</t>
  </si>
  <si>
    <t>ліцей "Лідер" м.Білгорода-Дністровського</t>
  </si>
  <si>
    <t>Ігошина Аліна Олександрівна</t>
  </si>
  <si>
    <t xml:space="preserve">Музиченко Анна Віталіївна </t>
  </si>
  <si>
    <t>Гайнулліна Олена Миколаївна</t>
  </si>
  <si>
    <t>EMQ2024_1924</t>
  </si>
  <si>
    <t>Дельжилерський ліцей Татарбунарської місьскої ради</t>
  </si>
  <si>
    <t>Гайдаржи Ігор Петрович</t>
  </si>
  <si>
    <t xml:space="preserve">Прошак Лілія Пилипівна </t>
  </si>
  <si>
    <t>Паладій Марія Георгіївна</t>
  </si>
  <si>
    <t>EMQ2024_1925</t>
  </si>
  <si>
    <t>Опорний заклад освіти "Доброславський ліцей" Доброславської селищної ради Одеського району Одеської області</t>
  </si>
  <si>
    <t xml:space="preserve">Тростянецька Юлія Ігорівна </t>
  </si>
  <si>
    <t xml:space="preserve">Циганков Кирил Вікторович </t>
  </si>
  <si>
    <t>Білаш Вікторія Володимирівна</t>
  </si>
  <si>
    <t>EMQ2024_1926</t>
  </si>
  <si>
    <t>Одеський ліцей №22 Одеської міської ради</t>
  </si>
  <si>
    <t xml:space="preserve">Чумаченко Вероніка Ігорівна </t>
  </si>
  <si>
    <t xml:space="preserve">Мамчур Олександра Максимівна </t>
  </si>
  <si>
    <t>Катирєва Олена Никанорівна</t>
  </si>
  <si>
    <t>EMQ2024_1927</t>
  </si>
  <si>
    <t>Білгород-Дністровський коледж природокористування, будівництва та комп'ютерних технологій</t>
  </si>
  <si>
    <t>Богатирська Вікторія Олександрівна</t>
  </si>
  <si>
    <t>Ніколова Анастасія Іванівна</t>
  </si>
  <si>
    <t>Степова Світлана Миколаївна</t>
  </si>
  <si>
    <t>EMQ2024_1928</t>
  </si>
  <si>
    <t>Кілійський заклад загальної середньої освіти №1 Кілійської міської ради</t>
  </si>
  <si>
    <t>Морозан Володимир Владиславович</t>
  </si>
  <si>
    <t xml:space="preserve">Прилепов Роман Віталійович </t>
  </si>
  <si>
    <t>Гудима Вікторія Вікторівна</t>
  </si>
  <si>
    <t>EMQ2024_1929</t>
  </si>
  <si>
    <t>Опорний Заклад Бородінський ліцей з дошкільним відділенням, початковою школою та гімназією</t>
  </si>
  <si>
    <t>Галинська Ангеліна Дмитрівна</t>
  </si>
  <si>
    <t>Середина Олександра Олександрівна</t>
  </si>
  <si>
    <t>Райлян Тетяна Сергіївна</t>
  </si>
  <si>
    <t>EMQ2024_1930</t>
  </si>
  <si>
    <t>Одеська гімназія №18</t>
  </si>
  <si>
    <t>Морозович Олександр Андрійович</t>
  </si>
  <si>
    <t>Габчак Софія Олегівна</t>
  </si>
  <si>
    <t>Верба Наталія Олександрівна</t>
  </si>
  <si>
    <t>EMQ2024_1931</t>
  </si>
  <si>
    <t>ЗЗСО "Новодолинський ліцей"</t>
  </si>
  <si>
    <t xml:space="preserve">Велічко Ольга Андріївна </t>
  </si>
  <si>
    <t xml:space="preserve">Нікольчева Ельвіра Михайлівна </t>
  </si>
  <si>
    <t>Кондратюк Катерина Валентинівна</t>
  </si>
  <si>
    <t>EMQ2024_1932</t>
  </si>
  <si>
    <t>Біляївський ліцей №1 Біляївської міської ради Одеського району Одеської області</t>
  </si>
  <si>
    <t xml:space="preserve">Назарук Дарья Романівна </t>
  </si>
  <si>
    <t>Шаглій Тетяна Денисівна</t>
  </si>
  <si>
    <t>Воробйова Алла Іванівна</t>
  </si>
  <si>
    <t>EMQ2024_1933</t>
  </si>
  <si>
    <t>Новоселівська філія Любашівського ліцею 2 Любешівської селищної ради Одеської області</t>
  </si>
  <si>
    <t xml:space="preserve">Хаснаш Олександр Дмитрович </t>
  </si>
  <si>
    <t xml:space="preserve">Козубенко Світлана Володимирівна </t>
  </si>
  <si>
    <t>Зубков Євгеній Олександрович</t>
  </si>
  <si>
    <t>EMQ2024_1934</t>
  </si>
  <si>
    <t>Комунальний заклад "Полтавська загальноосвітня школа І-ІІІ ступенів №23 Полтавської міської ради Полтавської області"</t>
  </si>
  <si>
    <t>Біленко Марія Геннадіївна</t>
  </si>
  <si>
    <t>Бакуменко Катерина Ігорівна</t>
  </si>
  <si>
    <t>Мальованчук Тетяна Олександрівна</t>
  </si>
  <si>
    <t>EMQ2024_1935</t>
  </si>
  <si>
    <t>Лохвицька гімназія №1 Лохвицької міської ради</t>
  </si>
  <si>
    <t>Долошко Богдан Олександрович</t>
  </si>
  <si>
    <t>Ярмішко Мар'яна Володимирівна</t>
  </si>
  <si>
    <t>Кохно Людмила Сергіївна</t>
  </si>
  <si>
    <t>EMQ2024_1936</t>
  </si>
  <si>
    <t>Ліцей №13 "Успіх" Полтавської міської ради</t>
  </si>
  <si>
    <t>Онищенко Матвій Андрійович</t>
  </si>
  <si>
    <t>Циба Артем Максимович</t>
  </si>
  <si>
    <t>Мусієнко Анастасія Миколаївна</t>
  </si>
  <si>
    <t>EMQ2024_1937</t>
  </si>
  <si>
    <t>Лохвицька ЗОШ №2 I-III ступенів</t>
  </si>
  <si>
    <t>Лепська Софія Ярославівна</t>
  </si>
  <si>
    <t>Захарченко Дмитро Віталійович</t>
  </si>
  <si>
    <t>Чорнуха Олександр Михайлович</t>
  </si>
  <si>
    <t>EMQ2024_1938</t>
  </si>
  <si>
    <t>Тахтаулівський опорний НВК імені Самійла Величка Полтавської міської ради</t>
  </si>
  <si>
    <t>Грунтенко Єгор Олександрович</t>
  </si>
  <si>
    <t>Сорока Олександра Віталіївна</t>
  </si>
  <si>
    <t>Клинцов Юрій Анатолійович</t>
  </si>
  <si>
    <t>EMQ2024_1939</t>
  </si>
  <si>
    <t>Лохвицька загальноосвітня школа І-ІІІ ступенів №3</t>
  </si>
  <si>
    <t xml:space="preserve">Омельченко Евеліна </t>
  </si>
  <si>
    <t xml:space="preserve">Шевченко Вероніка </t>
  </si>
  <si>
    <t>Сколота Микола Вікторович</t>
  </si>
  <si>
    <t>EMQ2024_1940</t>
  </si>
  <si>
    <t>Опорний заклад "Карлівський ліцей #4' Карлівської міської ради</t>
  </si>
  <si>
    <t>Хоменко Олег Андрійович</t>
  </si>
  <si>
    <t>Шендаров Сергій Юрійович</t>
  </si>
  <si>
    <t>Хоменко Оксана Володимирівна</t>
  </si>
  <si>
    <t>EMQ2024_1941</t>
  </si>
  <si>
    <t>Гадяцький профільний ліцей імені Т.Г. Шевченка Полтавської обласної ради</t>
  </si>
  <si>
    <t>Кобрак Ярослав Олександрович</t>
  </si>
  <si>
    <t>Набок Іван Володимирович</t>
  </si>
  <si>
    <t>Фесенко Сергій Андрійович</t>
  </si>
  <si>
    <t>EMQ2024_1942</t>
  </si>
  <si>
    <t>Опішнянський ліцей Опішнянської селищної ради Полтавської області</t>
  </si>
  <si>
    <t>Ющишена Сніжана Олегівна</t>
  </si>
  <si>
    <t>Тесля Олена Андріївна</t>
  </si>
  <si>
    <t>Панасенко Вікторія Володимирівна</t>
  </si>
  <si>
    <t>EMQ2024_1943</t>
  </si>
  <si>
    <t>Щербанівський ліцей Щербанівської сільської ради Полтавського району полтавської області</t>
  </si>
  <si>
    <t>Бондаренко Богдан Дмитрович</t>
  </si>
  <si>
    <t xml:space="preserve">Сабельников Яків Вікторович </t>
  </si>
  <si>
    <t>Гордієвський Дмитро Євгеновтч</t>
  </si>
  <si>
    <t>EMQ2024_1944</t>
  </si>
  <si>
    <t>Білецьківський ліцей Кам'янопотоківської сільської ради Кременчуцького району Полтавської області</t>
  </si>
  <si>
    <t>Кернічко Вікторія Вікторівна</t>
  </si>
  <si>
    <t>Таран Максим Русланович</t>
  </si>
  <si>
    <t>Бондаренко Надія Володимирівна</t>
  </si>
  <si>
    <t>EMQ2024_1945</t>
  </si>
  <si>
    <t>Ліцей №17 "Інтелект" Полтавської міської ради</t>
  </si>
  <si>
    <t>Волік Карина Андріївна</t>
  </si>
  <si>
    <t>Замковий Іван Сергійович</t>
  </si>
  <si>
    <t>Лавренко Людмила Григорівна</t>
  </si>
  <si>
    <t>EMQ2024_1946</t>
  </si>
  <si>
    <t>Гадяцький ліцей №3 імені Івана Виговського Гадяцької міської ради</t>
  </si>
  <si>
    <t xml:space="preserve">Олефіренко Олександр Олександрович </t>
  </si>
  <si>
    <t>Мельник Павло Михайлович</t>
  </si>
  <si>
    <t>Кононенко Олена Герасимівна</t>
  </si>
  <si>
    <t>EMQ2024_1947</t>
  </si>
  <si>
    <t>Сватківський опорний ліцей Краснолуцької сільської ради Полтавської області</t>
  </si>
  <si>
    <t>Фурсенко Вадим Сергійович</t>
  </si>
  <si>
    <t>Гончаренко Софія Володимирівна</t>
  </si>
  <si>
    <t>Довгополик Таміла Миколаївна</t>
  </si>
  <si>
    <t>EMQ2024_1948</t>
  </si>
  <si>
    <t>Білоцерківський ліцей Білоцерківської сільської ради Миргородського району Полтавської області</t>
  </si>
  <si>
    <t>Кузяєва Вікторія В'ячеславівна</t>
  </si>
  <si>
    <t>Харченко Марина Іванівна</t>
  </si>
  <si>
    <t>Тимошенко Людмила Григорівна</t>
  </si>
  <si>
    <t>EMQ2024_1949</t>
  </si>
  <si>
    <t>Полтавський навчально-виховний комплекс (ЗНЗ-ДНЗ) №16 Полтавської міської ради Полтавської області</t>
  </si>
  <si>
    <t>Миколайчук Микола Вікторович</t>
  </si>
  <si>
    <t>Довгій Іван Вікторович</t>
  </si>
  <si>
    <t>Отрішко Тетяна Валеріївна, Агакерімова Римма Юріївна</t>
  </si>
  <si>
    <t>EMQ2024_1950</t>
  </si>
  <si>
    <t>Петрівський ліцей Скороходівської селищної ради</t>
  </si>
  <si>
    <t>Луценко Вікторія Віталіївна</t>
  </si>
  <si>
    <t>Ляскало Олександра Романівна</t>
  </si>
  <si>
    <t>Чернобай Надія Володимирівна</t>
  </si>
  <si>
    <t>EMQ2024_1951</t>
  </si>
  <si>
    <t>Кременчуцька гімназія № 1 Кременчуцької міської ради Кременчуцького району Полтавської області</t>
  </si>
  <si>
    <t>Прядко Дар'я Віталіївна</t>
  </si>
  <si>
    <t>Скрипник Ксенія Олександрівна</t>
  </si>
  <si>
    <t>Павленко Людмила Василівна</t>
  </si>
  <si>
    <t>EMQ2024_1952</t>
  </si>
  <si>
    <t>Ціпківська гімназія Краснолуцької сільської ради</t>
  </si>
  <si>
    <t>Бєлова Сніжана Вадимівна</t>
  </si>
  <si>
    <t>Тонченко Альона Миколаївна</t>
  </si>
  <si>
    <t>Корнієнко Світлана Іванівна</t>
  </si>
  <si>
    <t>EMQ2024_1953</t>
  </si>
  <si>
    <t>Гриньківська ЗОШ І-ІІІ ступенів ім. М. В. Лисенка</t>
  </si>
  <si>
    <t>Стьобайло Софія Миколаївна</t>
  </si>
  <si>
    <t>Тимченко Катерина Володимирівна</t>
  </si>
  <si>
    <t>Сіромаха Олександр Юрійович</t>
  </si>
  <si>
    <t>EMQ2024_1954</t>
  </si>
  <si>
    <t>Яхниківська ЗОШ I-III ступенів</t>
  </si>
  <si>
    <t>Портяна Кіра Олександрівна</t>
  </si>
  <si>
    <t>Хавченко Дмитро Олександрович</t>
  </si>
  <si>
    <t>Линник Віталій Сергійович</t>
  </si>
  <si>
    <t>EMQ2024_1955</t>
  </si>
  <si>
    <t>Комунальний заклад "Полтавська загальноосвітня школа І-ІІІ ступенів № 24 Полтавської міської ради Полтавської області"</t>
  </si>
  <si>
    <t>Дмитрюк Валерія Романівна</t>
  </si>
  <si>
    <t>Щербак Кирило Анатолійович</t>
  </si>
  <si>
    <t>Литовченко Оксана Леонідівна</t>
  </si>
  <si>
    <t>EMQ2024_1956</t>
  </si>
  <si>
    <t>Пирятинський ліцей №4 Пирятинської міської ради Полтавської області</t>
  </si>
  <si>
    <t>Сенчило Василиса Михайлівна</t>
  </si>
  <si>
    <t>Легуш Вікторія Олександрівна</t>
  </si>
  <si>
    <t>Кохан Ольга Олексіївна, Сав'яненко Марія Олексіївна</t>
  </si>
  <si>
    <t>EMQ2024_1957</t>
  </si>
  <si>
    <t>Вільнотерешківська гімназія імені Івана Михайловича Волочая</t>
  </si>
  <si>
    <t>Муратов Іван Олександрович</t>
  </si>
  <si>
    <t>Нестеров Нікіта Романович</t>
  </si>
  <si>
    <t>Гудзь Ірина Миколаївна</t>
  </si>
  <si>
    <t>EMQ2024_1958</t>
  </si>
  <si>
    <t>Зіньківський опорний ліцей № 1 Зіньківської міської ради Полтавської області</t>
  </si>
  <si>
    <t>Кісільов Володимир Сергійович</t>
  </si>
  <si>
    <t>Самохін Єгор Максимович</t>
  </si>
  <si>
    <t>Головатий Андрій Дмитрович</t>
  </si>
  <si>
    <t>EMQ2024_1959</t>
  </si>
  <si>
    <t>Гадяцький ліцей №1 імені Олени Пчілки Гадяцької міської ради</t>
  </si>
  <si>
    <t>Козуб Єгор Юрійович</t>
  </si>
  <si>
    <t>Пограничний Роман Олегович</t>
  </si>
  <si>
    <t>Гарнага Світлана Іванівна</t>
  </si>
  <si>
    <t>EMQ2024_1960</t>
  </si>
  <si>
    <t>Опорний заклад "Скороходівський ліцей"</t>
  </si>
  <si>
    <t>Борсук Ігор Вікторович</t>
  </si>
  <si>
    <t>Клименко Євгеній Юрійович</t>
  </si>
  <si>
    <t>Давиденко Наталія Сергіївна</t>
  </si>
  <si>
    <t>EMQ2024_1961</t>
  </si>
  <si>
    <t>Гімназія № 7 ім.Т.Г.Шевченка Полтавської міської ради</t>
  </si>
  <si>
    <t>Новак Уляна Миколаївна</t>
  </si>
  <si>
    <t>Семко Ігор Олегович</t>
  </si>
  <si>
    <t>Довга Ольга Володимирівна</t>
  </si>
  <si>
    <t>EMQ2024_1962</t>
  </si>
  <si>
    <t>Академічний ліцей імені братів Шеметів Лубенської міської ради Лубенського району Полтавської області</t>
  </si>
  <si>
    <t>Мотузний Владислав Анатолійович</t>
  </si>
  <si>
    <t>Юшко Артем Геннадійович</t>
  </si>
  <si>
    <t>Гончаров Ігор Анатолійович</t>
  </si>
  <si>
    <t>EMQ2024_1963</t>
  </si>
  <si>
    <t>Балясненська ЗОШ І-ІІІ ступенів Диканської селищної ради Полтавського району Полтавської області</t>
  </si>
  <si>
    <t xml:space="preserve">Завадський Антон Володимирович </t>
  </si>
  <si>
    <t xml:space="preserve">Сулимка Марія Володимирівна </t>
  </si>
  <si>
    <t>Григоренко Марина Олександрівна</t>
  </si>
  <si>
    <t>EMQ2024_1964</t>
  </si>
  <si>
    <t>Відокремлений структурний підрозділ "Рівненський технічний фаховий коледж Національного університету водного господарства та природокористування"</t>
  </si>
  <si>
    <t>Мисько Ірина Михайлівна</t>
  </si>
  <si>
    <t>Кордонець Вероніка Сергіївна</t>
  </si>
  <si>
    <t>Боднарюк Ірина Леонідівна</t>
  </si>
  <si>
    <t>EMQ2024_1965</t>
  </si>
  <si>
    <t>Березнівський ліцей №1 ім. М.Буховича</t>
  </si>
  <si>
    <t xml:space="preserve">Гонта Христина Василівна </t>
  </si>
  <si>
    <t xml:space="preserve">Карповець Дарина Анатоліївна </t>
  </si>
  <si>
    <t>Толочик Ірина Олександрівна</t>
  </si>
  <si>
    <t>EMQ2024_1966</t>
  </si>
  <si>
    <t>Сарненський ліцей №5</t>
  </si>
  <si>
    <t>Кузака Владислав Валерійович</t>
  </si>
  <si>
    <t>Симончук Богдан Русланович</t>
  </si>
  <si>
    <t>Бакшаєв Володимир Вікторович</t>
  </si>
  <si>
    <t>EMQ2024_1967</t>
  </si>
  <si>
    <t>Обласний науковий ліцей в м. Рівне Рівненської обласної ради</t>
  </si>
  <si>
    <t>Бобанич Марко Юрійович</t>
  </si>
  <si>
    <t>Дибач Дмитро Юрійович</t>
  </si>
  <si>
    <t>Джус Владислав Вікторович</t>
  </si>
  <si>
    <t>EMQ2024_1968</t>
  </si>
  <si>
    <t>Дубенський ліцей №6 Дубенської міської ради</t>
  </si>
  <si>
    <t>Омельчук Вероніка Віталіївна</t>
  </si>
  <si>
    <t>Сухорукова Олександра Володимирівна</t>
  </si>
  <si>
    <t>Кужель Ірина Анатоліївна</t>
  </si>
  <si>
    <t>EMQ2024_1969</t>
  </si>
  <si>
    <t>Радивилівський ліцей №1</t>
  </si>
  <si>
    <t>Ничипорук Дарина Олександрівна</t>
  </si>
  <si>
    <t>Водяний Тимур Антонович</t>
  </si>
  <si>
    <t>Беднарська Світлана Володимирівна</t>
  </si>
  <si>
    <t>EMQ2024_1970</t>
  </si>
  <si>
    <t>Роменська ЗОШ №6</t>
  </si>
  <si>
    <t>Картавий Максим Романович</t>
  </si>
  <si>
    <t>Прудніков Максим Романович</t>
  </si>
  <si>
    <t>Кострова Валентина Василівна</t>
  </si>
  <si>
    <t>EMQ2024_1971</t>
  </si>
  <si>
    <t>Голубівський ліцей Садівської сільської ради Сумського району Сумської області</t>
  </si>
  <si>
    <t xml:space="preserve">Падалка Вероніка Миколаївна </t>
  </si>
  <si>
    <t xml:space="preserve">Федірко Ангеліна Олександрівна </t>
  </si>
  <si>
    <t>Співак Тетяна Володимирівна</t>
  </si>
  <si>
    <t>EMQ2024_1972</t>
  </si>
  <si>
    <t>КЗСОР Конотопська загальноосвітня санаторна школа-інтернат І-ІІ ступенів</t>
  </si>
  <si>
    <t>Павлюченко Дмитро Олександрович</t>
  </si>
  <si>
    <t>Пшенічніков Максим Романович</t>
  </si>
  <si>
    <t>Аптерман Олександр Йосипович</t>
  </si>
  <si>
    <t>EMQ2024_1973</t>
  </si>
  <si>
    <t>Середино-Будський ліцей №2 Середино-Будської міської ради Сумської області</t>
  </si>
  <si>
    <t xml:space="preserve">Палєєва Євгенія Романівна </t>
  </si>
  <si>
    <t>Шинко Олександр Олександрович</t>
  </si>
  <si>
    <t>EMQ2024_1974</t>
  </si>
  <si>
    <t>Комунальна установа Сумська спеціалізована школа І-ІІІ №17, м.Суми, Сумської області</t>
  </si>
  <si>
    <t>Вєтрова Дар'я Віталіївна</t>
  </si>
  <si>
    <t>Вєтрова Марія Віталіївна</t>
  </si>
  <si>
    <t>Філатова Світлана Юріївна</t>
  </si>
  <si>
    <t>EMQ2024_1975</t>
  </si>
  <si>
    <t>Роменська загальноосвітня школа І-ІІІ ступенів №11 Роменської міської ради Сумської області</t>
  </si>
  <si>
    <t>Тимченко Анастасія Євгеніївна</t>
  </si>
  <si>
    <t>Петрова Катерина Андріївна</t>
  </si>
  <si>
    <t>Шевченко Олена Романівна</t>
  </si>
  <si>
    <t>EMQ2024_1976</t>
  </si>
  <si>
    <t>Ямпільська загальноосвітня школа І-ІІІ ступенів №2 Ямпільської селищної ради</t>
  </si>
  <si>
    <t>Кривошап Сергій Валерійович</t>
  </si>
  <si>
    <t>Гончеревський В'ячеслав Володимирович</t>
  </si>
  <si>
    <t>Кривошап Наталія Олексіївна</t>
  </si>
  <si>
    <t>EMQ2024_1977</t>
  </si>
  <si>
    <t>Конотопський ліцей №3 Конотопської міської ради Сумської області</t>
  </si>
  <si>
    <t>Пода Вероніка Володимирівна</t>
  </si>
  <si>
    <t>Сідерко Олександра Сергіївна</t>
  </si>
  <si>
    <t>Олех Анатолій Петрович</t>
  </si>
  <si>
    <t>EMQ2024_1978</t>
  </si>
  <si>
    <t>Ямненський заклад загальної середньої освіти імені І.О.Мусієнка Великописарівської селищної ради Сумської області</t>
  </si>
  <si>
    <t>Карлашова Анастасія Миколаївна</t>
  </si>
  <si>
    <t>Наджафова Єлизавета Олександрівна</t>
  </si>
  <si>
    <t>Бердіна Інна Олексіївна</t>
  </si>
  <si>
    <t>EMQ2024_1979</t>
  </si>
  <si>
    <t>Комунальна установа Сумська спеціалізована школа І-ІІІ ступенів №7 імені Максима Савченка Сумської міської ради</t>
  </si>
  <si>
    <t xml:space="preserve">Денисенко Дарія Русланівна </t>
  </si>
  <si>
    <t xml:space="preserve">Кабанець Захар Юрійович </t>
  </si>
  <si>
    <t>Ткаченко Любов Миколаївна</t>
  </si>
  <si>
    <t>EMQ2024_1980</t>
  </si>
  <si>
    <t>Комунальна установа Сумська загальноосвітня школа I-III ступенів № 27, м. Суми, Сумської області</t>
  </si>
  <si>
    <t xml:space="preserve">Гонтар Марія Володимирівна
</t>
  </si>
  <si>
    <t>Дідоренко Владислав Олегович</t>
  </si>
  <si>
    <t>Пильчук Мирослава Вікторівна</t>
  </si>
  <si>
    <t>EMQ2024_1981</t>
  </si>
  <si>
    <t>Шпилівська філія Садівського ліцею Садівської сільської ради Сумського району Сумської області</t>
  </si>
  <si>
    <t>Сизова Надія Олегівна</t>
  </si>
  <si>
    <t>Снагощенко Ігор Сергійович</t>
  </si>
  <si>
    <t>Івашкова Катерина Миколаївна</t>
  </si>
  <si>
    <t>EMQ2024_1982</t>
  </si>
  <si>
    <t>Конотопський ліцей №9 Конотопської міської ради Сумської області</t>
  </si>
  <si>
    <t>Шевченко Денис Русланович</t>
  </si>
  <si>
    <t>Бондар Назар Олександрович</t>
  </si>
  <si>
    <t>Леоненко Юлія Григорівна</t>
  </si>
  <si>
    <t>EMQ2024_1983</t>
  </si>
  <si>
    <t>Липоводолинський ліцей Липоводолинської селищної ради</t>
  </si>
  <si>
    <t xml:space="preserve">Гришина Катерина Олександрівна </t>
  </si>
  <si>
    <t xml:space="preserve">Ваглай Дар'я Романівна  </t>
  </si>
  <si>
    <t>Кулик Ніна Леонідівна</t>
  </si>
  <si>
    <t>EMQ2024_1984</t>
  </si>
  <si>
    <t>Ворожбянська гімназія №4 Ворожбянської міської ради Сумської області</t>
  </si>
  <si>
    <t xml:space="preserve">Шевич Олександр Віталійович </t>
  </si>
  <si>
    <t xml:space="preserve">Дунь Кирило Дмитрович </t>
  </si>
  <si>
    <t>Рева Яна Сергіївна</t>
  </si>
  <si>
    <t>EMQ2024_1985</t>
  </si>
  <si>
    <t>Путивльський ліцей №1 Путивльської міської ради</t>
  </si>
  <si>
    <t>Приходько Єлизавета Іванівна</t>
  </si>
  <si>
    <t>Лево Тетяна Олегівна</t>
  </si>
  <si>
    <t>Єлькіна Світлана Володимирівна</t>
  </si>
  <si>
    <t>EMQ2024_1986</t>
  </si>
  <si>
    <t>Шумський ліцей Шумської міської ради</t>
  </si>
  <si>
    <t>Ніколайчук Ілля Васильович</t>
  </si>
  <si>
    <t>Пархом'юк Софія Дмитрівна</t>
  </si>
  <si>
    <t>Мельничук Василь Ростиславович</t>
  </si>
  <si>
    <t>EMQ2024_1987</t>
  </si>
  <si>
    <t>Бережанський ліцей імені Віталія Скакуна</t>
  </si>
  <si>
    <t xml:space="preserve">Пусь Роман Мар'янович </t>
  </si>
  <si>
    <t xml:space="preserve">Драган Дмитро Олегович </t>
  </si>
  <si>
    <t>Якимець Леся Василівна</t>
  </si>
  <si>
    <t>EMQ2024_1988</t>
  </si>
  <si>
    <t>Заліщицька державна гімназія</t>
  </si>
  <si>
    <t>Махніцька Владислава Петрівна</t>
  </si>
  <si>
    <t>Угрин Захарій Вікторович</t>
  </si>
  <si>
    <t>Олексюк Оксана Михайлівна</t>
  </si>
  <si>
    <t>EMQ2024_1989</t>
  </si>
  <si>
    <t>Тернопільський НВК «Загальноосвітня школа І—ІІІ ступенів — економічний ліцей № 9 імені Іванни Блажкевич»</t>
  </si>
  <si>
    <t>Зот Софія Андріївна</t>
  </si>
  <si>
    <t>Марціяш Софія Андріївна</t>
  </si>
  <si>
    <t>Водовіз Ольга Володимирівна</t>
  </si>
  <si>
    <t>EMQ2024_1990</t>
  </si>
  <si>
    <t>Тернопільська загальноосвітня школа І-ІІІ ступенів №14 імені Богдана Лепкого</t>
  </si>
  <si>
    <t>Вапляк Яна Богданівна</t>
  </si>
  <si>
    <t>Гаврилюк Анастасія Русланівна</t>
  </si>
  <si>
    <t>Пасєка Наталія Іванівна</t>
  </si>
  <si>
    <t>EMQ2024_1991</t>
  </si>
  <si>
    <t>Тернопільська загальноосвітня школа І-ІІІ ступенів №19</t>
  </si>
  <si>
    <t xml:space="preserve">Мушенок Богдан Максимович </t>
  </si>
  <si>
    <t xml:space="preserve">Серман Олександр Ярославович </t>
  </si>
  <si>
    <t>Антонюк Сергій Миколайович</t>
  </si>
  <si>
    <t>EMQ2024_1992</t>
  </si>
  <si>
    <t>Опорний заклад Почаївська ЗОШ І-ІІІ ступенів</t>
  </si>
  <si>
    <t xml:space="preserve">Цісар Анна Олександрівна </t>
  </si>
  <si>
    <t>Черпалюк Ірина Володимирівна</t>
  </si>
  <si>
    <t>Козак Людмила Миколаївна</t>
  </si>
  <si>
    <t>EMQ2024_1993</t>
  </si>
  <si>
    <t>Відокремлений структурний підрозділ «Гімназія «Гармонія» Галицького фахового коледжу імені В’ячеслава Чорновола»</t>
  </si>
  <si>
    <t>Мурин Марта Іванівна</t>
  </si>
  <si>
    <t>Кривецька-Марфіян Вікторія Іванівна</t>
  </si>
  <si>
    <t>Шендирук Наталія Мирославівна</t>
  </si>
  <si>
    <t>EMQ2024_1994</t>
  </si>
  <si>
    <t>Збаразький ліцей N1</t>
  </si>
  <si>
    <t>Кудринська Іванна Олександрівна</t>
  </si>
  <si>
    <t xml:space="preserve">Глоговський Віктор Васильович </t>
  </si>
  <si>
    <t>Павлик Леся Володимирівна</t>
  </si>
  <si>
    <t>EMQ2024_1995</t>
  </si>
  <si>
    <t>Ліцей №1 м.Копичинці Копичинецької міської ради Чортківського району Тернопільської області</t>
  </si>
  <si>
    <t>Грещук Дмитро Ігорович</t>
  </si>
  <si>
    <t xml:space="preserve">Виграновська Ольга Ярославівна </t>
  </si>
  <si>
    <t>Божук Діана Сергіївна</t>
  </si>
  <si>
    <t>EMQ2024_1996</t>
  </si>
  <si>
    <t>Скородинська філія Білівського ОЗЗСО |-||| ст.</t>
  </si>
  <si>
    <t>Чайка Максим Костянтинович</t>
  </si>
  <si>
    <t>Коваль Віктор Олегович</t>
  </si>
  <si>
    <t>Когут Ольга Михайлівна</t>
  </si>
  <si>
    <t>EMQ2024_1997</t>
  </si>
  <si>
    <t>Кам'янківський ліцей</t>
  </si>
  <si>
    <t xml:space="preserve">Дишлюк Юлія Василівна </t>
  </si>
  <si>
    <t xml:space="preserve">Саламатин Борис Володимирович </t>
  </si>
  <si>
    <t>Козак Мирослав Васильович</t>
  </si>
  <si>
    <t>EMQ2024_1998</t>
  </si>
  <si>
    <t>Бережанський ліцей ТОР</t>
  </si>
  <si>
    <t>Кукуруза Олена Віталіївна</t>
  </si>
  <si>
    <t>Рутковська Олена Володимирівна</t>
  </si>
  <si>
    <t>Бридун Оксана Григорівна</t>
  </si>
  <si>
    <t>EMQ2024_1999</t>
  </si>
  <si>
    <t>Комунальний заклад Великоберезовицький ліцей Великоберезовицької селищної ради Тернопільської області</t>
  </si>
  <si>
    <t>Граб Наталія Віталіївна</t>
  </si>
  <si>
    <t>Бігун Іван Іванович</t>
  </si>
  <si>
    <t>Стодола Інна Вікторівна</t>
  </si>
  <si>
    <t>EMQ2024_2000</t>
  </si>
  <si>
    <t>Саранчуківський ліцей</t>
  </si>
  <si>
    <t>Андрусишин Христина Олегівна</t>
  </si>
  <si>
    <t>Ковальчин Юлія Сергіївна</t>
  </si>
  <si>
    <t>Скіп Василь Григорович</t>
  </si>
  <si>
    <t>EMQ2024_2001</t>
  </si>
  <si>
    <t>Комунальний заклад "Лиманський ліцей" Слобожанської селищної ради Чугуївського району Харківської області</t>
  </si>
  <si>
    <t>Ващенко Юлія Романівна</t>
  </si>
  <si>
    <t>Гірічев Олександр Русланович</t>
  </si>
  <si>
    <t>Посохова Аліна Олегівна</t>
  </si>
  <si>
    <t>EMQ2024_2002</t>
  </si>
  <si>
    <t>комунальний заклад "Харківська гімназія № 115 Харківської міської ради"</t>
  </si>
  <si>
    <t xml:space="preserve">Медведєв Вячеслав Євгенович </t>
  </si>
  <si>
    <t xml:space="preserve">Ланецький Кирило Віталійович </t>
  </si>
  <si>
    <t>Шатний Микола Андрійович</t>
  </si>
  <si>
    <t>EMQ2024_2003</t>
  </si>
  <si>
    <t>Комунальний заклад "Шелестівський ліцей Коломацької селищної ради Богодухівського району Харківської області"</t>
  </si>
  <si>
    <t>Кальницька Вікторія Євгенівна</t>
  </si>
  <si>
    <t>Женило Владислав Євгенійович</t>
  </si>
  <si>
    <t>Тороні Валентина Миколаївна</t>
  </si>
  <si>
    <t>EMQ2024_2004</t>
  </si>
  <si>
    <t>Харківський ліцей №142 Харківської міської ради</t>
  </si>
  <si>
    <t>Унтілова Ульяна Олексіївна</t>
  </si>
  <si>
    <t>Карпова Дар'я Леонідівна</t>
  </si>
  <si>
    <t>Біла Олена Андріївна</t>
  </si>
  <si>
    <t>EMQ2024_2005</t>
  </si>
  <si>
    <t>КЗ "Харківський ліцей № 156 Харківької міської ради"</t>
  </si>
  <si>
    <t xml:space="preserve">Моїсеєв Данііл Михайлович </t>
  </si>
  <si>
    <t xml:space="preserve">Борисов Владислав Дмитрович </t>
  </si>
  <si>
    <t>Коноваленко Ігор Вікторович</t>
  </si>
  <si>
    <t>EMQ2024_2006</t>
  </si>
  <si>
    <t>Хрестищенська гімназія Красноградської міської ради Харківської області</t>
  </si>
  <si>
    <t>Галочка Данило Олександрович</t>
  </si>
  <si>
    <t>Васильченко Кирил Максимович</t>
  </si>
  <si>
    <t>Нартова Тетяна Олександрівна</t>
  </si>
  <si>
    <t>EMQ2024_2007</t>
  </si>
  <si>
    <t>Колонтаївський ліцей Краснокутської селищної ради Богодухівського району Харківської області</t>
  </si>
  <si>
    <t>Семененко Марина Володимирівна</t>
  </si>
  <si>
    <t>Скляр Вероніка Петрівна</t>
  </si>
  <si>
    <t>Пономаренко Оксана Миколаївна</t>
  </si>
  <si>
    <t>EMQ2024_2008</t>
  </si>
  <si>
    <t>Комунальний заклад Слобожанський ліцей №2 Слобожанської селищної ради Чугуївського району харківської області</t>
  </si>
  <si>
    <t>Артемчук Ростислав Олександрович</t>
  </si>
  <si>
    <t>Попов Єгор Дмитрович</t>
  </si>
  <si>
    <t>Степаненко Ірина Петрівна</t>
  </si>
  <si>
    <t>EMQ2024_2009</t>
  </si>
  <si>
    <t>Красноградський ліцей №3</t>
  </si>
  <si>
    <t>Загарьова Вікторія Олександрівна</t>
  </si>
  <si>
    <t>Загарьова Анна Олександрівна</t>
  </si>
  <si>
    <t>Українець Марина Володимирівна</t>
  </si>
  <si>
    <t>EMQ2024_2010</t>
  </si>
  <si>
    <t>КЗ " Харківський ліцей № 105 Харківської міської ради"</t>
  </si>
  <si>
    <t>Комягін Павло Сергійович</t>
  </si>
  <si>
    <t>Пісарєва Наталія Петрівна</t>
  </si>
  <si>
    <t>EMQ2024_2011</t>
  </si>
  <si>
    <t>Комунальний заклад Харківський ліцей 12 Харківської міської ради</t>
  </si>
  <si>
    <t>Камінер Олександр Олексійович</t>
  </si>
  <si>
    <t>Черновол Артем Олександрович</t>
  </si>
  <si>
    <t>Лукаш Оксана Іванівна</t>
  </si>
  <si>
    <t>EMQ2024_2012</t>
  </si>
  <si>
    <t>Комунальний заклад "Харківський ліцей №154 Харківської міської ради"</t>
  </si>
  <si>
    <t xml:space="preserve">Заборкін Ярослав Денисович </t>
  </si>
  <si>
    <t xml:space="preserve">Фахрієв Емір Серверович </t>
  </si>
  <si>
    <t>Заборкіна Тетяна Валеріївна</t>
  </si>
  <si>
    <t>EMQ2024_2013</t>
  </si>
  <si>
    <t>комунальний заклад "Харківський ліцей №147 Харківської міської ради"</t>
  </si>
  <si>
    <t>Корушкіна Ганна Кирилівна</t>
  </si>
  <si>
    <t>Ходаківська Юлія Олександрівна</t>
  </si>
  <si>
    <t>Ляхівненко Людмила Володимирівна, Тернавська Лариса Олександрівна</t>
  </si>
  <si>
    <t>EMQ2024_2014</t>
  </si>
  <si>
    <t>Комунальний заклад «Харківський науковий ліцей “ОБДАРОВАНІСТЬ”» Харківської обласної ради</t>
  </si>
  <si>
    <t>Осін Ростислав Андрійович</t>
  </si>
  <si>
    <t>Скопич Олег Єгорович</t>
  </si>
  <si>
    <t>Бордаєв Владислав Вікторович</t>
  </si>
  <si>
    <t>EMQ2024_2015</t>
  </si>
  <si>
    <t>комунальний заклад "Харківський ліцей №143 Харківської міської ради"</t>
  </si>
  <si>
    <t>Будалак Ростислав Олегович</t>
  </si>
  <si>
    <t>Сокольцов Сергій Володимирович</t>
  </si>
  <si>
    <t>Шишкіна Маргарита Валеріївна</t>
  </si>
  <si>
    <t>EMQ2024_2016</t>
  </si>
  <si>
    <t>Комунальний заклад «Харківський ліцей № 113 Харківської міської ради»</t>
  </si>
  <si>
    <t>Охременко Микита Сергійович</t>
  </si>
  <si>
    <t>Шуба Анна Сергійовна</t>
  </si>
  <si>
    <t>Охременко Ганна Ігорівна</t>
  </si>
  <si>
    <t>EMQ2024_2017</t>
  </si>
  <si>
    <t>Комунальний заклад Харківський ліцей № 58 Харківської міської ради</t>
  </si>
  <si>
    <t>Черкашин Гліб В'ячеславович</t>
  </si>
  <si>
    <t>Коротєєва Олександра Володимирівна</t>
  </si>
  <si>
    <t>Борисенко Світлана Олександрівна</t>
  </si>
  <si>
    <t>EMQ2024_2018</t>
  </si>
  <si>
    <t>КОМУНАЛЬНИЙ ЗАКЛАД "МЕРЕФ'ЯНСЬКИЙ ЛІЦЕЙ "ПЕРСПЕКТИВА"" МЕРЕФ'ЯНСЬКОЇ МІСЬКОЇ РАДИ ХАРКІВСЬКОЇ ОБЛАСТІ</t>
  </si>
  <si>
    <t>Зінченко Ксенія Олександрівна</t>
  </si>
  <si>
    <t>Фомічев Артем Максимович</t>
  </si>
  <si>
    <t>Дараган Катерина Володимирівна</t>
  </si>
  <si>
    <t>EMQ2024_2019</t>
  </si>
  <si>
    <t>комунальний заклад «Харківський ліцей № 4 Харківської міської ради»</t>
  </si>
  <si>
    <t>Кузьмін Денис Владиславович</t>
  </si>
  <si>
    <t xml:space="preserve">Арнаут Руслана Сергіївна </t>
  </si>
  <si>
    <t>Бутко Ольга Володимирівна</t>
  </si>
  <si>
    <t>EMQ2024_2020</t>
  </si>
  <si>
    <t>Комунальний заклад загальної середньої освіти "Ліцей №3 імені Артема Мазура Хмельницької міської ради"</t>
  </si>
  <si>
    <t>Левандовський Владислав Вікторович</t>
  </si>
  <si>
    <t>Дика Вікторія Віталіївна</t>
  </si>
  <si>
    <t>Зима Наталія Володимирівна</t>
  </si>
  <si>
    <t>EMQ2024_2021</t>
  </si>
  <si>
    <t>Шепетівський навчально-виховний комплекс №1 у складі: «Загальноосвітня школа І-ІІ ступенів та ліцей ім. Героя України М. Дзявульського»</t>
  </si>
  <si>
    <t>Кирилюк Людмила Валентинівна, Дитина Ольга Сергіївна</t>
  </si>
  <si>
    <t>EMQ2024_2022</t>
  </si>
  <si>
    <t>Хмельницька середня загальоосвітня школа № 18 І-ІІІ ступенів ім.В.Чорновола</t>
  </si>
  <si>
    <t>Канюк Анна Андріївна</t>
  </si>
  <si>
    <t>Ковальова Анастасія Валентинівна</t>
  </si>
  <si>
    <t>Тарасенко Ілона Михайлівна</t>
  </si>
  <si>
    <t>EMQ2024_2023</t>
  </si>
  <si>
    <t>Славутський ліцей Славутської міської ради</t>
  </si>
  <si>
    <t xml:space="preserve">Малярчук Анастасія Володимирівна </t>
  </si>
  <si>
    <t xml:space="preserve">Матвійчук Дарія Сергіївна </t>
  </si>
  <si>
    <t>Соколова Антоніна Павлівна</t>
  </si>
  <si>
    <t>EMQ2024_2024</t>
  </si>
  <si>
    <t>КЗЗСО ліцей №1 імені Володимира Красицького Хмельницької міської ради</t>
  </si>
  <si>
    <t>Стефанський Сергій Олексійович</t>
  </si>
  <si>
    <t>Гаврилюк Ілля Максимович</t>
  </si>
  <si>
    <t>Блінова Катерина Сергіївна, Івасюнько Майя Юріївна</t>
  </si>
  <si>
    <t>EMQ2024_2025</t>
  </si>
  <si>
    <t>Гімназія №1 Шепетівської міської ради Хмельницької області</t>
  </si>
  <si>
    <t xml:space="preserve">Жигалей Вікторія Миколаївна </t>
  </si>
  <si>
    <t>Голубчик Вадим Валентинович</t>
  </si>
  <si>
    <t>Швед Оксана Степанівна</t>
  </si>
  <si>
    <t>EMQ2024_2026</t>
  </si>
  <si>
    <t>ЛОЗУВАТСЬКИЙ ЛІЦЕЙ ШПОЛЯНСЬКОЇ МІСЬКОЇ РАДИ ОБ’ЄДНАНОЇ ТЕРИТОРІАЛЬНОЇ ГРОМАДИ ЧЕРКАСЬКОЇ ОБЛАСТІ</t>
  </si>
  <si>
    <t>Поліщук Аліна Віталіївна</t>
  </si>
  <si>
    <t>Юрченко Юлія Миколаївна</t>
  </si>
  <si>
    <t>Сільченко Сніжана Олександрівна</t>
  </si>
  <si>
    <t>EMQ2024_2027</t>
  </si>
  <si>
    <t>Шполянський ліцей №2 Шполянської міської ради об’єднаної територіальної громади Черкаської області</t>
  </si>
  <si>
    <t>Дорохов Глєб Романович</t>
  </si>
  <si>
    <t>Чайковський Захар Богданович</t>
  </si>
  <si>
    <t>Шевченко Людмила Василівна</t>
  </si>
  <si>
    <t>EMQ2024_2028</t>
  </si>
  <si>
    <t>Ліцей "Ерудит" Монастирищенської міської ради Черкаської області</t>
  </si>
  <si>
    <t>Сукіясова Анастасія Ігорівна</t>
  </si>
  <si>
    <t>Демченко Дарія Сергіївна</t>
  </si>
  <si>
    <t>Красножон Тетяна Вікторівна</t>
  </si>
  <si>
    <t>EMQ2024_2029</t>
  </si>
  <si>
    <t>Кобринівська гімназія Тальнівської міської ради Черкаської області</t>
  </si>
  <si>
    <t xml:space="preserve">Каналош Діана Сергіївна </t>
  </si>
  <si>
    <t>Панченко Олександр Павлович</t>
  </si>
  <si>
    <t>Ротаєнко Марія Петрівна</t>
  </si>
  <si>
    <t>EMQ2024_2030</t>
  </si>
  <si>
    <t>Черкаський державний бізнес-коледж</t>
  </si>
  <si>
    <t>Турчин Анастасія Романівна</t>
  </si>
  <si>
    <t>Яценко Аріна Миколаївна</t>
  </si>
  <si>
    <t>Кулик Юлія Миколаївна, Гриліцька Анжела Вікторівна</t>
  </si>
  <si>
    <t>EMQ2024_2031</t>
  </si>
  <si>
    <t>Навчально-виховний комплекс "Ліцей-загальноосвітня школа І-ІІІ ступенів "Лідер" Смілянської міської ради Черкаської області</t>
  </si>
  <si>
    <t>Хоменко Євгеній Сергійович</t>
  </si>
  <si>
    <t xml:space="preserve">Колпак Назарій Денисович </t>
  </si>
  <si>
    <t>Битько Юлія Вікторівна</t>
  </si>
  <si>
    <t>EMQ2024_2032</t>
  </si>
  <si>
    <t>Юрківський ліцей Паланської сільської ради Уманського району Черкаської області</t>
  </si>
  <si>
    <t xml:space="preserve">Загоруйко Єлизавета Костянтинівна </t>
  </si>
  <si>
    <t>Михальчук Валерія Валеріївна</t>
  </si>
  <si>
    <t>Побережець Сергій Іванович</t>
  </si>
  <si>
    <t>EMQ2024_2033</t>
  </si>
  <si>
    <t>Cмілянський навчально-виховний комплекс "Дошкільний навчальний заклад - загальноосвітня школа І-ІІІ ступенів №15"</t>
  </si>
  <si>
    <t>Лазовська Олександра Олександрівна</t>
  </si>
  <si>
    <t>Темченко Марія Олексіївна</t>
  </si>
  <si>
    <t>Даушкіна Анна Василівна</t>
  </si>
  <si>
    <t>EMQ2024_2034</t>
  </si>
  <si>
    <t>Коробівський НВК "загальноосвітня школа І-ІІІ ступенів – заклад дошкільної освіти» Золотоніської міської ради Черкаської області</t>
  </si>
  <si>
    <t>Шацило Іван Володимирович</t>
  </si>
  <si>
    <t>Капелюшна Тетяна Василівна</t>
  </si>
  <si>
    <t>Шацило Марія Василівна</t>
  </si>
  <si>
    <t>EMQ2024_2035</t>
  </si>
  <si>
    <t>Опорний навчальний заклад " Шевченківський ліцей" Шевченківської сільської ради</t>
  </si>
  <si>
    <t>Сокирко Діана Сергіївна</t>
  </si>
  <si>
    <t>Тарануха Денис Валерійович</t>
  </si>
  <si>
    <t>Малачевська Оксана Вікторівна</t>
  </si>
  <si>
    <t>EMQ2024_2036</t>
  </si>
  <si>
    <t>Смілянська загальноосвітня школа І – ІІІ ступенів №1 Смілянської міської ради Черкаської області</t>
  </si>
  <si>
    <t xml:space="preserve">Кравченко Станіслав Сергійович  </t>
  </si>
  <si>
    <t xml:space="preserve">Лопушанський Максим Павлович   </t>
  </si>
  <si>
    <t>Подрушняк Любов Іванівна</t>
  </si>
  <si>
    <t>EMQ2024_2037</t>
  </si>
  <si>
    <t>Смілянський навчально – виховний комплекс «Загальноосвітня школа І ступеня – гімназія імені В.Т.Сенатора» (з дошкільним підрозділом) Смілянської міської ради Черкаської області</t>
  </si>
  <si>
    <t>Тринько Євгеній Ігорович</t>
  </si>
  <si>
    <t>Ткаченко Назар Володимирович</t>
  </si>
  <si>
    <t>Кільчевська Ольга Вікторівна</t>
  </si>
  <si>
    <t>EMQ2024_2038</t>
  </si>
  <si>
    <t>Багатопрофільний ліцей для обдарованих дітей</t>
  </si>
  <si>
    <t>Райський Максим Андрійович</t>
  </si>
  <si>
    <t>Кримняк Георгій Олександрович</t>
  </si>
  <si>
    <t>Білюк Каріна Артурівна</t>
  </si>
  <si>
    <t>EMQ2024_2039</t>
  </si>
  <si>
    <t>Тарасовецький ліцей Ванчиковецької сільської ради Чернівецького району Чернівецької області</t>
  </si>
  <si>
    <t xml:space="preserve">Криган Марія-Ванеса Дмитріївна </t>
  </si>
  <si>
    <t xml:space="preserve">Руссу Ярослава Олегівна </t>
  </si>
  <si>
    <t>Довганюк Анжела Василівна, Безушка Лариса Сергіївна</t>
  </si>
  <si>
    <t>EMQ2024_2040</t>
  </si>
  <si>
    <t>Чернівецький ліцей 18 Чернівецької міської ради</t>
  </si>
  <si>
    <t>Аушев Давід Дмитрович</t>
  </si>
  <si>
    <t>Черновський Дмитро Олександрович</t>
  </si>
  <si>
    <t>Грубляк Оксана Михайлівна</t>
  </si>
  <si>
    <t>EMQ2024_2041</t>
  </si>
  <si>
    <t>Чернівецька гімназія №19 Чернівецької міської ради</t>
  </si>
  <si>
    <t>Гудзіковська Ксенія Віталіївна</t>
  </si>
  <si>
    <t>Калмикова Олександра Сергіївна</t>
  </si>
  <si>
    <t>Олянич Олена Миколаївна</t>
  </si>
  <si>
    <t>EMQ2024_2042</t>
  </si>
  <si>
    <t>ОЗ "СОКИРЯНСЬКИЙ ЛІЦЕЙ №1"</t>
  </si>
  <si>
    <t>Бучка Софія Олександрівна</t>
  </si>
  <si>
    <t>Бєдний Павло Юрійович</t>
  </si>
  <si>
    <t>Ткач Андрій Анатолійович</t>
  </si>
  <si>
    <t>EMQ2024_2043</t>
  </si>
  <si>
    <t>Чернівецький ліцей №1 математичного та економічного профілів</t>
  </si>
  <si>
    <t>Косинська Аріадна Романівна</t>
  </si>
  <si>
    <t>Крачило Ольга Едуардівна</t>
  </si>
  <si>
    <t>Крамская Галина Іванівна</t>
  </si>
  <si>
    <t>EMQ2024_2044</t>
  </si>
  <si>
    <t>Чернівецька гімназія №12 "Лідер" Чернівецької міської ради</t>
  </si>
  <si>
    <t>Бугня Анастасія Сергіївна</t>
  </si>
  <si>
    <t>Слободян Любомир Євгенович</t>
  </si>
  <si>
    <t>EMQ2024_2045</t>
  </si>
  <si>
    <t>Ніжинська гімназія № 3 Ніжинської міської ради Черігівської області</t>
  </si>
  <si>
    <t>Козубенко Сергій Русланович</t>
  </si>
  <si>
    <t>Колесник Єгор Сергійович</t>
  </si>
  <si>
    <t>Ошнек Олександр Анатолійович</t>
  </si>
  <si>
    <t>EMQ2024_2046</t>
  </si>
  <si>
    <t>Сосницька ЗОШ І-ІІ ступенів</t>
  </si>
  <si>
    <t>Карета Вероніка Миколаївна</t>
  </si>
  <si>
    <t>Перфільєва Анастасія Юріївна</t>
  </si>
  <si>
    <t>Корилюк Василь Володимирович</t>
  </si>
  <si>
    <t>EMQ2024_2047</t>
  </si>
  <si>
    <t>Лихачівський ліцей Мринської сільської ради</t>
  </si>
  <si>
    <t>Єременко Анатолій Миколайович</t>
  </si>
  <si>
    <t>Спичак Дарія Володимирівна</t>
  </si>
  <si>
    <t>Єременко Валентина Федорівна</t>
  </si>
  <si>
    <t>EMQ2024_2048</t>
  </si>
  <si>
    <t>Роїщенська гімназія</t>
  </si>
  <si>
    <t>Кашпур Карина Ярославівна</t>
  </si>
  <si>
    <t>Скачок Олександр Петрович</t>
  </si>
  <si>
    <t>Лесун Юлія Василівна</t>
  </si>
  <si>
    <t>EMQ2024_2049</t>
  </si>
  <si>
    <t>КЗ "Яблунівський ліцей"</t>
  </si>
  <si>
    <t>Василевич Інна Сергіївна</t>
  </si>
  <si>
    <t>Черненко Крістіна Олександрівна</t>
  </si>
  <si>
    <t>Черненко Тетяна Володимирівна</t>
  </si>
  <si>
    <t>EMQ2024_2050</t>
  </si>
  <si>
    <t>Ніжинська загальноосвітня школа І-ІІІ ступенів №7 Ніжинської міської ради Чернігівської області</t>
  </si>
  <si>
    <t xml:space="preserve">Волосок Максим Олександрович </t>
  </si>
  <si>
    <t xml:space="preserve">Желіба Святослав Олександрович </t>
  </si>
  <si>
    <t>Поводиренко Валентина Миколаївна</t>
  </si>
  <si>
    <t>EMQ2024_2051</t>
  </si>
  <si>
    <t>Блистівський ЗЗСО І-ІІІ ступенів Менської міської ради</t>
  </si>
  <si>
    <t>Василенко Вікторія Олександрівна</t>
  </si>
  <si>
    <t>Медвідь Вікторія Петрівна</t>
  </si>
  <si>
    <t>Самотяжко Костянтин Федорович, Маштова Ольга Митрофанівна</t>
  </si>
  <si>
    <t>EMQ2024_2052</t>
  </si>
  <si>
    <t>Комунальний заклад "Чернігівський обласний науковий ліцей" Чернігівської обласної ради</t>
  </si>
  <si>
    <t>Гавій Вероніка Василівна</t>
  </si>
  <si>
    <t>Журавльова Юлія Романівна</t>
  </si>
  <si>
    <t>Грищенко Галина Олександрівна</t>
  </si>
  <si>
    <t>EMQ2024_2053</t>
  </si>
  <si>
    <t>Загальноосвітня спеціалізована школа фізико-математичного профілю №12 м. Чернігова</t>
  </si>
  <si>
    <t>Сапега Артемій Анатолійович</t>
  </si>
  <si>
    <t>Федосеєнко Максим Юрійович</t>
  </si>
  <si>
    <t>Гірчак Наталія Леонідівна</t>
  </si>
  <si>
    <t>EMQ2024_2054</t>
  </si>
  <si>
    <t>Марковецький ЗЗСО І-ІІІ степенів</t>
  </si>
  <si>
    <t>Любарська Марія Олександрівна</t>
  </si>
  <si>
    <t>Сіроштан Єва Вікторівна</t>
  </si>
  <si>
    <t>Берегун Віктор Анатолійович</t>
  </si>
  <si>
    <t>№ з/п</t>
  </si>
  <si>
    <t>Номер сертифікату</t>
  </si>
  <si>
    <t>Навчальний заклад</t>
  </si>
  <si>
    <t>Учасник 1</t>
  </si>
  <si>
    <t>Учасник 2</t>
  </si>
  <si>
    <t>Покотіло Алла Юріївна</t>
  </si>
  <si>
    <t>Зуєва Ірина Миколаївна</t>
  </si>
  <si>
    <t>Гурська Єкатерина Сергіївна</t>
  </si>
  <si>
    <t>Клебанська Лілія Миколаївна, Очеретна Людмила Володимирівна</t>
  </si>
  <si>
    <t>Трегубець Ганна Олександрівна</t>
  </si>
  <si>
    <t>Демидюк Анастасія Василівна</t>
  </si>
  <si>
    <t xml:space="preserve">Філіпченко Марія Андріївна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</si>
</sst>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alan.bank.gov.ua/get-user-certificate/xNLC5pyUH7fc-u3k5px1" TargetMode="External"/><Relationship Id="rId299" Type="http://schemas.openxmlformats.org/officeDocument/2006/relationships/hyperlink" Target="https://talan.bank.gov.ua/get-user-certificate/xNLC5bHao_jPxtkG3L_a" TargetMode="External"/><Relationship Id="rId21" Type="http://schemas.openxmlformats.org/officeDocument/2006/relationships/hyperlink" Target="https://talan.bank.gov.ua/get-user-certificate/xNLC5G9NbY5oPDJyeXY8" TargetMode="External"/><Relationship Id="rId63" Type="http://schemas.openxmlformats.org/officeDocument/2006/relationships/hyperlink" Target="https://talan.bank.gov.ua/get-user-certificate/xNLC59D0kxwqnhSVfUyR" TargetMode="External"/><Relationship Id="rId159" Type="http://schemas.openxmlformats.org/officeDocument/2006/relationships/hyperlink" Target="https://talan.bank.gov.ua/get-user-certificate/xNLC59nXc5rqwTaC0eR1" TargetMode="External"/><Relationship Id="rId324" Type="http://schemas.openxmlformats.org/officeDocument/2006/relationships/hyperlink" Target="https://talan.bank.gov.ua/get-user-certificate/xNLC5lbKXfFYMUnzxoLn" TargetMode="External"/><Relationship Id="rId170" Type="http://schemas.openxmlformats.org/officeDocument/2006/relationships/hyperlink" Target="https://talan.bank.gov.ua/get-user-certificate/xNLC5Orf8lYUMDtP4mk_" TargetMode="External"/><Relationship Id="rId226" Type="http://schemas.openxmlformats.org/officeDocument/2006/relationships/hyperlink" Target="https://talan.bank.gov.ua/get-user-certificate/xNLC5TRvQfl61s34-caZ" TargetMode="External"/><Relationship Id="rId268" Type="http://schemas.openxmlformats.org/officeDocument/2006/relationships/hyperlink" Target="https://talan.bank.gov.ua/get-user-certificate/xNLC5z82URPyANq9kZdz" TargetMode="External"/><Relationship Id="rId32" Type="http://schemas.openxmlformats.org/officeDocument/2006/relationships/hyperlink" Target="https://talan.bank.gov.ua/get-user-certificate/xNLC5Io4k_E1scjC4lI1" TargetMode="External"/><Relationship Id="rId74" Type="http://schemas.openxmlformats.org/officeDocument/2006/relationships/hyperlink" Target="https://talan.bank.gov.ua/get-user-certificate/xNLC5jcv2L1cdIVd2h56" TargetMode="External"/><Relationship Id="rId128" Type="http://schemas.openxmlformats.org/officeDocument/2006/relationships/hyperlink" Target="https://talan.bank.gov.ua/get-user-certificate/xNLC5xmo6_epS6Ck7lQW" TargetMode="External"/><Relationship Id="rId5" Type="http://schemas.openxmlformats.org/officeDocument/2006/relationships/hyperlink" Target="https://talan.bank.gov.ua/get-user-certificate/xNLC5DiKd6265UrVZqYm" TargetMode="External"/><Relationship Id="rId181" Type="http://schemas.openxmlformats.org/officeDocument/2006/relationships/hyperlink" Target="https://talan.bank.gov.ua/get-user-certificate/xNLC5ro6y1otZbZ7ZXM-" TargetMode="External"/><Relationship Id="rId237" Type="http://schemas.openxmlformats.org/officeDocument/2006/relationships/hyperlink" Target="https://talan.bank.gov.ua/get-user-certificate/xNLC5V9OM8DqpIj5I9aW" TargetMode="External"/><Relationship Id="rId279" Type="http://schemas.openxmlformats.org/officeDocument/2006/relationships/hyperlink" Target="https://talan.bank.gov.ua/get-user-certificate/xNLC504HSNwF1DmTJAxG" TargetMode="External"/><Relationship Id="rId43" Type="http://schemas.openxmlformats.org/officeDocument/2006/relationships/hyperlink" Target="https://talan.bank.gov.ua/get-user-certificate/xNLC5dJqgA5hdj1wP1C2" TargetMode="External"/><Relationship Id="rId139" Type="http://schemas.openxmlformats.org/officeDocument/2006/relationships/hyperlink" Target="https://talan.bank.gov.ua/get-user-certificate/xNLC5eTQweZJtWKhraVo" TargetMode="External"/><Relationship Id="rId290" Type="http://schemas.openxmlformats.org/officeDocument/2006/relationships/hyperlink" Target="https://talan.bank.gov.ua/get-user-certificate/xNLC5iIeRkRPQ-GNrKKK" TargetMode="External"/><Relationship Id="rId304" Type="http://schemas.openxmlformats.org/officeDocument/2006/relationships/hyperlink" Target="https://talan.bank.gov.ua/get-user-certificate/xNLC5abnLAKWT_MiSc5q" TargetMode="External"/><Relationship Id="rId85" Type="http://schemas.openxmlformats.org/officeDocument/2006/relationships/hyperlink" Target="https://talan.bank.gov.ua/get-user-certificate/xNLC5ymRNKsW6QXlqE89" TargetMode="External"/><Relationship Id="rId150" Type="http://schemas.openxmlformats.org/officeDocument/2006/relationships/hyperlink" Target="https://talan.bank.gov.ua/get-user-certificate/xNLC5LOosQ5GGgI8eeaH" TargetMode="External"/><Relationship Id="rId192" Type="http://schemas.openxmlformats.org/officeDocument/2006/relationships/hyperlink" Target="https://talan.bank.gov.ua/get-user-certificate/xNLC5SOuGuKWI6wKzypr" TargetMode="External"/><Relationship Id="rId206" Type="http://schemas.openxmlformats.org/officeDocument/2006/relationships/hyperlink" Target="https://talan.bank.gov.ua/get-user-certificate/xNLC5kZRq6oBpqB8xR5H" TargetMode="External"/><Relationship Id="rId248" Type="http://schemas.openxmlformats.org/officeDocument/2006/relationships/hyperlink" Target="https://talan.bank.gov.ua/get-user-certificate/xNLC54BNgeDFN2W7v7Vq" TargetMode="External"/><Relationship Id="rId12" Type="http://schemas.openxmlformats.org/officeDocument/2006/relationships/hyperlink" Target="https://talan.bank.gov.ua/get-user-certificate/xNLC5C4TRiLR4p8PcPXm" TargetMode="External"/><Relationship Id="rId108" Type="http://schemas.openxmlformats.org/officeDocument/2006/relationships/hyperlink" Target="https://talan.bank.gov.ua/get-user-certificate/xNLC5uQxn8yAX9uG7KMb" TargetMode="External"/><Relationship Id="rId315" Type="http://schemas.openxmlformats.org/officeDocument/2006/relationships/hyperlink" Target="https://talan.bank.gov.ua/get-user-certificate/xNLC5zzYz32kUFUojV8u" TargetMode="External"/><Relationship Id="rId54" Type="http://schemas.openxmlformats.org/officeDocument/2006/relationships/hyperlink" Target="https://talan.bank.gov.ua/get-user-certificate/xNLC5NitZUamuI_fgAwP" TargetMode="External"/><Relationship Id="rId96" Type="http://schemas.openxmlformats.org/officeDocument/2006/relationships/hyperlink" Target="https://talan.bank.gov.ua/get-user-certificate/xNLC5zjdfs7khEXy5Jnl" TargetMode="External"/><Relationship Id="rId161" Type="http://schemas.openxmlformats.org/officeDocument/2006/relationships/hyperlink" Target="https://talan.bank.gov.ua/get-user-certificate/xNLC5W0opw_sV_n1Sed7" TargetMode="External"/><Relationship Id="rId217" Type="http://schemas.openxmlformats.org/officeDocument/2006/relationships/hyperlink" Target="https://talan.bank.gov.ua/get-user-certificate/xNLC5ZjmeQtXf4tkLLfv" TargetMode="External"/><Relationship Id="rId259" Type="http://schemas.openxmlformats.org/officeDocument/2006/relationships/hyperlink" Target="https://talan.bank.gov.ua/get-user-certificate/xNLC50QlQerSw8iSH6-s" TargetMode="External"/><Relationship Id="rId23" Type="http://schemas.openxmlformats.org/officeDocument/2006/relationships/hyperlink" Target="https://talan.bank.gov.ua/get-user-certificate/xNLC5DQ4IhbtTcbA7UNq" TargetMode="External"/><Relationship Id="rId119" Type="http://schemas.openxmlformats.org/officeDocument/2006/relationships/hyperlink" Target="https://talan.bank.gov.ua/get-user-certificate/xNLC5D6i7c98jtRTcBuc" TargetMode="External"/><Relationship Id="rId270" Type="http://schemas.openxmlformats.org/officeDocument/2006/relationships/hyperlink" Target="https://talan.bank.gov.ua/get-user-certificate/xNLC5ZWvDRyVkVdC_SMh" TargetMode="External"/><Relationship Id="rId326" Type="http://schemas.openxmlformats.org/officeDocument/2006/relationships/hyperlink" Target="https://talan.bank.gov.ua/get-user-certificate/xNLC5rH072QKG_r0X01S" TargetMode="External"/><Relationship Id="rId65" Type="http://schemas.openxmlformats.org/officeDocument/2006/relationships/hyperlink" Target="https://talan.bank.gov.ua/get-user-certificate/xNLC5I-54yxk4BKjTfQ3" TargetMode="External"/><Relationship Id="rId130" Type="http://schemas.openxmlformats.org/officeDocument/2006/relationships/hyperlink" Target="https://talan.bank.gov.ua/get-user-certificate/xNLC5BO1TycjbveZ6kbn" TargetMode="External"/><Relationship Id="rId172" Type="http://schemas.openxmlformats.org/officeDocument/2006/relationships/hyperlink" Target="https://talan.bank.gov.ua/get-user-certificate/xNLC554U1cCtPk4LXpYw" TargetMode="External"/><Relationship Id="rId228" Type="http://schemas.openxmlformats.org/officeDocument/2006/relationships/hyperlink" Target="https://talan.bank.gov.ua/get-user-certificate/xNLC5ChswOs1h8cbejX8" TargetMode="External"/><Relationship Id="rId281" Type="http://schemas.openxmlformats.org/officeDocument/2006/relationships/hyperlink" Target="https://talan.bank.gov.ua/get-user-certificate/xNLC58-jcAAhOw67A6Lj" TargetMode="External"/><Relationship Id="rId34" Type="http://schemas.openxmlformats.org/officeDocument/2006/relationships/hyperlink" Target="https://talan.bank.gov.ua/get-user-certificate/xNLC54TYsK5vLQXehI5b" TargetMode="External"/><Relationship Id="rId76" Type="http://schemas.openxmlformats.org/officeDocument/2006/relationships/hyperlink" Target="https://talan.bank.gov.ua/get-user-certificate/xNLC5OUu7LW0HBB0dGbc" TargetMode="External"/><Relationship Id="rId141" Type="http://schemas.openxmlformats.org/officeDocument/2006/relationships/hyperlink" Target="https://talan.bank.gov.ua/get-user-certificate/xNLC5uPLXylQF-oKfslm" TargetMode="External"/><Relationship Id="rId7" Type="http://schemas.openxmlformats.org/officeDocument/2006/relationships/hyperlink" Target="https://talan.bank.gov.ua/get-user-certificate/xNLC5X0vqe92EDH1v6fY" TargetMode="External"/><Relationship Id="rId183" Type="http://schemas.openxmlformats.org/officeDocument/2006/relationships/hyperlink" Target="https://talan.bank.gov.ua/get-user-certificate/xNLC521E_nXJ6gKip_Tq" TargetMode="External"/><Relationship Id="rId239" Type="http://schemas.openxmlformats.org/officeDocument/2006/relationships/hyperlink" Target="https://talan.bank.gov.ua/get-user-certificate/xNLC5KiCQjNrNXuWqsAH" TargetMode="External"/><Relationship Id="rId250" Type="http://schemas.openxmlformats.org/officeDocument/2006/relationships/hyperlink" Target="https://talan.bank.gov.ua/get-user-certificate/xNLC5ZuAMlAyUw5ADvuI" TargetMode="External"/><Relationship Id="rId292" Type="http://schemas.openxmlformats.org/officeDocument/2006/relationships/hyperlink" Target="https://talan.bank.gov.ua/get-user-certificate/xNLC54boR9qnF-ul18RL" TargetMode="External"/><Relationship Id="rId306" Type="http://schemas.openxmlformats.org/officeDocument/2006/relationships/hyperlink" Target="https://talan.bank.gov.ua/get-user-certificate/xNLC5ZDaLSFxfzgCf79P" TargetMode="External"/><Relationship Id="rId24" Type="http://schemas.openxmlformats.org/officeDocument/2006/relationships/hyperlink" Target="https://talan.bank.gov.ua/get-user-certificate/xNLC5kXmvPIJrMyV5RL2" TargetMode="External"/><Relationship Id="rId45" Type="http://schemas.openxmlformats.org/officeDocument/2006/relationships/hyperlink" Target="https://talan.bank.gov.ua/get-user-certificate/xNLC57PLQWKI-vPT_ony" TargetMode="External"/><Relationship Id="rId66" Type="http://schemas.openxmlformats.org/officeDocument/2006/relationships/hyperlink" Target="https://talan.bank.gov.ua/get-user-certificate/xNLC5qyQ5B3zwIhYdkkk" TargetMode="External"/><Relationship Id="rId87" Type="http://schemas.openxmlformats.org/officeDocument/2006/relationships/hyperlink" Target="https://talan.bank.gov.ua/get-user-certificate/xNLC5MR-l_IKDA9AR27R" TargetMode="External"/><Relationship Id="rId110" Type="http://schemas.openxmlformats.org/officeDocument/2006/relationships/hyperlink" Target="https://talan.bank.gov.ua/get-user-certificate/xNLC5GC19of65zvlSzRp" TargetMode="External"/><Relationship Id="rId131" Type="http://schemas.openxmlformats.org/officeDocument/2006/relationships/hyperlink" Target="https://talan.bank.gov.ua/get-user-certificate/xNLC5aId37pQEfP2NfAA" TargetMode="External"/><Relationship Id="rId327" Type="http://schemas.openxmlformats.org/officeDocument/2006/relationships/hyperlink" Target="https://talan.bank.gov.ua/get-user-certificate/xNLC5b4K1YvPc60l00g1" TargetMode="External"/><Relationship Id="rId152" Type="http://schemas.openxmlformats.org/officeDocument/2006/relationships/hyperlink" Target="https://talan.bank.gov.ua/get-user-certificate/xNLC5CU4ryYvawtu4uL3" TargetMode="External"/><Relationship Id="rId173" Type="http://schemas.openxmlformats.org/officeDocument/2006/relationships/hyperlink" Target="https://talan.bank.gov.ua/get-user-certificate/xNLC5SRaHTg6mJB0zECb" TargetMode="External"/><Relationship Id="rId194" Type="http://schemas.openxmlformats.org/officeDocument/2006/relationships/hyperlink" Target="https://talan.bank.gov.ua/get-user-certificate/xNLC5EADSnJeI_JMqZHz" TargetMode="External"/><Relationship Id="rId208" Type="http://schemas.openxmlformats.org/officeDocument/2006/relationships/hyperlink" Target="https://talan.bank.gov.ua/get-user-certificate/xNLC5abQO5SPXuco-OxG" TargetMode="External"/><Relationship Id="rId229" Type="http://schemas.openxmlformats.org/officeDocument/2006/relationships/hyperlink" Target="https://talan.bank.gov.ua/get-user-certificate/xNLC5DGIyV7buaGuTulK" TargetMode="External"/><Relationship Id="rId240" Type="http://schemas.openxmlformats.org/officeDocument/2006/relationships/hyperlink" Target="https://talan.bank.gov.ua/get-user-certificate/xNLC5jS6xuqVYW6YgQlB" TargetMode="External"/><Relationship Id="rId261" Type="http://schemas.openxmlformats.org/officeDocument/2006/relationships/hyperlink" Target="https://talan.bank.gov.ua/get-user-certificate/xNLC5l_ElL3JUMttanGC" TargetMode="External"/><Relationship Id="rId14" Type="http://schemas.openxmlformats.org/officeDocument/2006/relationships/hyperlink" Target="https://talan.bank.gov.ua/get-user-certificate/xNLC5tKQaysefN-vDyKT" TargetMode="External"/><Relationship Id="rId35" Type="http://schemas.openxmlformats.org/officeDocument/2006/relationships/hyperlink" Target="https://talan.bank.gov.ua/get-user-certificate/xNLC5sIU0DJAqMCbSswB" TargetMode="External"/><Relationship Id="rId56" Type="http://schemas.openxmlformats.org/officeDocument/2006/relationships/hyperlink" Target="https://talan.bank.gov.ua/get-user-certificate/xNLC5FKRekaxHpZDz1To" TargetMode="External"/><Relationship Id="rId77" Type="http://schemas.openxmlformats.org/officeDocument/2006/relationships/hyperlink" Target="https://talan.bank.gov.ua/get-user-certificate/xNLC5R8bVT9IXPqjbCWA" TargetMode="External"/><Relationship Id="rId100" Type="http://schemas.openxmlformats.org/officeDocument/2006/relationships/hyperlink" Target="https://talan.bank.gov.ua/get-user-certificate/xNLC5PC0gRQb--x58633" TargetMode="External"/><Relationship Id="rId282" Type="http://schemas.openxmlformats.org/officeDocument/2006/relationships/hyperlink" Target="https://talan.bank.gov.ua/get-user-certificate/xNLC5oDbagKFmCYGjpeN" TargetMode="External"/><Relationship Id="rId317" Type="http://schemas.openxmlformats.org/officeDocument/2006/relationships/hyperlink" Target="https://talan.bank.gov.ua/get-user-certificate/xNLC5ueRaphs9GCA5p37" TargetMode="External"/><Relationship Id="rId8" Type="http://schemas.openxmlformats.org/officeDocument/2006/relationships/hyperlink" Target="https://talan.bank.gov.ua/get-user-certificate/xNLC5dP5DroZbT23J4qu" TargetMode="External"/><Relationship Id="rId98" Type="http://schemas.openxmlformats.org/officeDocument/2006/relationships/hyperlink" Target="https://talan.bank.gov.ua/get-user-certificate/xNLC5Lpg4tk8iyDyha_O" TargetMode="External"/><Relationship Id="rId121" Type="http://schemas.openxmlformats.org/officeDocument/2006/relationships/hyperlink" Target="https://talan.bank.gov.ua/get-user-certificate/xNLC5c8hIdEyPAG7QrQf" TargetMode="External"/><Relationship Id="rId142" Type="http://schemas.openxmlformats.org/officeDocument/2006/relationships/hyperlink" Target="https://talan.bank.gov.ua/get-user-certificate/xNLC55WtwtKNnIlXwFCV" TargetMode="External"/><Relationship Id="rId163" Type="http://schemas.openxmlformats.org/officeDocument/2006/relationships/hyperlink" Target="https://talan.bank.gov.ua/get-user-certificate/xNLC520pmZ9fStvl-lnd" TargetMode="External"/><Relationship Id="rId184" Type="http://schemas.openxmlformats.org/officeDocument/2006/relationships/hyperlink" Target="https://talan.bank.gov.ua/get-user-certificate/xNLC52u5SYpS8MnpFOHt" TargetMode="External"/><Relationship Id="rId219" Type="http://schemas.openxmlformats.org/officeDocument/2006/relationships/hyperlink" Target="https://talan.bank.gov.ua/get-user-certificate/xNLC5I9ujF_rhNJ9kpCe" TargetMode="External"/><Relationship Id="rId230" Type="http://schemas.openxmlformats.org/officeDocument/2006/relationships/hyperlink" Target="https://talan.bank.gov.ua/get-user-certificate/xNLC5xeke6-RE14Un-Oe" TargetMode="External"/><Relationship Id="rId251" Type="http://schemas.openxmlformats.org/officeDocument/2006/relationships/hyperlink" Target="https://talan.bank.gov.ua/get-user-certificate/xNLC5ig0dSirPHWQdHPb" TargetMode="External"/><Relationship Id="rId25" Type="http://schemas.openxmlformats.org/officeDocument/2006/relationships/hyperlink" Target="https://talan.bank.gov.ua/get-user-certificate/xNLC5T9porPgO3XXND60" TargetMode="External"/><Relationship Id="rId46" Type="http://schemas.openxmlformats.org/officeDocument/2006/relationships/hyperlink" Target="https://talan.bank.gov.ua/get-user-certificate/xNLC5_AFJ0BZfrcTi2Pr" TargetMode="External"/><Relationship Id="rId67" Type="http://schemas.openxmlformats.org/officeDocument/2006/relationships/hyperlink" Target="https://talan.bank.gov.ua/get-user-certificate/xNLC5B3iBBzL0ENZcoRV" TargetMode="External"/><Relationship Id="rId272" Type="http://schemas.openxmlformats.org/officeDocument/2006/relationships/hyperlink" Target="https://talan.bank.gov.ua/get-user-certificate/xNLC5tKw83mcT9MK6zyl" TargetMode="External"/><Relationship Id="rId293" Type="http://schemas.openxmlformats.org/officeDocument/2006/relationships/hyperlink" Target="https://talan.bank.gov.ua/get-user-certificate/xNLC5hGoWbL8XtOpvbjJ" TargetMode="External"/><Relationship Id="rId307" Type="http://schemas.openxmlformats.org/officeDocument/2006/relationships/hyperlink" Target="https://talan.bank.gov.ua/get-user-certificate/xNLC5rh40rGgZkMvg9v4" TargetMode="External"/><Relationship Id="rId328" Type="http://schemas.openxmlformats.org/officeDocument/2006/relationships/hyperlink" Target="https://talan.bank.gov.ua/get-user-certificate/xNLC5RfYMNIDdRHAg81c" TargetMode="External"/><Relationship Id="rId88" Type="http://schemas.openxmlformats.org/officeDocument/2006/relationships/hyperlink" Target="https://talan.bank.gov.ua/get-user-certificate/xNLC5af5wLqsWxPjRNCy" TargetMode="External"/><Relationship Id="rId111" Type="http://schemas.openxmlformats.org/officeDocument/2006/relationships/hyperlink" Target="https://talan.bank.gov.ua/get-user-certificate/xNLC5aoAciXlIBZGUpfh" TargetMode="External"/><Relationship Id="rId132" Type="http://schemas.openxmlformats.org/officeDocument/2006/relationships/hyperlink" Target="https://talan.bank.gov.ua/get-user-certificate/xNLC5njPyb2DnPjEQAd7" TargetMode="External"/><Relationship Id="rId153" Type="http://schemas.openxmlformats.org/officeDocument/2006/relationships/hyperlink" Target="https://talan.bank.gov.ua/get-user-certificate/xNLC5_ecCpUvbf9V2kSV" TargetMode="External"/><Relationship Id="rId174" Type="http://schemas.openxmlformats.org/officeDocument/2006/relationships/hyperlink" Target="https://talan.bank.gov.ua/get-user-certificate/xNLC5kGEoU5UiOuxe1po" TargetMode="External"/><Relationship Id="rId195" Type="http://schemas.openxmlformats.org/officeDocument/2006/relationships/hyperlink" Target="https://talan.bank.gov.ua/get-user-certificate/xNLC5lSN6skIivYfUL73" TargetMode="External"/><Relationship Id="rId209" Type="http://schemas.openxmlformats.org/officeDocument/2006/relationships/hyperlink" Target="https://talan.bank.gov.ua/get-user-certificate/xNLC5PmaSjzkbpahYEXM" TargetMode="External"/><Relationship Id="rId220" Type="http://schemas.openxmlformats.org/officeDocument/2006/relationships/hyperlink" Target="https://talan.bank.gov.ua/get-user-certificate/xNLC5_l9hynLNvLrFBtk" TargetMode="External"/><Relationship Id="rId241" Type="http://schemas.openxmlformats.org/officeDocument/2006/relationships/hyperlink" Target="https://talan.bank.gov.ua/get-user-certificate/xNLC5gXfl6kJal56TCdu" TargetMode="External"/><Relationship Id="rId15" Type="http://schemas.openxmlformats.org/officeDocument/2006/relationships/hyperlink" Target="https://talan.bank.gov.ua/get-user-certificate/xNLC5xoBVuvqhu2aD-e6" TargetMode="External"/><Relationship Id="rId36" Type="http://schemas.openxmlformats.org/officeDocument/2006/relationships/hyperlink" Target="https://talan.bank.gov.ua/get-user-certificate/xNLC5OqC_1Lta9fE6uVI" TargetMode="External"/><Relationship Id="rId57" Type="http://schemas.openxmlformats.org/officeDocument/2006/relationships/hyperlink" Target="https://talan.bank.gov.ua/get-user-certificate/xNLC5VXqyti5KtqclQH3" TargetMode="External"/><Relationship Id="rId262" Type="http://schemas.openxmlformats.org/officeDocument/2006/relationships/hyperlink" Target="https://talan.bank.gov.ua/get-user-certificate/xNLC5luzN0Ksp1_P2tbm" TargetMode="External"/><Relationship Id="rId283" Type="http://schemas.openxmlformats.org/officeDocument/2006/relationships/hyperlink" Target="https://talan.bank.gov.ua/get-user-certificate/xNLC5ev48gZnJ_i5eS7A" TargetMode="External"/><Relationship Id="rId318" Type="http://schemas.openxmlformats.org/officeDocument/2006/relationships/hyperlink" Target="https://talan.bank.gov.ua/get-user-certificate/xNLC5AZYWLMCSNpClFsJ" TargetMode="External"/><Relationship Id="rId78" Type="http://schemas.openxmlformats.org/officeDocument/2006/relationships/hyperlink" Target="https://talan.bank.gov.ua/get-user-certificate/xNLC5UGHDkHkTLXx91fA" TargetMode="External"/><Relationship Id="rId99" Type="http://schemas.openxmlformats.org/officeDocument/2006/relationships/hyperlink" Target="https://talan.bank.gov.ua/get-user-certificate/xNLC5BzW4tOFkcsnn3az" TargetMode="External"/><Relationship Id="rId101" Type="http://schemas.openxmlformats.org/officeDocument/2006/relationships/hyperlink" Target="https://talan.bank.gov.ua/get-user-certificate/xNLC5lj4QioAjbMKWBcU" TargetMode="External"/><Relationship Id="rId122" Type="http://schemas.openxmlformats.org/officeDocument/2006/relationships/hyperlink" Target="https://talan.bank.gov.ua/get-user-certificate/xNLC5bUbjSRGKcysklM3" TargetMode="External"/><Relationship Id="rId143" Type="http://schemas.openxmlformats.org/officeDocument/2006/relationships/hyperlink" Target="https://talan.bank.gov.ua/get-user-certificate/xNLC53sLlog2HM3o6GmI" TargetMode="External"/><Relationship Id="rId164" Type="http://schemas.openxmlformats.org/officeDocument/2006/relationships/hyperlink" Target="https://talan.bank.gov.ua/get-user-certificate/xNLC5sNgfPkOxTDn27Ci" TargetMode="External"/><Relationship Id="rId185" Type="http://schemas.openxmlformats.org/officeDocument/2006/relationships/hyperlink" Target="https://talan.bank.gov.ua/get-user-certificate/xNLC5TmDXrw8HVZjGrTU" TargetMode="External"/><Relationship Id="rId9" Type="http://schemas.openxmlformats.org/officeDocument/2006/relationships/hyperlink" Target="https://talan.bank.gov.ua/get-user-certificate/xNLC50HB2MXMjF9zqqmh" TargetMode="External"/><Relationship Id="rId210" Type="http://schemas.openxmlformats.org/officeDocument/2006/relationships/hyperlink" Target="https://talan.bank.gov.ua/get-user-certificate/xNLC5bzJFpeI41XBl1aA" TargetMode="External"/><Relationship Id="rId26" Type="http://schemas.openxmlformats.org/officeDocument/2006/relationships/hyperlink" Target="https://talan.bank.gov.ua/get-user-certificate/xNLC5zTKpHfvdK2Pz5Ow" TargetMode="External"/><Relationship Id="rId231" Type="http://schemas.openxmlformats.org/officeDocument/2006/relationships/hyperlink" Target="https://talan.bank.gov.ua/get-user-certificate/xNLC5jxyc2T02TgJUX4Z" TargetMode="External"/><Relationship Id="rId252" Type="http://schemas.openxmlformats.org/officeDocument/2006/relationships/hyperlink" Target="https://talan.bank.gov.ua/get-user-certificate/xNLC5dEt4xN-JafC-SQ7" TargetMode="External"/><Relationship Id="rId273" Type="http://schemas.openxmlformats.org/officeDocument/2006/relationships/hyperlink" Target="https://talan.bank.gov.ua/get-user-certificate/xNLC5-fm9yq66zirZmaB" TargetMode="External"/><Relationship Id="rId294" Type="http://schemas.openxmlformats.org/officeDocument/2006/relationships/hyperlink" Target="https://talan.bank.gov.ua/get-user-certificate/xNLC5PyCri8GbKFVKbUt" TargetMode="External"/><Relationship Id="rId308" Type="http://schemas.openxmlformats.org/officeDocument/2006/relationships/hyperlink" Target="https://talan.bank.gov.ua/get-user-certificate/xNLC58ukwBQjt8bRU6Qg" TargetMode="External"/><Relationship Id="rId329" Type="http://schemas.openxmlformats.org/officeDocument/2006/relationships/hyperlink" Target="https://talan.bank.gov.ua/get-user-certificate/STWrKdGDoh7POt5G1L6y" TargetMode="External"/><Relationship Id="rId47" Type="http://schemas.openxmlformats.org/officeDocument/2006/relationships/hyperlink" Target="https://talan.bank.gov.ua/get-user-certificate/xNLC5ZJUATPxUoSPbR95" TargetMode="External"/><Relationship Id="rId68" Type="http://schemas.openxmlformats.org/officeDocument/2006/relationships/hyperlink" Target="https://talan.bank.gov.ua/get-user-certificate/xNLC5zzVfs6zaG-z07R2" TargetMode="External"/><Relationship Id="rId89" Type="http://schemas.openxmlformats.org/officeDocument/2006/relationships/hyperlink" Target="https://talan.bank.gov.ua/get-user-certificate/xNLC5CWHG99S3eHR8JGD" TargetMode="External"/><Relationship Id="rId112" Type="http://schemas.openxmlformats.org/officeDocument/2006/relationships/hyperlink" Target="https://talan.bank.gov.ua/get-user-certificate/xNLC5GKsjymTALDoBgxg" TargetMode="External"/><Relationship Id="rId133" Type="http://schemas.openxmlformats.org/officeDocument/2006/relationships/hyperlink" Target="https://talan.bank.gov.ua/get-user-certificate/xNLC5SlEnqouOPx7d-we" TargetMode="External"/><Relationship Id="rId154" Type="http://schemas.openxmlformats.org/officeDocument/2006/relationships/hyperlink" Target="https://talan.bank.gov.ua/get-user-certificate/xNLC5csze6g8WOHvidRT" TargetMode="External"/><Relationship Id="rId175" Type="http://schemas.openxmlformats.org/officeDocument/2006/relationships/hyperlink" Target="https://talan.bank.gov.ua/get-user-certificate/xNLC54eDQTe2Y9jy30sz" TargetMode="External"/><Relationship Id="rId196" Type="http://schemas.openxmlformats.org/officeDocument/2006/relationships/hyperlink" Target="https://talan.bank.gov.ua/get-user-certificate/xNLC5vkphH_1dGQnjble" TargetMode="External"/><Relationship Id="rId200" Type="http://schemas.openxmlformats.org/officeDocument/2006/relationships/hyperlink" Target="https://talan.bank.gov.ua/get-user-certificate/xNLC5DXWqvtM4WbMM96X" TargetMode="External"/><Relationship Id="rId16" Type="http://schemas.openxmlformats.org/officeDocument/2006/relationships/hyperlink" Target="https://talan.bank.gov.ua/get-user-certificate/xNLC5ieo_IXIh9l10xzF" TargetMode="External"/><Relationship Id="rId221" Type="http://schemas.openxmlformats.org/officeDocument/2006/relationships/hyperlink" Target="https://talan.bank.gov.ua/get-user-certificate/xNLC5yzqbKsUgo2plVx8" TargetMode="External"/><Relationship Id="rId242" Type="http://schemas.openxmlformats.org/officeDocument/2006/relationships/hyperlink" Target="https://talan.bank.gov.ua/get-user-certificate/xNLC5U2HUxd8kAAm806p" TargetMode="External"/><Relationship Id="rId263" Type="http://schemas.openxmlformats.org/officeDocument/2006/relationships/hyperlink" Target="https://talan.bank.gov.ua/get-user-certificate/xNLC5vZUm5misYbdITVX" TargetMode="External"/><Relationship Id="rId284" Type="http://schemas.openxmlformats.org/officeDocument/2006/relationships/hyperlink" Target="https://talan.bank.gov.ua/get-user-certificate/xNLC5aj1uaeJImolUQxk" TargetMode="External"/><Relationship Id="rId319" Type="http://schemas.openxmlformats.org/officeDocument/2006/relationships/hyperlink" Target="https://talan.bank.gov.ua/get-user-certificate/xNLC5xtu9YPiWdHbynWz" TargetMode="External"/><Relationship Id="rId37" Type="http://schemas.openxmlformats.org/officeDocument/2006/relationships/hyperlink" Target="https://talan.bank.gov.ua/get-user-certificate/xNLC5pSVuId9laVSX8wg" TargetMode="External"/><Relationship Id="rId58" Type="http://schemas.openxmlformats.org/officeDocument/2006/relationships/hyperlink" Target="https://talan.bank.gov.ua/get-user-certificate/xNLC51_QhRIgRALI-3PK" TargetMode="External"/><Relationship Id="rId79" Type="http://schemas.openxmlformats.org/officeDocument/2006/relationships/hyperlink" Target="https://talan.bank.gov.ua/get-user-certificate/xNLC5rVhFexoGw__fvN1" TargetMode="External"/><Relationship Id="rId102" Type="http://schemas.openxmlformats.org/officeDocument/2006/relationships/hyperlink" Target="https://talan.bank.gov.ua/get-user-certificate/xNLC57IYFpfx_4YUz-X3" TargetMode="External"/><Relationship Id="rId123" Type="http://schemas.openxmlformats.org/officeDocument/2006/relationships/hyperlink" Target="https://talan.bank.gov.ua/get-user-certificate/xNLC5eodP-t0fAJKPjne" TargetMode="External"/><Relationship Id="rId144" Type="http://schemas.openxmlformats.org/officeDocument/2006/relationships/hyperlink" Target="https://talan.bank.gov.ua/get-user-certificate/xNLC5wHxve6CuAwtKwav" TargetMode="External"/><Relationship Id="rId330" Type="http://schemas.openxmlformats.org/officeDocument/2006/relationships/hyperlink" Target="https://talan.bank.gov.ua/get-user-certificate/STWrK4sp0xXZ1TV13_gT" TargetMode="External"/><Relationship Id="rId90" Type="http://schemas.openxmlformats.org/officeDocument/2006/relationships/hyperlink" Target="https://talan.bank.gov.ua/get-user-certificate/xNLC5u2N0a-yoeDpFUFn" TargetMode="External"/><Relationship Id="rId165" Type="http://schemas.openxmlformats.org/officeDocument/2006/relationships/hyperlink" Target="https://talan.bank.gov.ua/get-user-certificate/xNLC5mrxPOHhNOkGbfTD" TargetMode="External"/><Relationship Id="rId186" Type="http://schemas.openxmlformats.org/officeDocument/2006/relationships/hyperlink" Target="https://talan.bank.gov.ua/get-user-certificate/xNLC5L5u55eMduKeBkf4" TargetMode="External"/><Relationship Id="rId211" Type="http://schemas.openxmlformats.org/officeDocument/2006/relationships/hyperlink" Target="https://talan.bank.gov.ua/get-user-certificate/xNLC5YhdkEsXT_SZFmmM" TargetMode="External"/><Relationship Id="rId232" Type="http://schemas.openxmlformats.org/officeDocument/2006/relationships/hyperlink" Target="https://talan.bank.gov.ua/get-user-certificate/xNLC5JCkJQcLILzJSUKy" TargetMode="External"/><Relationship Id="rId253" Type="http://schemas.openxmlformats.org/officeDocument/2006/relationships/hyperlink" Target="https://talan.bank.gov.ua/get-user-certificate/xNLC5lwe1OOb51A84HZ_" TargetMode="External"/><Relationship Id="rId274" Type="http://schemas.openxmlformats.org/officeDocument/2006/relationships/hyperlink" Target="https://talan.bank.gov.ua/get-user-certificate/xNLC5RK1v4aL8cr9RvSX" TargetMode="External"/><Relationship Id="rId295" Type="http://schemas.openxmlformats.org/officeDocument/2006/relationships/hyperlink" Target="https://talan.bank.gov.ua/get-user-certificate/xNLC5jXHX8_31MkYdjfv" TargetMode="External"/><Relationship Id="rId309" Type="http://schemas.openxmlformats.org/officeDocument/2006/relationships/hyperlink" Target="https://talan.bank.gov.ua/get-user-certificate/xNLC5JCR2KNf_phQxz4g" TargetMode="External"/><Relationship Id="rId27" Type="http://schemas.openxmlformats.org/officeDocument/2006/relationships/hyperlink" Target="https://talan.bank.gov.ua/get-user-certificate/xNLC5Aapmz56brTP-Kpw" TargetMode="External"/><Relationship Id="rId48" Type="http://schemas.openxmlformats.org/officeDocument/2006/relationships/hyperlink" Target="https://talan.bank.gov.ua/get-user-certificate/xNLC5sTQg4l2fNiMqE6y" TargetMode="External"/><Relationship Id="rId69" Type="http://schemas.openxmlformats.org/officeDocument/2006/relationships/hyperlink" Target="https://talan.bank.gov.ua/get-user-certificate/xNLC5Jw-KyksRFwlLPal" TargetMode="External"/><Relationship Id="rId113" Type="http://schemas.openxmlformats.org/officeDocument/2006/relationships/hyperlink" Target="https://talan.bank.gov.ua/get-user-certificate/xNLC57juiGrwCdmlcHEt" TargetMode="External"/><Relationship Id="rId134" Type="http://schemas.openxmlformats.org/officeDocument/2006/relationships/hyperlink" Target="https://talan.bank.gov.ua/get-user-certificate/xNLC5QQYmpoIPh5YUnE2" TargetMode="External"/><Relationship Id="rId320" Type="http://schemas.openxmlformats.org/officeDocument/2006/relationships/hyperlink" Target="https://talan.bank.gov.ua/get-user-certificate/xNLC5VcHiYwh_RLh0f5r" TargetMode="External"/><Relationship Id="rId80" Type="http://schemas.openxmlformats.org/officeDocument/2006/relationships/hyperlink" Target="https://talan.bank.gov.ua/get-user-certificate/xNLC512lp8LrJZvBWw-9" TargetMode="External"/><Relationship Id="rId155" Type="http://schemas.openxmlformats.org/officeDocument/2006/relationships/hyperlink" Target="https://talan.bank.gov.ua/get-user-certificate/xNLC5dRHo83NU5C2QLLr" TargetMode="External"/><Relationship Id="rId176" Type="http://schemas.openxmlformats.org/officeDocument/2006/relationships/hyperlink" Target="https://talan.bank.gov.ua/get-user-certificate/xNLC5Nqq3Cnd1kZ6u-SI" TargetMode="External"/><Relationship Id="rId197" Type="http://schemas.openxmlformats.org/officeDocument/2006/relationships/hyperlink" Target="https://talan.bank.gov.ua/get-user-certificate/xNLC5XAdGkjru6mDW8B7" TargetMode="External"/><Relationship Id="rId201" Type="http://schemas.openxmlformats.org/officeDocument/2006/relationships/hyperlink" Target="https://talan.bank.gov.ua/get-user-certificate/xNLC5OXtzCYHiIQjx6pl" TargetMode="External"/><Relationship Id="rId222" Type="http://schemas.openxmlformats.org/officeDocument/2006/relationships/hyperlink" Target="https://talan.bank.gov.ua/get-user-certificate/xNLC5cRthxDcKgoENg6L" TargetMode="External"/><Relationship Id="rId243" Type="http://schemas.openxmlformats.org/officeDocument/2006/relationships/hyperlink" Target="https://talan.bank.gov.ua/get-user-certificate/xNLC50Cx7KE1pyqL0e_a" TargetMode="External"/><Relationship Id="rId264" Type="http://schemas.openxmlformats.org/officeDocument/2006/relationships/hyperlink" Target="https://talan.bank.gov.ua/get-user-certificate/xNLC5dHXB8xnhg1d9rMC" TargetMode="External"/><Relationship Id="rId285" Type="http://schemas.openxmlformats.org/officeDocument/2006/relationships/hyperlink" Target="https://talan.bank.gov.ua/get-user-certificate/xNLC5hvcAjT_mVYtT7pK" TargetMode="External"/><Relationship Id="rId17" Type="http://schemas.openxmlformats.org/officeDocument/2006/relationships/hyperlink" Target="https://talan.bank.gov.ua/get-user-certificate/xNLC5mfq1DpglKRCG6n_" TargetMode="External"/><Relationship Id="rId38" Type="http://schemas.openxmlformats.org/officeDocument/2006/relationships/hyperlink" Target="https://talan.bank.gov.ua/get-user-certificate/xNLC5s7ymKIm_DF4qcRz" TargetMode="External"/><Relationship Id="rId59" Type="http://schemas.openxmlformats.org/officeDocument/2006/relationships/hyperlink" Target="https://talan.bank.gov.ua/get-user-certificate/xNLC5qRYWT52KilNI5mN" TargetMode="External"/><Relationship Id="rId103" Type="http://schemas.openxmlformats.org/officeDocument/2006/relationships/hyperlink" Target="https://talan.bank.gov.ua/get-user-certificate/xNLC5oSMSuV01DvL6yI5" TargetMode="External"/><Relationship Id="rId124" Type="http://schemas.openxmlformats.org/officeDocument/2006/relationships/hyperlink" Target="https://talan.bank.gov.ua/get-user-certificate/xNLC53ZFkbGZK0j7YPP6" TargetMode="External"/><Relationship Id="rId310" Type="http://schemas.openxmlformats.org/officeDocument/2006/relationships/hyperlink" Target="https://talan.bank.gov.ua/get-user-certificate/xNLC5J36E4VhHL2Zz0k9" TargetMode="External"/><Relationship Id="rId70" Type="http://schemas.openxmlformats.org/officeDocument/2006/relationships/hyperlink" Target="https://talan.bank.gov.ua/get-user-certificate/xNLC5ikTCRMbp_PO0YRU" TargetMode="External"/><Relationship Id="rId91" Type="http://schemas.openxmlformats.org/officeDocument/2006/relationships/hyperlink" Target="https://talan.bank.gov.ua/get-user-certificate/xNLC5sS9-9IU3Rr1L8o8" TargetMode="External"/><Relationship Id="rId145" Type="http://schemas.openxmlformats.org/officeDocument/2006/relationships/hyperlink" Target="https://talan.bank.gov.ua/get-user-certificate/xNLC5xtytCoocAlGZZtZ" TargetMode="External"/><Relationship Id="rId166" Type="http://schemas.openxmlformats.org/officeDocument/2006/relationships/hyperlink" Target="https://talan.bank.gov.ua/get-user-certificate/xNLC5xWSl4s9pxXqz4yF" TargetMode="External"/><Relationship Id="rId187" Type="http://schemas.openxmlformats.org/officeDocument/2006/relationships/hyperlink" Target="https://talan.bank.gov.ua/get-user-certificate/xNLC54mGCg6riJYWNhML" TargetMode="External"/><Relationship Id="rId331" Type="http://schemas.openxmlformats.org/officeDocument/2006/relationships/hyperlink" Target="https://talan.bank.gov.ua/get-user-certificate/STWrKugKSoLDVE7_zO51" TargetMode="External"/><Relationship Id="rId1" Type="http://schemas.openxmlformats.org/officeDocument/2006/relationships/hyperlink" Target="https://talan.bank.gov.ua/get-user-certificate/xNLC5dCSu_oBMXruD8my" TargetMode="External"/><Relationship Id="rId212" Type="http://schemas.openxmlformats.org/officeDocument/2006/relationships/hyperlink" Target="https://talan.bank.gov.ua/get-user-certificate/xNLC5D4OeNyLFSR2lQ8E" TargetMode="External"/><Relationship Id="rId233" Type="http://schemas.openxmlformats.org/officeDocument/2006/relationships/hyperlink" Target="https://talan.bank.gov.ua/get-user-certificate/xNLC5wrHvzxHqvkBeIec" TargetMode="External"/><Relationship Id="rId254" Type="http://schemas.openxmlformats.org/officeDocument/2006/relationships/hyperlink" Target="https://talan.bank.gov.ua/get-user-certificate/xNLC5r9AlgQ6--nYmePp" TargetMode="External"/><Relationship Id="rId28" Type="http://schemas.openxmlformats.org/officeDocument/2006/relationships/hyperlink" Target="https://talan.bank.gov.ua/get-user-certificate/xNLC5jNVDyFSYV73L072" TargetMode="External"/><Relationship Id="rId49" Type="http://schemas.openxmlformats.org/officeDocument/2006/relationships/hyperlink" Target="https://talan.bank.gov.ua/get-user-certificate/xNLC5wgD07bw4LXU6CaN" TargetMode="External"/><Relationship Id="rId114" Type="http://schemas.openxmlformats.org/officeDocument/2006/relationships/hyperlink" Target="https://talan.bank.gov.ua/get-user-certificate/xNLC5B3-ETnW8V7FE2jX" TargetMode="External"/><Relationship Id="rId275" Type="http://schemas.openxmlformats.org/officeDocument/2006/relationships/hyperlink" Target="https://talan.bank.gov.ua/get-user-certificate/xNLC5zKWSQcth-jWNdQ_" TargetMode="External"/><Relationship Id="rId296" Type="http://schemas.openxmlformats.org/officeDocument/2006/relationships/hyperlink" Target="https://talan.bank.gov.ua/get-user-certificate/xNLC5-brpv-SAzL1z6jD" TargetMode="External"/><Relationship Id="rId300" Type="http://schemas.openxmlformats.org/officeDocument/2006/relationships/hyperlink" Target="https://talan.bank.gov.ua/get-user-certificate/xNLC5iJgkBcDHEOPjXAH" TargetMode="External"/><Relationship Id="rId60" Type="http://schemas.openxmlformats.org/officeDocument/2006/relationships/hyperlink" Target="https://talan.bank.gov.ua/get-user-certificate/xNLC5DBkpBk3lndeW3ct" TargetMode="External"/><Relationship Id="rId81" Type="http://schemas.openxmlformats.org/officeDocument/2006/relationships/hyperlink" Target="https://talan.bank.gov.ua/get-user-certificate/xNLC5ai9JNFl993IMAnf" TargetMode="External"/><Relationship Id="rId135" Type="http://schemas.openxmlformats.org/officeDocument/2006/relationships/hyperlink" Target="https://talan.bank.gov.ua/get-user-certificate/xNLC5-AcbatRHayoNTh3" TargetMode="External"/><Relationship Id="rId156" Type="http://schemas.openxmlformats.org/officeDocument/2006/relationships/hyperlink" Target="https://talan.bank.gov.ua/get-user-certificate/xNLC5BErpFTM2Bbl5wHm" TargetMode="External"/><Relationship Id="rId177" Type="http://schemas.openxmlformats.org/officeDocument/2006/relationships/hyperlink" Target="https://talan.bank.gov.ua/get-user-certificate/xNLC5mLsWgLAhDJcoNBg" TargetMode="External"/><Relationship Id="rId198" Type="http://schemas.openxmlformats.org/officeDocument/2006/relationships/hyperlink" Target="https://talan.bank.gov.ua/get-user-certificate/xNLC5Ud_Y8kSLpxrApe4" TargetMode="External"/><Relationship Id="rId321" Type="http://schemas.openxmlformats.org/officeDocument/2006/relationships/hyperlink" Target="https://talan.bank.gov.ua/get-user-certificate/xNLC5Dx7CxexOKjR_iUb" TargetMode="External"/><Relationship Id="rId202" Type="http://schemas.openxmlformats.org/officeDocument/2006/relationships/hyperlink" Target="https://talan.bank.gov.ua/get-user-certificate/xNLC5IMFGdEPnq8HEQUf" TargetMode="External"/><Relationship Id="rId223" Type="http://schemas.openxmlformats.org/officeDocument/2006/relationships/hyperlink" Target="https://talan.bank.gov.ua/get-user-certificate/xNLC5eSyVOyEXo0kHcAD" TargetMode="External"/><Relationship Id="rId244" Type="http://schemas.openxmlformats.org/officeDocument/2006/relationships/hyperlink" Target="https://talan.bank.gov.ua/get-user-certificate/xNLC5yJt-ZAlIBdU6iK2" TargetMode="External"/><Relationship Id="rId18" Type="http://schemas.openxmlformats.org/officeDocument/2006/relationships/hyperlink" Target="https://talan.bank.gov.ua/get-user-certificate/xNLC5owgiVtuEr0cQIDl" TargetMode="External"/><Relationship Id="rId39" Type="http://schemas.openxmlformats.org/officeDocument/2006/relationships/hyperlink" Target="https://talan.bank.gov.ua/get-user-certificate/xNLC5YzYkuodFzgsHWGr" TargetMode="External"/><Relationship Id="rId265" Type="http://schemas.openxmlformats.org/officeDocument/2006/relationships/hyperlink" Target="https://talan.bank.gov.ua/get-user-certificate/xNLC5WBx21dv13m6pAXs" TargetMode="External"/><Relationship Id="rId286" Type="http://schemas.openxmlformats.org/officeDocument/2006/relationships/hyperlink" Target="https://talan.bank.gov.ua/get-user-certificate/xNLC5fKAB65Xd11MgjJR" TargetMode="External"/><Relationship Id="rId50" Type="http://schemas.openxmlformats.org/officeDocument/2006/relationships/hyperlink" Target="https://talan.bank.gov.ua/get-user-certificate/xNLC5gQu4zKzN-aGsVAo" TargetMode="External"/><Relationship Id="rId104" Type="http://schemas.openxmlformats.org/officeDocument/2006/relationships/hyperlink" Target="https://talan.bank.gov.ua/get-user-certificate/xNLC5LtbulQXbaSqe-xP" TargetMode="External"/><Relationship Id="rId125" Type="http://schemas.openxmlformats.org/officeDocument/2006/relationships/hyperlink" Target="https://talan.bank.gov.ua/get-user-certificate/xNLC5BlW6fQ8UO3Z0lyR" TargetMode="External"/><Relationship Id="rId146" Type="http://schemas.openxmlformats.org/officeDocument/2006/relationships/hyperlink" Target="https://talan.bank.gov.ua/get-user-certificate/xNLC5LKVNi604A8QaOr8" TargetMode="External"/><Relationship Id="rId167" Type="http://schemas.openxmlformats.org/officeDocument/2006/relationships/hyperlink" Target="https://talan.bank.gov.ua/get-user-certificate/xNLC5560iyvd8z40osWU" TargetMode="External"/><Relationship Id="rId188" Type="http://schemas.openxmlformats.org/officeDocument/2006/relationships/hyperlink" Target="https://talan.bank.gov.ua/get-user-certificate/xNLC5WDyjEYZaJSyrvKQ" TargetMode="External"/><Relationship Id="rId311" Type="http://schemas.openxmlformats.org/officeDocument/2006/relationships/hyperlink" Target="https://talan.bank.gov.ua/get-user-certificate/xNLC5gFTp_3QeJc8jWl2" TargetMode="External"/><Relationship Id="rId332" Type="http://schemas.openxmlformats.org/officeDocument/2006/relationships/hyperlink" Target="https://talan.bank.gov.ua/get-user-certificate/kmyk0dNJmzw-ESIKI7pB" TargetMode="External"/><Relationship Id="rId71" Type="http://schemas.openxmlformats.org/officeDocument/2006/relationships/hyperlink" Target="https://talan.bank.gov.ua/get-user-certificate/xNLC5WV9PukM72QtuI6M" TargetMode="External"/><Relationship Id="rId92" Type="http://schemas.openxmlformats.org/officeDocument/2006/relationships/hyperlink" Target="https://talan.bank.gov.ua/get-user-certificate/xNLC5F5tu504sO_BtY0u" TargetMode="External"/><Relationship Id="rId213" Type="http://schemas.openxmlformats.org/officeDocument/2006/relationships/hyperlink" Target="https://talan.bank.gov.ua/get-user-certificate/xNLC5pFqOTkunzkN2F2n" TargetMode="External"/><Relationship Id="rId234" Type="http://schemas.openxmlformats.org/officeDocument/2006/relationships/hyperlink" Target="https://talan.bank.gov.ua/get-user-certificate/xNLC555ACGpvrj2zy85R" TargetMode="External"/><Relationship Id="rId2" Type="http://schemas.openxmlformats.org/officeDocument/2006/relationships/hyperlink" Target="https://talan.bank.gov.ua/get-user-certificate/xNLC5Pm3VlJuDTQO6xT9" TargetMode="External"/><Relationship Id="rId29" Type="http://schemas.openxmlformats.org/officeDocument/2006/relationships/hyperlink" Target="https://talan.bank.gov.ua/get-user-certificate/xNLC5XYkus3s-DoTSLZQ" TargetMode="External"/><Relationship Id="rId255" Type="http://schemas.openxmlformats.org/officeDocument/2006/relationships/hyperlink" Target="https://talan.bank.gov.ua/get-user-certificate/xNLC5j6phtpdw795RfkH" TargetMode="External"/><Relationship Id="rId276" Type="http://schemas.openxmlformats.org/officeDocument/2006/relationships/hyperlink" Target="https://talan.bank.gov.ua/get-user-certificate/xNLC5-Wx9tNjNlHUrINU" TargetMode="External"/><Relationship Id="rId297" Type="http://schemas.openxmlformats.org/officeDocument/2006/relationships/hyperlink" Target="https://talan.bank.gov.ua/get-user-certificate/xNLC5_uoEJL7sAFYQUJE" TargetMode="External"/><Relationship Id="rId40" Type="http://schemas.openxmlformats.org/officeDocument/2006/relationships/hyperlink" Target="https://talan.bank.gov.ua/get-user-certificate/xNLC5Pg3Ly5g02I_aWnF" TargetMode="External"/><Relationship Id="rId115" Type="http://schemas.openxmlformats.org/officeDocument/2006/relationships/hyperlink" Target="https://talan.bank.gov.ua/get-user-certificate/xNLC5VKPd639ci_7Vadj" TargetMode="External"/><Relationship Id="rId136" Type="http://schemas.openxmlformats.org/officeDocument/2006/relationships/hyperlink" Target="https://talan.bank.gov.ua/get-user-certificate/xNLC5Qb73ObCRZ4oya0F" TargetMode="External"/><Relationship Id="rId157" Type="http://schemas.openxmlformats.org/officeDocument/2006/relationships/hyperlink" Target="https://talan.bank.gov.ua/get-user-certificate/xNLC5CxGyctKtfsj0QU9" TargetMode="External"/><Relationship Id="rId178" Type="http://schemas.openxmlformats.org/officeDocument/2006/relationships/hyperlink" Target="https://talan.bank.gov.ua/get-user-certificate/xNLC5UNh-By6zkoPhp0n" TargetMode="External"/><Relationship Id="rId301" Type="http://schemas.openxmlformats.org/officeDocument/2006/relationships/hyperlink" Target="https://talan.bank.gov.ua/get-user-certificate/xNLC5IHG6xHlU3uvuSWi" TargetMode="External"/><Relationship Id="rId322" Type="http://schemas.openxmlformats.org/officeDocument/2006/relationships/hyperlink" Target="https://talan.bank.gov.ua/get-user-certificate/xNLC5kUS1LWAJGmtzspk" TargetMode="External"/><Relationship Id="rId61" Type="http://schemas.openxmlformats.org/officeDocument/2006/relationships/hyperlink" Target="https://talan.bank.gov.ua/get-user-certificate/xNLC5Y7AmOPrsyaOOd_9" TargetMode="External"/><Relationship Id="rId82" Type="http://schemas.openxmlformats.org/officeDocument/2006/relationships/hyperlink" Target="https://talan.bank.gov.ua/get-user-certificate/xNLC5skzVU4xDB0cwcdi" TargetMode="External"/><Relationship Id="rId199" Type="http://schemas.openxmlformats.org/officeDocument/2006/relationships/hyperlink" Target="https://talan.bank.gov.ua/get-user-certificate/xNLC5zxu1uj6BLBHQEnr" TargetMode="External"/><Relationship Id="rId203" Type="http://schemas.openxmlformats.org/officeDocument/2006/relationships/hyperlink" Target="https://talan.bank.gov.ua/get-user-certificate/xNLC5QqHt92It3zX08A8" TargetMode="External"/><Relationship Id="rId19" Type="http://schemas.openxmlformats.org/officeDocument/2006/relationships/hyperlink" Target="https://talan.bank.gov.ua/get-user-certificate/xNLC5LQJYIn-S8FkIEt2" TargetMode="External"/><Relationship Id="rId224" Type="http://schemas.openxmlformats.org/officeDocument/2006/relationships/hyperlink" Target="https://talan.bank.gov.ua/get-user-certificate/xNLC52nCgCmPnSsvwuf6" TargetMode="External"/><Relationship Id="rId245" Type="http://schemas.openxmlformats.org/officeDocument/2006/relationships/hyperlink" Target="https://talan.bank.gov.ua/get-user-certificate/xNLC5X9_87jiZEdL3Gur" TargetMode="External"/><Relationship Id="rId266" Type="http://schemas.openxmlformats.org/officeDocument/2006/relationships/hyperlink" Target="https://talan.bank.gov.ua/get-user-certificate/xNLC5EhV8x1H_qVONc7q" TargetMode="External"/><Relationship Id="rId287" Type="http://schemas.openxmlformats.org/officeDocument/2006/relationships/hyperlink" Target="https://talan.bank.gov.ua/get-user-certificate/xNLC5EVvr3NleqiWKo31" TargetMode="External"/><Relationship Id="rId30" Type="http://schemas.openxmlformats.org/officeDocument/2006/relationships/hyperlink" Target="https://talan.bank.gov.ua/get-user-certificate/xNLC53ruf4F80mtI-xKA" TargetMode="External"/><Relationship Id="rId105" Type="http://schemas.openxmlformats.org/officeDocument/2006/relationships/hyperlink" Target="https://talan.bank.gov.ua/get-user-certificate/xNLC59fUcoykacyRHo1b" TargetMode="External"/><Relationship Id="rId126" Type="http://schemas.openxmlformats.org/officeDocument/2006/relationships/hyperlink" Target="https://talan.bank.gov.ua/get-user-certificate/xNLC5KV1zbsAQrB1ZVur" TargetMode="External"/><Relationship Id="rId147" Type="http://schemas.openxmlformats.org/officeDocument/2006/relationships/hyperlink" Target="https://talan.bank.gov.ua/get-user-certificate/xNLC5YjTN6yC7xgm__pZ" TargetMode="External"/><Relationship Id="rId168" Type="http://schemas.openxmlformats.org/officeDocument/2006/relationships/hyperlink" Target="https://talan.bank.gov.ua/get-user-certificate/xNLC5ME5BzZylH0cGTjV" TargetMode="External"/><Relationship Id="rId312" Type="http://schemas.openxmlformats.org/officeDocument/2006/relationships/hyperlink" Target="https://talan.bank.gov.ua/get-user-certificate/xNLC51g3DBGawa-JE2pr" TargetMode="External"/><Relationship Id="rId333" Type="http://schemas.openxmlformats.org/officeDocument/2006/relationships/hyperlink" Target="https://talan.bank.gov.ua/get-user-certificate/Kkf-3FpGYhLKJAv_HjPP" TargetMode="External"/><Relationship Id="rId51" Type="http://schemas.openxmlformats.org/officeDocument/2006/relationships/hyperlink" Target="https://talan.bank.gov.ua/get-user-certificate/xNLC5mGqmC4-Q0WpDNVL" TargetMode="External"/><Relationship Id="rId72" Type="http://schemas.openxmlformats.org/officeDocument/2006/relationships/hyperlink" Target="https://talan.bank.gov.ua/get-user-certificate/xNLC537fkgw2y1wm_W91" TargetMode="External"/><Relationship Id="rId93" Type="http://schemas.openxmlformats.org/officeDocument/2006/relationships/hyperlink" Target="https://talan.bank.gov.ua/get-user-certificate/xNLC5ZY3D9eWhVlizewf" TargetMode="External"/><Relationship Id="rId189" Type="http://schemas.openxmlformats.org/officeDocument/2006/relationships/hyperlink" Target="https://talan.bank.gov.ua/get-user-certificate/xNLC5TQjoPydSwtVDfNp" TargetMode="External"/><Relationship Id="rId3" Type="http://schemas.openxmlformats.org/officeDocument/2006/relationships/hyperlink" Target="https://talan.bank.gov.ua/get-user-certificate/xNLC5VrdcBgdUKWsFhpX" TargetMode="External"/><Relationship Id="rId214" Type="http://schemas.openxmlformats.org/officeDocument/2006/relationships/hyperlink" Target="https://talan.bank.gov.ua/get-user-certificate/xNLC5PU9UtPcDRfE1MDr" TargetMode="External"/><Relationship Id="rId235" Type="http://schemas.openxmlformats.org/officeDocument/2006/relationships/hyperlink" Target="https://talan.bank.gov.ua/get-user-certificate/xNLC5LTBnxmCbPjsDWPL" TargetMode="External"/><Relationship Id="rId256" Type="http://schemas.openxmlformats.org/officeDocument/2006/relationships/hyperlink" Target="https://talan.bank.gov.ua/get-user-certificate/xNLC5HT7Cbha0EiLTDol" TargetMode="External"/><Relationship Id="rId277" Type="http://schemas.openxmlformats.org/officeDocument/2006/relationships/hyperlink" Target="https://talan.bank.gov.ua/get-user-certificate/xNLC5s9Y29PgdcWyJ0Y9" TargetMode="External"/><Relationship Id="rId298" Type="http://schemas.openxmlformats.org/officeDocument/2006/relationships/hyperlink" Target="https://talan.bank.gov.ua/get-user-certificate/xNLC5lYP-hTu4v_CVa_S" TargetMode="External"/><Relationship Id="rId116" Type="http://schemas.openxmlformats.org/officeDocument/2006/relationships/hyperlink" Target="https://talan.bank.gov.ua/get-user-certificate/xNLC5s2lEWb3__RGr_im" TargetMode="External"/><Relationship Id="rId137" Type="http://schemas.openxmlformats.org/officeDocument/2006/relationships/hyperlink" Target="https://talan.bank.gov.ua/get-user-certificate/xNLC5UZfPn5H4UxClLgh" TargetMode="External"/><Relationship Id="rId158" Type="http://schemas.openxmlformats.org/officeDocument/2006/relationships/hyperlink" Target="https://talan.bank.gov.ua/get-user-certificate/xNLC5ZBg2jGilb0MbPnp" TargetMode="External"/><Relationship Id="rId302" Type="http://schemas.openxmlformats.org/officeDocument/2006/relationships/hyperlink" Target="https://talan.bank.gov.ua/get-user-certificate/xNLC5-aLdGI07e-AIGHJ" TargetMode="External"/><Relationship Id="rId323" Type="http://schemas.openxmlformats.org/officeDocument/2006/relationships/hyperlink" Target="https://talan.bank.gov.ua/get-user-certificate/xNLC5ztVZlSqJ6rsF33G" TargetMode="External"/><Relationship Id="rId20" Type="http://schemas.openxmlformats.org/officeDocument/2006/relationships/hyperlink" Target="https://talan.bank.gov.ua/get-user-certificate/xNLC5Qd1GFgOFZ9qrdui" TargetMode="External"/><Relationship Id="rId41" Type="http://schemas.openxmlformats.org/officeDocument/2006/relationships/hyperlink" Target="https://talan.bank.gov.ua/get-user-certificate/xNLC5wXigKak03qzcnfV" TargetMode="External"/><Relationship Id="rId62" Type="http://schemas.openxmlformats.org/officeDocument/2006/relationships/hyperlink" Target="https://talan.bank.gov.ua/get-user-certificate/xNLC5hud-sH48XSvD93t" TargetMode="External"/><Relationship Id="rId83" Type="http://schemas.openxmlformats.org/officeDocument/2006/relationships/hyperlink" Target="https://talan.bank.gov.ua/get-user-certificate/xNLC5-hjNbG42Tw3UkzA" TargetMode="External"/><Relationship Id="rId179" Type="http://schemas.openxmlformats.org/officeDocument/2006/relationships/hyperlink" Target="https://talan.bank.gov.ua/get-user-certificate/xNLC5mpLxVZOKpxgg5st" TargetMode="External"/><Relationship Id="rId190" Type="http://schemas.openxmlformats.org/officeDocument/2006/relationships/hyperlink" Target="https://talan.bank.gov.ua/get-user-certificate/xNLC5NR4DdlfPHriz_4q" TargetMode="External"/><Relationship Id="rId204" Type="http://schemas.openxmlformats.org/officeDocument/2006/relationships/hyperlink" Target="https://talan.bank.gov.ua/get-user-certificate/xNLC5dZqGjYa67af273F" TargetMode="External"/><Relationship Id="rId225" Type="http://schemas.openxmlformats.org/officeDocument/2006/relationships/hyperlink" Target="https://talan.bank.gov.ua/get-user-certificate/xNLC56hTv4LETZRw2OlR" TargetMode="External"/><Relationship Id="rId246" Type="http://schemas.openxmlformats.org/officeDocument/2006/relationships/hyperlink" Target="https://talan.bank.gov.ua/get-user-certificate/xNLC5RFIHmMQFLbNiMpb" TargetMode="External"/><Relationship Id="rId267" Type="http://schemas.openxmlformats.org/officeDocument/2006/relationships/hyperlink" Target="https://talan.bank.gov.ua/get-user-certificate/xNLC5pqlPnPX6XvLrQnu" TargetMode="External"/><Relationship Id="rId288" Type="http://schemas.openxmlformats.org/officeDocument/2006/relationships/hyperlink" Target="https://talan.bank.gov.ua/get-user-certificate/xNLC5kv82x8NsbxtfSdf" TargetMode="External"/><Relationship Id="rId106" Type="http://schemas.openxmlformats.org/officeDocument/2006/relationships/hyperlink" Target="https://talan.bank.gov.ua/get-user-certificate/xNLC5wJce4Ey26tJwkeX" TargetMode="External"/><Relationship Id="rId127" Type="http://schemas.openxmlformats.org/officeDocument/2006/relationships/hyperlink" Target="https://talan.bank.gov.ua/get-user-certificate/xNLC5yc9N6kLyUKnxU-5" TargetMode="External"/><Relationship Id="rId313" Type="http://schemas.openxmlformats.org/officeDocument/2006/relationships/hyperlink" Target="https://talan.bank.gov.ua/get-user-certificate/xNLC5bxiKkCJnbx3Jq4D" TargetMode="External"/><Relationship Id="rId10" Type="http://schemas.openxmlformats.org/officeDocument/2006/relationships/hyperlink" Target="https://talan.bank.gov.ua/get-user-certificate/xNLC5egv_2NpYlfw89lZ" TargetMode="External"/><Relationship Id="rId31" Type="http://schemas.openxmlformats.org/officeDocument/2006/relationships/hyperlink" Target="https://talan.bank.gov.ua/get-user-certificate/xNLC5Kl2BhK0bOZLUnJ_" TargetMode="External"/><Relationship Id="rId52" Type="http://schemas.openxmlformats.org/officeDocument/2006/relationships/hyperlink" Target="https://talan.bank.gov.ua/get-user-certificate/xNLC5JyR6SFjDYvF4VdR" TargetMode="External"/><Relationship Id="rId73" Type="http://schemas.openxmlformats.org/officeDocument/2006/relationships/hyperlink" Target="https://talan.bank.gov.ua/get-user-certificate/xNLC5Qr25xXivYliQHiR" TargetMode="External"/><Relationship Id="rId94" Type="http://schemas.openxmlformats.org/officeDocument/2006/relationships/hyperlink" Target="https://talan.bank.gov.ua/get-user-certificate/xNLC5AQ7D9ZDDl9OhITM" TargetMode="External"/><Relationship Id="rId148" Type="http://schemas.openxmlformats.org/officeDocument/2006/relationships/hyperlink" Target="https://talan.bank.gov.ua/get-user-certificate/xNLC5_ng4GAK2rK7_GOM" TargetMode="External"/><Relationship Id="rId169" Type="http://schemas.openxmlformats.org/officeDocument/2006/relationships/hyperlink" Target="https://talan.bank.gov.ua/get-user-certificate/xNLC5xhHxfN2Wv50iJut" TargetMode="External"/><Relationship Id="rId334" Type="http://schemas.openxmlformats.org/officeDocument/2006/relationships/hyperlink" Target="https://talan.bank.gov.ua/get-user-certificate/Kkf-3_XBNrqS8YU8eZkp" TargetMode="External"/><Relationship Id="rId4" Type="http://schemas.openxmlformats.org/officeDocument/2006/relationships/hyperlink" Target="https://talan.bank.gov.ua/get-user-certificate/xNLC5JuIbJMNC9OuWu2X" TargetMode="External"/><Relationship Id="rId180" Type="http://schemas.openxmlformats.org/officeDocument/2006/relationships/hyperlink" Target="https://talan.bank.gov.ua/get-user-certificate/xNLC56FUm5iVsRCAF45K" TargetMode="External"/><Relationship Id="rId215" Type="http://schemas.openxmlformats.org/officeDocument/2006/relationships/hyperlink" Target="https://talan.bank.gov.ua/get-user-certificate/xNLC5XQeHA3NotCxTHdo" TargetMode="External"/><Relationship Id="rId236" Type="http://schemas.openxmlformats.org/officeDocument/2006/relationships/hyperlink" Target="https://talan.bank.gov.ua/get-user-certificate/xNLC5i__KYmrSeCY5O0b" TargetMode="External"/><Relationship Id="rId257" Type="http://schemas.openxmlformats.org/officeDocument/2006/relationships/hyperlink" Target="https://talan.bank.gov.ua/get-user-certificate/xNLC5GIZSZuFeIUWoXTS" TargetMode="External"/><Relationship Id="rId278" Type="http://schemas.openxmlformats.org/officeDocument/2006/relationships/hyperlink" Target="https://talan.bank.gov.ua/get-user-certificate/xNLC56C4vk8eQxwmgAUH" TargetMode="External"/><Relationship Id="rId303" Type="http://schemas.openxmlformats.org/officeDocument/2006/relationships/hyperlink" Target="https://talan.bank.gov.ua/get-user-certificate/xNLC5Bvi9yV2oIgranac" TargetMode="External"/><Relationship Id="rId42" Type="http://schemas.openxmlformats.org/officeDocument/2006/relationships/hyperlink" Target="https://talan.bank.gov.ua/get-user-certificate/xNLC5s3AmGTknHti3BPs" TargetMode="External"/><Relationship Id="rId84" Type="http://schemas.openxmlformats.org/officeDocument/2006/relationships/hyperlink" Target="https://talan.bank.gov.ua/get-user-certificate/xNLC5HG3KkCU4FoV6ruE" TargetMode="External"/><Relationship Id="rId138" Type="http://schemas.openxmlformats.org/officeDocument/2006/relationships/hyperlink" Target="https://talan.bank.gov.ua/get-user-certificate/xNLC5QS09UANsLXdS12V" TargetMode="External"/><Relationship Id="rId191" Type="http://schemas.openxmlformats.org/officeDocument/2006/relationships/hyperlink" Target="https://talan.bank.gov.ua/get-user-certificate/xNLC5Tl0vm8vv05OX44-" TargetMode="External"/><Relationship Id="rId205" Type="http://schemas.openxmlformats.org/officeDocument/2006/relationships/hyperlink" Target="https://talan.bank.gov.ua/get-user-certificate/xNLC5aW_2tRNmoLI_hcj" TargetMode="External"/><Relationship Id="rId247" Type="http://schemas.openxmlformats.org/officeDocument/2006/relationships/hyperlink" Target="https://talan.bank.gov.ua/get-user-certificate/xNLC5_kjdoYJwKiozpq3" TargetMode="External"/><Relationship Id="rId107" Type="http://schemas.openxmlformats.org/officeDocument/2006/relationships/hyperlink" Target="https://talan.bank.gov.ua/get-user-certificate/xNLC5fCyCRxUsDVgscAk" TargetMode="External"/><Relationship Id="rId289" Type="http://schemas.openxmlformats.org/officeDocument/2006/relationships/hyperlink" Target="https://talan.bank.gov.ua/get-user-certificate/xNLC5gzcW5VrWyo_4pxQ" TargetMode="External"/><Relationship Id="rId11" Type="http://schemas.openxmlformats.org/officeDocument/2006/relationships/hyperlink" Target="https://talan.bank.gov.ua/get-user-certificate/xNLC5UdI9NMHvHgbMe1o" TargetMode="External"/><Relationship Id="rId53" Type="http://schemas.openxmlformats.org/officeDocument/2006/relationships/hyperlink" Target="https://talan.bank.gov.ua/get-user-certificate/xNLC5d8F3oaH6PHcg3pG" TargetMode="External"/><Relationship Id="rId149" Type="http://schemas.openxmlformats.org/officeDocument/2006/relationships/hyperlink" Target="https://talan.bank.gov.ua/get-user-certificate/xNLC5vzYHkxICRY5ZcTM" TargetMode="External"/><Relationship Id="rId314" Type="http://schemas.openxmlformats.org/officeDocument/2006/relationships/hyperlink" Target="https://talan.bank.gov.ua/get-user-certificate/xNLC5NLBd9UiPh_PMPXb" TargetMode="External"/><Relationship Id="rId95" Type="http://schemas.openxmlformats.org/officeDocument/2006/relationships/hyperlink" Target="https://talan.bank.gov.ua/get-user-certificate/xNLC5DEdoWhBNtZohCr6" TargetMode="External"/><Relationship Id="rId160" Type="http://schemas.openxmlformats.org/officeDocument/2006/relationships/hyperlink" Target="https://talan.bank.gov.ua/get-user-certificate/xNLC5kPyYx4xx-MpsQlq" TargetMode="External"/><Relationship Id="rId216" Type="http://schemas.openxmlformats.org/officeDocument/2006/relationships/hyperlink" Target="https://talan.bank.gov.ua/get-user-certificate/xNLC5K5KOVk4c_r8EKoY" TargetMode="External"/><Relationship Id="rId258" Type="http://schemas.openxmlformats.org/officeDocument/2006/relationships/hyperlink" Target="https://talan.bank.gov.ua/get-user-certificate/xNLC5x4caCBUr1DWoOlx" TargetMode="External"/><Relationship Id="rId22" Type="http://schemas.openxmlformats.org/officeDocument/2006/relationships/hyperlink" Target="https://talan.bank.gov.ua/get-user-certificate/xNLC5MFuhNbhopU_NG87" TargetMode="External"/><Relationship Id="rId64" Type="http://schemas.openxmlformats.org/officeDocument/2006/relationships/hyperlink" Target="https://talan.bank.gov.ua/get-user-certificate/xNLC5U1EdN-96DXGTxZf" TargetMode="External"/><Relationship Id="rId118" Type="http://schemas.openxmlformats.org/officeDocument/2006/relationships/hyperlink" Target="https://talan.bank.gov.ua/get-user-certificate/xNLC5o9JMyJFBhsv91dH" TargetMode="External"/><Relationship Id="rId325" Type="http://schemas.openxmlformats.org/officeDocument/2006/relationships/hyperlink" Target="https://talan.bank.gov.ua/get-user-certificate/xNLC5lUsXC3OW6r2bmh4" TargetMode="External"/><Relationship Id="rId171" Type="http://schemas.openxmlformats.org/officeDocument/2006/relationships/hyperlink" Target="https://talan.bank.gov.ua/get-user-certificate/xNLC5DrDKiP5G9oGIhB7" TargetMode="External"/><Relationship Id="rId227" Type="http://schemas.openxmlformats.org/officeDocument/2006/relationships/hyperlink" Target="https://talan.bank.gov.ua/get-user-certificate/xNLC5cXo851J5_E6UkqB" TargetMode="External"/><Relationship Id="rId269" Type="http://schemas.openxmlformats.org/officeDocument/2006/relationships/hyperlink" Target="https://talan.bank.gov.ua/get-user-certificate/xNLC5ogT0zeJTmg5fIrV" TargetMode="External"/><Relationship Id="rId33" Type="http://schemas.openxmlformats.org/officeDocument/2006/relationships/hyperlink" Target="https://talan.bank.gov.ua/get-user-certificate/xNLC5U9jFwmyc-CFY0WQ" TargetMode="External"/><Relationship Id="rId129" Type="http://schemas.openxmlformats.org/officeDocument/2006/relationships/hyperlink" Target="https://talan.bank.gov.ua/get-user-certificate/xNLC5OV2sPU9qmi5u5rl" TargetMode="External"/><Relationship Id="rId280" Type="http://schemas.openxmlformats.org/officeDocument/2006/relationships/hyperlink" Target="https://talan.bank.gov.ua/get-user-certificate/xNLC5Oye7ZGr8xtyaS_s" TargetMode="External"/><Relationship Id="rId75" Type="http://schemas.openxmlformats.org/officeDocument/2006/relationships/hyperlink" Target="https://talan.bank.gov.ua/get-user-certificate/xNLC56UdNpvmF1XyNAsq" TargetMode="External"/><Relationship Id="rId140" Type="http://schemas.openxmlformats.org/officeDocument/2006/relationships/hyperlink" Target="https://talan.bank.gov.ua/get-user-certificate/xNLC5JtoRNrYpaook3Y_" TargetMode="External"/><Relationship Id="rId182" Type="http://schemas.openxmlformats.org/officeDocument/2006/relationships/hyperlink" Target="https://talan.bank.gov.ua/get-user-certificate/xNLC5pDX4JX7tZ6hLFzW" TargetMode="External"/><Relationship Id="rId6" Type="http://schemas.openxmlformats.org/officeDocument/2006/relationships/hyperlink" Target="https://talan.bank.gov.ua/get-user-certificate/xNLC5NK30A0ORxpWRZJS" TargetMode="External"/><Relationship Id="rId238" Type="http://schemas.openxmlformats.org/officeDocument/2006/relationships/hyperlink" Target="https://talan.bank.gov.ua/get-user-certificate/xNLC5qahhzd0NMDyZYoS" TargetMode="External"/><Relationship Id="rId291" Type="http://schemas.openxmlformats.org/officeDocument/2006/relationships/hyperlink" Target="https://talan.bank.gov.ua/get-user-certificate/xNLC5Mwo5WStZMKVW52W" TargetMode="External"/><Relationship Id="rId305" Type="http://schemas.openxmlformats.org/officeDocument/2006/relationships/hyperlink" Target="https://talan.bank.gov.ua/get-user-certificate/xNLC5cvr_2FwpBKbKt77" TargetMode="External"/><Relationship Id="rId44" Type="http://schemas.openxmlformats.org/officeDocument/2006/relationships/hyperlink" Target="https://talan.bank.gov.ua/get-user-certificate/xNLC5j4xBAkUTw-3Cnxk" TargetMode="External"/><Relationship Id="rId86" Type="http://schemas.openxmlformats.org/officeDocument/2006/relationships/hyperlink" Target="https://talan.bank.gov.ua/get-user-certificate/xNLC5-bogiPGQ83dWxND" TargetMode="External"/><Relationship Id="rId151" Type="http://schemas.openxmlformats.org/officeDocument/2006/relationships/hyperlink" Target="https://talan.bank.gov.ua/get-user-certificate/xNLC5f11xOAbMTKXNkMG" TargetMode="External"/><Relationship Id="rId193" Type="http://schemas.openxmlformats.org/officeDocument/2006/relationships/hyperlink" Target="https://talan.bank.gov.ua/get-user-certificate/xNLC5Aqo6wENk3fm-IgU" TargetMode="External"/><Relationship Id="rId207" Type="http://schemas.openxmlformats.org/officeDocument/2006/relationships/hyperlink" Target="https://talan.bank.gov.ua/get-user-certificate/xNLC5gVLYMQR719h-Pob" TargetMode="External"/><Relationship Id="rId249" Type="http://schemas.openxmlformats.org/officeDocument/2006/relationships/hyperlink" Target="https://talan.bank.gov.ua/get-user-certificate/xNLC5x2_1uo9HN7SR9B7" TargetMode="External"/><Relationship Id="rId13" Type="http://schemas.openxmlformats.org/officeDocument/2006/relationships/hyperlink" Target="https://talan.bank.gov.ua/get-user-certificate/xNLC5ohxglgOY_NqOP7F" TargetMode="External"/><Relationship Id="rId109" Type="http://schemas.openxmlformats.org/officeDocument/2006/relationships/hyperlink" Target="https://talan.bank.gov.ua/get-user-certificate/xNLC5NmD-1QT73biHmXH" TargetMode="External"/><Relationship Id="rId260" Type="http://schemas.openxmlformats.org/officeDocument/2006/relationships/hyperlink" Target="https://talan.bank.gov.ua/get-user-certificate/xNLC5vq90Ht6zW2jGuLI" TargetMode="External"/><Relationship Id="rId316" Type="http://schemas.openxmlformats.org/officeDocument/2006/relationships/hyperlink" Target="https://talan.bank.gov.ua/get-user-certificate/xNLC5FG3bIGbrUhiRv4l" TargetMode="External"/><Relationship Id="rId55" Type="http://schemas.openxmlformats.org/officeDocument/2006/relationships/hyperlink" Target="https://talan.bank.gov.ua/get-user-certificate/xNLC5ynWlguCkSSMIrit" TargetMode="External"/><Relationship Id="rId97" Type="http://schemas.openxmlformats.org/officeDocument/2006/relationships/hyperlink" Target="https://talan.bank.gov.ua/get-user-certificate/xNLC5tK7dfputY9qbHYM" TargetMode="External"/><Relationship Id="rId120" Type="http://schemas.openxmlformats.org/officeDocument/2006/relationships/hyperlink" Target="https://talan.bank.gov.ua/get-user-certificate/xNLC5NJ6ZzS812hdK5mE" TargetMode="External"/><Relationship Id="rId162" Type="http://schemas.openxmlformats.org/officeDocument/2006/relationships/hyperlink" Target="https://talan.bank.gov.ua/get-user-certificate/xNLC56TIVEKuRxc3QSkA" TargetMode="External"/><Relationship Id="rId218" Type="http://schemas.openxmlformats.org/officeDocument/2006/relationships/hyperlink" Target="https://talan.bank.gov.ua/get-user-certificate/xNLC55odmJLweR2FOHXf" TargetMode="External"/><Relationship Id="rId271" Type="http://schemas.openxmlformats.org/officeDocument/2006/relationships/hyperlink" Target="https://talan.bank.gov.ua/get-user-certificate/xNLC5mtCYfJUue_VE_I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5"/>
  <sheetViews>
    <sheetView tabSelected="1" topLeftCell="A90" workbookViewId="0">
      <selection activeCell="E98" sqref="E98"/>
    </sheetView>
  </sheetViews>
  <sheetFormatPr defaultRowHeight="14.4" x14ac:dyDescent="0.3"/>
  <cols>
    <col min="1" max="1" width="8.88671875" style="1"/>
    <col min="2" max="2" width="14.88671875" style="1" customWidth="1"/>
    <col min="3" max="3" width="47.44140625" style="1" customWidth="1"/>
    <col min="4" max="4" width="30.5546875" style="1" customWidth="1"/>
    <col min="5" max="5" width="26.6640625" style="1" customWidth="1"/>
    <col min="6" max="6" width="34" style="1" customWidth="1"/>
    <col min="7" max="7" width="24.88671875" style="1" customWidth="1"/>
    <col min="8" max="16384" width="8.88671875" style="1"/>
  </cols>
  <sheetData>
    <row r="1" spans="1:7" ht="28.8" x14ac:dyDescent="0.3">
      <c r="A1" s="2" t="s">
        <v>1660</v>
      </c>
      <c r="B1" s="2" t="s">
        <v>1661</v>
      </c>
      <c r="C1" s="2" t="s">
        <v>1662</v>
      </c>
      <c r="D1" s="2" t="s">
        <v>1663</v>
      </c>
      <c r="E1" s="2" t="s">
        <v>1664</v>
      </c>
      <c r="F1" s="2" t="s">
        <v>0</v>
      </c>
      <c r="G1" s="2" t="s">
        <v>1</v>
      </c>
    </row>
    <row r="2" spans="1:7" ht="28.8" x14ac:dyDescent="0.3">
      <c r="A2" s="1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tr">
        <f>HYPERLINK("https://talan.bank.gov.ua/get-user-certificate/xNLC5dCSu_oBMXruD8my","Завантажити сертифікат")</f>
        <v>Завантажити сертифікат</v>
      </c>
    </row>
    <row r="3" spans="1:7" x14ac:dyDescent="0.3">
      <c r="A3" s="1">
        <v>2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tr">
        <f>HYPERLINK("https://talan.bank.gov.ua/get-user-certificate/xNLC5Pm3VlJuDTQO6xT9","Завантажити сертифікат")</f>
        <v>Завантажити сертифікат</v>
      </c>
    </row>
    <row r="4" spans="1:7" ht="28.8" x14ac:dyDescent="0.3">
      <c r="A4" s="1">
        <v>3</v>
      </c>
      <c r="B4" s="1" t="s">
        <v>12</v>
      </c>
      <c r="C4" s="1" t="s">
        <v>13</v>
      </c>
      <c r="D4" s="1" t="s">
        <v>14</v>
      </c>
      <c r="E4" s="1" t="s">
        <v>15</v>
      </c>
      <c r="F4" s="1" t="s">
        <v>16</v>
      </c>
      <c r="G4" s="1" t="str">
        <f>HYPERLINK("https://talan.bank.gov.ua/get-user-certificate/xNLC5VrdcBgdUKWsFhpX","Завантажити сертифікат")</f>
        <v>Завантажити сертифікат</v>
      </c>
    </row>
    <row r="5" spans="1:7" x14ac:dyDescent="0.3">
      <c r="A5" s="1">
        <v>4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tr">
        <f>HYPERLINK("https://talan.bank.gov.ua/get-user-certificate/xNLC5JuIbJMNC9OuWu2X","Завантажити сертифікат")</f>
        <v>Завантажити сертифікат</v>
      </c>
    </row>
    <row r="6" spans="1:7" x14ac:dyDescent="0.3">
      <c r="A6" s="1">
        <v>5</v>
      </c>
      <c r="B6" s="1" t="s">
        <v>22</v>
      </c>
      <c r="C6" s="1" t="s">
        <v>23</v>
      </c>
      <c r="D6" s="1" t="s">
        <v>24</v>
      </c>
      <c r="E6" s="1" t="s">
        <v>25</v>
      </c>
      <c r="F6" s="1" t="s">
        <v>26</v>
      </c>
      <c r="G6" s="1" t="str">
        <f>HYPERLINK("https://talan.bank.gov.ua/get-user-certificate/xNLC5DiKd6265UrVZqYm","Завантажити сертифікат")</f>
        <v>Завантажити сертифікат</v>
      </c>
    </row>
    <row r="7" spans="1:7" x14ac:dyDescent="0.3">
      <c r="A7" s="1">
        <v>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tr">
        <f>HYPERLINK("https://talan.bank.gov.ua/get-user-certificate/xNLC5NK30A0ORxpWRZJS","Завантажити сертифікат")</f>
        <v>Завантажити сертифікат</v>
      </c>
    </row>
    <row r="8" spans="1:7" ht="28.8" x14ac:dyDescent="0.3">
      <c r="A8" s="1">
        <v>7</v>
      </c>
      <c r="B8" s="1" t="s">
        <v>32</v>
      </c>
      <c r="C8" s="1" t="s">
        <v>33</v>
      </c>
      <c r="D8" s="1" t="s">
        <v>34</v>
      </c>
      <c r="E8" s="1" t="s">
        <v>35</v>
      </c>
      <c r="F8" s="1" t="s">
        <v>36</v>
      </c>
      <c r="G8" s="1" t="str">
        <f>HYPERLINK("https://talan.bank.gov.ua/get-user-certificate/xNLC5X0vqe92EDH1v6fY","Завантажити сертифікат")</f>
        <v>Завантажити сертифікат</v>
      </c>
    </row>
    <row r="9" spans="1:7" ht="28.8" x14ac:dyDescent="0.3">
      <c r="A9" s="1">
        <v>8</v>
      </c>
      <c r="B9" s="1" t="s">
        <v>37</v>
      </c>
      <c r="C9" s="1" t="s">
        <v>38</v>
      </c>
      <c r="D9" s="1" t="s">
        <v>39</v>
      </c>
      <c r="E9" s="1" t="s">
        <v>40</v>
      </c>
      <c r="F9" s="1" t="s">
        <v>41</v>
      </c>
      <c r="G9" s="1" t="str">
        <f>HYPERLINK("https://talan.bank.gov.ua/get-user-certificate/xNLC5dP5DroZbT23J4qu","Завантажити сертифікат")</f>
        <v>Завантажити сертифікат</v>
      </c>
    </row>
    <row r="10" spans="1:7" ht="28.8" x14ac:dyDescent="0.3">
      <c r="A10" s="1">
        <v>9</v>
      </c>
      <c r="B10" s="1" t="s">
        <v>42</v>
      </c>
      <c r="C10" s="1" t="s">
        <v>43</v>
      </c>
      <c r="D10" s="1" t="s">
        <v>44</v>
      </c>
      <c r="E10" s="1" t="s">
        <v>45</v>
      </c>
      <c r="F10" s="1" t="s">
        <v>46</v>
      </c>
      <c r="G10" s="1" t="str">
        <f>HYPERLINK("https://talan.bank.gov.ua/get-user-certificate/xNLC50HB2MXMjF9zqqmh","Завантажити сертифікат")</f>
        <v>Завантажити сертифікат</v>
      </c>
    </row>
    <row r="11" spans="1:7" ht="28.8" x14ac:dyDescent="0.3">
      <c r="A11" s="1">
        <v>10</v>
      </c>
      <c r="B11" s="1" t="s">
        <v>47</v>
      </c>
      <c r="C11" s="1" t="s">
        <v>48</v>
      </c>
      <c r="D11" s="1" t="s">
        <v>49</v>
      </c>
      <c r="E11" s="1" t="s">
        <v>50</v>
      </c>
      <c r="F11" s="1" t="s">
        <v>51</v>
      </c>
      <c r="G11" s="1" t="str">
        <f>HYPERLINK("https://talan.bank.gov.ua/get-user-certificate/xNLC5egv_2NpYlfw89lZ","Завантажити сертифікат")</f>
        <v>Завантажити сертифікат</v>
      </c>
    </row>
    <row r="12" spans="1:7" ht="28.8" x14ac:dyDescent="0.3">
      <c r="A12" s="1">
        <v>11</v>
      </c>
      <c r="B12" s="1" t="s">
        <v>52</v>
      </c>
      <c r="C12" s="1" t="s">
        <v>53</v>
      </c>
      <c r="D12" s="1" t="s">
        <v>54</v>
      </c>
      <c r="E12" s="1" t="s">
        <v>55</v>
      </c>
      <c r="F12" s="1" t="s">
        <v>56</v>
      </c>
      <c r="G12" s="1" t="str">
        <f>HYPERLINK("https://talan.bank.gov.ua/get-user-certificate/xNLC5UdI9NMHvHgbMe1o","Завантажити сертифікат")</f>
        <v>Завантажити сертифікат</v>
      </c>
    </row>
    <row r="13" spans="1:7" ht="28.8" x14ac:dyDescent="0.3">
      <c r="A13" s="1">
        <v>12</v>
      </c>
      <c r="B13" s="1" t="s">
        <v>57</v>
      </c>
      <c r="C13" s="1" t="s">
        <v>58</v>
      </c>
      <c r="D13" s="1" t="s">
        <v>59</v>
      </c>
      <c r="E13" s="1" t="s">
        <v>60</v>
      </c>
      <c r="F13" s="1" t="s">
        <v>61</v>
      </c>
      <c r="G13" s="1" t="str">
        <f>HYPERLINK("https://talan.bank.gov.ua/get-user-certificate/xNLC5C4TRiLR4p8PcPXm","Завантажити сертифікат")</f>
        <v>Завантажити сертифікат</v>
      </c>
    </row>
    <row r="14" spans="1:7" ht="28.8" x14ac:dyDescent="0.3">
      <c r="A14" s="1">
        <v>13</v>
      </c>
      <c r="B14" s="1" t="s">
        <v>62</v>
      </c>
      <c r="C14" s="1" t="s">
        <v>63</v>
      </c>
      <c r="D14" s="1" t="s">
        <v>64</v>
      </c>
      <c r="E14" s="1" t="s">
        <v>65</v>
      </c>
      <c r="F14" s="1" t="s">
        <v>66</v>
      </c>
      <c r="G14" s="1" t="str">
        <f>HYPERLINK("https://talan.bank.gov.ua/get-user-certificate/xNLC5ohxglgOY_NqOP7F","Завантажити сертифікат")</f>
        <v>Завантажити сертифікат</v>
      </c>
    </row>
    <row r="15" spans="1:7" ht="28.8" x14ac:dyDescent="0.3">
      <c r="A15" s="1">
        <v>14</v>
      </c>
      <c r="B15" s="1" t="s">
        <v>67</v>
      </c>
      <c r="C15" s="1" t="s">
        <v>68</v>
      </c>
      <c r="D15" s="1" t="s">
        <v>69</v>
      </c>
      <c r="E15" s="1" t="s">
        <v>70</v>
      </c>
      <c r="F15" s="1" t="s">
        <v>1668</v>
      </c>
      <c r="G15" s="1" t="str">
        <f>HYPERLINK("https://talan.bank.gov.ua/get-user-certificate/STWrKugKSoLDVE7_zO51","Завантажити сертифікат")</f>
        <v>Завантажити сертифікат</v>
      </c>
    </row>
    <row r="16" spans="1:7" ht="28.8" x14ac:dyDescent="0.3">
      <c r="A16" s="1">
        <v>15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tr">
        <f>HYPERLINK("https://talan.bank.gov.ua/get-user-certificate/xNLC5tKQaysefN-vDyKT","Завантажити сертифікат")</f>
        <v>Завантажити сертифікат</v>
      </c>
    </row>
    <row r="17" spans="1:7" x14ac:dyDescent="0.3">
      <c r="A17" s="1">
        <v>16</v>
      </c>
      <c r="B17" s="1" t="s">
        <v>76</v>
      </c>
      <c r="C17" s="1" t="s">
        <v>77</v>
      </c>
      <c r="D17" s="1" t="s">
        <v>78</v>
      </c>
      <c r="E17" s="1" t="s">
        <v>79</v>
      </c>
      <c r="F17" s="1" t="s">
        <v>80</v>
      </c>
      <c r="G17" s="1" t="str">
        <f>HYPERLINK("https://talan.bank.gov.ua/get-user-certificate/xNLC5xoBVuvqhu2aD-e6","Завантажити сертифікат")</f>
        <v>Завантажити сертифікат</v>
      </c>
    </row>
    <row r="18" spans="1:7" ht="28.8" x14ac:dyDescent="0.3">
      <c r="A18" s="1">
        <v>17</v>
      </c>
      <c r="B18" s="1" t="s">
        <v>81</v>
      </c>
      <c r="C18" s="1" t="s">
        <v>82</v>
      </c>
      <c r="D18" s="1" t="s">
        <v>83</v>
      </c>
      <c r="E18" s="1" t="s">
        <v>84</v>
      </c>
      <c r="F18" s="1" t="s">
        <v>85</v>
      </c>
      <c r="G18" s="1" t="str">
        <f>HYPERLINK("https://talan.bank.gov.ua/get-user-certificate/xNLC5ieo_IXIh9l10xzF","Завантажити сертифікат")</f>
        <v>Завантажити сертифікат</v>
      </c>
    </row>
    <row r="19" spans="1:7" ht="28.8" x14ac:dyDescent="0.3">
      <c r="A19" s="1">
        <v>18</v>
      </c>
      <c r="B19" s="1" t="s">
        <v>86</v>
      </c>
      <c r="C19" s="1" t="s">
        <v>87</v>
      </c>
      <c r="D19" s="1" t="s">
        <v>88</v>
      </c>
      <c r="E19" s="1" t="s">
        <v>89</v>
      </c>
      <c r="F19" s="1" t="s">
        <v>90</v>
      </c>
      <c r="G19" s="1" t="str">
        <f>HYPERLINK("https://talan.bank.gov.ua/get-user-certificate/xNLC5mfq1DpglKRCG6n_","Завантажити сертифікат")</f>
        <v>Завантажити сертифікат</v>
      </c>
    </row>
    <row r="20" spans="1:7" ht="28.8" x14ac:dyDescent="0.3">
      <c r="A20" s="1">
        <v>19</v>
      </c>
      <c r="B20" s="1" t="s">
        <v>91</v>
      </c>
      <c r="C20" s="1" t="s">
        <v>92</v>
      </c>
      <c r="D20" s="1" t="s">
        <v>93</v>
      </c>
      <c r="E20" s="1" t="s">
        <v>94</v>
      </c>
      <c r="F20" s="1" t="s">
        <v>95</v>
      </c>
      <c r="G20" s="1" t="str">
        <f>HYPERLINK("https://talan.bank.gov.ua/get-user-certificate/xNLC5owgiVtuEr0cQIDl","Завантажити сертифікат")</f>
        <v>Завантажити сертифікат</v>
      </c>
    </row>
    <row r="21" spans="1:7" ht="28.8" x14ac:dyDescent="0.3">
      <c r="A21" s="1">
        <v>20</v>
      </c>
      <c r="B21" s="1" t="s">
        <v>96</v>
      </c>
      <c r="C21" s="1" t="s">
        <v>97</v>
      </c>
      <c r="D21" s="1" t="s">
        <v>98</v>
      </c>
      <c r="E21" s="1" t="s">
        <v>99</v>
      </c>
      <c r="F21" s="1" t="s">
        <v>100</v>
      </c>
      <c r="G21" s="1" t="str">
        <f>HYPERLINK("https://talan.bank.gov.ua/get-user-certificate/xNLC5LQJYIn-S8FkIEt2","Завантажити сертифікат")</f>
        <v>Завантажити сертифікат</v>
      </c>
    </row>
    <row r="22" spans="1:7" ht="28.8" x14ac:dyDescent="0.3">
      <c r="A22" s="1">
        <v>21</v>
      </c>
      <c r="B22" s="1" t="s">
        <v>101</v>
      </c>
      <c r="C22" s="1" t="s">
        <v>102</v>
      </c>
      <c r="D22" s="1" t="s">
        <v>103</v>
      </c>
      <c r="E22" s="1" t="s">
        <v>104</v>
      </c>
      <c r="F22" s="1" t="s">
        <v>105</v>
      </c>
      <c r="G22" s="1" t="str">
        <f>HYPERLINK("https://talan.bank.gov.ua/get-user-certificate/xNLC5Qd1GFgOFZ9qrdui","Завантажити сертифікат")</f>
        <v>Завантажити сертифікат</v>
      </c>
    </row>
    <row r="23" spans="1:7" ht="28.8" x14ac:dyDescent="0.3">
      <c r="A23" s="1">
        <v>22</v>
      </c>
      <c r="B23" s="1" t="s">
        <v>106</v>
      </c>
      <c r="C23" s="1" t="s">
        <v>107</v>
      </c>
      <c r="D23" s="1" t="s">
        <v>108</v>
      </c>
      <c r="E23" s="1" t="s">
        <v>109</v>
      </c>
      <c r="F23" s="1" t="s">
        <v>110</v>
      </c>
      <c r="G23" s="1" t="str">
        <f>HYPERLINK("https://talan.bank.gov.ua/get-user-certificate/xNLC5G9NbY5oPDJyeXY8","Завантажити сертифікат")</f>
        <v>Завантажити сертифікат</v>
      </c>
    </row>
    <row r="24" spans="1:7" ht="28.8" x14ac:dyDescent="0.3">
      <c r="A24" s="1">
        <v>23</v>
      </c>
      <c r="B24" s="1" t="s">
        <v>111</v>
      </c>
      <c r="C24" s="1" t="s">
        <v>112</v>
      </c>
      <c r="D24" s="1" t="s">
        <v>113</v>
      </c>
      <c r="E24" s="1" t="s">
        <v>114</v>
      </c>
      <c r="F24" s="1" t="s">
        <v>115</v>
      </c>
      <c r="G24" s="1" t="str">
        <f>HYPERLINK("https://talan.bank.gov.ua/get-user-certificate/xNLC5MFuhNbhopU_NG87","Завантажити сертифікат")</f>
        <v>Завантажити сертифікат</v>
      </c>
    </row>
    <row r="25" spans="1:7" ht="28.8" x14ac:dyDescent="0.3">
      <c r="A25" s="1">
        <v>24</v>
      </c>
      <c r="B25" s="1" t="s">
        <v>116</v>
      </c>
      <c r="C25" s="1" t="s">
        <v>117</v>
      </c>
      <c r="D25" s="1" t="s">
        <v>118</v>
      </c>
      <c r="E25" s="1" t="s">
        <v>119</v>
      </c>
      <c r="F25" s="1" t="s">
        <v>120</v>
      </c>
      <c r="G25" s="1" t="str">
        <f>HYPERLINK("https://talan.bank.gov.ua/get-user-certificate/xNLC5DQ4IhbtTcbA7UNq","Завантажити сертифікат")</f>
        <v>Завантажити сертифікат</v>
      </c>
    </row>
    <row r="26" spans="1:7" ht="28.8" x14ac:dyDescent="0.3">
      <c r="A26" s="1">
        <v>25</v>
      </c>
      <c r="B26" s="1" t="s">
        <v>121</v>
      </c>
      <c r="C26" s="1" t="s">
        <v>122</v>
      </c>
      <c r="D26" s="1" t="s">
        <v>123</v>
      </c>
      <c r="E26" s="1" t="s">
        <v>124</v>
      </c>
      <c r="F26" s="1" t="s">
        <v>125</v>
      </c>
      <c r="G26" s="1" t="str">
        <f>HYPERLINK("https://talan.bank.gov.ua/get-user-certificate/xNLC5kXmvPIJrMyV5RL2","Завантажити сертифікат")</f>
        <v>Завантажити сертифікат</v>
      </c>
    </row>
    <row r="27" spans="1:7" ht="28.8" x14ac:dyDescent="0.3">
      <c r="A27" s="1">
        <v>26</v>
      </c>
      <c r="B27" s="1" t="s">
        <v>126</v>
      </c>
      <c r="C27" s="1" t="s">
        <v>127</v>
      </c>
      <c r="D27" s="1" t="s">
        <v>128</v>
      </c>
      <c r="E27" s="1" t="s">
        <v>129</v>
      </c>
      <c r="F27" s="1" t="s">
        <v>130</v>
      </c>
      <c r="G27" s="1" t="str">
        <f>HYPERLINK("https://talan.bank.gov.ua/get-user-certificate/xNLC5T9porPgO3XXND60","Завантажити сертифікат")</f>
        <v>Завантажити сертифікат</v>
      </c>
    </row>
    <row r="28" spans="1:7" x14ac:dyDescent="0.3">
      <c r="A28" s="1">
        <v>27</v>
      </c>
      <c r="B28" s="1" t="s">
        <v>131</v>
      </c>
      <c r="C28" s="1" t="s">
        <v>132</v>
      </c>
      <c r="D28" s="1" t="s">
        <v>133</v>
      </c>
      <c r="E28" s="1" t="s">
        <v>134</v>
      </c>
      <c r="F28" s="1" t="s">
        <v>135</v>
      </c>
      <c r="G28" s="1" t="str">
        <f>HYPERLINK("https://talan.bank.gov.ua/get-user-certificate/xNLC5zTKpHfvdK2Pz5Ow","Завантажити сертифікат")</f>
        <v>Завантажити сертифікат</v>
      </c>
    </row>
    <row r="29" spans="1:7" ht="28.8" x14ac:dyDescent="0.3">
      <c r="A29" s="1">
        <v>28</v>
      </c>
      <c r="B29" s="1" t="s">
        <v>136</v>
      </c>
      <c r="C29" s="1" t="s">
        <v>137</v>
      </c>
      <c r="D29" s="1" t="s">
        <v>138</v>
      </c>
      <c r="E29" s="1" t="s">
        <v>139</v>
      </c>
      <c r="F29" s="1" t="s">
        <v>140</v>
      </c>
      <c r="G29" s="1" t="str">
        <f>HYPERLINK("https://talan.bank.gov.ua/get-user-certificate/xNLC5Aapmz56brTP-Kpw","Завантажити сертифікат")</f>
        <v>Завантажити сертифікат</v>
      </c>
    </row>
    <row r="30" spans="1:7" ht="28.8" x14ac:dyDescent="0.3">
      <c r="A30" s="1">
        <v>29</v>
      </c>
      <c r="B30" s="1" t="s">
        <v>141</v>
      </c>
      <c r="C30" s="1" t="s">
        <v>142</v>
      </c>
      <c r="D30" s="1" t="s">
        <v>143</v>
      </c>
      <c r="E30" s="1" t="s">
        <v>144</v>
      </c>
      <c r="F30" s="1" t="s">
        <v>145</v>
      </c>
      <c r="G30" s="1" t="str">
        <f>HYPERLINK("https://talan.bank.gov.ua/get-user-certificate/xNLC5jNVDyFSYV73L072","Завантажити сертифікат")</f>
        <v>Завантажити сертифікат</v>
      </c>
    </row>
    <row r="31" spans="1:7" ht="28.8" x14ac:dyDescent="0.3">
      <c r="A31" s="1">
        <v>30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150</v>
      </c>
      <c r="G31" s="1" t="str">
        <f>HYPERLINK("https://talan.bank.gov.ua/get-user-certificate/xNLC5XYkus3s-DoTSLZQ","Завантажити сертифікат")</f>
        <v>Завантажити сертифікат</v>
      </c>
    </row>
    <row r="32" spans="1:7" x14ac:dyDescent="0.3">
      <c r="A32" s="1">
        <v>31</v>
      </c>
      <c r="B32" s="1" t="s">
        <v>151</v>
      </c>
      <c r="C32" s="1" t="s">
        <v>152</v>
      </c>
      <c r="D32" s="1" t="s">
        <v>153</v>
      </c>
      <c r="E32" s="1" t="s">
        <v>154</v>
      </c>
      <c r="F32" s="1" t="s">
        <v>155</v>
      </c>
      <c r="G32" s="1" t="str">
        <f>HYPERLINK("https://talan.bank.gov.ua/get-user-certificate/xNLC53ruf4F80mtI-xKA","Завантажити сертифікат")</f>
        <v>Завантажити сертифікат</v>
      </c>
    </row>
    <row r="33" spans="1:7" ht="28.8" x14ac:dyDescent="0.3">
      <c r="A33" s="1">
        <v>32</v>
      </c>
      <c r="B33" s="1" t="s">
        <v>156</v>
      </c>
      <c r="C33" s="1" t="s">
        <v>157</v>
      </c>
      <c r="D33" s="1" t="s">
        <v>158</v>
      </c>
      <c r="E33" s="1" t="s">
        <v>159</v>
      </c>
      <c r="F33" s="1" t="s">
        <v>160</v>
      </c>
      <c r="G33" s="1" t="str">
        <f>HYPERLINK("https://talan.bank.gov.ua/get-user-certificate/xNLC5Kl2BhK0bOZLUnJ_","Завантажити сертифікат")</f>
        <v>Завантажити сертифікат</v>
      </c>
    </row>
    <row r="34" spans="1:7" ht="28.8" x14ac:dyDescent="0.3">
      <c r="A34" s="1">
        <v>33</v>
      </c>
      <c r="B34" s="1" t="s">
        <v>161</v>
      </c>
      <c r="C34" s="1" t="s">
        <v>162</v>
      </c>
      <c r="D34" s="1" t="s">
        <v>163</v>
      </c>
      <c r="E34" s="1" t="s">
        <v>164</v>
      </c>
      <c r="F34" s="1" t="s">
        <v>165</v>
      </c>
      <c r="G34" s="1" t="str">
        <f>HYPERLINK("https://talan.bank.gov.ua/get-user-certificate/xNLC5Io4k_E1scjC4lI1","Завантажити сертифікат")</f>
        <v>Завантажити сертифікат</v>
      </c>
    </row>
    <row r="35" spans="1:7" ht="28.8" x14ac:dyDescent="0.3">
      <c r="A35" s="1">
        <v>34</v>
      </c>
      <c r="B35" s="1" t="s">
        <v>166</v>
      </c>
      <c r="C35" s="1" t="s">
        <v>167</v>
      </c>
      <c r="D35" s="1" t="s">
        <v>168</v>
      </c>
      <c r="E35" s="1" t="s">
        <v>169</v>
      </c>
      <c r="F35" s="1" t="s">
        <v>170</v>
      </c>
      <c r="G35" s="1" t="str">
        <f>HYPERLINK("https://talan.bank.gov.ua/get-user-certificate/xNLC5U9jFwmyc-CFY0WQ","Завантажити сертифікат")</f>
        <v>Завантажити сертифікат</v>
      </c>
    </row>
    <row r="36" spans="1:7" ht="28.8" x14ac:dyDescent="0.3">
      <c r="A36" s="1">
        <v>35</v>
      </c>
      <c r="B36" s="1" t="s">
        <v>171</v>
      </c>
      <c r="C36" s="1" t="s">
        <v>172</v>
      </c>
      <c r="D36" s="1" t="s">
        <v>173</v>
      </c>
      <c r="E36" s="1" t="s">
        <v>174</v>
      </c>
      <c r="F36" s="1" t="s">
        <v>175</v>
      </c>
      <c r="G36" s="1" t="str">
        <f>HYPERLINK("https://talan.bank.gov.ua/get-user-certificate/xNLC54TYsK5vLQXehI5b","Завантажити сертифікат")</f>
        <v>Завантажити сертифікат</v>
      </c>
    </row>
    <row r="37" spans="1:7" x14ac:dyDescent="0.3">
      <c r="A37" s="1">
        <v>36</v>
      </c>
      <c r="B37" s="1" t="s">
        <v>176</v>
      </c>
      <c r="C37" s="1" t="s">
        <v>177</v>
      </c>
      <c r="D37" s="1" t="s">
        <v>178</v>
      </c>
      <c r="E37" s="1" t="s">
        <v>179</v>
      </c>
      <c r="F37" s="1" t="s">
        <v>180</v>
      </c>
      <c r="G37" s="1" t="str">
        <f>HYPERLINK("https://talan.bank.gov.ua/get-user-certificate/xNLC5sIU0DJAqMCbSswB","Завантажити сертифікат")</f>
        <v>Завантажити сертифікат</v>
      </c>
    </row>
    <row r="38" spans="1:7" ht="28.8" x14ac:dyDescent="0.3">
      <c r="A38" s="1">
        <v>37</v>
      </c>
      <c r="B38" s="1" t="s">
        <v>181</v>
      </c>
      <c r="C38" s="1" t="s">
        <v>182</v>
      </c>
      <c r="D38" s="1" t="s">
        <v>183</v>
      </c>
      <c r="E38" s="1" t="s">
        <v>184</v>
      </c>
      <c r="F38" s="1" t="s">
        <v>185</v>
      </c>
      <c r="G38" s="1" t="str">
        <f>HYPERLINK("https://talan.bank.gov.ua/get-user-certificate/xNLC5OqC_1Lta9fE6uVI","Завантажити сертифікат")</f>
        <v>Завантажити сертифікат</v>
      </c>
    </row>
    <row r="39" spans="1:7" ht="28.8" x14ac:dyDescent="0.3">
      <c r="A39" s="1">
        <v>38</v>
      </c>
      <c r="B39" s="1" t="s">
        <v>186</v>
      </c>
      <c r="C39" s="1" t="s">
        <v>187</v>
      </c>
      <c r="D39" s="1" t="s">
        <v>188</v>
      </c>
      <c r="E39" s="1" t="s">
        <v>189</v>
      </c>
      <c r="F39" s="1" t="s">
        <v>190</v>
      </c>
      <c r="G39" s="1" t="str">
        <f>HYPERLINK("https://talan.bank.gov.ua/get-user-certificate/xNLC5pSVuId9laVSX8wg","Завантажити сертифікат")</f>
        <v>Завантажити сертифікат</v>
      </c>
    </row>
    <row r="40" spans="1:7" ht="28.8" x14ac:dyDescent="0.3">
      <c r="A40" s="1">
        <v>39</v>
      </c>
      <c r="B40" s="1" t="s">
        <v>191</v>
      </c>
      <c r="C40" s="1" t="s">
        <v>192</v>
      </c>
      <c r="D40" s="1" t="s">
        <v>193</v>
      </c>
      <c r="E40" s="1" t="s">
        <v>194</v>
      </c>
      <c r="F40" s="1" t="s">
        <v>195</v>
      </c>
      <c r="G40" s="1" t="str">
        <f>HYPERLINK("https://talan.bank.gov.ua/get-user-certificate/xNLC5s7ymKIm_DF4qcRz","Завантажити сертифікат")</f>
        <v>Завантажити сертифікат</v>
      </c>
    </row>
    <row r="41" spans="1:7" ht="28.8" x14ac:dyDescent="0.3">
      <c r="A41" s="1">
        <v>40</v>
      </c>
      <c r="B41" s="1" t="s">
        <v>196</v>
      </c>
      <c r="C41" s="1" t="s">
        <v>197</v>
      </c>
      <c r="D41" s="1" t="s">
        <v>198</v>
      </c>
      <c r="E41" s="1" t="s">
        <v>199</v>
      </c>
      <c r="F41" s="1" t="s">
        <v>200</v>
      </c>
      <c r="G41" s="1" t="str">
        <f>HYPERLINK("https://talan.bank.gov.ua/get-user-certificate/xNLC5YzYkuodFzgsHWGr","Завантажити сертифікат")</f>
        <v>Завантажити сертифікат</v>
      </c>
    </row>
    <row r="42" spans="1:7" ht="28.8" x14ac:dyDescent="0.3">
      <c r="A42" s="1">
        <v>41</v>
      </c>
      <c r="B42" s="1" t="s">
        <v>201</v>
      </c>
      <c r="C42" s="1" t="s">
        <v>202</v>
      </c>
      <c r="D42" s="1" t="s">
        <v>203</v>
      </c>
      <c r="E42" s="1" t="s">
        <v>204</v>
      </c>
      <c r="F42" s="1" t="s">
        <v>205</v>
      </c>
      <c r="G42" s="1" t="str">
        <f>HYPERLINK("https://talan.bank.gov.ua/get-user-certificate/xNLC5Pg3Ly5g02I_aWnF","Завантажити сертифікат")</f>
        <v>Завантажити сертифікат</v>
      </c>
    </row>
    <row r="43" spans="1:7" ht="28.8" x14ac:dyDescent="0.3">
      <c r="A43" s="1">
        <v>42</v>
      </c>
      <c r="B43" s="1" t="s">
        <v>206</v>
      </c>
      <c r="C43" s="1" t="s">
        <v>207</v>
      </c>
      <c r="D43" s="1" t="s">
        <v>208</v>
      </c>
      <c r="E43" s="1" t="s">
        <v>209</v>
      </c>
      <c r="F43" s="1" t="s">
        <v>210</v>
      </c>
      <c r="G43" s="1" t="str">
        <f>HYPERLINK("https://talan.bank.gov.ua/get-user-certificate/xNLC5wXigKak03qzcnfV","Завантажити сертифікат")</f>
        <v>Завантажити сертифікат</v>
      </c>
    </row>
    <row r="44" spans="1:7" ht="28.8" x14ac:dyDescent="0.3">
      <c r="A44" s="1">
        <v>43</v>
      </c>
      <c r="B44" s="1" t="s">
        <v>211</v>
      </c>
      <c r="C44" s="1" t="s">
        <v>212</v>
      </c>
      <c r="D44" s="1" t="s">
        <v>213</v>
      </c>
      <c r="E44" s="1" t="s">
        <v>214</v>
      </c>
      <c r="F44" s="1" t="s">
        <v>215</v>
      </c>
      <c r="G44" s="1" t="str">
        <f>HYPERLINK("https://talan.bank.gov.ua/get-user-certificate/xNLC5s3AmGTknHti3BPs","Завантажити сертифікат")</f>
        <v>Завантажити сертифікат</v>
      </c>
    </row>
    <row r="45" spans="1:7" ht="28.8" x14ac:dyDescent="0.3">
      <c r="A45" s="1">
        <v>44</v>
      </c>
      <c r="B45" s="1" t="s">
        <v>216</v>
      </c>
      <c r="C45" s="1" t="s">
        <v>217</v>
      </c>
      <c r="D45" s="1" t="s">
        <v>218</v>
      </c>
      <c r="E45" s="1" t="s">
        <v>219</v>
      </c>
      <c r="F45" s="1" t="s">
        <v>220</v>
      </c>
      <c r="G45" s="1" t="str">
        <f>HYPERLINK("https://talan.bank.gov.ua/get-user-certificate/xNLC5dJqgA5hdj1wP1C2","Завантажити сертифікат")</f>
        <v>Завантажити сертифікат</v>
      </c>
    </row>
    <row r="46" spans="1:7" ht="28.8" x14ac:dyDescent="0.3">
      <c r="A46" s="1">
        <v>45</v>
      </c>
      <c r="B46" s="1" t="s">
        <v>221</v>
      </c>
      <c r="C46" s="1" t="s">
        <v>222</v>
      </c>
      <c r="D46" s="1" t="s">
        <v>223</v>
      </c>
      <c r="E46" s="1" t="s">
        <v>224</v>
      </c>
      <c r="F46" s="1" t="s">
        <v>225</v>
      </c>
      <c r="G46" s="1" t="str">
        <f>HYPERLINK("https://talan.bank.gov.ua/get-user-certificate/xNLC5j4xBAkUTw-3Cnxk","Завантажити сертифікат")</f>
        <v>Завантажити сертифікат</v>
      </c>
    </row>
    <row r="47" spans="1:7" ht="28.8" x14ac:dyDescent="0.3">
      <c r="A47" s="1">
        <v>46</v>
      </c>
      <c r="B47" s="1" t="s">
        <v>226</v>
      </c>
      <c r="C47" s="1" t="s">
        <v>227</v>
      </c>
      <c r="D47" s="1" t="s">
        <v>228</v>
      </c>
      <c r="E47" s="1" t="s">
        <v>229</v>
      </c>
      <c r="F47" s="1" t="s">
        <v>230</v>
      </c>
      <c r="G47" s="1" t="str">
        <f>HYPERLINK("https://talan.bank.gov.ua/get-user-certificate/xNLC57PLQWKI-vPT_ony","Завантажити сертифікат")</f>
        <v>Завантажити сертифікат</v>
      </c>
    </row>
    <row r="48" spans="1:7" ht="28.8" x14ac:dyDescent="0.3">
      <c r="A48" s="1">
        <v>47</v>
      </c>
      <c r="B48" s="1" t="s">
        <v>231</v>
      </c>
      <c r="C48" s="1" t="s">
        <v>232</v>
      </c>
      <c r="D48" s="1" t="s">
        <v>233</v>
      </c>
      <c r="E48" s="1" t="s">
        <v>234</v>
      </c>
      <c r="F48" s="1" t="s">
        <v>235</v>
      </c>
      <c r="G48" s="1" t="str">
        <f>HYPERLINK("https://talan.bank.gov.ua/get-user-certificate/xNLC5_AFJ0BZfrcTi2Pr","Завантажити сертифікат")</f>
        <v>Завантажити сертифікат</v>
      </c>
    </row>
    <row r="49" spans="1:7" ht="28.8" x14ac:dyDescent="0.3">
      <c r="A49" s="1">
        <v>48</v>
      </c>
      <c r="B49" s="1" t="s">
        <v>236</v>
      </c>
      <c r="C49" s="1" t="s">
        <v>237</v>
      </c>
      <c r="D49" s="1" t="s">
        <v>238</v>
      </c>
      <c r="E49" s="1" t="s">
        <v>239</v>
      </c>
      <c r="F49" s="1" t="s">
        <v>240</v>
      </c>
      <c r="G49" s="1" t="str">
        <f>HYPERLINK("https://talan.bank.gov.ua/get-user-certificate/xNLC5ZJUATPxUoSPbR95","Завантажити сертифікат")</f>
        <v>Завантажити сертифікат</v>
      </c>
    </row>
    <row r="50" spans="1:7" ht="28.8" x14ac:dyDescent="0.3">
      <c r="A50" s="1">
        <v>49</v>
      </c>
      <c r="B50" s="1" t="s">
        <v>241</v>
      </c>
      <c r="C50" s="1" t="s">
        <v>242</v>
      </c>
      <c r="D50" s="1" t="s">
        <v>243</v>
      </c>
      <c r="E50" s="1" t="s">
        <v>244</v>
      </c>
      <c r="F50" s="1" t="s">
        <v>245</v>
      </c>
      <c r="G50" s="1" t="str">
        <f>HYPERLINK("https://talan.bank.gov.ua/get-user-certificate/xNLC5sTQg4l2fNiMqE6y","Завантажити сертифікат")</f>
        <v>Завантажити сертифікат</v>
      </c>
    </row>
    <row r="51" spans="1:7" x14ac:dyDescent="0.3">
      <c r="A51" s="1">
        <v>50</v>
      </c>
      <c r="B51" s="1" t="s">
        <v>246</v>
      </c>
      <c r="C51" s="1" t="s">
        <v>247</v>
      </c>
      <c r="D51" s="1" t="s">
        <v>248</v>
      </c>
      <c r="E51" s="1" t="s">
        <v>249</v>
      </c>
      <c r="F51" s="1" t="s">
        <v>250</v>
      </c>
      <c r="G51" s="1" t="str">
        <f>HYPERLINK("https://talan.bank.gov.ua/get-user-certificate/xNLC5wgD07bw4LXU6CaN","Завантажити сертифікат")</f>
        <v>Завантажити сертифікат</v>
      </c>
    </row>
    <row r="52" spans="1:7" ht="43.2" x14ac:dyDescent="0.3">
      <c r="A52" s="1">
        <v>51</v>
      </c>
      <c r="B52" s="1" t="s">
        <v>251</v>
      </c>
      <c r="C52" s="1" t="s">
        <v>252</v>
      </c>
      <c r="D52" s="1" t="s">
        <v>253</v>
      </c>
      <c r="E52" s="1" t="s">
        <v>254</v>
      </c>
      <c r="F52" s="1" t="s">
        <v>255</v>
      </c>
      <c r="G52" s="1" t="str">
        <f>HYPERLINK("https://talan.bank.gov.ua/get-user-certificate/xNLC5gQu4zKzN-aGsVAo","Завантажити сертифікат")</f>
        <v>Завантажити сертифікат</v>
      </c>
    </row>
    <row r="53" spans="1:7" x14ac:dyDescent="0.3">
      <c r="A53" s="1">
        <v>52</v>
      </c>
      <c r="B53" s="1" t="s">
        <v>256</v>
      </c>
      <c r="C53" s="1" t="s">
        <v>257</v>
      </c>
      <c r="D53" s="1" t="s">
        <v>258</v>
      </c>
      <c r="E53" s="1" t="s">
        <v>259</v>
      </c>
      <c r="F53" s="1" t="s">
        <v>260</v>
      </c>
      <c r="G53" s="1" t="str">
        <f>HYPERLINK("https://talan.bank.gov.ua/get-user-certificate/xNLC5mGqmC4-Q0WpDNVL","Завантажити сертифікат")</f>
        <v>Завантажити сертифікат</v>
      </c>
    </row>
    <row r="54" spans="1:7" ht="28.8" x14ac:dyDescent="0.3">
      <c r="A54" s="1">
        <v>53</v>
      </c>
      <c r="B54" s="1" t="s">
        <v>261</v>
      </c>
      <c r="C54" s="1" t="s">
        <v>262</v>
      </c>
      <c r="D54" s="1" t="s">
        <v>263</v>
      </c>
      <c r="E54" s="1" t="s">
        <v>264</v>
      </c>
      <c r="F54" s="1" t="s">
        <v>265</v>
      </c>
      <c r="G54" s="1" t="str">
        <f>HYPERLINK("https://talan.bank.gov.ua/get-user-certificate/xNLC5JyR6SFjDYvF4VdR","Завантажити сертифікат")</f>
        <v>Завантажити сертифікат</v>
      </c>
    </row>
    <row r="55" spans="1:7" ht="28.8" x14ac:dyDescent="0.3">
      <c r="A55" s="1">
        <v>54</v>
      </c>
      <c r="B55" s="1" t="s">
        <v>266</v>
      </c>
      <c r="C55" s="1" t="s">
        <v>267</v>
      </c>
      <c r="D55" s="1" t="s">
        <v>268</v>
      </c>
      <c r="E55" s="1" t="s">
        <v>269</v>
      </c>
      <c r="F55" s="1" t="s">
        <v>270</v>
      </c>
      <c r="G55" s="1" t="str">
        <f>HYPERLINK("https://talan.bank.gov.ua/get-user-certificate/xNLC5d8F3oaH6PHcg3pG","Завантажити сертифікат")</f>
        <v>Завантажити сертифікат</v>
      </c>
    </row>
    <row r="56" spans="1:7" ht="28.8" x14ac:dyDescent="0.3">
      <c r="A56" s="1">
        <v>55</v>
      </c>
      <c r="B56" s="1" t="s">
        <v>271</v>
      </c>
      <c r="C56" s="1" t="s">
        <v>272</v>
      </c>
      <c r="D56" s="1" t="s">
        <v>273</v>
      </c>
      <c r="E56" s="1" t="s">
        <v>274</v>
      </c>
      <c r="F56" s="1" t="s">
        <v>275</v>
      </c>
      <c r="G56" s="1" t="str">
        <f>HYPERLINK("https://talan.bank.gov.ua/get-user-certificate/xNLC5NitZUamuI_fgAwP","Завантажити сертифікат")</f>
        <v>Завантажити сертифікат</v>
      </c>
    </row>
    <row r="57" spans="1:7" ht="28.8" x14ac:dyDescent="0.3">
      <c r="A57" s="1">
        <v>56</v>
      </c>
      <c r="B57" s="1" t="s">
        <v>276</v>
      </c>
      <c r="C57" s="1" t="s">
        <v>277</v>
      </c>
      <c r="D57" s="1" t="s">
        <v>278</v>
      </c>
      <c r="E57" s="1" t="s">
        <v>279</v>
      </c>
      <c r="F57" s="1" t="s">
        <v>280</v>
      </c>
      <c r="G57" s="1" t="str">
        <f>HYPERLINK("https://talan.bank.gov.ua/get-user-certificate/xNLC5ynWlguCkSSMIrit","Завантажити сертифікат")</f>
        <v>Завантажити сертифікат</v>
      </c>
    </row>
    <row r="58" spans="1:7" x14ac:dyDescent="0.3">
      <c r="A58" s="1">
        <v>57</v>
      </c>
      <c r="B58" s="1" t="s">
        <v>281</v>
      </c>
      <c r="C58" s="1" t="s">
        <v>282</v>
      </c>
      <c r="D58" s="1" t="s">
        <v>283</v>
      </c>
      <c r="E58" s="1" t="s">
        <v>284</v>
      </c>
      <c r="F58" s="1" t="s">
        <v>285</v>
      </c>
      <c r="G58" s="1" t="str">
        <f>HYPERLINK("https://talan.bank.gov.ua/get-user-certificate/xNLC5FKRekaxHpZDz1To","Завантажити сертифікат")</f>
        <v>Завантажити сертифікат</v>
      </c>
    </row>
    <row r="59" spans="1:7" ht="43.2" x14ac:dyDescent="0.3">
      <c r="A59" s="1">
        <v>58</v>
      </c>
      <c r="B59" s="1" t="s">
        <v>286</v>
      </c>
      <c r="C59" s="1" t="s">
        <v>287</v>
      </c>
      <c r="D59" s="1" t="s">
        <v>288</v>
      </c>
      <c r="E59" s="1" t="s">
        <v>289</v>
      </c>
      <c r="F59" s="1" t="s">
        <v>290</v>
      </c>
      <c r="G59" s="1" t="str">
        <f>HYPERLINK("https://talan.bank.gov.ua/get-user-certificate/xNLC5VXqyti5KtqclQH3","Завантажити сертифікат")</f>
        <v>Завантажити сертифікат</v>
      </c>
    </row>
    <row r="60" spans="1:7" ht="28.8" x14ac:dyDescent="0.3">
      <c r="A60" s="1">
        <v>59</v>
      </c>
      <c r="B60" s="1" t="s">
        <v>291</v>
      </c>
      <c r="C60" s="1" t="s">
        <v>292</v>
      </c>
      <c r="D60" s="1" t="s">
        <v>293</v>
      </c>
      <c r="E60" s="1" t="s">
        <v>294</v>
      </c>
      <c r="F60" s="1" t="s">
        <v>295</v>
      </c>
      <c r="G60" s="1" t="str">
        <f>HYPERLINK("https://talan.bank.gov.ua/get-user-certificate/xNLC51_QhRIgRALI-3PK","Завантажити сертифікат")</f>
        <v>Завантажити сертифікат</v>
      </c>
    </row>
    <row r="61" spans="1:7" ht="43.2" x14ac:dyDescent="0.3">
      <c r="A61" s="1">
        <v>60</v>
      </c>
      <c r="B61" s="1" t="s">
        <v>296</v>
      </c>
      <c r="C61" s="1" t="s">
        <v>297</v>
      </c>
      <c r="D61" s="1" t="s">
        <v>298</v>
      </c>
      <c r="E61" s="1" t="s">
        <v>299</v>
      </c>
      <c r="F61" s="1" t="s">
        <v>300</v>
      </c>
      <c r="G61" s="1" t="str">
        <f>HYPERLINK("https://talan.bank.gov.ua/get-user-certificate/xNLC5qRYWT52KilNI5mN","Завантажити сертифікат")</f>
        <v>Завантажити сертифікат</v>
      </c>
    </row>
    <row r="62" spans="1:7" ht="28.8" x14ac:dyDescent="0.3">
      <c r="A62" s="1">
        <v>61</v>
      </c>
      <c r="B62" s="1" t="s">
        <v>301</v>
      </c>
      <c r="C62" s="1" t="s">
        <v>302</v>
      </c>
      <c r="D62" s="1" t="s">
        <v>303</v>
      </c>
      <c r="E62" s="1" t="s">
        <v>304</v>
      </c>
      <c r="F62" s="1" t="s">
        <v>305</v>
      </c>
      <c r="G62" s="1" t="str">
        <f>HYPERLINK("https://talan.bank.gov.ua/get-user-certificate/xNLC5DBkpBk3lndeW3ct","Завантажити сертифікат")</f>
        <v>Завантажити сертифікат</v>
      </c>
    </row>
    <row r="63" spans="1:7" ht="43.2" x14ac:dyDescent="0.3">
      <c r="A63" s="1">
        <v>62</v>
      </c>
      <c r="B63" s="1" t="s">
        <v>306</v>
      </c>
      <c r="C63" s="1" t="s">
        <v>307</v>
      </c>
      <c r="D63" s="1" t="s">
        <v>308</v>
      </c>
      <c r="E63" s="1" t="s">
        <v>309</v>
      </c>
      <c r="F63" s="1" t="s">
        <v>310</v>
      </c>
      <c r="G63" s="1" t="str">
        <f>HYPERLINK("https://talan.bank.gov.ua/get-user-certificate/xNLC5Y7AmOPrsyaOOd_9","Завантажити сертифікат")</f>
        <v>Завантажити сертифікат</v>
      </c>
    </row>
    <row r="64" spans="1:7" ht="28.8" x14ac:dyDescent="0.3">
      <c r="A64" s="1">
        <v>63</v>
      </c>
      <c r="B64" s="1" t="s">
        <v>311</v>
      </c>
      <c r="C64" s="1" t="s">
        <v>312</v>
      </c>
      <c r="D64" s="1" t="s">
        <v>313</v>
      </c>
      <c r="E64" s="1" t="s">
        <v>314</v>
      </c>
      <c r="F64" s="1" t="s">
        <v>315</v>
      </c>
      <c r="G64" s="1" t="str">
        <f>HYPERLINK("https://talan.bank.gov.ua/get-user-certificate/xNLC5hud-sH48XSvD93t","Завантажити сертифікат")</f>
        <v>Завантажити сертифікат</v>
      </c>
    </row>
    <row r="65" spans="1:7" ht="28.8" x14ac:dyDescent="0.3">
      <c r="A65" s="1">
        <v>64</v>
      </c>
      <c r="B65" s="1" t="s">
        <v>316</v>
      </c>
      <c r="C65" s="1" t="s">
        <v>317</v>
      </c>
      <c r="D65" s="1" t="s">
        <v>318</v>
      </c>
      <c r="E65" s="1" t="s">
        <v>319</v>
      </c>
      <c r="F65" s="1" t="s">
        <v>320</v>
      </c>
      <c r="G65" s="1" t="str">
        <f>HYPERLINK("https://talan.bank.gov.ua/get-user-certificate/xNLC59D0kxwqnhSVfUyR","Завантажити сертифікат")</f>
        <v>Завантажити сертифікат</v>
      </c>
    </row>
    <row r="66" spans="1:7" ht="43.2" x14ac:dyDescent="0.3">
      <c r="A66" s="1">
        <v>65</v>
      </c>
      <c r="B66" s="1" t="s">
        <v>321</v>
      </c>
      <c r="C66" s="1" t="s">
        <v>322</v>
      </c>
      <c r="D66" s="1" t="s">
        <v>323</v>
      </c>
      <c r="E66" s="1" t="s">
        <v>324</v>
      </c>
      <c r="F66" s="1" t="s">
        <v>325</v>
      </c>
      <c r="G66" s="1" t="str">
        <f>HYPERLINK("https://talan.bank.gov.ua/get-user-certificate/xNLC5U1EdN-96DXGTxZf","Завантажити сертифікат")</f>
        <v>Завантажити сертифікат</v>
      </c>
    </row>
    <row r="67" spans="1:7" ht="43.2" x14ac:dyDescent="0.3">
      <c r="A67" s="1">
        <v>66</v>
      </c>
      <c r="B67" s="1" t="s">
        <v>326</v>
      </c>
      <c r="C67" s="1" t="s">
        <v>327</v>
      </c>
      <c r="D67" s="1" t="s">
        <v>328</v>
      </c>
      <c r="E67" s="1" t="s">
        <v>329</v>
      </c>
      <c r="F67" s="1" t="s">
        <v>330</v>
      </c>
      <c r="G67" s="1" t="str">
        <f>HYPERLINK("https://talan.bank.gov.ua/get-user-certificate/xNLC5I-54yxk4BKjTfQ3","Завантажити сертифікат")</f>
        <v>Завантажити сертифікат</v>
      </c>
    </row>
    <row r="68" spans="1:7" ht="28.8" x14ac:dyDescent="0.3">
      <c r="A68" s="1">
        <v>67</v>
      </c>
      <c r="B68" s="1" t="s">
        <v>331</v>
      </c>
      <c r="C68" s="1" t="s">
        <v>332</v>
      </c>
      <c r="D68" s="1" t="s">
        <v>333</v>
      </c>
      <c r="E68" s="1" t="s">
        <v>334</v>
      </c>
      <c r="F68" s="1" t="s">
        <v>335</v>
      </c>
      <c r="G68" s="1" t="str">
        <f>HYPERLINK("https://talan.bank.gov.ua/get-user-certificate/xNLC5qyQ5B3zwIhYdkkk","Завантажити сертифікат")</f>
        <v>Завантажити сертифікат</v>
      </c>
    </row>
    <row r="69" spans="1:7" x14ac:dyDescent="0.3">
      <c r="A69" s="1">
        <v>68</v>
      </c>
      <c r="B69" s="1" t="s">
        <v>336</v>
      </c>
      <c r="C69" s="1" t="s">
        <v>337</v>
      </c>
      <c r="D69" s="1" t="s">
        <v>338</v>
      </c>
      <c r="E69" s="1" t="s">
        <v>339</v>
      </c>
      <c r="F69" s="1" t="s">
        <v>340</v>
      </c>
      <c r="G69" s="1" t="str">
        <f>HYPERLINK("https://talan.bank.gov.ua/get-user-certificate/xNLC5B3iBBzL0ENZcoRV","Завантажити сертифікат")</f>
        <v>Завантажити сертифікат</v>
      </c>
    </row>
    <row r="70" spans="1:7" ht="28.8" x14ac:dyDescent="0.3">
      <c r="A70" s="1">
        <v>69</v>
      </c>
      <c r="B70" s="1" t="s">
        <v>341</v>
      </c>
      <c r="C70" s="1" t="s">
        <v>342</v>
      </c>
      <c r="D70" s="1" t="s">
        <v>343</v>
      </c>
      <c r="E70" s="1" t="s">
        <v>344</v>
      </c>
      <c r="F70" s="1" t="s">
        <v>345</v>
      </c>
      <c r="G70" s="1" t="str">
        <f>HYPERLINK("https://talan.bank.gov.ua/get-user-certificate/xNLC5zzVfs6zaG-z07R2","Завантажити сертифікат")</f>
        <v>Завантажити сертифікат</v>
      </c>
    </row>
    <row r="71" spans="1:7" ht="28.8" x14ac:dyDescent="0.3">
      <c r="A71" s="1">
        <v>70</v>
      </c>
      <c r="B71" s="1" t="s">
        <v>346</v>
      </c>
      <c r="C71" s="1" t="s">
        <v>347</v>
      </c>
      <c r="D71" s="1" t="s">
        <v>348</v>
      </c>
      <c r="E71" s="1" t="s">
        <v>349</v>
      </c>
      <c r="F71" s="1" t="s">
        <v>350</v>
      </c>
      <c r="G71" s="1" t="str">
        <f>HYPERLINK("https://talan.bank.gov.ua/get-user-certificate/xNLC5Jw-KyksRFwlLPal","Завантажити сертифікат")</f>
        <v>Завантажити сертифікат</v>
      </c>
    </row>
    <row r="72" spans="1:7" ht="43.2" x14ac:dyDescent="0.3">
      <c r="A72" s="1">
        <v>71</v>
      </c>
      <c r="B72" s="1" t="s">
        <v>351</v>
      </c>
      <c r="C72" s="1" t="s">
        <v>352</v>
      </c>
      <c r="D72" s="1" t="s">
        <v>353</v>
      </c>
      <c r="E72" s="1" t="s">
        <v>354</v>
      </c>
      <c r="F72" s="1" t="s">
        <v>355</v>
      </c>
      <c r="G72" s="1" t="str">
        <f>HYPERLINK("https://talan.bank.gov.ua/get-user-certificate/xNLC5ikTCRMbp_PO0YRU","Завантажити сертифікат")</f>
        <v>Завантажити сертифікат</v>
      </c>
    </row>
    <row r="73" spans="1:7" ht="28.8" x14ac:dyDescent="0.3">
      <c r="A73" s="1">
        <v>72</v>
      </c>
      <c r="B73" s="1" t="s">
        <v>356</v>
      </c>
      <c r="C73" s="1" t="s">
        <v>357</v>
      </c>
      <c r="D73" s="1" t="s">
        <v>358</v>
      </c>
      <c r="E73" s="1" t="s">
        <v>359</v>
      </c>
      <c r="F73" s="1" t="s">
        <v>360</v>
      </c>
      <c r="G73" s="1" t="str">
        <f>HYPERLINK("https://talan.bank.gov.ua/get-user-certificate/xNLC5WV9PukM72QtuI6M","Завантажити сертифікат")</f>
        <v>Завантажити сертифікат</v>
      </c>
    </row>
    <row r="74" spans="1:7" ht="28.8" x14ac:dyDescent="0.3">
      <c r="A74" s="1">
        <v>73</v>
      </c>
      <c r="B74" s="1" t="s">
        <v>361</v>
      </c>
      <c r="C74" s="1" t="s">
        <v>362</v>
      </c>
      <c r="D74" s="1" t="s">
        <v>363</v>
      </c>
      <c r="E74" s="1" t="s">
        <v>364</v>
      </c>
      <c r="F74" s="1" t="s">
        <v>365</v>
      </c>
      <c r="G74" s="1" t="str">
        <f>HYPERLINK("https://talan.bank.gov.ua/get-user-certificate/xNLC537fkgw2y1wm_W91","Завантажити сертифікат")</f>
        <v>Завантажити сертифікат</v>
      </c>
    </row>
    <row r="75" spans="1:7" x14ac:dyDescent="0.3">
      <c r="A75" s="1">
        <v>74</v>
      </c>
      <c r="B75" s="1" t="s">
        <v>366</v>
      </c>
      <c r="C75" s="1" t="s">
        <v>367</v>
      </c>
      <c r="D75" s="1" t="s">
        <v>368</v>
      </c>
      <c r="E75" s="1" t="s">
        <v>369</v>
      </c>
      <c r="F75" s="1" t="s">
        <v>370</v>
      </c>
      <c r="G75" s="1" t="str">
        <f>HYPERLINK("https://talan.bank.gov.ua/get-user-certificate/xNLC5Qr25xXivYliQHiR","Завантажити сертифікат")</f>
        <v>Завантажити сертифікат</v>
      </c>
    </row>
    <row r="76" spans="1:7" x14ac:dyDescent="0.3">
      <c r="A76" s="1">
        <v>75</v>
      </c>
      <c r="B76" s="1" t="s">
        <v>371</v>
      </c>
      <c r="C76" s="1" t="s">
        <v>372</v>
      </c>
      <c r="D76" s="1" t="s">
        <v>373</v>
      </c>
      <c r="E76" s="1" t="s">
        <v>374</v>
      </c>
      <c r="F76" s="1" t="s">
        <v>375</v>
      </c>
      <c r="G76" s="1" t="str">
        <f>HYPERLINK("https://talan.bank.gov.ua/get-user-certificate/xNLC5jcv2L1cdIVd2h56","Завантажити сертифікат")</f>
        <v>Завантажити сертифікат</v>
      </c>
    </row>
    <row r="77" spans="1:7" ht="28.8" x14ac:dyDescent="0.3">
      <c r="A77" s="1">
        <v>76</v>
      </c>
      <c r="B77" s="1" t="s">
        <v>376</v>
      </c>
      <c r="C77" s="1" t="s">
        <v>377</v>
      </c>
      <c r="D77" s="1" t="s">
        <v>378</v>
      </c>
      <c r="E77" s="1" t="s">
        <v>379</v>
      </c>
      <c r="F77" s="1" t="s">
        <v>380</v>
      </c>
      <c r="G77" s="1" t="str">
        <f>HYPERLINK("https://talan.bank.gov.ua/get-user-certificate/xNLC56UdNpvmF1XyNAsq","Завантажити сертифікат")</f>
        <v>Завантажити сертифікат</v>
      </c>
    </row>
    <row r="78" spans="1:7" x14ac:dyDescent="0.3">
      <c r="A78" s="1">
        <v>77</v>
      </c>
      <c r="B78" s="1" t="s">
        <v>381</v>
      </c>
      <c r="C78" s="1" t="s">
        <v>382</v>
      </c>
      <c r="D78" s="1" t="s">
        <v>383</v>
      </c>
      <c r="E78" s="1" t="s">
        <v>384</v>
      </c>
      <c r="F78" s="1" t="s">
        <v>385</v>
      </c>
      <c r="G78" s="1" t="str">
        <f>HYPERLINK("https://talan.bank.gov.ua/get-user-certificate/xNLC5OUu7LW0HBB0dGbc","Завантажити сертифікат")</f>
        <v>Завантажити сертифікат</v>
      </c>
    </row>
    <row r="79" spans="1:7" x14ac:dyDescent="0.3">
      <c r="A79" s="1">
        <v>78</v>
      </c>
      <c r="B79" s="1" t="s">
        <v>386</v>
      </c>
      <c r="C79" s="1" t="s">
        <v>387</v>
      </c>
      <c r="D79" s="1" t="s">
        <v>388</v>
      </c>
      <c r="E79" s="1" t="s">
        <v>389</v>
      </c>
      <c r="F79" s="1" t="s">
        <v>390</v>
      </c>
      <c r="G79" s="1" t="str">
        <f>HYPERLINK("https://talan.bank.gov.ua/get-user-certificate/xNLC5R8bVT9IXPqjbCWA","Завантажити сертифікат")</f>
        <v>Завантажити сертифікат</v>
      </c>
    </row>
    <row r="80" spans="1:7" x14ac:dyDescent="0.3">
      <c r="A80" s="1">
        <v>79</v>
      </c>
      <c r="B80" t="s">
        <v>391</v>
      </c>
      <c r="C80" t="s">
        <v>392</v>
      </c>
      <c r="D80" t="s">
        <v>1670</v>
      </c>
      <c r="E80" t="s">
        <v>393</v>
      </c>
      <c r="F80" t="s">
        <v>394</v>
      </c>
      <c r="G80" t="str">
        <f>HYPERLINK("https://talan.bank.gov.ua/get-user-certificate/Kkf-3FpGYhLKJAv_HjPP","Завантажити сертифікат")</f>
        <v>Завантажити сертифікат</v>
      </c>
    </row>
    <row r="81" spans="1:7" ht="28.8" x14ac:dyDescent="0.3">
      <c r="A81" s="1">
        <v>80</v>
      </c>
      <c r="B81" s="1" t="s">
        <v>395</v>
      </c>
      <c r="C81" s="1" t="s">
        <v>396</v>
      </c>
      <c r="D81" s="1" t="s">
        <v>397</v>
      </c>
      <c r="E81" s="1" t="s">
        <v>398</v>
      </c>
      <c r="F81" s="1" t="s">
        <v>399</v>
      </c>
      <c r="G81" s="1" t="str">
        <f>HYPERLINK("https://talan.bank.gov.ua/get-user-certificate/xNLC5UGHDkHkTLXx91fA","Завантажити сертифікат")</f>
        <v>Завантажити сертифікат</v>
      </c>
    </row>
    <row r="82" spans="1:7" ht="28.8" x14ac:dyDescent="0.3">
      <c r="A82" s="1">
        <v>81</v>
      </c>
      <c r="B82" s="1" t="s">
        <v>400</v>
      </c>
      <c r="C82" s="1" t="s">
        <v>401</v>
      </c>
      <c r="D82" s="1" t="s">
        <v>402</v>
      </c>
      <c r="E82" s="1" t="s">
        <v>403</v>
      </c>
      <c r="F82" s="1" t="s">
        <v>404</v>
      </c>
      <c r="G82" s="1" t="str">
        <f>HYPERLINK("https://talan.bank.gov.ua/get-user-certificate/xNLC5rVhFexoGw__fvN1","Завантажити сертифікат")</f>
        <v>Завантажити сертифікат</v>
      </c>
    </row>
    <row r="83" spans="1:7" ht="28.8" x14ac:dyDescent="0.3">
      <c r="A83" s="1">
        <v>82</v>
      </c>
      <c r="B83" s="1" t="s">
        <v>405</v>
      </c>
      <c r="C83" s="1" t="s">
        <v>406</v>
      </c>
      <c r="D83" s="1" t="s">
        <v>407</v>
      </c>
      <c r="E83" s="1" t="s">
        <v>408</v>
      </c>
      <c r="F83" s="1" t="s">
        <v>409</v>
      </c>
      <c r="G83" s="1" t="str">
        <f>HYPERLINK("https://talan.bank.gov.ua/get-user-certificate/xNLC512lp8LrJZvBWw-9","Завантажити сертифікат")</f>
        <v>Завантажити сертифікат</v>
      </c>
    </row>
    <row r="84" spans="1:7" x14ac:dyDescent="0.3">
      <c r="A84" s="1">
        <v>83</v>
      </c>
      <c r="B84" s="1" t="s">
        <v>410</v>
      </c>
      <c r="C84" s="1" t="s">
        <v>411</v>
      </c>
      <c r="D84" s="1" t="s">
        <v>412</v>
      </c>
      <c r="E84" s="1" t="s">
        <v>413</v>
      </c>
      <c r="F84" s="1" t="s">
        <v>414</v>
      </c>
      <c r="G84" s="1" t="str">
        <f>HYPERLINK("https://talan.bank.gov.ua/get-user-certificate/xNLC5ai9JNFl993IMAnf","Завантажити сертифікат")</f>
        <v>Завантажити сертифікат</v>
      </c>
    </row>
    <row r="85" spans="1:7" ht="43.2" x14ac:dyDescent="0.3">
      <c r="A85" s="1">
        <v>84</v>
      </c>
      <c r="B85" s="1" t="s">
        <v>415</v>
      </c>
      <c r="C85" s="1" t="s">
        <v>416</v>
      </c>
      <c r="D85" s="1" t="s">
        <v>417</v>
      </c>
      <c r="E85" s="1" t="s">
        <v>418</v>
      </c>
      <c r="F85" s="1" t="s">
        <v>419</v>
      </c>
      <c r="G85" s="1" t="str">
        <f>HYPERLINK("https://talan.bank.gov.ua/get-user-certificate/xNLC5skzVU4xDB0cwcdi","Завантажити сертифікат")</f>
        <v>Завантажити сертифікат</v>
      </c>
    </row>
    <row r="86" spans="1:7" ht="43.2" x14ac:dyDescent="0.3">
      <c r="A86" s="1">
        <v>85</v>
      </c>
      <c r="B86" s="1" t="s">
        <v>420</v>
      </c>
      <c r="C86" s="1" t="s">
        <v>421</v>
      </c>
      <c r="D86" s="1" t="s">
        <v>422</v>
      </c>
      <c r="E86" s="1" t="s">
        <v>423</v>
      </c>
      <c r="F86" s="1" t="s">
        <v>424</v>
      </c>
      <c r="G86" s="1" t="str">
        <f>HYPERLINK("https://talan.bank.gov.ua/get-user-certificate/xNLC5-hjNbG42Tw3UkzA","Завантажити сертифікат")</f>
        <v>Завантажити сертифікат</v>
      </c>
    </row>
    <row r="87" spans="1:7" ht="57.6" x14ac:dyDescent="0.3">
      <c r="A87" s="1">
        <v>86</v>
      </c>
      <c r="B87" s="1" t="s">
        <v>425</v>
      </c>
      <c r="C87" s="1" t="s">
        <v>426</v>
      </c>
      <c r="D87" s="1" t="s">
        <v>427</v>
      </c>
      <c r="E87" s="1" t="s">
        <v>428</v>
      </c>
      <c r="F87" s="1" t="s">
        <v>429</v>
      </c>
      <c r="G87" s="1" t="str">
        <f>HYPERLINK("https://talan.bank.gov.ua/get-user-certificate/xNLC5HG3KkCU4FoV6ruE","Завантажити сертифікат")</f>
        <v>Завантажити сертифікат</v>
      </c>
    </row>
    <row r="88" spans="1:7" ht="57.6" x14ac:dyDescent="0.3">
      <c r="A88" s="1">
        <v>87</v>
      </c>
      <c r="B88" s="1" t="s">
        <v>430</v>
      </c>
      <c r="C88" s="1" t="s">
        <v>431</v>
      </c>
      <c r="D88" s="1" t="s">
        <v>432</v>
      </c>
      <c r="E88" s="1" t="s">
        <v>433</v>
      </c>
      <c r="F88" s="1" t="s">
        <v>434</v>
      </c>
      <c r="G88" s="1" t="str">
        <f>HYPERLINK("https://talan.bank.gov.ua/get-user-certificate/xNLC5ymRNKsW6QXlqE89","Завантажити сертифікат")</f>
        <v>Завантажити сертифікат</v>
      </c>
    </row>
    <row r="89" spans="1:7" ht="28.8" x14ac:dyDescent="0.3">
      <c r="A89" s="1">
        <v>88</v>
      </c>
      <c r="B89" s="1" t="s">
        <v>435</v>
      </c>
      <c r="C89" s="1" t="s">
        <v>436</v>
      </c>
      <c r="D89" s="1" t="s">
        <v>437</v>
      </c>
      <c r="E89" s="1" t="s">
        <v>438</v>
      </c>
      <c r="F89" s="1" t="s">
        <v>439</v>
      </c>
      <c r="G89" s="1" t="str">
        <f>HYPERLINK("https://talan.bank.gov.ua/get-user-certificate/xNLC5-bogiPGQ83dWxND","Завантажити сертифікат")</f>
        <v>Завантажити сертифікат</v>
      </c>
    </row>
    <row r="90" spans="1:7" ht="28.8" x14ac:dyDescent="0.3">
      <c r="A90" s="1">
        <v>89</v>
      </c>
      <c r="B90" s="1" t="s">
        <v>440</v>
      </c>
      <c r="C90" s="1" t="s">
        <v>441</v>
      </c>
      <c r="D90" s="1" t="s">
        <v>442</v>
      </c>
      <c r="E90" s="1" t="s">
        <v>443</v>
      </c>
      <c r="F90" s="1" t="s">
        <v>444</v>
      </c>
      <c r="G90" s="1" t="str">
        <f>HYPERLINK("https://talan.bank.gov.ua/get-user-certificate/xNLC5MR-l_IKDA9AR27R","Завантажити сертифікат")</f>
        <v>Завантажити сертифікат</v>
      </c>
    </row>
    <row r="91" spans="1:7" ht="43.2" x14ac:dyDescent="0.3">
      <c r="A91" s="1">
        <v>90</v>
      </c>
      <c r="B91" s="1" t="s">
        <v>445</v>
      </c>
      <c r="C91" s="1" t="s">
        <v>446</v>
      </c>
      <c r="D91" s="1" t="s">
        <v>447</v>
      </c>
      <c r="E91" s="1" t="s">
        <v>448</v>
      </c>
      <c r="F91" s="1" t="s">
        <v>449</v>
      </c>
      <c r="G91" s="1" t="str">
        <f>HYPERLINK("https://talan.bank.gov.ua/get-user-certificate/xNLC5af5wLqsWxPjRNCy","Завантажити сертифікат")</f>
        <v>Завантажити сертифікат</v>
      </c>
    </row>
    <row r="92" spans="1:7" ht="28.8" x14ac:dyDescent="0.3">
      <c r="A92" s="1">
        <v>91</v>
      </c>
      <c r="B92" s="1" t="s">
        <v>450</v>
      </c>
      <c r="C92" s="1" t="s">
        <v>451</v>
      </c>
      <c r="D92" s="1" t="s">
        <v>452</v>
      </c>
      <c r="E92" s="1" t="s">
        <v>453</v>
      </c>
      <c r="F92" s="1" t="s">
        <v>454</v>
      </c>
      <c r="G92" s="1" t="str">
        <f>HYPERLINK("https://talan.bank.gov.ua/get-user-certificate/xNLC5CWHG99S3eHR8JGD","Завантажити сертифікат")</f>
        <v>Завантажити сертифікат</v>
      </c>
    </row>
    <row r="93" spans="1:7" ht="28.8" x14ac:dyDescent="0.3">
      <c r="A93" s="1">
        <v>92</v>
      </c>
      <c r="B93" s="1" t="s">
        <v>455</v>
      </c>
      <c r="C93" s="1" t="s">
        <v>456</v>
      </c>
      <c r="D93" s="1" t="s">
        <v>457</v>
      </c>
      <c r="E93" s="1" t="s">
        <v>458</v>
      </c>
      <c r="F93" s="1" t="s">
        <v>459</v>
      </c>
      <c r="G93" s="1" t="str">
        <f>HYPERLINK("https://talan.bank.gov.ua/get-user-certificate/xNLC5u2N0a-yoeDpFUFn","Завантажити сертифікат")</f>
        <v>Завантажити сертифікат</v>
      </c>
    </row>
    <row r="94" spans="1:7" x14ac:dyDescent="0.3">
      <c r="A94" s="1">
        <v>93</v>
      </c>
      <c r="B94" s="1" t="s">
        <v>460</v>
      </c>
      <c r="C94" s="1" t="s">
        <v>461</v>
      </c>
      <c r="D94" s="1" t="s">
        <v>462</v>
      </c>
      <c r="E94" s="1" t="s">
        <v>463</v>
      </c>
      <c r="F94" s="1" t="s">
        <v>464</v>
      </c>
      <c r="G94" s="1" t="str">
        <f>HYPERLINK("https://talan.bank.gov.ua/get-user-certificate/xNLC5sS9-9IU3Rr1L8o8","Завантажити сертифікат")</f>
        <v>Завантажити сертифікат</v>
      </c>
    </row>
    <row r="95" spans="1:7" x14ac:dyDescent="0.3">
      <c r="A95" s="1">
        <v>94</v>
      </c>
      <c r="B95" s="1" t="s">
        <v>465</v>
      </c>
      <c r="C95" s="1" t="s">
        <v>466</v>
      </c>
      <c r="D95" s="1" t="s">
        <v>467</v>
      </c>
      <c r="E95" s="1" t="s">
        <v>468</v>
      </c>
      <c r="F95" s="1" t="s">
        <v>469</v>
      </c>
      <c r="G95" s="1" t="str">
        <f>HYPERLINK("https://talan.bank.gov.ua/get-user-certificate/xNLC5F5tu504sO_BtY0u","Завантажити сертифікат")</f>
        <v>Завантажити сертифікат</v>
      </c>
    </row>
    <row r="96" spans="1:7" ht="28.8" x14ac:dyDescent="0.3">
      <c r="A96" s="1">
        <v>95</v>
      </c>
      <c r="B96" s="1" t="s">
        <v>470</v>
      </c>
      <c r="C96" s="1" t="s">
        <v>471</v>
      </c>
      <c r="D96" s="1" t="s">
        <v>472</v>
      </c>
      <c r="E96" s="1" t="s">
        <v>473</v>
      </c>
      <c r="F96" s="1" t="s">
        <v>474</v>
      </c>
      <c r="G96" s="1" t="str">
        <f>HYPERLINK("https://talan.bank.gov.ua/get-user-certificate/xNLC5ZY3D9eWhVlizewf","Завантажити сертифікат")</f>
        <v>Завантажити сертифікат</v>
      </c>
    </row>
    <row r="97" spans="1:7" ht="28.8" x14ac:dyDescent="0.3">
      <c r="A97" s="1">
        <v>96</v>
      </c>
      <c r="B97" s="1" t="s">
        <v>475</v>
      </c>
      <c r="C97" s="1" t="s">
        <v>476</v>
      </c>
      <c r="D97" s="1" t="s">
        <v>477</v>
      </c>
      <c r="E97" s="1" t="s">
        <v>478</v>
      </c>
      <c r="F97" s="1" t="s">
        <v>479</v>
      </c>
      <c r="G97" s="1" t="str">
        <f>HYPERLINK("https://talan.bank.gov.ua/get-user-certificate/xNLC5AQ7D9ZDDl9OhITM","Завантажити сертифікат")</f>
        <v>Завантажити сертифікат</v>
      </c>
    </row>
    <row r="98" spans="1:7" ht="28.8" x14ac:dyDescent="0.3">
      <c r="A98" s="1">
        <v>97</v>
      </c>
      <c r="B98" s="1" t="s">
        <v>480</v>
      </c>
      <c r="C98" s="1" t="s">
        <v>481</v>
      </c>
      <c r="D98" s="1" t="s">
        <v>482</v>
      </c>
      <c r="E98" s="1" t="s">
        <v>483</v>
      </c>
      <c r="F98" s="1" t="s">
        <v>484</v>
      </c>
      <c r="G98" s="1" t="str">
        <f>HYPERLINK("https://talan.bank.gov.ua/get-user-certificate/xNLC5DEdoWhBNtZohCr6","Завантажити сертифікат")</f>
        <v>Завантажити сертифікат</v>
      </c>
    </row>
    <row r="99" spans="1:7" ht="28.8" x14ac:dyDescent="0.3">
      <c r="A99" s="1">
        <v>98</v>
      </c>
      <c r="B99" s="1" t="s">
        <v>485</v>
      </c>
      <c r="C99" s="1" t="s">
        <v>486</v>
      </c>
      <c r="D99" s="1" t="s">
        <v>487</v>
      </c>
      <c r="E99" s="1" t="s">
        <v>488</v>
      </c>
      <c r="F99" s="1" t="s">
        <v>489</v>
      </c>
      <c r="G99" s="1" t="str">
        <f>HYPERLINK("https://talan.bank.gov.ua/get-user-certificate/xNLC5zjdfs7khEXy5Jnl","Завантажити сертифікат")</f>
        <v>Завантажити сертифікат</v>
      </c>
    </row>
    <row r="100" spans="1:7" x14ac:dyDescent="0.3">
      <c r="A100" s="1">
        <v>99</v>
      </c>
      <c r="B100" t="s">
        <v>490</v>
      </c>
      <c r="C100" t="s">
        <v>491</v>
      </c>
      <c r="D100" t="s">
        <v>492</v>
      </c>
      <c r="E100" t="s">
        <v>1671</v>
      </c>
      <c r="F100" t="s">
        <v>330</v>
      </c>
      <c r="G100" t="str">
        <f>HYPERLINK("https://talan.bank.gov.ua/get-user-certificate/Kkf-3_XBNrqS8YU8eZkp","Завантажити сертифікат")</f>
        <v>Завантажити сертифікат</v>
      </c>
    </row>
    <row r="101" spans="1:7" x14ac:dyDescent="0.3">
      <c r="A101" s="1">
        <v>100</v>
      </c>
      <c r="B101" s="1" t="s">
        <v>493</v>
      </c>
      <c r="C101" s="1" t="s">
        <v>494</v>
      </c>
      <c r="D101" s="1" t="s">
        <v>495</v>
      </c>
      <c r="E101" s="1" t="s">
        <v>496</v>
      </c>
      <c r="F101" s="1" t="s">
        <v>497</v>
      </c>
      <c r="G101" s="1" t="str">
        <f>HYPERLINK("https://talan.bank.gov.ua/get-user-certificate/xNLC5tK7dfputY9qbHYM","Завантажити сертифікат")</f>
        <v>Завантажити сертифікат</v>
      </c>
    </row>
    <row r="102" spans="1:7" x14ac:dyDescent="0.3">
      <c r="A102" s="1">
        <v>101</v>
      </c>
      <c r="B102" s="1" t="s">
        <v>498</v>
      </c>
      <c r="C102" s="1" t="s">
        <v>499</v>
      </c>
      <c r="D102" s="1" t="s">
        <v>500</v>
      </c>
      <c r="E102" s="1" t="s">
        <v>501</v>
      </c>
      <c r="F102" s="1" t="s">
        <v>502</v>
      </c>
      <c r="G102" s="1" t="str">
        <f>HYPERLINK("https://talan.bank.gov.ua/get-user-certificate/xNLC5Lpg4tk8iyDyha_O","Завантажити сертифікат")</f>
        <v>Завантажити сертифікат</v>
      </c>
    </row>
    <row r="103" spans="1:7" ht="28.8" x14ac:dyDescent="0.3">
      <c r="A103" s="1">
        <v>102</v>
      </c>
      <c r="B103" s="1" t="s">
        <v>503</v>
      </c>
      <c r="C103" s="1" t="s">
        <v>504</v>
      </c>
      <c r="D103" s="1" t="s">
        <v>505</v>
      </c>
      <c r="E103" s="1" t="s">
        <v>506</v>
      </c>
      <c r="F103" s="1" t="s">
        <v>507</v>
      </c>
      <c r="G103" s="1" t="str">
        <f>HYPERLINK("https://talan.bank.gov.ua/get-user-certificate/xNLC5BzW4tOFkcsnn3az","Завантажити сертифікат")</f>
        <v>Завантажити сертифікат</v>
      </c>
    </row>
    <row r="104" spans="1:7" ht="28.8" x14ac:dyDescent="0.3">
      <c r="A104" s="1">
        <v>103</v>
      </c>
      <c r="B104" s="1" t="s">
        <v>508</v>
      </c>
      <c r="C104" s="1" t="s">
        <v>509</v>
      </c>
      <c r="D104" s="1" t="s">
        <v>510</v>
      </c>
      <c r="E104" s="1" t="s">
        <v>511</v>
      </c>
      <c r="F104" s="1" t="s">
        <v>512</v>
      </c>
      <c r="G104" s="1" t="str">
        <f>HYPERLINK("https://talan.bank.gov.ua/get-user-certificate/xNLC5PC0gRQb--x58633","Завантажити сертифікат")</f>
        <v>Завантажити сертифікат</v>
      </c>
    </row>
    <row r="105" spans="1:7" ht="28.8" x14ac:dyDescent="0.3">
      <c r="A105" s="1">
        <v>104</v>
      </c>
      <c r="B105" s="1" t="s">
        <v>513</v>
      </c>
      <c r="C105" s="1" t="s">
        <v>514</v>
      </c>
      <c r="D105" s="1" t="s">
        <v>515</v>
      </c>
      <c r="E105" s="1" t="s">
        <v>516</v>
      </c>
      <c r="F105" s="1" t="s">
        <v>517</v>
      </c>
      <c r="G105" s="1" t="str">
        <f>HYPERLINK("https://talan.bank.gov.ua/get-user-certificate/xNLC5lj4QioAjbMKWBcU","Завантажити сертифікат")</f>
        <v>Завантажити сертифікат</v>
      </c>
    </row>
    <row r="106" spans="1:7" ht="28.8" x14ac:dyDescent="0.3">
      <c r="A106" s="1">
        <v>105</v>
      </c>
      <c r="B106" s="1" t="s">
        <v>518</v>
      </c>
      <c r="C106" s="1" t="s">
        <v>519</v>
      </c>
      <c r="D106" s="1" t="s">
        <v>520</v>
      </c>
      <c r="E106" s="1" t="s">
        <v>521</v>
      </c>
      <c r="F106" s="1" t="s">
        <v>522</v>
      </c>
      <c r="G106" s="1" t="str">
        <f>HYPERLINK("https://talan.bank.gov.ua/get-user-certificate/xNLC57IYFpfx_4YUz-X3","Завантажити сертифікат")</f>
        <v>Завантажити сертифікат</v>
      </c>
    </row>
    <row r="107" spans="1:7" ht="28.8" x14ac:dyDescent="0.3">
      <c r="A107" s="1">
        <v>106</v>
      </c>
      <c r="B107" s="1" t="s">
        <v>523</v>
      </c>
      <c r="C107" s="1" t="s">
        <v>524</v>
      </c>
      <c r="D107" s="1" t="s">
        <v>525</v>
      </c>
      <c r="E107" s="1" t="s">
        <v>526</v>
      </c>
      <c r="F107" s="1" t="s">
        <v>527</v>
      </c>
      <c r="G107" s="1" t="str">
        <f>HYPERLINK("https://talan.bank.gov.ua/get-user-certificate/xNLC5oSMSuV01DvL6yI5","Завантажити сертифікат")</f>
        <v>Завантажити сертифікат</v>
      </c>
    </row>
    <row r="108" spans="1:7" x14ac:dyDescent="0.3">
      <c r="A108" s="1">
        <v>107</v>
      </c>
      <c r="B108" s="1" t="s">
        <v>528</v>
      </c>
      <c r="C108" s="1" t="s">
        <v>529</v>
      </c>
      <c r="D108" s="1" t="s">
        <v>530</v>
      </c>
      <c r="E108" s="1" t="s">
        <v>531</v>
      </c>
      <c r="F108" s="1" t="s">
        <v>532</v>
      </c>
      <c r="G108" s="1" t="str">
        <f>HYPERLINK("https://talan.bank.gov.ua/get-user-certificate/xNLC5LtbulQXbaSqe-xP","Завантажити сертифікат")</f>
        <v>Завантажити сертифікат</v>
      </c>
    </row>
    <row r="109" spans="1:7" ht="28.8" x14ac:dyDescent="0.3">
      <c r="A109" s="1">
        <v>108</v>
      </c>
      <c r="B109" s="1" t="s">
        <v>533</v>
      </c>
      <c r="C109" s="1" t="s">
        <v>534</v>
      </c>
      <c r="D109" s="1" t="s">
        <v>535</v>
      </c>
      <c r="E109" s="1" t="s">
        <v>536</v>
      </c>
      <c r="F109" s="1" t="s">
        <v>537</v>
      </c>
      <c r="G109" s="1" t="str">
        <f>HYPERLINK("https://talan.bank.gov.ua/get-user-certificate/xNLC59fUcoykacyRHo1b","Завантажити сертифікат")</f>
        <v>Завантажити сертифікат</v>
      </c>
    </row>
    <row r="110" spans="1:7" x14ac:dyDescent="0.3">
      <c r="A110" s="1">
        <v>109</v>
      </c>
      <c r="B110" s="1" t="s">
        <v>538</v>
      </c>
      <c r="C110" s="1" t="s">
        <v>539</v>
      </c>
      <c r="D110" s="1" t="s">
        <v>540</v>
      </c>
      <c r="E110" s="1" t="s">
        <v>541</v>
      </c>
      <c r="F110" s="1" t="s">
        <v>542</v>
      </c>
      <c r="G110" s="1" t="str">
        <f>HYPERLINK("https://talan.bank.gov.ua/get-user-certificate/xNLC5wJce4Ey26tJwkeX","Завантажити сертифікат")</f>
        <v>Завантажити сертифікат</v>
      </c>
    </row>
    <row r="111" spans="1:7" x14ac:dyDescent="0.3">
      <c r="A111" s="1">
        <v>110</v>
      </c>
      <c r="B111" s="1" t="s">
        <v>543</v>
      </c>
      <c r="C111" s="1" t="s">
        <v>544</v>
      </c>
      <c r="D111" s="1" t="s">
        <v>545</v>
      </c>
      <c r="E111" s="1" t="s">
        <v>546</v>
      </c>
      <c r="F111" s="1" t="s">
        <v>547</v>
      </c>
      <c r="G111" s="1" t="str">
        <f>HYPERLINK("https://talan.bank.gov.ua/get-user-certificate/xNLC5fCyCRxUsDVgscAk","Завантажити сертифікат")</f>
        <v>Завантажити сертифікат</v>
      </c>
    </row>
    <row r="112" spans="1:7" ht="28.8" x14ac:dyDescent="0.3">
      <c r="A112" s="1">
        <v>111</v>
      </c>
      <c r="B112" s="1" t="s">
        <v>548</v>
      </c>
      <c r="C112" s="1" t="s">
        <v>549</v>
      </c>
      <c r="D112" s="1" t="s">
        <v>550</v>
      </c>
      <c r="E112" s="1" t="s">
        <v>551</v>
      </c>
      <c r="F112" s="1" t="s">
        <v>552</v>
      </c>
      <c r="G112" s="1" t="str">
        <f>HYPERLINK("https://talan.bank.gov.ua/get-user-certificate/xNLC5uQxn8yAX9uG7KMb","Завантажити сертифікат")</f>
        <v>Завантажити сертифікат</v>
      </c>
    </row>
    <row r="113" spans="1:7" ht="28.8" x14ac:dyDescent="0.3">
      <c r="A113" s="1">
        <v>112</v>
      </c>
      <c r="B113" s="1" t="s">
        <v>553</v>
      </c>
      <c r="C113" s="1" t="s">
        <v>554</v>
      </c>
      <c r="D113" s="1" t="s">
        <v>555</v>
      </c>
      <c r="E113" s="1" t="s">
        <v>556</v>
      </c>
      <c r="F113" s="1" t="s">
        <v>557</v>
      </c>
      <c r="G113" s="1" t="str">
        <f>HYPERLINK("https://talan.bank.gov.ua/get-user-certificate/xNLC5NmD-1QT73biHmXH","Завантажити сертифікат")</f>
        <v>Завантажити сертифікат</v>
      </c>
    </row>
    <row r="114" spans="1:7" x14ac:dyDescent="0.3">
      <c r="A114" s="1">
        <v>113</v>
      </c>
      <c r="B114" s="1" t="s">
        <v>558</v>
      </c>
      <c r="C114" s="1" t="s">
        <v>559</v>
      </c>
      <c r="D114" s="1" t="s">
        <v>560</v>
      </c>
      <c r="E114" s="1" t="s">
        <v>561</v>
      </c>
      <c r="F114" s="1" t="s">
        <v>562</v>
      </c>
      <c r="G114" s="1" t="str">
        <f>HYPERLINK("https://talan.bank.gov.ua/get-user-certificate/xNLC5GC19of65zvlSzRp","Завантажити сертифікат")</f>
        <v>Завантажити сертифікат</v>
      </c>
    </row>
    <row r="115" spans="1:7" ht="28.8" x14ac:dyDescent="0.3">
      <c r="A115" s="1">
        <v>114</v>
      </c>
      <c r="B115" s="1" t="s">
        <v>563</v>
      </c>
      <c r="C115" s="1" t="s">
        <v>564</v>
      </c>
      <c r="D115" s="1" t="s">
        <v>565</v>
      </c>
      <c r="E115" s="1" t="s">
        <v>566</v>
      </c>
      <c r="F115" s="1" t="s">
        <v>567</v>
      </c>
      <c r="G115" s="1" t="str">
        <f>HYPERLINK("https://talan.bank.gov.ua/get-user-certificate/xNLC5aoAciXlIBZGUpfh","Завантажити сертифікат")</f>
        <v>Завантажити сертифікат</v>
      </c>
    </row>
    <row r="116" spans="1:7" ht="28.8" x14ac:dyDescent="0.3">
      <c r="A116" s="1">
        <v>115</v>
      </c>
      <c r="B116" s="1" t="s">
        <v>568</v>
      </c>
      <c r="C116" s="1" t="s">
        <v>569</v>
      </c>
      <c r="D116" s="1" t="s">
        <v>570</v>
      </c>
      <c r="E116" s="1" t="s">
        <v>571</v>
      </c>
      <c r="F116" s="1" t="s">
        <v>572</v>
      </c>
      <c r="G116" s="1" t="str">
        <f>HYPERLINK("https://talan.bank.gov.ua/get-user-certificate/xNLC5GKsjymTALDoBgxg","Завантажити сертифікат")</f>
        <v>Завантажити сертифікат</v>
      </c>
    </row>
    <row r="117" spans="1:7" ht="43.2" x14ac:dyDescent="0.3">
      <c r="A117" s="1">
        <v>116</v>
      </c>
      <c r="B117" s="1" t="s">
        <v>573</v>
      </c>
      <c r="C117" s="1" t="s">
        <v>574</v>
      </c>
      <c r="D117" s="1" t="s">
        <v>575</v>
      </c>
      <c r="E117" s="1" t="s">
        <v>576</v>
      </c>
      <c r="F117" s="1" t="s">
        <v>577</v>
      </c>
      <c r="G117" s="1" t="str">
        <f>HYPERLINK("https://talan.bank.gov.ua/get-user-certificate/xNLC57juiGrwCdmlcHEt","Завантажити сертифікат")</f>
        <v>Завантажити сертифікат</v>
      </c>
    </row>
    <row r="118" spans="1:7" ht="43.2" x14ac:dyDescent="0.3">
      <c r="A118" s="1">
        <v>117</v>
      </c>
      <c r="B118" s="1" t="s">
        <v>578</v>
      </c>
      <c r="C118" s="1" t="s">
        <v>579</v>
      </c>
      <c r="D118" s="1" t="s">
        <v>580</v>
      </c>
      <c r="E118" s="1" t="s">
        <v>581</v>
      </c>
      <c r="F118" s="1" t="s">
        <v>582</v>
      </c>
      <c r="G118" s="1" t="str">
        <f>HYPERLINK("https://talan.bank.gov.ua/get-user-certificate/xNLC5B3-ETnW8V7FE2jX","Завантажити сертифікат")</f>
        <v>Завантажити сертифікат</v>
      </c>
    </row>
    <row r="119" spans="1:7" x14ac:dyDescent="0.3">
      <c r="A119" s="1">
        <v>118</v>
      </c>
      <c r="B119" s="1" t="s">
        <v>583</v>
      </c>
      <c r="C119" s="1" t="s">
        <v>584</v>
      </c>
      <c r="D119" s="1" t="s">
        <v>585</v>
      </c>
      <c r="E119" s="1" t="s">
        <v>586</v>
      </c>
      <c r="F119" s="1" t="s">
        <v>587</v>
      </c>
      <c r="G119" s="1" t="str">
        <f>HYPERLINK("https://talan.bank.gov.ua/get-user-certificate/xNLC5VKPd639ci_7Vadj","Завантажити сертифікат")</f>
        <v>Завантажити сертифікат</v>
      </c>
    </row>
    <row r="120" spans="1:7" x14ac:dyDescent="0.3">
      <c r="A120" s="1">
        <v>119</v>
      </c>
      <c r="B120" s="1" t="s">
        <v>588</v>
      </c>
      <c r="C120" s="1" t="s">
        <v>589</v>
      </c>
      <c r="D120" s="1" t="s">
        <v>590</v>
      </c>
      <c r="E120" s="1" t="s">
        <v>591</v>
      </c>
      <c r="F120" s="1" t="s">
        <v>592</v>
      </c>
      <c r="G120" s="1" t="str">
        <f>HYPERLINK("https://talan.bank.gov.ua/get-user-certificate/xNLC5s2lEWb3__RGr_im","Завантажити сертифікат")</f>
        <v>Завантажити сертифікат</v>
      </c>
    </row>
    <row r="121" spans="1:7" ht="28.8" x14ac:dyDescent="0.3">
      <c r="A121" s="1">
        <v>120</v>
      </c>
      <c r="B121" s="1" t="s">
        <v>593</v>
      </c>
      <c r="C121" s="1" t="s">
        <v>594</v>
      </c>
      <c r="D121" s="1" t="s">
        <v>595</v>
      </c>
      <c r="E121" s="1" t="s">
        <v>596</v>
      </c>
      <c r="F121" s="1" t="s">
        <v>597</v>
      </c>
      <c r="G121" s="1" t="str">
        <f>HYPERLINK("https://talan.bank.gov.ua/get-user-certificate/xNLC5pyUH7fc-u3k5px1","Завантажити сертифікат")</f>
        <v>Завантажити сертифікат</v>
      </c>
    </row>
    <row r="122" spans="1:7" ht="28.8" x14ac:dyDescent="0.3">
      <c r="A122" s="1">
        <v>121</v>
      </c>
      <c r="B122" s="1" t="s">
        <v>598</v>
      </c>
      <c r="C122" s="1" t="s">
        <v>599</v>
      </c>
      <c r="D122" s="1" t="s">
        <v>600</v>
      </c>
      <c r="E122" s="1" t="s">
        <v>601</v>
      </c>
      <c r="F122" s="1" t="s">
        <v>602</v>
      </c>
      <c r="G122" s="1" t="str">
        <f>HYPERLINK("https://talan.bank.gov.ua/get-user-certificate/xNLC5o9JMyJFBhsv91dH","Завантажити сертифікат")</f>
        <v>Завантажити сертифікат</v>
      </c>
    </row>
    <row r="123" spans="1:7" ht="28.8" x14ac:dyDescent="0.3">
      <c r="A123" s="1">
        <v>122</v>
      </c>
      <c r="B123" s="1" t="s">
        <v>603</v>
      </c>
      <c r="C123" s="1" t="s">
        <v>604</v>
      </c>
      <c r="D123" s="1" t="s">
        <v>605</v>
      </c>
      <c r="E123" s="1" t="s">
        <v>606</v>
      </c>
      <c r="F123" s="1" t="s">
        <v>607</v>
      </c>
      <c r="G123" s="1" t="str">
        <f>HYPERLINK("https://talan.bank.gov.ua/get-user-certificate/xNLC5D6i7c98jtRTcBuc","Завантажити сертифікат")</f>
        <v>Завантажити сертифікат</v>
      </c>
    </row>
    <row r="124" spans="1:7" x14ac:dyDescent="0.3">
      <c r="A124" s="1">
        <v>123</v>
      </c>
      <c r="B124" s="1" t="s">
        <v>608</v>
      </c>
      <c r="C124" s="1" t="s">
        <v>609</v>
      </c>
      <c r="D124" s="1" t="s">
        <v>610</v>
      </c>
      <c r="E124" s="1" t="s">
        <v>611</v>
      </c>
      <c r="F124" s="1" t="s">
        <v>612</v>
      </c>
      <c r="G124" s="1" t="str">
        <f>HYPERLINK("https://talan.bank.gov.ua/get-user-certificate/xNLC5NJ6ZzS812hdK5mE","Завантажити сертифікат")</f>
        <v>Завантажити сертифікат</v>
      </c>
    </row>
    <row r="125" spans="1:7" ht="28.8" x14ac:dyDescent="0.3">
      <c r="A125" s="1">
        <v>124</v>
      </c>
      <c r="B125" s="1" t="s">
        <v>613</v>
      </c>
      <c r="C125" s="1" t="s">
        <v>614</v>
      </c>
      <c r="D125" s="1" t="s">
        <v>615</v>
      </c>
      <c r="E125" s="1" t="s">
        <v>616</v>
      </c>
      <c r="F125" s="1" t="s">
        <v>617</v>
      </c>
      <c r="G125" s="1" t="str">
        <f>HYPERLINK("https://talan.bank.gov.ua/get-user-certificate/xNLC5c8hIdEyPAG7QrQf","Завантажити сертифікат")</f>
        <v>Завантажити сертифікат</v>
      </c>
    </row>
    <row r="126" spans="1:7" ht="28.8" x14ac:dyDescent="0.3">
      <c r="A126" s="1">
        <v>125</v>
      </c>
      <c r="B126" s="1" t="s">
        <v>618</v>
      </c>
      <c r="C126" s="1" t="s">
        <v>619</v>
      </c>
      <c r="D126" s="1" t="s">
        <v>620</v>
      </c>
      <c r="E126" s="1" t="s">
        <v>621</v>
      </c>
      <c r="F126" s="1" t="s">
        <v>622</v>
      </c>
      <c r="G126" s="1" t="str">
        <f>HYPERLINK("https://talan.bank.gov.ua/get-user-certificate/xNLC5bUbjSRGKcysklM3","Завантажити сертифікат")</f>
        <v>Завантажити сертифікат</v>
      </c>
    </row>
    <row r="127" spans="1:7" ht="28.8" x14ac:dyDescent="0.3">
      <c r="A127" s="1">
        <v>126</v>
      </c>
      <c r="B127" s="1" t="s">
        <v>623</v>
      </c>
      <c r="C127" s="1" t="s">
        <v>624</v>
      </c>
      <c r="D127" s="1" t="s">
        <v>625</v>
      </c>
      <c r="E127" s="1" t="s">
        <v>626</v>
      </c>
      <c r="F127" s="1" t="s">
        <v>627</v>
      </c>
      <c r="G127" s="1" t="str">
        <f>HYPERLINK("https://talan.bank.gov.ua/get-user-certificate/xNLC5eodP-t0fAJKPjne","Завантажити сертифікат")</f>
        <v>Завантажити сертифікат</v>
      </c>
    </row>
    <row r="128" spans="1:7" ht="28.8" x14ac:dyDescent="0.3">
      <c r="A128" s="1">
        <v>127</v>
      </c>
      <c r="B128" s="1" t="s">
        <v>628</v>
      </c>
      <c r="C128" s="1" t="s">
        <v>629</v>
      </c>
      <c r="D128" s="1" t="s">
        <v>630</v>
      </c>
      <c r="E128" s="1" t="s">
        <v>631</v>
      </c>
      <c r="F128" s="1" t="s">
        <v>632</v>
      </c>
      <c r="G128" s="1" t="str">
        <f>HYPERLINK("https://talan.bank.gov.ua/get-user-certificate/xNLC53ZFkbGZK0j7YPP6","Завантажити сертифікат")</f>
        <v>Завантажити сертифікат</v>
      </c>
    </row>
    <row r="129" spans="1:7" ht="28.8" x14ac:dyDescent="0.3">
      <c r="A129" s="1">
        <v>128</v>
      </c>
      <c r="B129" s="1" t="s">
        <v>633</v>
      </c>
      <c r="C129" s="1" t="s">
        <v>634</v>
      </c>
      <c r="D129" s="1" t="s">
        <v>635</v>
      </c>
      <c r="E129" s="1" t="s">
        <v>636</v>
      </c>
      <c r="F129" s="1" t="s">
        <v>637</v>
      </c>
      <c r="G129" s="1" t="str">
        <f>HYPERLINK("https://talan.bank.gov.ua/get-user-certificate/xNLC5BlW6fQ8UO3Z0lyR","Завантажити сертифікат")</f>
        <v>Завантажити сертифікат</v>
      </c>
    </row>
    <row r="130" spans="1:7" ht="43.2" x14ac:dyDescent="0.3">
      <c r="A130" s="1">
        <v>129</v>
      </c>
      <c r="B130" s="1" t="s">
        <v>638</v>
      </c>
      <c r="C130" s="1" t="s">
        <v>639</v>
      </c>
      <c r="D130" s="1" t="s">
        <v>640</v>
      </c>
      <c r="E130" s="1" t="s">
        <v>641</v>
      </c>
      <c r="F130" s="1" t="s">
        <v>642</v>
      </c>
      <c r="G130" s="1" t="str">
        <f>HYPERLINK("https://talan.bank.gov.ua/get-user-certificate/xNLC5KV1zbsAQrB1ZVur","Завантажити сертифікат")</f>
        <v>Завантажити сертифікат</v>
      </c>
    </row>
    <row r="131" spans="1:7" x14ac:dyDescent="0.3">
      <c r="A131" s="1">
        <v>130</v>
      </c>
      <c r="B131" s="1" t="s">
        <v>643</v>
      </c>
      <c r="C131" s="1" t="s">
        <v>644</v>
      </c>
      <c r="D131" s="1" t="s">
        <v>645</v>
      </c>
      <c r="E131" s="1" t="s">
        <v>646</v>
      </c>
      <c r="F131" s="1" t="s">
        <v>647</v>
      </c>
      <c r="G131" s="1" t="str">
        <f>HYPERLINK("https://talan.bank.gov.ua/get-user-certificate/xNLC5yc9N6kLyUKnxU-5","Завантажити сертифікат")</f>
        <v>Завантажити сертифікат</v>
      </c>
    </row>
    <row r="132" spans="1:7" ht="28.8" x14ac:dyDescent="0.3">
      <c r="A132" s="1">
        <v>131</v>
      </c>
      <c r="B132" s="1" t="s">
        <v>648</v>
      </c>
      <c r="C132" s="1" t="s">
        <v>649</v>
      </c>
      <c r="D132" s="1" t="s">
        <v>650</v>
      </c>
      <c r="E132" s="1" t="s">
        <v>651</v>
      </c>
      <c r="F132" s="1" t="s">
        <v>652</v>
      </c>
      <c r="G132" s="1" t="str">
        <f>HYPERLINK("https://talan.bank.gov.ua/get-user-certificate/xNLC5xmo6_epS6Ck7lQW","Завантажити сертифікат")</f>
        <v>Завантажити сертифікат</v>
      </c>
    </row>
    <row r="133" spans="1:7" x14ac:dyDescent="0.3">
      <c r="A133" s="1">
        <v>132</v>
      </c>
      <c r="B133" s="1" t="s">
        <v>653</v>
      </c>
      <c r="C133" s="1" t="s">
        <v>654</v>
      </c>
      <c r="D133" s="1" t="s">
        <v>655</v>
      </c>
      <c r="E133" s="1" t="s">
        <v>656</v>
      </c>
      <c r="F133" s="1" t="s">
        <v>657</v>
      </c>
      <c r="G133" s="1" t="str">
        <f>HYPERLINK("https://talan.bank.gov.ua/get-user-certificate/xNLC5OV2sPU9qmi5u5rl","Завантажити сертифікат")</f>
        <v>Завантажити сертифікат</v>
      </c>
    </row>
    <row r="134" spans="1:7" ht="28.8" x14ac:dyDescent="0.3">
      <c r="A134" s="1">
        <v>133</v>
      </c>
      <c r="B134" s="1" t="s">
        <v>658</v>
      </c>
      <c r="C134" s="1" t="s">
        <v>659</v>
      </c>
      <c r="D134" s="1" t="s">
        <v>660</v>
      </c>
      <c r="E134" s="1" t="s">
        <v>661</v>
      </c>
      <c r="F134" s="1" t="s">
        <v>662</v>
      </c>
      <c r="G134" s="1" t="str">
        <f>HYPERLINK("https://talan.bank.gov.ua/get-user-certificate/xNLC5BO1TycjbveZ6kbn","Завантажити сертифікат")</f>
        <v>Завантажити сертифікат</v>
      </c>
    </row>
    <row r="135" spans="1:7" ht="28.8" x14ac:dyDescent="0.3">
      <c r="A135" s="1">
        <v>134</v>
      </c>
      <c r="B135" s="1" t="s">
        <v>663</v>
      </c>
      <c r="C135" s="1" t="s">
        <v>664</v>
      </c>
      <c r="D135" s="1" t="s">
        <v>665</v>
      </c>
      <c r="E135" s="1" t="s">
        <v>666</v>
      </c>
      <c r="F135" s="1" t="s">
        <v>667</v>
      </c>
      <c r="G135" s="1" t="str">
        <f>HYPERLINK("https://talan.bank.gov.ua/get-user-certificate/xNLC5aId37pQEfP2NfAA","Завантажити сертифікат")</f>
        <v>Завантажити сертифікат</v>
      </c>
    </row>
    <row r="136" spans="1:7" ht="28.8" x14ac:dyDescent="0.3">
      <c r="A136" s="1">
        <v>135</v>
      </c>
      <c r="B136" s="1" t="s">
        <v>668</v>
      </c>
      <c r="C136" s="1" t="s">
        <v>669</v>
      </c>
      <c r="D136" s="1" t="s">
        <v>670</v>
      </c>
      <c r="E136" s="1" t="s">
        <v>671</v>
      </c>
      <c r="F136" s="1" t="s">
        <v>672</v>
      </c>
      <c r="G136" s="1" t="str">
        <f>HYPERLINK("https://talan.bank.gov.ua/get-user-certificate/xNLC5njPyb2DnPjEQAd7","Завантажити сертифікат")</f>
        <v>Завантажити сертифікат</v>
      </c>
    </row>
    <row r="137" spans="1:7" x14ac:dyDescent="0.3">
      <c r="A137" s="1">
        <v>136</v>
      </c>
      <c r="B137" s="1" t="s">
        <v>673</v>
      </c>
      <c r="C137" s="1" t="s">
        <v>674</v>
      </c>
      <c r="D137" s="1" t="s">
        <v>675</v>
      </c>
      <c r="E137" s="1" t="s">
        <v>676</v>
      </c>
      <c r="F137" s="1" t="s">
        <v>677</v>
      </c>
      <c r="G137" s="1" t="str">
        <f>HYPERLINK("https://talan.bank.gov.ua/get-user-certificate/xNLC5SlEnqouOPx7d-we","Завантажити сертифікат")</f>
        <v>Завантажити сертифікат</v>
      </c>
    </row>
    <row r="138" spans="1:7" ht="28.8" x14ac:dyDescent="0.3">
      <c r="A138" s="1">
        <v>137</v>
      </c>
      <c r="B138" s="1" t="s">
        <v>678</v>
      </c>
      <c r="C138" s="1" t="s">
        <v>679</v>
      </c>
      <c r="D138" s="1" t="s">
        <v>680</v>
      </c>
      <c r="E138" s="1" t="s">
        <v>681</v>
      </c>
      <c r="F138" s="1" t="s">
        <v>682</v>
      </c>
      <c r="G138" s="1" t="str">
        <f>HYPERLINK("https://talan.bank.gov.ua/get-user-certificate/xNLC5QQYmpoIPh5YUnE2","Завантажити сертифікат")</f>
        <v>Завантажити сертифікат</v>
      </c>
    </row>
    <row r="139" spans="1:7" x14ac:dyDescent="0.3">
      <c r="A139" s="1">
        <v>138</v>
      </c>
      <c r="B139" s="1" t="s">
        <v>683</v>
      </c>
      <c r="C139" s="1" t="s">
        <v>684</v>
      </c>
      <c r="D139" s="1" t="s">
        <v>685</v>
      </c>
      <c r="E139" s="1" t="s">
        <v>686</v>
      </c>
      <c r="F139" s="1" t="s">
        <v>687</v>
      </c>
      <c r="G139" s="1" t="str">
        <f>HYPERLINK("https://talan.bank.gov.ua/get-user-certificate/xNLC5-AcbatRHayoNTh3","Завантажити сертифікат")</f>
        <v>Завантажити сертифікат</v>
      </c>
    </row>
    <row r="140" spans="1:7" ht="28.8" x14ac:dyDescent="0.3">
      <c r="A140" s="1">
        <v>139</v>
      </c>
      <c r="B140" s="1" t="s">
        <v>688</v>
      </c>
      <c r="C140" s="1" t="s">
        <v>689</v>
      </c>
      <c r="D140" s="1" t="s">
        <v>690</v>
      </c>
      <c r="E140" s="1" t="s">
        <v>691</v>
      </c>
      <c r="F140" s="1" t="s">
        <v>692</v>
      </c>
      <c r="G140" s="1" t="str">
        <f>HYPERLINK("https://talan.bank.gov.ua/get-user-certificate/xNLC5Qb73ObCRZ4oya0F","Завантажити сертифікат")</f>
        <v>Завантажити сертифікат</v>
      </c>
    </row>
    <row r="141" spans="1:7" x14ac:dyDescent="0.3">
      <c r="A141" s="1">
        <v>140</v>
      </c>
      <c r="B141" s="1" t="s">
        <v>693</v>
      </c>
      <c r="C141" s="1" t="s">
        <v>694</v>
      </c>
      <c r="D141" s="1" t="s">
        <v>695</v>
      </c>
      <c r="E141" s="1" t="s">
        <v>696</v>
      </c>
      <c r="F141" s="1" t="s">
        <v>697</v>
      </c>
      <c r="G141" s="1" t="str">
        <f>HYPERLINK("https://talan.bank.gov.ua/get-user-certificate/xNLC5UZfPn5H4UxClLgh","Завантажити сертифікат")</f>
        <v>Завантажити сертифікат</v>
      </c>
    </row>
    <row r="142" spans="1:7" x14ac:dyDescent="0.3">
      <c r="A142" s="1">
        <v>141</v>
      </c>
      <c r="B142" s="1" t="s">
        <v>698</v>
      </c>
      <c r="C142" s="1" t="s">
        <v>699</v>
      </c>
      <c r="D142" s="1" t="s">
        <v>700</v>
      </c>
      <c r="E142" s="1" t="s">
        <v>701</v>
      </c>
      <c r="F142" s="1" t="s">
        <v>702</v>
      </c>
      <c r="G142" s="1" t="str">
        <f>HYPERLINK("https://talan.bank.gov.ua/get-user-certificate/xNLC5QS09UANsLXdS12V","Завантажити сертифікат")</f>
        <v>Завантажити сертифікат</v>
      </c>
    </row>
    <row r="143" spans="1:7" ht="28.8" x14ac:dyDescent="0.3">
      <c r="A143" s="1">
        <v>142</v>
      </c>
      <c r="B143" s="1" t="s">
        <v>703</v>
      </c>
      <c r="C143" s="1" t="s">
        <v>704</v>
      </c>
      <c r="D143" s="1" t="s">
        <v>705</v>
      </c>
      <c r="E143" s="1" t="s">
        <v>706</v>
      </c>
      <c r="F143" s="1" t="s">
        <v>707</v>
      </c>
      <c r="G143" s="1" t="str">
        <f>HYPERLINK("https://talan.bank.gov.ua/get-user-certificate/xNLC5eTQweZJtWKhraVo","Завантажити сертифікат")</f>
        <v>Завантажити сертифікат</v>
      </c>
    </row>
    <row r="144" spans="1:7" ht="28.8" x14ac:dyDescent="0.3">
      <c r="A144" s="1">
        <v>143</v>
      </c>
      <c r="B144" s="1" t="s">
        <v>708</v>
      </c>
      <c r="C144" s="1" t="s">
        <v>709</v>
      </c>
      <c r="D144" s="1" t="s">
        <v>710</v>
      </c>
      <c r="E144" s="1" t="s">
        <v>711</v>
      </c>
      <c r="F144" s="1" t="s">
        <v>712</v>
      </c>
      <c r="G144" s="1" t="str">
        <f>HYPERLINK("https://talan.bank.gov.ua/get-user-certificate/xNLC5JtoRNrYpaook3Y_","Завантажити сертифікат")</f>
        <v>Завантажити сертифікат</v>
      </c>
    </row>
    <row r="145" spans="1:7" x14ac:dyDescent="0.3">
      <c r="A145" s="1">
        <v>144</v>
      </c>
      <c r="B145" s="1" t="s">
        <v>713</v>
      </c>
      <c r="C145" s="1" t="s">
        <v>714</v>
      </c>
      <c r="D145" s="1" t="s">
        <v>715</v>
      </c>
      <c r="E145" s="1" t="s">
        <v>716</v>
      </c>
      <c r="F145" s="1" t="s">
        <v>717</v>
      </c>
      <c r="G145" s="1" t="str">
        <f>HYPERLINK("https://talan.bank.gov.ua/get-user-certificate/xNLC5uPLXylQF-oKfslm","Завантажити сертифікат")</f>
        <v>Завантажити сертифікат</v>
      </c>
    </row>
    <row r="146" spans="1:7" ht="43.2" x14ac:dyDescent="0.3">
      <c r="A146" s="1">
        <v>145</v>
      </c>
      <c r="B146" s="1" t="s">
        <v>718</v>
      </c>
      <c r="C146" s="1" t="s">
        <v>719</v>
      </c>
      <c r="D146" s="1" t="s">
        <v>720</v>
      </c>
      <c r="E146" s="1" t="s">
        <v>721</v>
      </c>
      <c r="F146" s="1" t="s">
        <v>722</v>
      </c>
      <c r="G146" s="1" t="str">
        <f>HYPERLINK("https://talan.bank.gov.ua/get-user-certificate/xNLC55WtwtKNnIlXwFCV","Завантажити сертифікат")</f>
        <v>Завантажити сертифікат</v>
      </c>
    </row>
    <row r="147" spans="1:7" ht="28.8" x14ac:dyDescent="0.3">
      <c r="A147" s="1">
        <v>146</v>
      </c>
      <c r="B147" s="1" t="s">
        <v>723</v>
      </c>
      <c r="C147" s="1" t="s">
        <v>724</v>
      </c>
      <c r="D147" s="1" t="s">
        <v>725</v>
      </c>
      <c r="E147" s="1" t="s">
        <v>726</v>
      </c>
      <c r="F147" s="1" t="s">
        <v>727</v>
      </c>
      <c r="G147" s="1" t="str">
        <f>HYPERLINK("https://talan.bank.gov.ua/get-user-certificate/xNLC53sLlog2HM3o6GmI","Завантажити сертифікат")</f>
        <v>Завантажити сертифікат</v>
      </c>
    </row>
    <row r="148" spans="1:7" x14ac:dyDescent="0.3">
      <c r="A148" s="1">
        <v>147</v>
      </c>
      <c r="B148" s="1" t="s">
        <v>728</v>
      </c>
      <c r="C148" s="1" t="s">
        <v>729</v>
      </c>
      <c r="D148" s="1" t="s">
        <v>730</v>
      </c>
      <c r="E148" s="1" t="s">
        <v>731</v>
      </c>
      <c r="F148" s="1" t="s">
        <v>732</v>
      </c>
      <c r="G148" s="1" t="str">
        <f>HYPERLINK("https://talan.bank.gov.ua/get-user-certificate/xNLC5wHxve6CuAwtKwav","Завантажити сертифікат")</f>
        <v>Завантажити сертифікат</v>
      </c>
    </row>
    <row r="149" spans="1:7" ht="28.8" x14ac:dyDescent="0.3">
      <c r="A149" s="1">
        <v>148</v>
      </c>
      <c r="B149" s="1" t="s">
        <v>733</v>
      </c>
      <c r="C149" s="1" t="s">
        <v>734</v>
      </c>
      <c r="D149" s="1" t="s">
        <v>735</v>
      </c>
      <c r="E149" s="1" t="s">
        <v>736</v>
      </c>
      <c r="F149" s="1" t="s">
        <v>737</v>
      </c>
      <c r="G149" s="1" t="str">
        <f>HYPERLINK("https://talan.bank.gov.ua/get-user-certificate/xNLC5xtytCoocAlGZZtZ","Завантажити сертифікат")</f>
        <v>Завантажити сертифікат</v>
      </c>
    </row>
    <row r="150" spans="1:7" ht="43.2" x14ac:dyDescent="0.3">
      <c r="A150" s="1">
        <v>149</v>
      </c>
      <c r="B150" s="1" t="s">
        <v>738</v>
      </c>
      <c r="C150" s="1" t="s">
        <v>739</v>
      </c>
      <c r="D150" s="1" t="s">
        <v>740</v>
      </c>
      <c r="E150" s="1" t="s">
        <v>741</v>
      </c>
      <c r="F150" s="1" t="s">
        <v>742</v>
      </c>
      <c r="G150" s="1" t="str">
        <f>HYPERLINK("https://talan.bank.gov.ua/get-user-certificate/xNLC5LKVNi604A8QaOr8","Завантажити сертифікат")</f>
        <v>Завантажити сертифікат</v>
      </c>
    </row>
    <row r="151" spans="1:7" ht="28.8" x14ac:dyDescent="0.3">
      <c r="A151" s="1">
        <v>150</v>
      </c>
      <c r="B151" s="1" t="s">
        <v>743</v>
      </c>
      <c r="C151" s="1" t="s">
        <v>744</v>
      </c>
      <c r="D151" s="1" t="s">
        <v>745</v>
      </c>
      <c r="E151" s="1" t="s">
        <v>746</v>
      </c>
      <c r="F151" s="1" t="s">
        <v>747</v>
      </c>
      <c r="G151" s="1" t="str">
        <f>HYPERLINK("https://talan.bank.gov.ua/get-user-certificate/xNLC5YjTN6yC7xgm__pZ","Завантажити сертифікат")</f>
        <v>Завантажити сертифікат</v>
      </c>
    </row>
    <row r="152" spans="1:7" ht="28.8" x14ac:dyDescent="0.3">
      <c r="A152" s="1">
        <v>151</v>
      </c>
      <c r="B152" s="1" t="s">
        <v>748</v>
      </c>
      <c r="C152" s="1" t="s">
        <v>749</v>
      </c>
      <c r="D152" s="1" t="s">
        <v>750</v>
      </c>
      <c r="E152" s="1" t="s">
        <v>751</v>
      </c>
      <c r="F152" s="1" t="s">
        <v>752</v>
      </c>
      <c r="G152" s="1" t="str">
        <f>HYPERLINK("https://talan.bank.gov.ua/get-user-certificate/xNLC5_ng4GAK2rK7_GOM","Завантажити сертифікат")</f>
        <v>Завантажити сертифікат</v>
      </c>
    </row>
    <row r="153" spans="1:7" ht="28.8" x14ac:dyDescent="0.3">
      <c r="A153" s="1">
        <v>152</v>
      </c>
      <c r="B153" s="1" t="s">
        <v>753</v>
      </c>
      <c r="C153" s="1" t="s">
        <v>754</v>
      </c>
      <c r="D153" s="1" t="s">
        <v>755</v>
      </c>
      <c r="E153" s="1" t="s">
        <v>756</v>
      </c>
      <c r="F153" s="1" t="s">
        <v>757</v>
      </c>
      <c r="G153" s="1" t="str">
        <f>HYPERLINK("https://talan.bank.gov.ua/get-user-certificate/xNLC5vzYHkxICRY5ZcTM","Завантажити сертифікат")</f>
        <v>Завантажити сертифікат</v>
      </c>
    </row>
    <row r="154" spans="1:7" x14ac:dyDescent="0.3">
      <c r="A154" s="1">
        <v>153</v>
      </c>
      <c r="B154" s="1" t="s">
        <v>758</v>
      </c>
      <c r="C154" s="1" t="s">
        <v>759</v>
      </c>
      <c r="D154" s="1" t="s">
        <v>760</v>
      </c>
      <c r="E154" s="1" t="s">
        <v>761</v>
      </c>
      <c r="F154" s="1" t="s">
        <v>762</v>
      </c>
      <c r="G154" s="1" t="str">
        <f>HYPERLINK("https://talan.bank.gov.ua/get-user-certificate/xNLC5LOosQ5GGgI8eeaH","Завантажити сертифікат")</f>
        <v>Завантажити сертифікат</v>
      </c>
    </row>
    <row r="155" spans="1:7" ht="28.8" x14ac:dyDescent="0.3">
      <c r="A155" s="1">
        <v>154</v>
      </c>
      <c r="B155" s="1" t="s">
        <v>763</v>
      </c>
      <c r="C155" s="1" t="s">
        <v>764</v>
      </c>
      <c r="D155" s="1" t="s">
        <v>765</v>
      </c>
      <c r="E155" s="1" t="s">
        <v>766</v>
      </c>
      <c r="F155" s="1" t="s">
        <v>767</v>
      </c>
      <c r="G155" s="1" t="str">
        <f>HYPERLINK("https://talan.bank.gov.ua/get-user-certificate/xNLC5f11xOAbMTKXNkMG","Завантажити сертифікат")</f>
        <v>Завантажити сертифікат</v>
      </c>
    </row>
    <row r="156" spans="1:7" ht="28.8" x14ac:dyDescent="0.3">
      <c r="A156" s="1">
        <v>155</v>
      </c>
      <c r="B156" s="1" t="s">
        <v>768</v>
      </c>
      <c r="C156" s="1" t="s">
        <v>769</v>
      </c>
      <c r="D156" s="1" t="s">
        <v>770</v>
      </c>
      <c r="E156" s="1" t="s">
        <v>771</v>
      </c>
      <c r="F156" s="1" t="s">
        <v>772</v>
      </c>
      <c r="G156" s="1" t="str">
        <f>HYPERLINK("https://talan.bank.gov.ua/get-user-certificate/xNLC5CU4ryYvawtu4uL3","Завантажити сертифікат")</f>
        <v>Завантажити сертифікат</v>
      </c>
    </row>
    <row r="157" spans="1:7" ht="28.8" x14ac:dyDescent="0.3">
      <c r="A157" s="1">
        <v>156</v>
      </c>
      <c r="B157" s="1" t="s">
        <v>773</v>
      </c>
      <c r="C157" s="1" t="s">
        <v>774</v>
      </c>
      <c r="D157" s="1" t="s">
        <v>775</v>
      </c>
      <c r="E157" s="1" t="s">
        <v>776</v>
      </c>
      <c r="F157" s="1" t="s">
        <v>777</v>
      </c>
      <c r="G157" s="1" t="str">
        <f>HYPERLINK("https://talan.bank.gov.ua/get-user-certificate/xNLC5_ecCpUvbf9V2kSV","Завантажити сертифікат")</f>
        <v>Завантажити сертифікат</v>
      </c>
    </row>
    <row r="158" spans="1:7" ht="28.8" x14ac:dyDescent="0.3">
      <c r="A158" s="1">
        <v>157</v>
      </c>
      <c r="B158" s="1" t="s">
        <v>778</v>
      </c>
      <c r="C158" s="1" t="s">
        <v>779</v>
      </c>
      <c r="D158" s="1" t="s">
        <v>780</v>
      </c>
      <c r="E158" s="1" t="s">
        <v>781</v>
      </c>
      <c r="F158" s="1" t="s">
        <v>587</v>
      </c>
      <c r="G158" s="1" t="str">
        <f>HYPERLINK("https://talan.bank.gov.ua/get-user-certificate/xNLC5csze6g8WOHvidRT","Завантажити сертифікат")</f>
        <v>Завантажити сертифікат</v>
      </c>
    </row>
    <row r="159" spans="1:7" ht="28.8" x14ac:dyDescent="0.3">
      <c r="A159" s="1">
        <v>158</v>
      </c>
      <c r="B159" s="1" t="s">
        <v>782</v>
      </c>
      <c r="C159" s="1" t="s">
        <v>783</v>
      </c>
      <c r="D159" s="1" t="s">
        <v>784</v>
      </c>
      <c r="E159" s="1" t="s">
        <v>785</v>
      </c>
      <c r="F159" s="1" t="s">
        <v>786</v>
      </c>
      <c r="G159" s="1" t="str">
        <f>HYPERLINK("https://talan.bank.gov.ua/get-user-certificate/xNLC5dRHo83NU5C2QLLr","Завантажити сертифікат")</f>
        <v>Завантажити сертифікат</v>
      </c>
    </row>
    <row r="160" spans="1:7" ht="28.8" x14ac:dyDescent="0.3">
      <c r="A160" s="1">
        <v>159</v>
      </c>
      <c r="B160" s="1" t="s">
        <v>787</v>
      </c>
      <c r="C160" s="1" t="s">
        <v>788</v>
      </c>
      <c r="D160" s="1" t="s">
        <v>789</v>
      </c>
      <c r="E160" s="1" t="s">
        <v>790</v>
      </c>
      <c r="F160" s="1" t="s">
        <v>791</v>
      </c>
      <c r="G160" s="1" t="str">
        <f>HYPERLINK("https://talan.bank.gov.ua/get-user-certificate/xNLC5BErpFTM2Bbl5wHm","Завантажити сертифікат")</f>
        <v>Завантажити сертифікат</v>
      </c>
    </row>
    <row r="161" spans="1:7" ht="28.8" x14ac:dyDescent="0.3">
      <c r="A161" s="1">
        <v>160</v>
      </c>
      <c r="B161" s="1" t="s">
        <v>792</v>
      </c>
      <c r="C161" s="1" t="s">
        <v>793</v>
      </c>
      <c r="D161" s="1" t="s">
        <v>794</v>
      </c>
      <c r="E161" s="1" t="s">
        <v>795</v>
      </c>
      <c r="F161" s="1" t="s">
        <v>796</v>
      </c>
      <c r="G161" s="1" t="str">
        <f>HYPERLINK("https://talan.bank.gov.ua/get-user-certificate/xNLC5CxGyctKtfsj0QU9","Завантажити сертифікат")</f>
        <v>Завантажити сертифікат</v>
      </c>
    </row>
    <row r="162" spans="1:7" ht="28.8" x14ac:dyDescent="0.3">
      <c r="A162" s="1">
        <v>161</v>
      </c>
      <c r="B162" s="1" t="s">
        <v>797</v>
      </c>
      <c r="C162" s="1" t="s">
        <v>798</v>
      </c>
      <c r="D162" s="1" t="s">
        <v>799</v>
      </c>
      <c r="E162" s="1" t="s">
        <v>800</v>
      </c>
      <c r="F162" s="1" t="s">
        <v>801</v>
      </c>
      <c r="G162" s="1" t="str">
        <f>HYPERLINK("https://talan.bank.gov.ua/get-user-certificate/xNLC5ZBg2jGilb0MbPnp","Завантажити сертифікат")</f>
        <v>Завантажити сертифікат</v>
      </c>
    </row>
    <row r="163" spans="1:7" ht="28.8" x14ac:dyDescent="0.3">
      <c r="A163" s="1">
        <v>162</v>
      </c>
      <c r="B163" s="1" t="s">
        <v>802</v>
      </c>
      <c r="C163" s="1" t="s">
        <v>803</v>
      </c>
      <c r="D163" s="1" t="s">
        <v>804</v>
      </c>
      <c r="E163" s="1" t="s">
        <v>805</v>
      </c>
      <c r="F163" s="1" t="s">
        <v>806</v>
      </c>
      <c r="G163" s="1" t="str">
        <f>HYPERLINK("https://talan.bank.gov.ua/get-user-certificate/xNLC59nXc5rqwTaC0eR1","Завантажити сертифікат")</f>
        <v>Завантажити сертифікат</v>
      </c>
    </row>
    <row r="164" spans="1:7" ht="28.8" x14ac:dyDescent="0.3">
      <c r="A164" s="1">
        <v>163</v>
      </c>
      <c r="B164" s="1" t="s">
        <v>807</v>
      </c>
      <c r="C164" s="1" t="s">
        <v>808</v>
      </c>
      <c r="D164" s="1" t="s">
        <v>809</v>
      </c>
      <c r="E164" s="1" t="s">
        <v>810</v>
      </c>
      <c r="F164" s="1" t="s">
        <v>811</v>
      </c>
      <c r="G164" s="1" t="str">
        <f>HYPERLINK("https://talan.bank.gov.ua/get-user-certificate/xNLC5kPyYx4xx-MpsQlq","Завантажити сертифікат")</f>
        <v>Завантажити сертифікат</v>
      </c>
    </row>
    <row r="165" spans="1:7" ht="28.8" x14ac:dyDescent="0.3">
      <c r="A165" s="1">
        <v>164</v>
      </c>
      <c r="B165" s="1" t="s">
        <v>812</v>
      </c>
      <c r="C165" s="1" t="s">
        <v>813</v>
      </c>
      <c r="D165" s="1" t="s">
        <v>814</v>
      </c>
      <c r="E165" s="1" t="s">
        <v>815</v>
      </c>
      <c r="F165" s="1" t="s">
        <v>816</v>
      </c>
      <c r="G165" s="1" t="str">
        <f>HYPERLINK("https://talan.bank.gov.ua/get-user-certificate/xNLC5W0opw_sV_n1Sed7","Завантажити сертифікат")</f>
        <v>Завантажити сертифікат</v>
      </c>
    </row>
    <row r="166" spans="1:7" ht="28.8" x14ac:dyDescent="0.3">
      <c r="A166" s="1">
        <v>165</v>
      </c>
      <c r="B166" s="1" t="s">
        <v>817</v>
      </c>
      <c r="C166" s="1" t="s">
        <v>818</v>
      </c>
      <c r="D166" s="1" t="s">
        <v>819</v>
      </c>
      <c r="E166" s="1" t="s">
        <v>820</v>
      </c>
      <c r="F166" s="1" t="s">
        <v>816</v>
      </c>
      <c r="G166" s="1" t="str">
        <f>HYPERLINK("https://talan.bank.gov.ua/get-user-certificate/xNLC56TIVEKuRxc3QSkA","Завантажити сертифікат")</f>
        <v>Завантажити сертифікат</v>
      </c>
    </row>
    <row r="167" spans="1:7" ht="28.8" x14ac:dyDescent="0.3">
      <c r="A167" s="1">
        <v>166</v>
      </c>
      <c r="B167" s="1" t="s">
        <v>821</v>
      </c>
      <c r="C167" s="1" t="s">
        <v>822</v>
      </c>
      <c r="D167" s="1" t="s">
        <v>823</v>
      </c>
      <c r="E167" s="1" t="s">
        <v>824</v>
      </c>
      <c r="F167" s="1" t="s">
        <v>825</v>
      </c>
      <c r="G167" s="1" t="str">
        <f>HYPERLINK("https://talan.bank.gov.ua/get-user-certificate/xNLC520pmZ9fStvl-lnd","Завантажити сертифікат")</f>
        <v>Завантажити сертифікат</v>
      </c>
    </row>
    <row r="168" spans="1:7" ht="43.2" x14ac:dyDescent="0.3">
      <c r="A168" s="1">
        <v>167</v>
      </c>
      <c r="B168" s="1" t="s">
        <v>826</v>
      </c>
      <c r="C168" s="1" t="s">
        <v>827</v>
      </c>
      <c r="D168" s="1" t="s">
        <v>828</v>
      </c>
      <c r="E168" s="1" t="s">
        <v>829</v>
      </c>
      <c r="F168" s="1" t="s">
        <v>830</v>
      </c>
      <c r="G168" s="1" t="str">
        <f>HYPERLINK("https://talan.bank.gov.ua/get-user-certificate/xNLC5sNgfPkOxTDn27Ci","Завантажити сертифікат")</f>
        <v>Завантажити сертифікат</v>
      </c>
    </row>
    <row r="169" spans="1:7" ht="28.8" x14ac:dyDescent="0.3">
      <c r="A169" s="1">
        <v>168</v>
      </c>
      <c r="B169" s="1" t="s">
        <v>831</v>
      </c>
      <c r="C169" s="1" t="s">
        <v>832</v>
      </c>
      <c r="D169" s="1" t="s">
        <v>833</v>
      </c>
      <c r="E169" s="1" t="s">
        <v>834</v>
      </c>
      <c r="F169" s="1" t="s">
        <v>835</v>
      </c>
      <c r="G169" s="1" t="str">
        <f>HYPERLINK("https://talan.bank.gov.ua/get-user-certificate/xNLC5mrxPOHhNOkGbfTD","Завантажити сертифікат")</f>
        <v>Завантажити сертифікат</v>
      </c>
    </row>
    <row r="170" spans="1:7" ht="43.2" x14ac:dyDescent="0.3">
      <c r="A170" s="1">
        <v>169</v>
      </c>
      <c r="B170" s="1" t="s">
        <v>836</v>
      </c>
      <c r="C170" s="1" t="s">
        <v>837</v>
      </c>
      <c r="D170" s="1" t="s">
        <v>838</v>
      </c>
      <c r="E170" s="1" t="s">
        <v>839</v>
      </c>
      <c r="F170" s="1" t="s">
        <v>840</v>
      </c>
      <c r="G170" s="1" t="str">
        <f>HYPERLINK("https://talan.bank.gov.ua/get-user-certificate/xNLC5xWSl4s9pxXqz4yF","Завантажити сертифікат")</f>
        <v>Завантажити сертифікат</v>
      </c>
    </row>
    <row r="171" spans="1:7" ht="43.2" x14ac:dyDescent="0.3">
      <c r="A171" s="1">
        <v>170</v>
      </c>
      <c r="B171" s="1" t="s">
        <v>841</v>
      </c>
      <c r="C171" s="1" t="s">
        <v>842</v>
      </c>
      <c r="D171" s="1" t="s">
        <v>843</v>
      </c>
      <c r="E171" s="1" t="s">
        <v>844</v>
      </c>
      <c r="F171" s="1" t="s">
        <v>845</v>
      </c>
      <c r="G171" s="1" t="str">
        <f>HYPERLINK("https://talan.bank.gov.ua/get-user-certificate/xNLC5560iyvd8z40osWU","Завантажити сертифікат")</f>
        <v>Завантажити сертифікат</v>
      </c>
    </row>
    <row r="172" spans="1:7" x14ac:dyDescent="0.3">
      <c r="A172" s="1">
        <v>171</v>
      </c>
      <c r="B172" s="1" t="s">
        <v>846</v>
      </c>
      <c r="C172" s="1" t="s">
        <v>847</v>
      </c>
      <c r="D172" s="1" t="s">
        <v>848</v>
      </c>
      <c r="E172" s="1" t="s">
        <v>849</v>
      </c>
      <c r="F172" s="1" t="s">
        <v>850</v>
      </c>
      <c r="G172" s="1" t="str">
        <f>HYPERLINK("https://talan.bank.gov.ua/get-user-certificate/xNLC5ME5BzZylH0cGTjV","Завантажити сертифікат")</f>
        <v>Завантажити сертифікат</v>
      </c>
    </row>
    <row r="173" spans="1:7" ht="28.8" x14ac:dyDescent="0.3">
      <c r="A173" s="1">
        <v>172</v>
      </c>
      <c r="B173" s="1" t="s">
        <v>851</v>
      </c>
      <c r="C173" s="1" t="s">
        <v>852</v>
      </c>
      <c r="D173" s="1" t="s">
        <v>853</v>
      </c>
      <c r="E173" s="1" t="s">
        <v>854</v>
      </c>
      <c r="F173" s="1" t="s">
        <v>855</v>
      </c>
      <c r="G173" s="1" t="str">
        <f>HYPERLINK("https://talan.bank.gov.ua/get-user-certificate/xNLC5xhHxfN2Wv50iJut","Завантажити сертифікат")</f>
        <v>Завантажити сертифікат</v>
      </c>
    </row>
    <row r="174" spans="1:7" ht="28.8" x14ac:dyDescent="0.3">
      <c r="A174" s="1">
        <v>173</v>
      </c>
      <c r="B174" s="1" t="s">
        <v>856</v>
      </c>
      <c r="C174" s="1" t="s">
        <v>857</v>
      </c>
      <c r="D174" s="1" t="s">
        <v>858</v>
      </c>
      <c r="E174" s="1" t="s">
        <v>859</v>
      </c>
      <c r="F174" s="1" t="s">
        <v>860</v>
      </c>
      <c r="G174" s="1" t="str">
        <f>HYPERLINK("https://talan.bank.gov.ua/get-user-certificate/xNLC5Orf8lYUMDtP4mk_","Завантажити сертифікат")</f>
        <v>Завантажити сертифікат</v>
      </c>
    </row>
    <row r="175" spans="1:7" x14ac:dyDescent="0.3">
      <c r="A175" s="1">
        <v>174</v>
      </c>
      <c r="B175" s="1" t="s">
        <v>861</v>
      </c>
      <c r="C175" s="1" t="s">
        <v>862</v>
      </c>
      <c r="D175" s="1" t="s">
        <v>863</v>
      </c>
      <c r="E175" s="1" t="s">
        <v>864</v>
      </c>
      <c r="F175" s="1" t="s">
        <v>865</v>
      </c>
      <c r="G175" s="1" t="str">
        <f>HYPERLINK("https://talan.bank.gov.ua/get-user-certificate/xNLC5DrDKiP5G9oGIhB7","Завантажити сертифікат")</f>
        <v>Завантажити сертифікат</v>
      </c>
    </row>
    <row r="176" spans="1:7" ht="28.8" x14ac:dyDescent="0.3">
      <c r="A176" s="1">
        <v>175</v>
      </c>
      <c r="B176" s="1" t="s">
        <v>866</v>
      </c>
      <c r="C176" s="1" t="s">
        <v>867</v>
      </c>
      <c r="D176" s="1" t="s">
        <v>868</v>
      </c>
      <c r="E176" s="1" t="s">
        <v>869</v>
      </c>
      <c r="F176" s="1" t="s">
        <v>870</v>
      </c>
      <c r="G176" s="1" t="str">
        <f>HYPERLINK("https://talan.bank.gov.ua/get-user-certificate/xNLC554U1cCtPk4LXpYw","Завантажити сертифікат")</f>
        <v>Завантажити сертифікат</v>
      </c>
    </row>
    <row r="177" spans="1:7" ht="28.8" x14ac:dyDescent="0.3">
      <c r="A177" s="1">
        <v>176</v>
      </c>
      <c r="B177" s="1" t="s">
        <v>871</v>
      </c>
      <c r="C177" s="1" t="s">
        <v>872</v>
      </c>
      <c r="D177" s="1" t="s">
        <v>873</v>
      </c>
      <c r="E177" s="1" t="s">
        <v>874</v>
      </c>
      <c r="F177" s="1" t="s">
        <v>875</v>
      </c>
      <c r="G177" s="1" t="str">
        <f>HYPERLINK("https://talan.bank.gov.ua/get-user-certificate/xNLC5SRaHTg6mJB0zECb","Завантажити сертифікат")</f>
        <v>Завантажити сертифікат</v>
      </c>
    </row>
    <row r="178" spans="1:7" x14ac:dyDescent="0.3">
      <c r="A178" s="1">
        <v>177</v>
      </c>
      <c r="B178" s="1" t="s">
        <v>876</v>
      </c>
      <c r="C178" s="1" t="s">
        <v>877</v>
      </c>
      <c r="D178" s="1" t="s">
        <v>878</v>
      </c>
      <c r="E178" s="1" t="s">
        <v>879</v>
      </c>
      <c r="F178" s="1" t="s">
        <v>880</v>
      </c>
      <c r="G178" s="1" t="str">
        <f>HYPERLINK("https://talan.bank.gov.ua/get-user-certificate/xNLC5kGEoU5UiOuxe1po","Завантажити сертифікат")</f>
        <v>Завантажити сертифікат</v>
      </c>
    </row>
    <row r="179" spans="1:7" x14ac:dyDescent="0.3">
      <c r="A179" s="1">
        <v>178</v>
      </c>
      <c r="B179" s="1" t="s">
        <v>881</v>
      </c>
      <c r="C179" s="1" t="s">
        <v>882</v>
      </c>
      <c r="D179" s="1" t="s">
        <v>883</v>
      </c>
      <c r="E179" s="1" t="s">
        <v>884</v>
      </c>
      <c r="F179" s="1" t="s">
        <v>885</v>
      </c>
      <c r="G179" s="1" t="str">
        <f>HYPERLINK("https://talan.bank.gov.ua/get-user-certificate/xNLC54eDQTe2Y9jy30sz","Завантажити сертифікат")</f>
        <v>Завантажити сертифікат</v>
      </c>
    </row>
    <row r="180" spans="1:7" x14ac:dyDescent="0.3">
      <c r="A180" s="1">
        <v>179</v>
      </c>
      <c r="B180" s="1" t="s">
        <v>886</v>
      </c>
      <c r="C180" s="1" t="s">
        <v>887</v>
      </c>
      <c r="D180" s="1" t="s">
        <v>888</v>
      </c>
      <c r="E180" s="1" t="s">
        <v>889</v>
      </c>
      <c r="F180" s="1" t="s">
        <v>890</v>
      </c>
      <c r="G180" s="1" t="str">
        <f>HYPERLINK("https://talan.bank.gov.ua/get-user-certificate/xNLC5Nqq3Cnd1kZ6u-SI","Завантажити сертифікат")</f>
        <v>Завантажити сертифікат</v>
      </c>
    </row>
    <row r="181" spans="1:7" ht="28.8" x14ac:dyDescent="0.3">
      <c r="A181" s="1">
        <v>180</v>
      </c>
      <c r="B181" s="1" t="s">
        <v>891</v>
      </c>
      <c r="C181" s="1" t="s">
        <v>892</v>
      </c>
      <c r="D181" s="1" t="s">
        <v>893</v>
      </c>
      <c r="E181" s="1" t="s">
        <v>894</v>
      </c>
      <c r="F181" s="1" t="s">
        <v>895</v>
      </c>
      <c r="G181" s="1" t="str">
        <f>HYPERLINK("https://talan.bank.gov.ua/get-user-certificate/xNLC5mLsWgLAhDJcoNBg","Завантажити сертифікат")</f>
        <v>Завантажити сертифікат</v>
      </c>
    </row>
    <row r="182" spans="1:7" x14ac:dyDescent="0.3">
      <c r="A182" s="1">
        <v>181</v>
      </c>
      <c r="B182" s="1" t="s">
        <v>896</v>
      </c>
      <c r="C182" s="1" t="s">
        <v>897</v>
      </c>
      <c r="D182" s="1" t="s">
        <v>898</v>
      </c>
      <c r="E182" s="1" t="s">
        <v>899</v>
      </c>
      <c r="F182" s="1" t="s">
        <v>900</v>
      </c>
      <c r="G182" s="1" t="str">
        <f>HYPERLINK("https://talan.bank.gov.ua/get-user-certificate/xNLC5UNh-By6zkoPhp0n","Завантажити сертифікат")</f>
        <v>Завантажити сертифікат</v>
      </c>
    </row>
    <row r="183" spans="1:7" x14ac:dyDescent="0.3">
      <c r="A183" s="1">
        <v>182</v>
      </c>
      <c r="B183" s="1" t="s">
        <v>901</v>
      </c>
      <c r="C183" s="1" t="s">
        <v>902</v>
      </c>
      <c r="D183" s="1" t="s">
        <v>903</v>
      </c>
      <c r="E183" s="1" t="s">
        <v>904</v>
      </c>
      <c r="F183" s="1" t="s">
        <v>900</v>
      </c>
      <c r="G183" s="1" t="str">
        <f>HYPERLINK("https://talan.bank.gov.ua/get-user-certificate/xNLC5mpLxVZOKpxgg5st","Завантажити сертифікат")</f>
        <v>Завантажити сертифікат</v>
      </c>
    </row>
    <row r="184" spans="1:7" ht="28.8" x14ac:dyDescent="0.3">
      <c r="A184" s="1">
        <v>183</v>
      </c>
      <c r="B184" s="1" t="s">
        <v>905</v>
      </c>
      <c r="C184" s="1" t="s">
        <v>906</v>
      </c>
      <c r="D184" s="1" t="s">
        <v>907</v>
      </c>
      <c r="E184" s="1" t="s">
        <v>908</v>
      </c>
      <c r="F184" s="1" t="s">
        <v>909</v>
      </c>
      <c r="G184" s="1" t="str">
        <f>HYPERLINK("https://talan.bank.gov.ua/get-user-certificate/xNLC56FUm5iVsRCAF45K","Завантажити сертифікат")</f>
        <v>Завантажити сертифікат</v>
      </c>
    </row>
    <row r="185" spans="1:7" ht="28.8" x14ac:dyDescent="0.3">
      <c r="A185" s="1">
        <v>184</v>
      </c>
      <c r="B185" s="1" t="s">
        <v>910</v>
      </c>
      <c r="C185" s="1" t="s">
        <v>911</v>
      </c>
      <c r="D185" s="1" t="s">
        <v>912</v>
      </c>
      <c r="E185" s="1" t="s">
        <v>913</v>
      </c>
      <c r="F185" s="1" t="s">
        <v>914</v>
      </c>
      <c r="G185" s="1" t="str">
        <f>HYPERLINK("https://talan.bank.gov.ua/get-user-certificate/xNLC5ro6y1otZbZ7ZXM-","Завантажити сертифікат")</f>
        <v>Завантажити сертифікат</v>
      </c>
    </row>
    <row r="186" spans="1:7" ht="28.8" x14ac:dyDescent="0.3">
      <c r="A186" s="1">
        <v>185</v>
      </c>
      <c r="B186" s="1" t="s">
        <v>915</v>
      </c>
      <c r="C186" s="1" t="s">
        <v>916</v>
      </c>
      <c r="D186" s="1" t="s">
        <v>917</v>
      </c>
      <c r="E186" s="1" t="s">
        <v>918</v>
      </c>
      <c r="F186" s="1" t="s">
        <v>919</v>
      </c>
      <c r="G186" s="1" t="str">
        <f>HYPERLINK("https://talan.bank.gov.ua/get-user-certificate/xNLC5pDX4JX7tZ6hLFzW","Завантажити сертифікат")</f>
        <v>Завантажити сертифікат</v>
      </c>
    </row>
    <row r="187" spans="1:7" x14ac:dyDescent="0.3">
      <c r="A187" s="1">
        <v>186</v>
      </c>
      <c r="B187" s="1" t="s">
        <v>920</v>
      </c>
      <c r="C187" s="1" t="s">
        <v>921</v>
      </c>
      <c r="D187" s="1" t="s">
        <v>922</v>
      </c>
      <c r="E187" s="1" t="s">
        <v>923</v>
      </c>
      <c r="F187" s="1" t="s">
        <v>924</v>
      </c>
      <c r="G187" s="1" t="str">
        <f>HYPERLINK("https://talan.bank.gov.ua/get-user-certificate/xNLC521E_nXJ6gKip_Tq","Завантажити сертифікат")</f>
        <v>Завантажити сертифікат</v>
      </c>
    </row>
    <row r="188" spans="1:7" ht="28.8" x14ac:dyDescent="0.3">
      <c r="A188" s="1">
        <v>187</v>
      </c>
      <c r="B188" s="1" t="s">
        <v>925</v>
      </c>
      <c r="C188" s="1" t="s">
        <v>926</v>
      </c>
      <c r="D188" s="1" t="s">
        <v>927</v>
      </c>
      <c r="E188" s="1" t="s">
        <v>928</v>
      </c>
      <c r="F188" s="1" t="s">
        <v>929</v>
      </c>
      <c r="G188" s="1" t="str">
        <f>HYPERLINK("https://talan.bank.gov.ua/get-user-certificate/xNLC52u5SYpS8MnpFOHt","Завантажити сертифікат")</f>
        <v>Завантажити сертифікат</v>
      </c>
    </row>
    <row r="189" spans="1:7" ht="28.8" x14ac:dyDescent="0.3">
      <c r="A189" s="1">
        <v>188</v>
      </c>
      <c r="B189" s="1" t="s">
        <v>930</v>
      </c>
      <c r="C189" s="1" t="s">
        <v>931</v>
      </c>
      <c r="D189" s="1" t="s">
        <v>932</v>
      </c>
      <c r="E189" s="1" t="s">
        <v>933</v>
      </c>
      <c r="F189" s="1" t="s">
        <v>934</v>
      </c>
      <c r="G189" s="1" t="str">
        <f>HYPERLINK("https://talan.bank.gov.ua/get-user-certificate/xNLC5TmDXrw8HVZjGrTU","Завантажити сертифікат")</f>
        <v>Завантажити сертифікат</v>
      </c>
    </row>
    <row r="190" spans="1:7" ht="28.8" x14ac:dyDescent="0.3">
      <c r="A190" s="1">
        <v>189</v>
      </c>
      <c r="B190" s="1" t="s">
        <v>935</v>
      </c>
      <c r="C190" s="1" t="s">
        <v>936</v>
      </c>
      <c r="D190" s="1" t="s">
        <v>937</v>
      </c>
      <c r="E190" s="1" t="s">
        <v>938</v>
      </c>
      <c r="F190" s="1" t="s">
        <v>939</v>
      </c>
      <c r="G190" s="1" t="str">
        <f>HYPERLINK("https://talan.bank.gov.ua/get-user-certificate/xNLC5L5u55eMduKeBkf4","Завантажити сертифікат")</f>
        <v>Завантажити сертифікат</v>
      </c>
    </row>
    <row r="191" spans="1:7" ht="28.8" x14ac:dyDescent="0.3">
      <c r="A191" s="1">
        <v>190</v>
      </c>
      <c r="B191" s="1" t="s">
        <v>940</v>
      </c>
      <c r="C191" s="1" t="s">
        <v>941</v>
      </c>
      <c r="D191" s="1" t="s">
        <v>942</v>
      </c>
      <c r="E191" s="1" t="s">
        <v>943</v>
      </c>
      <c r="F191" s="1" t="s">
        <v>944</v>
      </c>
      <c r="G191" s="1" t="str">
        <f>HYPERLINK("https://talan.bank.gov.ua/get-user-certificate/xNLC54mGCg6riJYWNhML","Завантажити сертифікат")</f>
        <v>Завантажити сертифікат</v>
      </c>
    </row>
    <row r="192" spans="1:7" ht="28.8" x14ac:dyDescent="0.3">
      <c r="A192" s="1">
        <v>191</v>
      </c>
      <c r="B192" s="1" t="s">
        <v>945</v>
      </c>
      <c r="C192" s="1" t="s">
        <v>946</v>
      </c>
      <c r="D192" s="1" t="s">
        <v>947</v>
      </c>
      <c r="E192" s="1" t="s">
        <v>948</v>
      </c>
      <c r="F192" s="1" t="s">
        <v>949</v>
      </c>
      <c r="G192" s="1" t="str">
        <f>HYPERLINK("https://talan.bank.gov.ua/get-user-certificate/xNLC5WDyjEYZaJSyrvKQ","Завантажити сертифікат")</f>
        <v>Завантажити сертифікат</v>
      </c>
    </row>
    <row r="193" spans="1:7" x14ac:dyDescent="0.3">
      <c r="A193" s="1">
        <v>192</v>
      </c>
      <c r="B193" s="1" t="s">
        <v>950</v>
      </c>
      <c r="C193" s="1" t="s">
        <v>951</v>
      </c>
      <c r="D193" s="1" t="s">
        <v>952</v>
      </c>
      <c r="E193" s="1" t="s">
        <v>953</v>
      </c>
      <c r="F193" s="1" t="s">
        <v>954</v>
      </c>
      <c r="G193" s="1" t="str">
        <f>HYPERLINK("https://talan.bank.gov.ua/get-user-certificate/xNLC5TQjoPydSwtVDfNp","Завантажити сертифікат")</f>
        <v>Завантажити сертифікат</v>
      </c>
    </row>
    <row r="194" spans="1:7" ht="28.8" x14ac:dyDescent="0.3">
      <c r="A194" s="1">
        <v>193</v>
      </c>
      <c r="B194" s="1" t="s">
        <v>955</v>
      </c>
      <c r="C194" s="1" t="s">
        <v>956</v>
      </c>
      <c r="D194" s="1" t="s">
        <v>957</v>
      </c>
      <c r="E194" s="1" t="s">
        <v>958</v>
      </c>
      <c r="F194" s="1" t="s">
        <v>959</v>
      </c>
      <c r="G194" s="1" t="str">
        <f>HYPERLINK("https://talan.bank.gov.ua/get-user-certificate/xNLC5NR4DdlfPHriz_4q","Завантажити сертифікат")</f>
        <v>Завантажити сертифікат</v>
      </c>
    </row>
    <row r="195" spans="1:7" ht="28.8" x14ac:dyDescent="0.3">
      <c r="A195" s="1">
        <v>194</v>
      </c>
      <c r="B195" s="1" t="s">
        <v>960</v>
      </c>
      <c r="C195" s="1" t="s">
        <v>961</v>
      </c>
      <c r="D195" s="1" t="s">
        <v>962</v>
      </c>
      <c r="E195" s="1" t="s">
        <v>963</v>
      </c>
      <c r="F195" s="1" t="s">
        <v>964</v>
      </c>
      <c r="G195" s="1" t="str">
        <f>HYPERLINK("https://talan.bank.gov.ua/get-user-certificate/xNLC5Tl0vm8vv05OX44-","Завантажити сертифікат")</f>
        <v>Завантажити сертифікат</v>
      </c>
    </row>
    <row r="196" spans="1:7" ht="28.8" x14ac:dyDescent="0.3">
      <c r="A196" s="1">
        <v>195</v>
      </c>
      <c r="B196" s="1" t="s">
        <v>965</v>
      </c>
      <c r="C196" s="1" t="s">
        <v>966</v>
      </c>
      <c r="D196" s="1" t="s">
        <v>967</v>
      </c>
      <c r="E196" s="1" t="s">
        <v>968</v>
      </c>
      <c r="F196" s="1" t="s">
        <v>969</v>
      </c>
      <c r="G196" s="1" t="str">
        <f>HYPERLINK("https://talan.bank.gov.ua/get-user-certificate/xNLC5SOuGuKWI6wKzypr","Завантажити сертифікат")</f>
        <v>Завантажити сертифікат</v>
      </c>
    </row>
    <row r="197" spans="1:7" x14ac:dyDescent="0.3">
      <c r="A197" s="1">
        <v>196</v>
      </c>
      <c r="B197" s="1" t="s">
        <v>970</v>
      </c>
      <c r="C197" s="1" t="s">
        <v>971</v>
      </c>
      <c r="D197" s="1" t="s">
        <v>972</v>
      </c>
      <c r="E197" s="1" t="s">
        <v>973</v>
      </c>
      <c r="F197" s="1" t="s">
        <v>974</v>
      </c>
      <c r="G197" s="1" t="str">
        <f>HYPERLINK("https://talan.bank.gov.ua/get-user-certificate/xNLC5Aqo6wENk3fm-IgU","Завантажити сертифікат")</f>
        <v>Завантажити сертифікат</v>
      </c>
    </row>
    <row r="198" spans="1:7" ht="28.8" x14ac:dyDescent="0.3">
      <c r="A198" s="1">
        <v>197</v>
      </c>
      <c r="B198" s="1" t="s">
        <v>975</v>
      </c>
      <c r="C198" s="1" t="s">
        <v>976</v>
      </c>
      <c r="D198" s="1" t="s">
        <v>977</v>
      </c>
      <c r="E198" s="1" t="s">
        <v>978</v>
      </c>
      <c r="F198" s="1" t="s">
        <v>979</v>
      </c>
      <c r="G198" s="1" t="str">
        <f>HYPERLINK("https://talan.bank.gov.ua/get-user-certificate/xNLC5EADSnJeI_JMqZHz","Завантажити сертифікат")</f>
        <v>Завантажити сертифікат</v>
      </c>
    </row>
    <row r="199" spans="1:7" ht="28.8" x14ac:dyDescent="0.3">
      <c r="A199" s="1">
        <v>198</v>
      </c>
      <c r="B199" s="1" t="s">
        <v>980</v>
      </c>
      <c r="C199" s="1" t="s">
        <v>981</v>
      </c>
      <c r="D199" s="1" t="s">
        <v>982</v>
      </c>
      <c r="E199" s="1" t="s">
        <v>983</v>
      </c>
      <c r="F199" s="1" t="s">
        <v>984</v>
      </c>
      <c r="G199" s="1" t="str">
        <f>HYPERLINK("https://talan.bank.gov.ua/get-user-certificate/xNLC5lSN6skIivYfUL73","Завантажити сертифікат")</f>
        <v>Завантажити сертифікат</v>
      </c>
    </row>
    <row r="200" spans="1:7" ht="28.8" x14ac:dyDescent="0.3">
      <c r="A200" s="1">
        <v>199</v>
      </c>
      <c r="B200" s="1" t="s">
        <v>985</v>
      </c>
      <c r="C200" s="1" t="s">
        <v>986</v>
      </c>
      <c r="D200" s="1" t="s">
        <v>987</v>
      </c>
      <c r="E200" s="1" t="s">
        <v>988</v>
      </c>
      <c r="F200" s="1" t="s">
        <v>989</v>
      </c>
      <c r="G200" s="1" t="str">
        <f>HYPERLINK("https://talan.bank.gov.ua/get-user-certificate/xNLC5vkphH_1dGQnjble","Завантажити сертифікат")</f>
        <v>Завантажити сертифікат</v>
      </c>
    </row>
    <row r="201" spans="1:7" ht="43.2" x14ac:dyDescent="0.3">
      <c r="A201" s="1">
        <v>200</v>
      </c>
      <c r="B201" s="1" t="s">
        <v>990</v>
      </c>
      <c r="C201" s="1" t="s">
        <v>991</v>
      </c>
      <c r="D201" s="1" t="s">
        <v>992</v>
      </c>
      <c r="E201" s="1" t="s">
        <v>993</v>
      </c>
      <c r="F201" s="1" t="s">
        <v>994</v>
      </c>
      <c r="G201" s="1" t="str">
        <f>HYPERLINK("https://talan.bank.gov.ua/get-user-certificate/xNLC5XAdGkjru6mDW8B7","Завантажити сертифікат")</f>
        <v>Завантажити сертифікат</v>
      </c>
    </row>
    <row r="202" spans="1:7" ht="28.8" x14ac:dyDescent="0.3">
      <c r="A202" s="1">
        <v>201</v>
      </c>
      <c r="B202" s="1" t="s">
        <v>995</v>
      </c>
      <c r="C202" s="1" t="s">
        <v>996</v>
      </c>
      <c r="D202" s="1" t="s">
        <v>997</v>
      </c>
      <c r="E202" s="1" t="s">
        <v>998</v>
      </c>
      <c r="F202" s="1" t="s">
        <v>999</v>
      </c>
      <c r="G202" s="1" t="str">
        <f>HYPERLINK("https://talan.bank.gov.ua/get-user-certificate/xNLC5Ud_Y8kSLpxrApe4","Завантажити сертифікат")</f>
        <v>Завантажити сертифікат</v>
      </c>
    </row>
    <row r="203" spans="1:7" ht="43.2" x14ac:dyDescent="0.3">
      <c r="A203" s="1">
        <v>202</v>
      </c>
      <c r="B203" s="1" t="s">
        <v>1000</v>
      </c>
      <c r="C203" s="1" t="s">
        <v>1001</v>
      </c>
      <c r="D203" s="1" t="s">
        <v>1002</v>
      </c>
      <c r="E203" s="1" t="s">
        <v>1003</v>
      </c>
      <c r="F203" s="1" t="s">
        <v>1004</v>
      </c>
      <c r="G203" s="1" t="str">
        <f>HYPERLINK("https://talan.bank.gov.ua/get-user-certificate/xNLC5zxu1uj6BLBHQEnr","Завантажити сертифікат")</f>
        <v>Завантажити сертифікат</v>
      </c>
    </row>
    <row r="204" spans="1:7" x14ac:dyDescent="0.3">
      <c r="A204" s="1">
        <v>203</v>
      </c>
      <c r="B204" s="1" t="s">
        <v>1005</v>
      </c>
      <c r="C204" s="1" t="s">
        <v>1006</v>
      </c>
      <c r="D204" s="1" t="s">
        <v>1007</v>
      </c>
      <c r="E204" s="1" t="s">
        <v>1008</v>
      </c>
      <c r="F204" s="1" t="s">
        <v>1009</v>
      </c>
      <c r="G204" s="1" t="str">
        <f>HYPERLINK("https://talan.bank.gov.ua/get-user-certificate/xNLC5DXWqvtM4WbMM96X","Завантажити сертифікат")</f>
        <v>Завантажити сертифікат</v>
      </c>
    </row>
    <row r="205" spans="1:7" ht="28.8" x14ac:dyDescent="0.3">
      <c r="A205" s="1">
        <v>204</v>
      </c>
      <c r="B205" s="1" t="s">
        <v>1010</v>
      </c>
      <c r="C205" s="1" t="s">
        <v>1011</v>
      </c>
      <c r="D205" s="1" t="s">
        <v>1012</v>
      </c>
      <c r="E205" s="1" t="s">
        <v>1013</v>
      </c>
      <c r="F205" s="1" t="s">
        <v>1014</v>
      </c>
      <c r="G205" s="1" t="str">
        <f>HYPERLINK("https://talan.bank.gov.ua/get-user-certificate/xNLC5OXtzCYHiIQjx6pl","Завантажити сертифікат")</f>
        <v>Завантажити сертифікат</v>
      </c>
    </row>
    <row r="206" spans="1:7" ht="43.2" x14ac:dyDescent="0.3">
      <c r="A206" s="1">
        <v>205</v>
      </c>
      <c r="B206" s="1" t="s">
        <v>1015</v>
      </c>
      <c r="C206" s="1" t="s">
        <v>1016</v>
      </c>
      <c r="D206" s="1" t="s">
        <v>1017</v>
      </c>
      <c r="E206" s="1" t="s">
        <v>1018</v>
      </c>
      <c r="F206" s="1" t="s">
        <v>1019</v>
      </c>
      <c r="G206" s="1" t="str">
        <f>HYPERLINK("https://talan.bank.gov.ua/get-user-certificate/xNLC5IMFGdEPnq8HEQUf","Завантажити сертифікат")</f>
        <v>Завантажити сертифікат</v>
      </c>
    </row>
    <row r="207" spans="1:7" ht="28.8" x14ac:dyDescent="0.3">
      <c r="A207" s="1">
        <v>206</v>
      </c>
      <c r="B207" s="1" t="s">
        <v>1020</v>
      </c>
      <c r="C207" s="1" t="s">
        <v>1021</v>
      </c>
      <c r="D207" s="1" t="s">
        <v>1022</v>
      </c>
      <c r="E207" s="1" t="s">
        <v>1023</v>
      </c>
      <c r="F207" s="1" t="s">
        <v>1024</v>
      </c>
      <c r="G207" s="1" t="str">
        <f>HYPERLINK("https://talan.bank.gov.ua/get-user-certificate/xNLC5QqHt92It3zX08A8","Завантажити сертифікат")</f>
        <v>Завантажити сертифікат</v>
      </c>
    </row>
    <row r="208" spans="1:7" ht="43.2" x14ac:dyDescent="0.3">
      <c r="A208" s="1">
        <v>207</v>
      </c>
      <c r="B208" s="1" t="s">
        <v>1025</v>
      </c>
      <c r="C208" s="1" t="s">
        <v>1026</v>
      </c>
      <c r="D208" s="1" t="s">
        <v>1027</v>
      </c>
      <c r="E208" s="1" t="s">
        <v>1028</v>
      </c>
      <c r="F208" s="1" t="s">
        <v>1029</v>
      </c>
      <c r="G208" s="1" t="str">
        <f>HYPERLINK("https://talan.bank.gov.ua/get-user-certificate/xNLC5dZqGjYa67af273F","Завантажити сертифікат")</f>
        <v>Завантажити сертифікат</v>
      </c>
    </row>
    <row r="209" spans="1:7" ht="28.8" x14ac:dyDescent="0.3">
      <c r="A209" s="1">
        <v>208</v>
      </c>
      <c r="B209" s="1" t="s">
        <v>1030</v>
      </c>
      <c r="C209" s="1" t="s">
        <v>1031</v>
      </c>
      <c r="D209" s="1" t="s">
        <v>1032</v>
      </c>
      <c r="E209" s="1" t="s">
        <v>1033</v>
      </c>
      <c r="F209" s="1" t="s">
        <v>1034</v>
      </c>
      <c r="G209" s="1" t="str">
        <f>HYPERLINK("https://talan.bank.gov.ua/get-user-certificate/xNLC5aW_2tRNmoLI_hcj","Завантажити сертифікат")</f>
        <v>Завантажити сертифікат</v>
      </c>
    </row>
    <row r="210" spans="1:7" ht="28.8" x14ac:dyDescent="0.3">
      <c r="A210" s="1">
        <v>209</v>
      </c>
      <c r="B210" s="1" t="s">
        <v>1035</v>
      </c>
      <c r="C210" s="1" t="s">
        <v>1036</v>
      </c>
      <c r="D210" s="1" t="s">
        <v>1037</v>
      </c>
      <c r="E210" s="1" t="s">
        <v>1038</v>
      </c>
      <c r="F210" s="1" t="s">
        <v>1039</v>
      </c>
      <c r="G210" s="1" t="str">
        <f>HYPERLINK("https://talan.bank.gov.ua/get-user-certificate/xNLC5kZRq6oBpqB8xR5H","Завантажити сертифікат")</f>
        <v>Завантажити сертифікат</v>
      </c>
    </row>
    <row r="211" spans="1:7" ht="28.8" x14ac:dyDescent="0.3">
      <c r="A211" s="1">
        <v>210</v>
      </c>
      <c r="B211" s="1" t="s">
        <v>1040</v>
      </c>
      <c r="C211" s="1" t="s">
        <v>1041</v>
      </c>
      <c r="D211" s="1" t="s">
        <v>1042</v>
      </c>
      <c r="E211" s="1" t="s">
        <v>1043</v>
      </c>
      <c r="F211" s="1" t="s">
        <v>1044</v>
      </c>
      <c r="G211" s="1" t="str">
        <f>HYPERLINK("https://talan.bank.gov.ua/get-user-certificate/xNLC5gVLYMQR719h-Pob","Завантажити сертифікат")</f>
        <v>Завантажити сертифікат</v>
      </c>
    </row>
    <row r="212" spans="1:7" ht="28.8" x14ac:dyDescent="0.3">
      <c r="A212" s="1">
        <v>211</v>
      </c>
      <c r="B212" s="1" t="s">
        <v>1045</v>
      </c>
      <c r="C212" s="1" t="s">
        <v>1046</v>
      </c>
      <c r="D212" s="1" t="s">
        <v>1047</v>
      </c>
      <c r="E212" s="1" t="s">
        <v>1048</v>
      </c>
      <c r="F212" s="1" t="s">
        <v>1049</v>
      </c>
      <c r="G212" s="1" t="str">
        <f>HYPERLINK("https://talan.bank.gov.ua/get-user-certificate/xNLC5abQO5SPXuco-OxG","Завантажити сертифікат")</f>
        <v>Завантажити сертифікат</v>
      </c>
    </row>
    <row r="213" spans="1:7" ht="28.8" x14ac:dyDescent="0.3">
      <c r="A213" s="1">
        <v>212</v>
      </c>
      <c r="B213" s="1" t="s">
        <v>1050</v>
      </c>
      <c r="C213" s="1" t="s">
        <v>1051</v>
      </c>
      <c r="D213" s="1" t="s">
        <v>1052</v>
      </c>
      <c r="E213" s="1" t="s">
        <v>1053</v>
      </c>
      <c r="F213" s="1" t="s">
        <v>1054</v>
      </c>
      <c r="G213" s="1" t="str">
        <f>HYPERLINK("https://talan.bank.gov.ua/get-user-certificate/xNLC5PmaSjzkbpahYEXM","Завантажити сертифікат")</f>
        <v>Завантажити сертифікат</v>
      </c>
    </row>
    <row r="214" spans="1:7" ht="28.8" x14ac:dyDescent="0.3">
      <c r="A214" s="1">
        <v>213</v>
      </c>
      <c r="B214" s="1" t="s">
        <v>1055</v>
      </c>
      <c r="C214" s="1" t="s">
        <v>1056</v>
      </c>
      <c r="D214" s="1" t="s">
        <v>1057</v>
      </c>
      <c r="E214" s="1" t="s">
        <v>1058</v>
      </c>
      <c r="F214" s="1" t="s">
        <v>1059</v>
      </c>
      <c r="G214" s="1" t="str">
        <f>HYPERLINK("https://talan.bank.gov.ua/get-user-certificate/xNLC5bzJFpeI41XBl1aA","Завантажити сертифікат")</f>
        <v>Завантажити сертифікат</v>
      </c>
    </row>
    <row r="215" spans="1:7" ht="43.2" x14ac:dyDescent="0.3">
      <c r="A215" s="1">
        <v>214</v>
      </c>
      <c r="B215" s="1" t="s">
        <v>1060</v>
      </c>
      <c r="C215" s="1" t="s">
        <v>1061</v>
      </c>
      <c r="D215" s="1" t="s">
        <v>1062</v>
      </c>
      <c r="E215" s="1" t="s">
        <v>1063</v>
      </c>
      <c r="F215" s="1" t="s">
        <v>1064</v>
      </c>
      <c r="G215" s="1" t="str">
        <f>HYPERLINK("https://talan.bank.gov.ua/get-user-certificate/xNLC5YhdkEsXT_SZFmmM","Завантажити сертифікат")</f>
        <v>Завантажити сертифікат</v>
      </c>
    </row>
    <row r="216" spans="1:7" ht="28.8" x14ac:dyDescent="0.3">
      <c r="A216" s="1">
        <v>215</v>
      </c>
      <c r="B216" s="1" t="s">
        <v>1065</v>
      </c>
      <c r="C216" s="1" t="s">
        <v>1066</v>
      </c>
      <c r="D216" s="1" t="s">
        <v>1067</v>
      </c>
      <c r="E216" s="1" t="s">
        <v>1068</v>
      </c>
      <c r="F216" s="1" t="s">
        <v>1069</v>
      </c>
      <c r="G216" s="1" t="str">
        <f>HYPERLINK("https://talan.bank.gov.ua/get-user-certificate/xNLC5D4OeNyLFSR2lQ8E","Завантажити сертифікат")</f>
        <v>Завантажити сертифікат</v>
      </c>
    </row>
    <row r="217" spans="1:7" x14ac:dyDescent="0.3">
      <c r="A217" s="1">
        <v>216</v>
      </c>
      <c r="B217" s="1" t="s">
        <v>1070</v>
      </c>
      <c r="C217" s="1" t="s">
        <v>1071</v>
      </c>
      <c r="D217" s="1" t="s">
        <v>1072</v>
      </c>
      <c r="E217" s="1" t="s">
        <v>1073</v>
      </c>
      <c r="F217" s="1" t="s">
        <v>1074</v>
      </c>
      <c r="G217" s="1" t="str">
        <f>HYPERLINK("https://talan.bank.gov.ua/get-user-certificate/xNLC5pFqOTkunzkN2F2n","Завантажити сертифікат")</f>
        <v>Завантажити сертифікат</v>
      </c>
    </row>
    <row r="218" spans="1:7" ht="28.8" x14ac:dyDescent="0.3">
      <c r="A218" s="1">
        <v>217</v>
      </c>
      <c r="B218" s="1" t="s">
        <v>1075</v>
      </c>
      <c r="C218" s="1" t="s">
        <v>1076</v>
      </c>
      <c r="D218" s="1" t="s">
        <v>1077</v>
      </c>
      <c r="E218" s="1" t="s">
        <v>1078</v>
      </c>
      <c r="F218" s="1" t="s">
        <v>1079</v>
      </c>
      <c r="G218" s="1" t="str">
        <f>HYPERLINK("https://talan.bank.gov.ua/get-user-certificate/xNLC5PU9UtPcDRfE1MDr","Завантажити сертифікат")</f>
        <v>Завантажити сертифікат</v>
      </c>
    </row>
    <row r="219" spans="1:7" ht="28.8" x14ac:dyDescent="0.3">
      <c r="A219" s="1">
        <v>218</v>
      </c>
      <c r="B219" s="1" t="s">
        <v>1080</v>
      </c>
      <c r="C219" s="1" t="s">
        <v>1081</v>
      </c>
      <c r="D219" s="1" t="s">
        <v>1082</v>
      </c>
      <c r="E219" s="1" t="s">
        <v>1083</v>
      </c>
      <c r="F219" s="1" t="s">
        <v>1084</v>
      </c>
      <c r="G219" s="1" t="str">
        <f>HYPERLINK("https://talan.bank.gov.ua/get-user-certificate/xNLC5XQeHA3NotCxTHdo","Завантажити сертифікат")</f>
        <v>Завантажити сертифікат</v>
      </c>
    </row>
    <row r="220" spans="1:7" x14ac:dyDescent="0.3">
      <c r="A220" s="1">
        <v>219</v>
      </c>
      <c r="B220" s="1" t="s">
        <v>1085</v>
      </c>
      <c r="C220" s="1" t="s">
        <v>1086</v>
      </c>
      <c r="D220" s="1" t="s">
        <v>1087</v>
      </c>
      <c r="E220" s="1" t="s">
        <v>1088</v>
      </c>
      <c r="F220" s="1" t="s">
        <v>1089</v>
      </c>
      <c r="G220" s="1" t="str">
        <f>HYPERLINK("https://talan.bank.gov.ua/get-user-certificate/xNLC5K5KOVk4c_r8EKoY","Завантажити сертифікат")</f>
        <v>Завантажити сертифікат</v>
      </c>
    </row>
    <row r="221" spans="1:7" ht="28.8" x14ac:dyDescent="0.3">
      <c r="A221" s="1">
        <v>220</v>
      </c>
      <c r="B221" s="1" t="s">
        <v>1090</v>
      </c>
      <c r="C221" s="1" t="s">
        <v>1091</v>
      </c>
      <c r="D221" s="1" t="s">
        <v>1092</v>
      </c>
      <c r="E221" s="1" t="s">
        <v>1093</v>
      </c>
      <c r="F221" s="1" t="s">
        <v>1094</v>
      </c>
      <c r="G221" s="1" t="str">
        <f>HYPERLINK("https://talan.bank.gov.ua/get-user-certificate/xNLC5ZjmeQtXf4tkLLfv","Завантажити сертифікат")</f>
        <v>Завантажити сертифікат</v>
      </c>
    </row>
    <row r="222" spans="1:7" ht="28.8" x14ac:dyDescent="0.3">
      <c r="A222" s="1">
        <v>221</v>
      </c>
      <c r="B222" s="1" t="s">
        <v>1095</v>
      </c>
      <c r="C222" s="1" t="s">
        <v>1096</v>
      </c>
      <c r="D222" s="1" t="s">
        <v>1097</v>
      </c>
      <c r="E222" s="1" t="s">
        <v>1098</v>
      </c>
      <c r="F222" s="1" t="s">
        <v>1099</v>
      </c>
      <c r="G222" s="1" t="str">
        <f>HYPERLINK("https://talan.bank.gov.ua/get-user-certificate/xNLC55odmJLweR2FOHXf","Завантажити сертифікат")</f>
        <v>Завантажити сертифікат</v>
      </c>
    </row>
    <row r="223" spans="1:7" ht="28.8" x14ac:dyDescent="0.3">
      <c r="A223" s="1">
        <v>222</v>
      </c>
      <c r="B223" s="1" t="s">
        <v>1100</v>
      </c>
      <c r="C223" s="1" t="s">
        <v>1101</v>
      </c>
      <c r="D223" s="1" t="s">
        <v>1102</v>
      </c>
      <c r="E223" s="1" t="s">
        <v>1103</v>
      </c>
      <c r="F223" s="1" t="s">
        <v>1104</v>
      </c>
      <c r="G223" s="1" t="str">
        <f>HYPERLINK("https://talan.bank.gov.ua/get-user-certificate/xNLC5I9ujF_rhNJ9kpCe","Завантажити сертифікат")</f>
        <v>Завантажити сертифікат</v>
      </c>
    </row>
    <row r="224" spans="1:7" ht="28.8" x14ac:dyDescent="0.3">
      <c r="A224" s="1">
        <v>223</v>
      </c>
      <c r="B224" s="1" t="s">
        <v>1105</v>
      </c>
      <c r="C224" s="1" t="s">
        <v>1106</v>
      </c>
      <c r="D224" s="1" t="s">
        <v>1107</v>
      </c>
      <c r="E224" s="1" t="s">
        <v>1108</v>
      </c>
      <c r="F224" s="1" t="s">
        <v>1109</v>
      </c>
      <c r="G224" s="1" t="str">
        <f>HYPERLINK("https://talan.bank.gov.ua/get-user-certificate/xNLC5_l9hynLNvLrFBtk","Завантажити сертифікат")</f>
        <v>Завантажити сертифікат</v>
      </c>
    </row>
    <row r="225" spans="1:7" ht="28.8" x14ac:dyDescent="0.3">
      <c r="A225" s="1">
        <v>224</v>
      </c>
      <c r="B225" s="1" t="s">
        <v>1110</v>
      </c>
      <c r="C225" s="1" t="s">
        <v>1111</v>
      </c>
      <c r="D225" s="1" t="s">
        <v>1112</v>
      </c>
      <c r="E225" s="1" t="s">
        <v>1113</v>
      </c>
      <c r="F225" s="1" t="s">
        <v>1114</v>
      </c>
      <c r="G225" s="1" t="str">
        <f>HYPERLINK("https://talan.bank.gov.ua/get-user-certificate/xNLC5yzqbKsUgo2plVx8","Завантажити сертифікат")</f>
        <v>Завантажити сертифікат</v>
      </c>
    </row>
    <row r="226" spans="1:7" x14ac:dyDescent="0.3">
      <c r="A226" s="1">
        <v>225</v>
      </c>
      <c r="B226" s="1" t="s">
        <v>1115</v>
      </c>
      <c r="C226" s="1" t="s">
        <v>1116</v>
      </c>
      <c r="D226" s="1" t="s">
        <v>1117</v>
      </c>
      <c r="E226" s="1" t="s">
        <v>1118</v>
      </c>
      <c r="F226" s="1" t="s">
        <v>1119</v>
      </c>
      <c r="G226" s="1" t="str">
        <f>HYPERLINK("https://talan.bank.gov.ua/get-user-certificate/xNLC5cRthxDcKgoENg6L","Завантажити сертифікат")</f>
        <v>Завантажити сертифікат</v>
      </c>
    </row>
    <row r="227" spans="1:7" ht="28.8" x14ac:dyDescent="0.3">
      <c r="A227" s="1">
        <v>226</v>
      </c>
      <c r="B227" s="1" t="s">
        <v>1120</v>
      </c>
      <c r="C227" s="1" t="s">
        <v>1121</v>
      </c>
      <c r="D227" s="1" t="s">
        <v>1122</v>
      </c>
      <c r="E227" s="1" t="s">
        <v>1123</v>
      </c>
      <c r="F227" s="1" t="s">
        <v>1124</v>
      </c>
      <c r="G227" s="1" t="str">
        <f>HYPERLINK("https://talan.bank.gov.ua/get-user-certificate/xNLC5eSyVOyEXo0kHcAD","Завантажити сертифікат")</f>
        <v>Завантажити сертифікат</v>
      </c>
    </row>
    <row r="228" spans="1:7" ht="28.8" x14ac:dyDescent="0.3">
      <c r="A228" s="1">
        <v>227</v>
      </c>
      <c r="B228" s="1" t="s">
        <v>1125</v>
      </c>
      <c r="C228" s="1" t="s">
        <v>1126</v>
      </c>
      <c r="D228" s="1" t="s">
        <v>1127</v>
      </c>
      <c r="E228" s="1" t="s">
        <v>1128</v>
      </c>
      <c r="F228" s="1" t="s">
        <v>1129</v>
      </c>
      <c r="G228" s="1" t="str">
        <f>HYPERLINK("https://talan.bank.gov.ua/get-user-certificate/xNLC52nCgCmPnSsvwuf6","Завантажити сертифікат")</f>
        <v>Завантажити сертифікат</v>
      </c>
    </row>
    <row r="229" spans="1:7" ht="28.8" x14ac:dyDescent="0.3">
      <c r="A229" s="1">
        <v>228</v>
      </c>
      <c r="B229" s="1" t="s">
        <v>1130</v>
      </c>
      <c r="C229" s="1" t="s">
        <v>1131</v>
      </c>
      <c r="D229" s="1" t="s">
        <v>1132</v>
      </c>
      <c r="E229" s="1" t="s">
        <v>1133</v>
      </c>
      <c r="F229" s="1" t="s">
        <v>1134</v>
      </c>
      <c r="G229" s="1" t="str">
        <f>HYPERLINK("https://talan.bank.gov.ua/get-user-certificate/xNLC56hTv4LETZRw2OlR","Завантажити сертифікат")</f>
        <v>Завантажити сертифікат</v>
      </c>
    </row>
    <row r="230" spans="1:7" ht="43.2" x14ac:dyDescent="0.3">
      <c r="A230" s="1">
        <v>229</v>
      </c>
      <c r="B230" s="1" t="s">
        <v>1135</v>
      </c>
      <c r="C230" s="1" t="s">
        <v>1136</v>
      </c>
      <c r="D230" s="1" t="s">
        <v>1137</v>
      </c>
      <c r="E230" s="1" t="s">
        <v>1138</v>
      </c>
      <c r="F230" s="1" t="s">
        <v>1139</v>
      </c>
      <c r="G230" s="1" t="str">
        <f>HYPERLINK("https://talan.bank.gov.ua/get-user-certificate/xNLC5TRvQfl61s34-caZ","Завантажити сертифікат")</f>
        <v>Завантажити сертифікат</v>
      </c>
    </row>
    <row r="231" spans="1:7" ht="28.8" x14ac:dyDescent="0.3">
      <c r="A231" s="1">
        <v>230</v>
      </c>
      <c r="B231" s="1" t="s">
        <v>1140</v>
      </c>
      <c r="C231" s="1" t="s">
        <v>1141</v>
      </c>
      <c r="D231" s="1" t="s">
        <v>1142</v>
      </c>
      <c r="E231" s="1" t="s">
        <v>1143</v>
      </c>
      <c r="F231" s="1" t="s">
        <v>1144</v>
      </c>
      <c r="G231" s="1" t="str">
        <f>HYPERLINK("https://talan.bank.gov.ua/get-user-certificate/xNLC5cXo851J5_E6UkqB","Завантажити сертифікат")</f>
        <v>Завантажити сертифікат</v>
      </c>
    </row>
    <row r="232" spans="1:7" ht="28.8" x14ac:dyDescent="0.3">
      <c r="A232" s="1">
        <v>231</v>
      </c>
      <c r="B232" s="1" t="s">
        <v>1145</v>
      </c>
      <c r="C232" s="1" t="s">
        <v>1146</v>
      </c>
      <c r="D232" s="1" t="s">
        <v>1147</v>
      </c>
      <c r="E232" s="1" t="s">
        <v>1148</v>
      </c>
      <c r="F232" s="1" t="s">
        <v>1149</v>
      </c>
      <c r="G232" s="1" t="str">
        <f>HYPERLINK("https://talan.bank.gov.ua/get-user-certificate/xNLC5ChswOs1h8cbejX8","Завантажити сертифікат")</f>
        <v>Завантажити сертифікат</v>
      </c>
    </row>
    <row r="233" spans="1:7" ht="28.8" x14ac:dyDescent="0.3">
      <c r="A233" s="1">
        <v>232</v>
      </c>
      <c r="B233" s="1" t="s">
        <v>1150</v>
      </c>
      <c r="C233" s="1" t="s">
        <v>1151</v>
      </c>
      <c r="D233" s="1" t="s">
        <v>1152</v>
      </c>
      <c r="E233" s="1" t="s">
        <v>1153</v>
      </c>
      <c r="F233" s="1" t="s">
        <v>1154</v>
      </c>
      <c r="G233" s="1" t="str">
        <f>HYPERLINK("https://talan.bank.gov.ua/get-user-certificate/xNLC5DGIyV7buaGuTulK","Завантажити сертифікат")</f>
        <v>Завантажити сертифікат</v>
      </c>
    </row>
    <row r="234" spans="1:7" ht="28.8" x14ac:dyDescent="0.3">
      <c r="A234" s="1">
        <v>233</v>
      </c>
      <c r="B234" s="1" t="s">
        <v>1155</v>
      </c>
      <c r="C234" s="1" t="s">
        <v>1156</v>
      </c>
      <c r="D234" s="1" t="s">
        <v>1157</v>
      </c>
      <c r="E234" s="1" t="s">
        <v>1158</v>
      </c>
      <c r="F234" s="1" t="s">
        <v>1159</v>
      </c>
      <c r="G234" s="1" t="str">
        <f>HYPERLINK("https://talan.bank.gov.ua/get-user-certificate/xNLC5xeke6-RE14Un-Oe","Завантажити сертифікат")</f>
        <v>Завантажити сертифікат</v>
      </c>
    </row>
    <row r="235" spans="1:7" ht="28.8" x14ac:dyDescent="0.3">
      <c r="A235" s="1">
        <v>234</v>
      </c>
      <c r="B235" s="1" t="s">
        <v>1160</v>
      </c>
      <c r="C235" s="1" t="s">
        <v>1161</v>
      </c>
      <c r="D235" s="1" t="s">
        <v>1162</v>
      </c>
      <c r="E235" s="1" t="s">
        <v>1163</v>
      </c>
      <c r="F235" s="1" t="s">
        <v>1164</v>
      </c>
      <c r="G235" s="1" t="str">
        <f>HYPERLINK("https://talan.bank.gov.ua/get-user-certificate/xNLC5jxyc2T02TgJUX4Z","Завантажити сертифікат")</f>
        <v>Завантажити сертифікат</v>
      </c>
    </row>
    <row r="236" spans="1:7" ht="43.2" x14ac:dyDescent="0.3">
      <c r="A236" s="1">
        <v>235</v>
      </c>
      <c r="B236" s="1" t="s">
        <v>1165</v>
      </c>
      <c r="C236" s="1" t="s">
        <v>1166</v>
      </c>
      <c r="D236" s="1" t="s">
        <v>1167</v>
      </c>
      <c r="E236" s="1" t="s">
        <v>1168</v>
      </c>
      <c r="F236" s="1" t="s">
        <v>1169</v>
      </c>
      <c r="G236" s="1" t="str">
        <f>HYPERLINK("https://talan.bank.gov.ua/get-user-certificate/xNLC5JCkJQcLILzJSUKy","Завантажити сертифікат")</f>
        <v>Завантажити сертифікат</v>
      </c>
    </row>
    <row r="237" spans="1:7" ht="28.8" x14ac:dyDescent="0.3">
      <c r="A237" s="1">
        <v>236</v>
      </c>
      <c r="B237" s="1" t="s">
        <v>1170</v>
      </c>
      <c r="C237" s="1" t="s">
        <v>1171</v>
      </c>
      <c r="D237" s="1" t="s">
        <v>1172</v>
      </c>
      <c r="E237" s="1" t="s">
        <v>1173</v>
      </c>
      <c r="F237" s="1" t="s">
        <v>1174</v>
      </c>
      <c r="G237" s="1" t="str">
        <f>HYPERLINK("https://talan.bank.gov.ua/get-user-certificate/xNLC5wrHvzxHqvkBeIec","Завантажити сертифікат")</f>
        <v>Завантажити сертифікат</v>
      </c>
    </row>
    <row r="238" spans="1:7" ht="28.8" x14ac:dyDescent="0.3">
      <c r="A238" s="1">
        <v>237</v>
      </c>
      <c r="B238" s="1" t="s">
        <v>1175</v>
      </c>
      <c r="C238" s="1" t="s">
        <v>1176</v>
      </c>
      <c r="D238" s="1" t="s">
        <v>1177</v>
      </c>
      <c r="E238" s="1" t="s">
        <v>1178</v>
      </c>
      <c r="F238" s="1" t="s">
        <v>1179</v>
      </c>
      <c r="G238" s="1" t="str">
        <f>HYPERLINK("https://talan.bank.gov.ua/get-user-certificate/xNLC555ACGpvrj2zy85R","Завантажити сертифікат")</f>
        <v>Завантажити сертифікат</v>
      </c>
    </row>
    <row r="239" spans="1:7" ht="28.8" x14ac:dyDescent="0.3">
      <c r="A239" s="1">
        <v>238</v>
      </c>
      <c r="B239" s="1" t="s">
        <v>1180</v>
      </c>
      <c r="C239" s="1" t="s">
        <v>1181</v>
      </c>
      <c r="D239" s="1" t="s">
        <v>1182</v>
      </c>
      <c r="E239" s="1" t="s">
        <v>1183</v>
      </c>
      <c r="F239" s="1" t="s">
        <v>1184</v>
      </c>
      <c r="G239" s="1" t="str">
        <f>HYPERLINK("https://talan.bank.gov.ua/get-user-certificate/xNLC5LTBnxmCbPjsDWPL","Завантажити сертифікат")</f>
        <v>Завантажити сертифікат</v>
      </c>
    </row>
    <row r="240" spans="1:7" ht="28.8" x14ac:dyDescent="0.3">
      <c r="A240" s="1">
        <v>239</v>
      </c>
      <c r="B240" s="1" t="s">
        <v>1185</v>
      </c>
      <c r="C240" s="1" t="s">
        <v>1186</v>
      </c>
      <c r="D240" s="1" t="s">
        <v>1187</v>
      </c>
      <c r="E240" s="1" t="s">
        <v>1188</v>
      </c>
      <c r="F240" s="1" t="s">
        <v>1189</v>
      </c>
      <c r="G240" s="1" t="str">
        <f>HYPERLINK("https://talan.bank.gov.ua/get-user-certificate/xNLC5i__KYmrSeCY5O0b","Завантажити сертифікат")</f>
        <v>Завантажити сертифікат</v>
      </c>
    </row>
    <row r="241" spans="1:7" x14ac:dyDescent="0.3">
      <c r="A241" s="1">
        <v>240</v>
      </c>
      <c r="B241" s="1" t="s">
        <v>1190</v>
      </c>
      <c r="C241" s="1" t="s">
        <v>1191</v>
      </c>
      <c r="D241" s="1" t="s">
        <v>1192</v>
      </c>
      <c r="E241" s="1" t="s">
        <v>1193</v>
      </c>
      <c r="F241" s="1" t="s">
        <v>1194</v>
      </c>
      <c r="G241" s="1" t="str">
        <f>HYPERLINK("https://talan.bank.gov.ua/get-user-certificate/xNLC5V9OM8DqpIj5I9aW","Завантажити сертифікат")</f>
        <v>Завантажити сертифікат</v>
      </c>
    </row>
    <row r="242" spans="1:7" ht="28.8" x14ac:dyDescent="0.3">
      <c r="A242" s="1">
        <v>241</v>
      </c>
      <c r="B242" s="1" t="s">
        <v>1195</v>
      </c>
      <c r="C242" s="1" t="s">
        <v>1196</v>
      </c>
      <c r="D242" s="1" t="s">
        <v>1197</v>
      </c>
      <c r="E242" s="1" t="s">
        <v>1198</v>
      </c>
      <c r="F242" s="1" t="s">
        <v>1199</v>
      </c>
      <c r="G242" s="1" t="str">
        <f>HYPERLINK("https://talan.bank.gov.ua/get-user-certificate/xNLC5qahhzd0NMDyZYoS","Завантажити сертифікат")</f>
        <v>Завантажити сертифікат</v>
      </c>
    </row>
    <row r="243" spans="1:7" ht="43.2" x14ac:dyDescent="0.3">
      <c r="A243" s="1">
        <v>242</v>
      </c>
      <c r="B243" s="1" t="s">
        <v>1200</v>
      </c>
      <c r="C243" s="1" t="s">
        <v>1201</v>
      </c>
      <c r="D243" s="1" t="s">
        <v>1202</v>
      </c>
      <c r="E243" s="1" t="s">
        <v>1203</v>
      </c>
      <c r="F243" s="1" t="s">
        <v>1204</v>
      </c>
      <c r="G243" s="1" t="str">
        <f>HYPERLINK("https://talan.bank.gov.ua/get-user-certificate/xNLC5KiCQjNrNXuWqsAH","Завантажити сертифікат")</f>
        <v>Завантажити сертифікат</v>
      </c>
    </row>
    <row r="244" spans="1:7" ht="43.2" x14ac:dyDescent="0.3">
      <c r="A244" s="1">
        <v>243</v>
      </c>
      <c r="B244" s="1" t="s">
        <v>1205</v>
      </c>
      <c r="C244" s="1" t="s">
        <v>1206</v>
      </c>
      <c r="D244" s="1" t="s">
        <v>1207</v>
      </c>
      <c r="E244" s="1" t="s">
        <v>1208</v>
      </c>
      <c r="F244" s="1" t="s">
        <v>1209</v>
      </c>
      <c r="G244" s="1" t="str">
        <f>HYPERLINK("https://talan.bank.gov.ua/get-user-certificate/xNLC5jS6xuqVYW6YgQlB","Завантажити сертифікат")</f>
        <v>Завантажити сертифікат</v>
      </c>
    </row>
    <row r="245" spans="1:7" ht="57.6" x14ac:dyDescent="0.3">
      <c r="A245" s="1">
        <v>244</v>
      </c>
      <c r="B245" s="1" t="s">
        <v>1210</v>
      </c>
      <c r="C245" s="1" t="s">
        <v>1211</v>
      </c>
      <c r="D245" s="1" t="s">
        <v>1212</v>
      </c>
      <c r="E245" s="1" t="s">
        <v>1213</v>
      </c>
      <c r="F245" s="1" t="s">
        <v>1214</v>
      </c>
      <c r="G245" s="1" t="str">
        <f>HYPERLINK("https://talan.bank.gov.ua/get-user-certificate/xNLC5gXfl6kJal56TCdu","Завантажити сертифікат")</f>
        <v>Завантажити сертифікат</v>
      </c>
    </row>
    <row r="246" spans="1:7" ht="28.8" x14ac:dyDescent="0.3">
      <c r="A246" s="1">
        <v>245</v>
      </c>
      <c r="B246" s="1" t="s">
        <v>1215</v>
      </c>
      <c r="C246" s="1" t="s">
        <v>1216</v>
      </c>
      <c r="D246" s="1" t="s">
        <v>1217</v>
      </c>
      <c r="E246" s="1" t="s">
        <v>1218</v>
      </c>
      <c r="F246" s="1" t="s">
        <v>1219</v>
      </c>
      <c r="G246" s="1" t="str">
        <f>HYPERLINK("https://talan.bank.gov.ua/get-user-certificate/xNLC5U2HUxd8kAAm806p","Завантажити сертифікат")</f>
        <v>Завантажити сертифікат</v>
      </c>
    </row>
    <row r="247" spans="1:7" ht="28.8" x14ac:dyDescent="0.3">
      <c r="A247" s="1">
        <v>246</v>
      </c>
      <c r="B247" s="1" t="s">
        <v>1220</v>
      </c>
      <c r="C247" s="1" t="s">
        <v>1221</v>
      </c>
      <c r="D247" s="1" t="s">
        <v>1222</v>
      </c>
      <c r="E247" s="1" t="s">
        <v>1223</v>
      </c>
      <c r="F247" s="1" t="s">
        <v>1224</v>
      </c>
      <c r="G247" s="1" t="str">
        <f>HYPERLINK("https://talan.bank.gov.ua/get-user-certificate/xNLC50Cx7KE1pyqL0e_a","Завантажити сертифікат")</f>
        <v>Завантажити сертифікат</v>
      </c>
    </row>
    <row r="248" spans="1:7" ht="28.8" x14ac:dyDescent="0.3">
      <c r="A248" s="1">
        <v>247</v>
      </c>
      <c r="B248" s="1" t="s">
        <v>1225</v>
      </c>
      <c r="C248" s="1" t="s">
        <v>1226</v>
      </c>
      <c r="D248" s="1" t="s">
        <v>1227</v>
      </c>
      <c r="E248" s="1" t="s">
        <v>1228</v>
      </c>
      <c r="F248" s="1" t="s">
        <v>1229</v>
      </c>
      <c r="G248" s="1" t="str">
        <f>HYPERLINK("https://talan.bank.gov.ua/get-user-certificate/xNLC5yJt-ZAlIBdU6iK2","Завантажити сертифікат")</f>
        <v>Завантажити сертифікат</v>
      </c>
    </row>
    <row r="249" spans="1:7" ht="28.8" x14ac:dyDescent="0.3">
      <c r="A249" s="1">
        <v>248</v>
      </c>
      <c r="B249" s="1" t="s">
        <v>1230</v>
      </c>
      <c r="C249" s="1" t="s">
        <v>1231</v>
      </c>
      <c r="D249" s="1" t="s">
        <v>1232</v>
      </c>
      <c r="E249" s="1" t="s">
        <v>1233</v>
      </c>
      <c r="F249" s="1" t="s">
        <v>1234</v>
      </c>
      <c r="G249" s="1" t="str">
        <f>HYPERLINK("https://talan.bank.gov.ua/get-user-certificate/xNLC5X9_87jiZEdL3Gur","Завантажити сертифікат")</f>
        <v>Завантажити сертифікат</v>
      </c>
    </row>
    <row r="250" spans="1:7" ht="28.8" x14ac:dyDescent="0.3">
      <c r="A250" s="1">
        <v>249</v>
      </c>
      <c r="B250" s="1" t="s">
        <v>1235</v>
      </c>
      <c r="C250" s="1" t="s">
        <v>1236</v>
      </c>
      <c r="D250" s="1" t="s">
        <v>1237</v>
      </c>
      <c r="E250" s="1" t="s">
        <v>1238</v>
      </c>
      <c r="F250" s="1" t="s">
        <v>1239</v>
      </c>
      <c r="G250" s="1" t="str">
        <f>HYPERLINK("https://talan.bank.gov.ua/get-user-certificate/xNLC5RFIHmMQFLbNiMpb","Завантажити сертифікат")</f>
        <v>Завантажити сертифікат</v>
      </c>
    </row>
    <row r="251" spans="1:7" ht="28.8" x14ac:dyDescent="0.3">
      <c r="A251" s="1">
        <v>250</v>
      </c>
      <c r="B251" s="1" t="s">
        <v>1240</v>
      </c>
      <c r="C251" s="1" t="s">
        <v>1241</v>
      </c>
      <c r="D251" s="1" t="s">
        <v>1242</v>
      </c>
      <c r="E251" s="1" t="s">
        <v>1243</v>
      </c>
      <c r="F251" s="1" t="s">
        <v>1244</v>
      </c>
      <c r="G251" s="1" t="str">
        <f>HYPERLINK("https://talan.bank.gov.ua/get-user-certificate/xNLC5_kjdoYJwKiozpq3","Завантажити сертифікат")</f>
        <v>Завантажити сертифікат</v>
      </c>
    </row>
    <row r="252" spans="1:7" ht="28.8" x14ac:dyDescent="0.3">
      <c r="A252" s="1">
        <v>251</v>
      </c>
      <c r="B252" s="1" t="s">
        <v>1245</v>
      </c>
      <c r="C252" s="1" t="s">
        <v>1246</v>
      </c>
      <c r="D252" s="1" t="s">
        <v>1247</v>
      </c>
      <c r="E252" s="1" t="s">
        <v>1248</v>
      </c>
      <c r="F252" s="1" t="s">
        <v>1249</v>
      </c>
      <c r="G252" s="1" t="str">
        <f>HYPERLINK("https://talan.bank.gov.ua/get-user-certificate/xNLC54BNgeDFN2W7v7Vq","Завантажити сертифікат")</f>
        <v>Завантажити сертифікат</v>
      </c>
    </row>
    <row r="253" spans="1:7" ht="28.8" x14ac:dyDescent="0.3">
      <c r="A253" s="1">
        <v>252</v>
      </c>
      <c r="B253" s="1" t="s">
        <v>1250</v>
      </c>
      <c r="C253" s="1" t="s">
        <v>1251</v>
      </c>
      <c r="D253" s="1" t="s">
        <v>1252</v>
      </c>
      <c r="E253" s="1" t="s">
        <v>1253</v>
      </c>
      <c r="F253" s="1" t="s">
        <v>1254</v>
      </c>
      <c r="G253" s="1" t="str">
        <f>HYPERLINK("https://talan.bank.gov.ua/get-user-certificate/xNLC5x2_1uo9HN7SR9B7","Завантажити сертифікат")</f>
        <v>Завантажити сертифікат</v>
      </c>
    </row>
    <row r="254" spans="1:7" ht="28.8" x14ac:dyDescent="0.3">
      <c r="A254" s="1">
        <v>253</v>
      </c>
      <c r="B254" s="1" t="s">
        <v>1255</v>
      </c>
      <c r="C254" s="1" t="s">
        <v>1256</v>
      </c>
      <c r="D254" s="1" t="s">
        <v>1257</v>
      </c>
      <c r="E254" s="1" t="s">
        <v>1258</v>
      </c>
      <c r="F254" s="1" t="s">
        <v>1665</v>
      </c>
      <c r="G254" s="1" t="str">
        <f>HYPERLINK("https://talan.bank.gov.ua/get-user-certificate/STWrKdGDoh7POt5G1L6y","Завантажити сертифікат")</f>
        <v>Завантажити сертифікат</v>
      </c>
    </row>
    <row r="255" spans="1:7" ht="28.8" x14ac:dyDescent="0.3">
      <c r="A255" s="1">
        <v>254</v>
      </c>
      <c r="B255" s="1" t="s">
        <v>1259</v>
      </c>
      <c r="C255" s="1" t="s">
        <v>1260</v>
      </c>
      <c r="D255" s="1" t="s">
        <v>1261</v>
      </c>
      <c r="E255" s="1" t="s">
        <v>1262</v>
      </c>
      <c r="F255" s="1" t="s">
        <v>1263</v>
      </c>
      <c r="G255" s="1" t="str">
        <f>HYPERLINK("https://talan.bank.gov.ua/get-user-certificate/xNLC5ZuAMlAyUw5ADvuI","Завантажити сертифікат")</f>
        <v>Завантажити сертифікат</v>
      </c>
    </row>
    <row r="256" spans="1:7" ht="28.8" x14ac:dyDescent="0.3">
      <c r="A256" s="1">
        <v>255</v>
      </c>
      <c r="B256" s="1" t="s">
        <v>1264</v>
      </c>
      <c r="C256" s="1" t="s">
        <v>1265</v>
      </c>
      <c r="D256" s="1" t="s">
        <v>1266</v>
      </c>
      <c r="E256" s="1" t="s">
        <v>1267</v>
      </c>
      <c r="F256" s="1" t="s">
        <v>1268</v>
      </c>
      <c r="G256" s="1" t="str">
        <f>HYPERLINK("https://talan.bank.gov.ua/get-user-certificate/xNLC5ig0dSirPHWQdHPb","Завантажити сертифікат")</f>
        <v>Завантажити сертифікат</v>
      </c>
    </row>
    <row r="257" spans="1:7" ht="28.8" x14ac:dyDescent="0.3">
      <c r="A257" s="1">
        <v>256</v>
      </c>
      <c r="B257" s="1" t="s">
        <v>1269</v>
      </c>
      <c r="C257" s="1" t="s">
        <v>1270</v>
      </c>
      <c r="D257" s="1" t="s">
        <v>1271</v>
      </c>
      <c r="E257" s="1" t="s">
        <v>1272</v>
      </c>
      <c r="F257" s="1" t="s">
        <v>1273</v>
      </c>
      <c r="G257" s="1" t="str">
        <f>HYPERLINK("https://talan.bank.gov.ua/get-user-certificate/xNLC5dEt4xN-JafC-SQ7","Завантажити сертифікат")</f>
        <v>Завантажити сертифікат</v>
      </c>
    </row>
    <row r="258" spans="1:7" ht="28.8" x14ac:dyDescent="0.3">
      <c r="A258" s="1">
        <v>257</v>
      </c>
      <c r="B258" s="1" t="s">
        <v>1274</v>
      </c>
      <c r="C258" s="1" t="s">
        <v>1275</v>
      </c>
      <c r="D258" s="1" t="s">
        <v>1276</v>
      </c>
      <c r="E258" s="1" t="s">
        <v>1277</v>
      </c>
      <c r="F258" s="1" t="s">
        <v>1278</v>
      </c>
      <c r="G258" s="1" t="str">
        <f>HYPERLINK("https://talan.bank.gov.ua/get-user-certificate/xNLC5lwe1OOb51A84HZ_","Завантажити сертифікат")</f>
        <v>Завантажити сертифікат</v>
      </c>
    </row>
    <row r="259" spans="1:7" ht="43.2" x14ac:dyDescent="0.3">
      <c r="A259" s="1">
        <v>258</v>
      </c>
      <c r="B259" s="1" t="s">
        <v>1279</v>
      </c>
      <c r="C259" s="1" t="s">
        <v>1280</v>
      </c>
      <c r="D259" s="1" t="s">
        <v>1281</v>
      </c>
      <c r="E259" s="1" t="s">
        <v>1282</v>
      </c>
      <c r="F259" s="1" t="s">
        <v>1283</v>
      </c>
      <c r="G259" s="1" t="str">
        <f>HYPERLINK("https://talan.bank.gov.ua/get-user-certificate/xNLC5r9AlgQ6--nYmePp","Завантажити сертифікат")</f>
        <v>Завантажити сертифікат</v>
      </c>
    </row>
    <row r="260" spans="1:7" ht="43.2" x14ac:dyDescent="0.3">
      <c r="A260" s="1">
        <v>259</v>
      </c>
      <c r="B260" s="1" t="s">
        <v>1284</v>
      </c>
      <c r="C260" s="1" t="s">
        <v>1285</v>
      </c>
      <c r="D260" s="1" t="s">
        <v>1286</v>
      </c>
      <c r="E260" s="1" t="s">
        <v>1287</v>
      </c>
      <c r="F260" s="1" t="s">
        <v>1288</v>
      </c>
      <c r="G260" s="1" t="str">
        <f>HYPERLINK("https://talan.bank.gov.ua/get-user-certificate/xNLC5j6phtpdw795RfkH","Завантажити сертифікат")</f>
        <v>Завантажити сертифікат</v>
      </c>
    </row>
    <row r="261" spans="1:7" ht="28.8" x14ac:dyDescent="0.3">
      <c r="A261" s="1">
        <v>260</v>
      </c>
      <c r="B261" s="1" t="s">
        <v>1289</v>
      </c>
      <c r="C261" s="1" t="s">
        <v>1290</v>
      </c>
      <c r="D261" s="1" t="s">
        <v>1291</v>
      </c>
      <c r="E261" s="1" t="s">
        <v>1292</v>
      </c>
      <c r="F261" s="1" t="s">
        <v>1293</v>
      </c>
      <c r="G261" s="1" t="str">
        <f>HYPERLINK("https://talan.bank.gov.ua/get-user-certificate/xNLC5HT7Cbha0EiLTDol","Завантажити сертифікат")</f>
        <v>Завантажити сертифікат</v>
      </c>
    </row>
    <row r="262" spans="1:7" ht="28.8" x14ac:dyDescent="0.3">
      <c r="A262" s="1">
        <v>261</v>
      </c>
      <c r="B262" s="1" t="s">
        <v>1294</v>
      </c>
      <c r="C262" s="1" t="s">
        <v>1295</v>
      </c>
      <c r="D262" s="1" t="s">
        <v>1296</v>
      </c>
      <c r="E262" s="1" t="s">
        <v>1297</v>
      </c>
      <c r="F262" s="1" t="s">
        <v>1298</v>
      </c>
      <c r="G262" s="1" t="str">
        <f>HYPERLINK("https://talan.bank.gov.ua/get-user-certificate/xNLC5GIZSZuFeIUWoXTS","Завантажити сертифікат")</f>
        <v>Завантажити сертифікат</v>
      </c>
    </row>
    <row r="263" spans="1:7" ht="28.8" x14ac:dyDescent="0.3">
      <c r="A263" s="1">
        <v>262</v>
      </c>
      <c r="B263" s="1" t="s">
        <v>1299</v>
      </c>
      <c r="C263" s="1" t="s">
        <v>1300</v>
      </c>
      <c r="D263" s="1" t="s">
        <v>1301</v>
      </c>
      <c r="E263" s="1" t="s">
        <v>1302</v>
      </c>
      <c r="F263" s="1" t="s">
        <v>1303</v>
      </c>
      <c r="G263" s="1" t="str">
        <f>HYPERLINK("https://talan.bank.gov.ua/get-user-certificate/xNLC5x4caCBUr1DWoOlx","Завантажити сертифікат")</f>
        <v>Завантажити сертифікат</v>
      </c>
    </row>
    <row r="264" spans="1:7" ht="28.8" x14ac:dyDescent="0.3">
      <c r="A264" s="1">
        <v>263</v>
      </c>
      <c r="B264" s="1" t="s">
        <v>1304</v>
      </c>
      <c r="C264" s="1" t="s">
        <v>1305</v>
      </c>
      <c r="D264" s="1" t="s">
        <v>1306</v>
      </c>
      <c r="E264" s="1" t="s">
        <v>1307</v>
      </c>
      <c r="F264" s="1" t="s">
        <v>1308</v>
      </c>
      <c r="G264" s="1" t="str">
        <f>HYPERLINK("https://talan.bank.gov.ua/get-user-certificate/xNLC50QlQerSw8iSH6-s","Завантажити сертифікат")</f>
        <v>Завантажити сертифікат</v>
      </c>
    </row>
    <row r="265" spans="1:7" ht="28.8" x14ac:dyDescent="0.3">
      <c r="A265" s="1">
        <v>264</v>
      </c>
      <c r="B265" s="1" t="s">
        <v>1309</v>
      </c>
      <c r="C265" s="1" t="s">
        <v>1310</v>
      </c>
      <c r="D265" s="1" t="s">
        <v>1311</v>
      </c>
      <c r="E265" s="1" t="s">
        <v>1312</v>
      </c>
      <c r="F265" s="1" t="s">
        <v>1313</v>
      </c>
      <c r="G265" s="1" t="str">
        <f>HYPERLINK("https://talan.bank.gov.ua/get-user-certificate/xNLC5vq90Ht6zW2jGuLI","Завантажити сертифікат")</f>
        <v>Завантажити сертифікат</v>
      </c>
    </row>
    <row r="266" spans="1:7" x14ac:dyDescent="0.3">
      <c r="A266" s="1">
        <v>265</v>
      </c>
      <c r="B266" s="1" t="s">
        <v>1314</v>
      </c>
      <c r="C266" s="1" t="s">
        <v>1315</v>
      </c>
      <c r="D266" s="1" t="s">
        <v>1316</v>
      </c>
      <c r="E266" s="1" t="s">
        <v>1317</v>
      </c>
      <c r="F266" s="1" t="s">
        <v>1318</v>
      </c>
      <c r="G266" s="1" t="str">
        <f>HYPERLINK("https://talan.bank.gov.ua/get-user-certificate/xNLC5l_ElL3JUMttanGC","Завантажити сертифікат")</f>
        <v>Завантажити сертифікат</v>
      </c>
    </row>
    <row r="267" spans="1:7" x14ac:dyDescent="0.3">
      <c r="A267" s="1">
        <v>266</v>
      </c>
      <c r="B267" s="1" t="s">
        <v>1319</v>
      </c>
      <c r="C267" s="1" t="s">
        <v>1320</v>
      </c>
      <c r="D267" s="1" t="s">
        <v>1321</v>
      </c>
      <c r="E267" s="1" t="s">
        <v>1322</v>
      </c>
      <c r="F267" s="1" t="s">
        <v>1323</v>
      </c>
      <c r="G267" s="1" t="str">
        <f>HYPERLINK("https://talan.bank.gov.ua/get-user-certificate/xNLC5luzN0Ksp1_P2tbm","Завантажити сертифікат")</f>
        <v>Завантажити сертифікат</v>
      </c>
    </row>
    <row r="268" spans="1:7" x14ac:dyDescent="0.3">
      <c r="A268" s="1">
        <v>267</v>
      </c>
      <c r="B268" s="1" t="s">
        <v>1324</v>
      </c>
      <c r="C268" s="1" t="s">
        <v>1325</v>
      </c>
      <c r="D268" s="1" t="s">
        <v>1326</v>
      </c>
      <c r="E268" s="1" t="s">
        <v>1327</v>
      </c>
      <c r="F268" s="1" t="s">
        <v>1328</v>
      </c>
      <c r="G268" s="1" t="str">
        <f>HYPERLINK("https://talan.bank.gov.ua/get-user-certificate/xNLC5vZUm5misYbdITVX","Завантажити сертифікат")</f>
        <v>Завантажити сертифікат</v>
      </c>
    </row>
    <row r="269" spans="1:7" x14ac:dyDescent="0.3">
      <c r="A269" s="1">
        <v>268</v>
      </c>
      <c r="B269" s="1" t="s">
        <v>1329</v>
      </c>
      <c r="C269" s="1" t="s">
        <v>1330</v>
      </c>
      <c r="D269" s="1" t="s">
        <v>1331</v>
      </c>
      <c r="E269" s="1" t="s">
        <v>1332</v>
      </c>
      <c r="F269" s="1" t="s">
        <v>1333</v>
      </c>
      <c r="G269" s="1" t="str">
        <f>HYPERLINK("https://talan.bank.gov.ua/get-user-certificate/xNLC5dHXB8xnhg1d9rMC","Завантажити сертифікат")</f>
        <v>Завантажити сертифікат</v>
      </c>
    </row>
    <row r="270" spans="1:7" ht="43.2" x14ac:dyDescent="0.3">
      <c r="A270" s="1">
        <v>269</v>
      </c>
      <c r="B270" s="1" t="s">
        <v>1334</v>
      </c>
      <c r="C270" s="1" t="s">
        <v>1335</v>
      </c>
      <c r="D270" s="1" t="s">
        <v>1336</v>
      </c>
      <c r="E270" s="1" t="s">
        <v>1337</v>
      </c>
      <c r="F270" s="1" t="s">
        <v>1338</v>
      </c>
      <c r="G270" s="1" t="str">
        <f>HYPERLINK("https://talan.bank.gov.ua/get-user-certificate/xNLC5WBx21dv13m6pAXs","Завантажити сертифікат")</f>
        <v>Завантажити сертифікат</v>
      </c>
    </row>
    <row r="271" spans="1:7" ht="28.8" x14ac:dyDescent="0.3">
      <c r="A271" s="1">
        <v>270</v>
      </c>
      <c r="B271" s="1" t="s">
        <v>1339</v>
      </c>
      <c r="C271" s="1" t="s">
        <v>1340</v>
      </c>
      <c r="D271" s="1" t="s">
        <v>1341</v>
      </c>
      <c r="E271" s="1" t="s">
        <v>1342</v>
      </c>
      <c r="F271" s="1" t="s">
        <v>1343</v>
      </c>
      <c r="G271" s="1" t="str">
        <f>HYPERLINK("https://talan.bank.gov.ua/get-user-certificate/xNLC5EhV8x1H_qVONc7q","Завантажити сертифікат")</f>
        <v>Завантажити сертифікат</v>
      </c>
    </row>
    <row r="272" spans="1:7" ht="28.8" x14ac:dyDescent="0.3">
      <c r="A272" s="1">
        <v>271</v>
      </c>
      <c r="B272" s="1" t="s">
        <v>1344</v>
      </c>
      <c r="C272" s="1" t="s">
        <v>1345</v>
      </c>
      <c r="D272" s="1" t="s">
        <v>1346</v>
      </c>
      <c r="E272" s="1" t="s">
        <v>1347</v>
      </c>
      <c r="F272" s="1" t="s">
        <v>1348</v>
      </c>
      <c r="G272" s="1" t="str">
        <f>HYPERLINK("https://talan.bank.gov.ua/get-user-certificate/xNLC5pqlPnPX6XvLrQnu","Завантажити сертифікат")</f>
        <v>Завантажити сертифікат</v>
      </c>
    </row>
    <row r="273" spans="1:7" ht="28.8" x14ac:dyDescent="0.3">
      <c r="A273" s="1">
        <v>272</v>
      </c>
      <c r="B273" s="1" t="s">
        <v>1349</v>
      </c>
      <c r="C273" s="1" t="s">
        <v>1350</v>
      </c>
      <c r="D273" s="1" t="s">
        <v>1351</v>
      </c>
      <c r="E273" s="1" t="s">
        <v>1352</v>
      </c>
      <c r="F273" s="1" t="s">
        <v>1353</v>
      </c>
      <c r="G273" s="1" t="str">
        <f>HYPERLINK("https://talan.bank.gov.ua/get-user-certificate/xNLC5z82URPyANq9kZdz","Завантажити сертифікат")</f>
        <v>Завантажити сертифікат</v>
      </c>
    </row>
    <row r="274" spans="1:7" ht="43.2" x14ac:dyDescent="0.3">
      <c r="A274" s="1">
        <v>273</v>
      </c>
      <c r="B274" s="1" t="s">
        <v>1354</v>
      </c>
      <c r="C274" s="1" t="s">
        <v>1355</v>
      </c>
      <c r="D274" s="1" t="s">
        <v>1356</v>
      </c>
      <c r="E274" s="1" t="s">
        <v>1357</v>
      </c>
      <c r="F274" s="1" t="s">
        <v>1358</v>
      </c>
      <c r="G274" s="1" t="str">
        <f>HYPERLINK("https://talan.bank.gov.ua/get-user-certificate/xNLC5ogT0zeJTmg5fIrV","Завантажити сертифікат")</f>
        <v>Завантажити сертифікат</v>
      </c>
    </row>
    <row r="275" spans="1:7" ht="28.8" x14ac:dyDescent="0.3">
      <c r="A275" s="1">
        <v>274</v>
      </c>
      <c r="B275" s="1" t="s">
        <v>1359</v>
      </c>
      <c r="C275" s="1" t="s">
        <v>1360</v>
      </c>
      <c r="D275" s="1" t="s">
        <v>1361</v>
      </c>
      <c r="E275" s="1" t="s">
        <v>1362</v>
      </c>
      <c r="F275" s="1" t="s">
        <v>1363</v>
      </c>
      <c r="G275" s="1" t="str">
        <f>HYPERLINK("https://talan.bank.gov.ua/get-user-certificate/xNLC5ZWvDRyVkVdC_SMh","Завантажити сертифікат")</f>
        <v>Завантажити сертифікат</v>
      </c>
    </row>
    <row r="276" spans="1:7" ht="28.8" x14ac:dyDescent="0.3">
      <c r="A276" s="1">
        <v>275</v>
      </c>
      <c r="B276" s="1" t="s">
        <v>1364</v>
      </c>
      <c r="C276" s="1" t="s">
        <v>1365</v>
      </c>
      <c r="D276" s="1" t="s">
        <v>1366</v>
      </c>
      <c r="E276" s="1" t="s">
        <v>1367</v>
      </c>
      <c r="F276" s="1" t="s">
        <v>1368</v>
      </c>
      <c r="G276" s="1" t="str">
        <f>HYPERLINK("https://talan.bank.gov.ua/get-user-certificate/xNLC5mtCYfJUue_VE_Iq","Завантажити сертифікат")</f>
        <v>Завантажити сертифікат</v>
      </c>
    </row>
    <row r="277" spans="1:7" x14ac:dyDescent="0.3">
      <c r="A277" s="1">
        <v>276</v>
      </c>
      <c r="B277" s="1" t="s">
        <v>1369</v>
      </c>
      <c r="C277" s="1" t="s">
        <v>1370</v>
      </c>
      <c r="D277" s="1" t="s">
        <v>1371</v>
      </c>
      <c r="E277" s="1" t="s">
        <v>1372</v>
      </c>
      <c r="F277" s="1" t="s">
        <v>1373</v>
      </c>
      <c r="G277" s="1" t="str">
        <f>HYPERLINK("https://talan.bank.gov.ua/get-user-certificate/xNLC5tKw83mcT9MK6zyl","Завантажити сертифікат")</f>
        <v>Завантажити сертифікат</v>
      </c>
    </row>
    <row r="278" spans="1:7" ht="28.8" x14ac:dyDescent="0.3">
      <c r="A278" s="1">
        <v>277</v>
      </c>
      <c r="B278" s="1" t="s">
        <v>1374</v>
      </c>
      <c r="C278" s="1" t="s">
        <v>1375</v>
      </c>
      <c r="D278" s="1" t="s">
        <v>1376</v>
      </c>
      <c r="E278" s="1" t="s">
        <v>1377</v>
      </c>
      <c r="F278" s="1" t="s">
        <v>1378</v>
      </c>
      <c r="G278" s="1" t="str">
        <f>HYPERLINK("https://talan.bank.gov.ua/get-user-certificate/xNLC5-fm9yq66zirZmaB","Завантажити сертифікат")</f>
        <v>Завантажити сертифікат</v>
      </c>
    </row>
    <row r="279" spans="1:7" ht="28.8" x14ac:dyDescent="0.3">
      <c r="A279" s="1">
        <v>278</v>
      </c>
      <c r="B279" s="1" t="s">
        <v>1379</v>
      </c>
      <c r="C279" s="1" t="s">
        <v>1380</v>
      </c>
      <c r="D279" s="1" t="s">
        <v>1381</v>
      </c>
      <c r="E279" s="1" t="s">
        <v>1382</v>
      </c>
      <c r="F279" s="1" t="s">
        <v>1383</v>
      </c>
      <c r="G279" s="1" t="str">
        <f>HYPERLINK("https://talan.bank.gov.ua/get-user-certificate/xNLC5RK1v4aL8cr9RvSX","Завантажити сертифікат")</f>
        <v>Завантажити сертифікат</v>
      </c>
    </row>
    <row r="280" spans="1:7" ht="43.2" x14ac:dyDescent="0.3">
      <c r="A280" s="1">
        <v>279</v>
      </c>
      <c r="B280" s="1" t="s">
        <v>1384</v>
      </c>
      <c r="C280" s="1" t="s">
        <v>1385</v>
      </c>
      <c r="D280" s="1" t="s">
        <v>1386</v>
      </c>
      <c r="E280" s="1" t="s">
        <v>1387</v>
      </c>
      <c r="F280" s="1" t="s">
        <v>1388</v>
      </c>
      <c r="G280" s="1" t="str">
        <f>HYPERLINK("https://talan.bank.gov.ua/get-user-certificate/xNLC5zKWSQcth-jWNdQ_","Завантажити сертифікат")</f>
        <v>Завантажити сертифікат</v>
      </c>
    </row>
    <row r="281" spans="1:7" x14ac:dyDescent="0.3">
      <c r="A281" s="1">
        <v>280</v>
      </c>
      <c r="B281" s="1" t="s">
        <v>1389</v>
      </c>
      <c r="C281" s="1" t="s">
        <v>1390</v>
      </c>
      <c r="D281" s="1" t="s">
        <v>1391</v>
      </c>
      <c r="E281" s="1" t="s">
        <v>1392</v>
      </c>
      <c r="F281" s="1" t="s">
        <v>1393</v>
      </c>
      <c r="G281" s="1" t="str">
        <f>HYPERLINK("https://talan.bank.gov.ua/get-user-certificate/xNLC5-Wx9tNjNlHUrINU","Завантажити сертифікат")</f>
        <v>Завантажити сертифікат</v>
      </c>
    </row>
    <row r="282" spans="1:7" ht="43.2" x14ac:dyDescent="0.3">
      <c r="A282" s="1">
        <v>281</v>
      </c>
      <c r="B282" s="1" t="s">
        <v>1394</v>
      </c>
      <c r="C282" s="1" t="s">
        <v>1395</v>
      </c>
      <c r="D282" s="1" t="s">
        <v>1396</v>
      </c>
      <c r="E282" s="1" t="s">
        <v>1397</v>
      </c>
      <c r="F282" s="1" t="s">
        <v>1398</v>
      </c>
      <c r="G282" s="1" t="str">
        <f>HYPERLINK("https://talan.bank.gov.ua/get-user-certificate/xNLC5s9Y29PgdcWyJ0Y9","Завантажити сертифікат")</f>
        <v>Завантажити сертифікат</v>
      </c>
    </row>
    <row r="283" spans="1:7" ht="28.8" x14ac:dyDescent="0.3">
      <c r="A283" s="1">
        <v>282</v>
      </c>
      <c r="B283" s="1" t="s">
        <v>1399</v>
      </c>
      <c r="C283" s="1" t="s">
        <v>1400</v>
      </c>
      <c r="D283" s="1" t="s">
        <v>1401</v>
      </c>
      <c r="E283" s="1" t="s">
        <v>1402</v>
      </c>
      <c r="F283" s="1" t="s">
        <v>1403</v>
      </c>
      <c r="G283" s="1" t="str">
        <f>HYPERLINK("https://talan.bank.gov.ua/get-user-certificate/xNLC56C4vk8eQxwmgAUH","Завантажити сертифікат")</f>
        <v>Завантажити сертифікат</v>
      </c>
    </row>
    <row r="284" spans="1:7" ht="43.2" x14ac:dyDescent="0.3">
      <c r="A284" s="1">
        <v>283</v>
      </c>
      <c r="B284" s="1" t="s">
        <v>1404</v>
      </c>
      <c r="C284" s="1" t="s">
        <v>1405</v>
      </c>
      <c r="D284" s="1" t="s">
        <v>1406</v>
      </c>
      <c r="E284" s="1" t="s">
        <v>1407</v>
      </c>
      <c r="F284" s="1" t="s">
        <v>1408</v>
      </c>
      <c r="G284" s="1" t="str">
        <f>HYPERLINK("https://talan.bank.gov.ua/get-user-certificate/xNLC504HSNwF1DmTJAxG","Завантажити сертифікат")</f>
        <v>Завантажити сертифікат</v>
      </c>
    </row>
    <row r="285" spans="1:7" x14ac:dyDescent="0.3">
      <c r="A285" s="1">
        <v>284</v>
      </c>
      <c r="B285" s="1" t="s">
        <v>1409</v>
      </c>
      <c r="C285" s="1" t="s">
        <v>1410</v>
      </c>
      <c r="D285" s="1" t="s">
        <v>1411</v>
      </c>
      <c r="E285" s="1" t="s">
        <v>1412</v>
      </c>
      <c r="F285" s="1" t="s">
        <v>1413</v>
      </c>
      <c r="G285" s="1" t="str">
        <f>HYPERLINK("https://talan.bank.gov.ua/get-user-certificate/xNLC5Oye7ZGr8xtyaS_s","Завантажити сертифікат")</f>
        <v>Завантажити сертифікат</v>
      </c>
    </row>
    <row r="286" spans="1:7" ht="28.8" x14ac:dyDescent="0.3">
      <c r="A286" s="1">
        <v>285</v>
      </c>
      <c r="B286" s="1" t="s">
        <v>1414</v>
      </c>
      <c r="C286" s="1" t="s">
        <v>1415</v>
      </c>
      <c r="D286" s="1" t="s">
        <v>1416</v>
      </c>
      <c r="E286" s="1" t="s">
        <v>1417</v>
      </c>
      <c r="F286" s="1" t="s">
        <v>1418</v>
      </c>
      <c r="G286" s="1" t="str">
        <f>HYPERLINK("https://talan.bank.gov.ua/get-user-certificate/xNLC58-jcAAhOw67A6Lj","Завантажити сертифікат")</f>
        <v>Завантажити сертифікат</v>
      </c>
    </row>
    <row r="287" spans="1:7" ht="28.8" x14ac:dyDescent="0.3">
      <c r="A287" s="1">
        <v>286</v>
      </c>
      <c r="B287" s="1" t="s">
        <v>1419</v>
      </c>
      <c r="C287" s="1" t="s">
        <v>1420</v>
      </c>
      <c r="D287" s="1" t="s">
        <v>1421</v>
      </c>
      <c r="E287" s="1" t="s">
        <v>1422</v>
      </c>
      <c r="F287" s="1" t="s">
        <v>1423</v>
      </c>
      <c r="G287" s="1" t="str">
        <f>HYPERLINK("https://talan.bank.gov.ua/get-user-certificate/xNLC5oDbagKFmCYGjpeN","Завантажити сертифікат")</f>
        <v>Завантажити сертифікат</v>
      </c>
    </row>
    <row r="288" spans="1:7" ht="28.8" x14ac:dyDescent="0.3">
      <c r="A288" s="1">
        <v>287</v>
      </c>
      <c r="B288" s="1" t="s">
        <v>1424</v>
      </c>
      <c r="C288" s="1" t="s">
        <v>1425</v>
      </c>
      <c r="D288" s="1" t="s">
        <v>1426</v>
      </c>
      <c r="E288" s="1" t="s">
        <v>1427</v>
      </c>
      <c r="F288" s="1" t="s">
        <v>1428</v>
      </c>
      <c r="G288" s="1" t="str">
        <f>HYPERLINK("https://talan.bank.gov.ua/get-user-certificate/xNLC5ev48gZnJ_i5eS7A","Завантажити сертифікат")</f>
        <v>Завантажити сертифікат</v>
      </c>
    </row>
    <row r="289" spans="1:7" ht="43.2" x14ac:dyDescent="0.3">
      <c r="A289" s="1">
        <v>288</v>
      </c>
      <c r="B289" s="1" t="s">
        <v>1429</v>
      </c>
      <c r="C289" s="1" t="s">
        <v>1430</v>
      </c>
      <c r="D289" s="1" t="s">
        <v>1431</v>
      </c>
      <c r="E289" s="1" t="s">
        <v>1432</v>
      </c>
      <c r="F289" s="1" t="s">
        <v>1433</v>
      </c>
      <c r="G289" s="1" t="str">
        <f>HYPERLINK("https://talan.bank.gov.ua/get-user-certificate/xNLC5aj1uaeJImolUQxk","Завантажити сертифікат")</f>
        <v>Завантажити сертифікат</v>
      </c>
    </row>
    <row r="290" spans="1:7" ht="28.8" x14ac:dyDescent="0.3">
      <c r="A290" s="1">
        <v>289</v>
      </c>
      <c r="B290" s="1" t="s">
        <v>1434</v>
      </c>
      <c r="C290" s="1" t="s">
        <v>1435</v>
      </c>
      <c r="D290" s="1" t="s">
        <v>1436</v>
      </c>
      <c r="E290" s="1" t="s">
        <v>1437</v>
      </c>
      <c r="F290" s="1" t="s">
        <v>1438</v>
      </c>
      <c r="G290" s="1" t="str">
        <f>HYPERLINK("https://talan.bank.gov.ua/get-user-certificate/xNLC5hvcAjT_mVYtT7pK","Завантажити сертифікат")</f>
        <v>Завантажити сертифікат</v>
      </c>
    </row>
    <row r="291" spans="1:7" x14ac:dyDescent="0.3">
      <c r="A291" s="1">
        <v>290</v>
      </c>
      <c r="B291" t="s">
        <v>1439</v>
      </c>
      <c r="C291" t="s">
        <v>1440</v>
      </c>
      <c r="D291" t="s">
        <v>1669</v>
      </c>
      <c r="E291" t="s">
        <v>1441</v>
      </c>
      <c r="F291" t="s">
        <v>1442</v>
      </c>
      <c r="G291" t="str">
        <f>HYPERLINK("https://talan.bank.gov.ua/get-user-certificate/kmyk0dNJmzw-ESIKI7pB","Завантажити сертифікат")</f>
        <v>Завантажити сертифікат</v>
      </c>
    </row>
    <row r="292" spans="1:7" ht="28.8" x14ac:dyDescent="0.3">
      <c r="A292" s="1">
        <v>291</v>
      </c>
      <c r="B292" s="1" t="s">
        <v>1443</v>
      </c>
      <c r="C292" s="1" t="s">
        <v>1444</v>
      </c>
      <c r="D292" s="1" t="s">
        <v>1445</v>
      </c>
      <c r="E292" s="1" t="s">
        <v>1446</v>
      </c>
      <c r="F292" s="1" t="s">
        <v>1447</v>
      </c>
      <c r="G292" s="1" t="str">
        <f>HYPERLINK("https://talan.bank.gov.ua/get-user-certificate/xNLC5fKAB65Xd11MgjJR","Завантажити сертифікат")</f>
        <v>Завантажити сертифікат</v>
      </c>
    </row>
    <row r="293" spans="1:7" ht="28.8" x14ac:dyDescent="0.3">
      <c r="A293" s="1">
        <v>292</v>
      </c>
      <c r="B293" s="1" t="s">
        <v>1448</v>
      </c>
      <c r="C293" s="1" t="s">
        <v>1449</v>
      </c>
      <c r="D293" s="1" t="s">
        <v>1450</v>
      </c>
      <c r="E293" s="1" t="s">
        <v>1451</v>
      </c>
      <c r="F293" s="1" t="s">
        <v>1452</v>
      </c>
      <c r="G293" s="1" t="str">
        <f>HYPERLINK("https://talan.bank.gov.ua/get-user-certificate/xNLC5EVvr3NleqiWKo31","Завантажити сертифікат")</f>
        <v>Завантажити сертифікат</v>
      </c>
    </row>
    <row r="294" spans="1:7" ht="43.2" x14ac:dyDescent="0.3">
      <c r="A294" s="1">
        <v>293</v>
      </c>
      <c r="B294" s="1" t="s">
        <v>1453</v>
      </c>
      <c r="C294" s="1" t="s">
        <v>1454</v>
      </c>
      <c r="D294" s="1" t="s">
        <v>1455</v>
      </c>
      <c r="E294" s="1" t="s">
        <v>1456</v>
      </c>
      <c r="F294" s="1" t="s">
        <v>1457</v>
      </c>
      <c r="G294" s="1" t="str">
        <f>HYPERLINK("https://talan.bank.gov.ua/get-user-certificate/xNLC5kv82x8NsbxtfSdf","Завантажити сертифікат")</f>
        <v>Завантажити сертифікат</v>
      </c>
    </row>
    <row r="295" spans="1:7" ht="28.8" x14ac:dyDescent="0.3">
      <c r="A295" s="1">
        <v>294</v>
      </c>
      <c r="B295" s="1" t="s">
        <v>1458</v>
      </c>
      <c r="C295" s="1" t="s">
        <v>1459</v>
      </c>
      <c r="D295" s="1" t="s">
        <v>1460</v>
      </c>
      <c r="E295" s="1" t="s">
        <v>1461</v>
      </c>
      <c r="F295" s="1" t="s">
        <v>1462</v>
      </c>
      <c r="G295" s="1" t="str">
        <f>HYPERLINK("https://talan.bank.gov.ua/get-user-certificate/xNLC5gzcW5VrWyo_4pxQ","Завантажити сертифікат")</f>
        <v>Завантажити сертифікат</v>
      </c>
    </row>
    <row r="296" spans="1:7" ht="28.8" x14ac:dyDescent="0.3">
      <c r="A296" s="1">
        <v>295</v>
      </c>
      <c r="B296" s="1" t="s">
        <v>1463</v>
      </c>
      <c r="C296" s="1" t="s">
        <v>1464</v>
      </c>
      <c r="D296" s="1" t="s">
        <v>1465</v>
      </c>
      <c r="E296" s="1" t="s">
        <v>1466</v>
      </c>
      <c r="F296" s="1" t="s">
        <v>1467</v>
      </c>
      <c r="G296" s="1" t="str">
        <f>HYPERLINK("https://talan.bank.gov.ua/get-user-certificate/xNLC5iIeRkRPQ-GNrKKK","Завантажити сертифікат")</f>
        <v>Завантажити сертифікат</v>
      </c>
    </row>
    <row r="297" spans="1:7" ht="28.8" x14ac:dyDescent="0.3">
      <c r="A297" s="1">
        <v>296</v>
      </c>
      <c r="B297" s="1" t="s">
        <v>1468</v>
      </c>
      <c r="C297" s="1" t="s">
        <v>1469</v>
      </c>
      <c r="D297" s="1" t="s">
        <v>1470</v>
      </c>
      <c r="E297" s="1" t="s">
        <v>1471</v>
      </c>
      <c r="F297" s="1" t="s">
        <v>1472</v>
      </c>
      <c r="G297" s="1" t="str">
        <f>HYPERLINK("https://talan.bank.gov.ua/get-user-certificate/xNLC5Mwo5WStZMKVW52W","Завантажити сертифікат")</f>
        <v>Завантажити сертифікат</v>
      </c>
    </row>
    <row r="298" spans="1:7" ht="28.8" x14ac:dyDescent="0.3">
      <c r="A298" s="1">
        <v>297</v>
      </c>
      <c r="B298" s="1" t="s">
        <v>1473</v>
      </c>
      <c r="C298" s="1" t="s">
        <v>1474</v>
      </c>
      <c r="D298" s="1" t="s">
        <v>1475</v>
      </c>
      <c r="E298" s="1" t="s">
        <v>1476</v>
      </c>
      <c r="F298" s="1" t="s">
        <v>1477</v>
      </c>
      <c r="G298" s="1" t="str">
        <f>HYPERLINK("https://talan.bank.gov.ua/get-user-certificate/xNLC54boR9qnF-ul18RL","Завантажити сертифікат")</f>
        <v>Завантажити сертифікат</v>
      </c>
    </row>
    <row r="299" spans="1:7" ht="43.2" x14ac:dyDescent="0.3">
      <c r="A299" s="1">
        <v>298</v>
      </c>
      <c r="B299" s="1" t="s">
        <v>1478</v>
      </c>
      <c r="C299" s="1" t="s">
        <v>1479</v>
      </c>
      <c r="D299" s="1" t="s">
        <v>1480</v>
      </c>
      <c r="E299" s="1" t="s">
        <v>1481</v>
      </c>
      <c r="F299" s="1" t="s">
        <v>1482</v>
      </c>
      <c r="G299" s="1" t="str">
        <f>HYPERLINK("https://talan.bank.gov.ua/get-user-certificate/xNLC5hGoWbL8XtOpvbjJ","Завантажити сертифікат")</f>
        <v>Завантажити сертифікат</v>
      </c>
    </row>
    <row r="300" spans="1:7" ht="28.8" x14ac:dyDescent="0.3">
      <c r="A300" s="1">
        <v>299</v>
      </c>
      <c r="B300" s="1" t="s">
        <v>1483</v>
      </c>
      <c r="C300" s="1" t="s">
        <v>1484</v>
      </c>
      <c r="D300" s="1" t="s">
        <v>1485</v>
      </c>
      <c r="E300" s="1" t="s">
        <v>1486</v>
      </c>
      <c r="F300" s="1" t="s">
        <v>1487</v>
      </c>
      <c r="G300" s="1" t="str">
        <f>HYPERLINK("https://talan.bank.gov.ua/get-user-certificate/xNLC5PyCri8GbKFVKbUt","Завантажити сертифікат")</f>
        <v>Завантажити сертифікат</v>
      </c>
    </row>
    <row r="301" spans="1:7" ht="43.2" x14ac:dyDescent="0.3">
      <c r="A301" s="1">
        <v>300</v>
      </c>
      <c r="B301" s="1" t="s">
        <v>1488</v>
      </c>
      <c r="C301" s="1" t="s">
        <v>1489</v>
      </c>
      <c r="D301" s="1" t="s">
        <v>1490</v>
      </c>
      <c r="E301" s="1" t="s">
        <v>1491</v>
      </c>
      <c r="F301" s="1" t="s">
        <v>1492</v>
      </c>
      <c r="G301" s="1" t="str">
        <f>HYPERLINK("https://talan.bank.gov.ua/get-user-certificate/xNLC5jXHX8_31MkYdjfv","Завантажити сертифікат")</f>
        <v>Завантажити сертифікат</v>
      </c>
    </row>
    <row r="302" spans="1:7" ht="43.2" x14ac:dyDescent="0.3">
      <c r="A302" s="1">
        <v>301</v>
      </c>
      <c r="B302" s="1" t="s">
        <v>1493</v>
      </c>
      <c r="C302" s="1" t="s">
        <v>1494</v>
      </c>
      <c r="D302" s="1" t="s">
        <v>1666</v>
      </c>
      <c r="E302" s="1" t="s">
        <v>1667</v>
      </c>
      <c r="F302" s="1" t="s">
        <v>1495</v>
      </c>
      <c r="G302" s="1" t="str">
        <f>HYPERLINK("https://talan.bank.gov.ua/get-user-certificate/STWrK4sp0xXZ1TV13_gT","Завантажити сертифікат")</f>
        <v>Завантажити сертифікат</v>
      </c>
    </row>
    <row r="303" spans="1:7" ht="28.8" x14ac:dyDescent="0.3">
      <c r="A303" s="1">
        <v>302</v>
      </c>
      <c r="B303" s="1" t="s">
        <v>1496</v>
      </c>
      <c r="C303" s="1" t="s">
        <v>1497</v>
      </c>
      <c r="D303" s="1" t="s">
        <v>1498</v>
      </c>
      <c r="E303" s="1" t="s">
        <v>1499</v>
      </c>
      <c r="F303" s="1" t="s">
        <v>1500</v>
      </c>
      <c r="G303" s="1" t="str">
        <f>HYPERLINK("https://talan.bank.gov.ua/get-user-certificate/xNLC5-brpv-SAzL1z6jD","Завантажити сертифікат")</f>
        <v>Завантажити сертифікат</v>
      </c>
    </row>
    <row r="304" spans="1:7" ht="28.8" x14ac:dyDescent="0.3">
      <c r="A304" s="1">
        <v>303</v>
      </c>
      <c r="B304" s="1" t="s">
        <v>1501</v>
      </c>
      <c r="C304" s="1" t="s">
        <v>1502</v>
      </c>
      <c r="D304" s="1" t="s">
        <v>1503</v>
      </c>
      <c r="E304" s="1" t="s">
        <v>1504</v>
      </c>
      <c r="F304" s="1" t="s">
        <v>1505</v>
      </c>
      <c r="G304" s="1" t="str">
        <f>HYPERLINK("https://talan.bank.gov.ua/get-user-certificate/xNLC5_uoEJL7sAFYQUJE","Завантажити сертифікат")</f>
        <v>Завантажити сертифікат</v>
      </c>
    </row>
    <row r="305" spans="1:7" ht="28.8" x14ac:dyDescent="0.3">
      <c r="A305" s="1">
        <v>304</v>
      </c>
      <c r="B305" s="1" t="s">
        <v>1506</v>
      </c>
      <c r="C305" s="1" t="s">
        <v>1507</v>
      </c>
      <c r="D305" s="1" t="s">
        <v>1508</v>
      </c>
      <c r="E305" s="1" t="s">
        <v>1509</v>
      </c>
      <c r="F305" s="1" t="s">
        <v>1510</v>
      </c>
      <c r="G305" s="1" t="str">
        <f>HYPERLINK("https://talan.bank.gov.ua/get-user-certificate/xNLC5lYP-hTu4v_CVa_S","Завантажити сертифікат")</f>
        <v>Завантажити сертифікат</v>
      </c>
    </row>
    <row r="306" spans="1:7" ht="28.8" x14ac:dyDescent="0.3">
      <c r="A306" s="1">
        <v>305</v>
      </c>
      <c r="B306" s="1" t="s">
        <v>1511</v>
      </c>
      <c r="C306" s="1" t="s">
        <v>1512</v>
      </c>
      <c r="D306" s="1" t="s">
        <v>1513</v>
      </c>
      <c r="E306" s="1" t="s">
        <v>1514</v>
      </c>
      <c r="F306" s="1" t="s">
        <v>1515</v>
      </c>
      <c r="G306" s="1" t="str">
        <f>HYPERLINK("https://talan.bank.gov.ua/get-user-certificate/xNLC5bHao_jPxtkG3L_a","Завантажити сертифікат")</f>
        <v>Завантажити сертифікат</v>
      </c>
    </row>
    <row r="307" spans="1:7" ht="43.2" x14ac:dyDescent="0.3">
      <c r="A307" s="1">
        <v>306</v>
      </c>
      <c r="B307" s="1" t="s">
        <v>1516</v>
      </c>
      <c r="C307" s="1" t="s">
        <v>1517</v>
      </c>
      <c r="D307" s="1" t="s">
        <v>1518</v>
      </c>
      <c r="E307" s="1" t="s">
        <v>1519</v>
      </c>
      <c r="F307" s="1" t="s">
        <v>1520</v>
      </c>
      <c r="G307" s="1" t="str">
        <f>HYPERLINK("https://talan.bank.gov.ua/get-user-certificate/xNLC5iJgkBcDHEOPjXAH","Завантажити сертифікат")</f>
        <v>Завантажити сертифікат</v>
      </c>
    </row>
    <row r="308" spans="1:7" ht="43.2" x14ac:dyDescent="0.3">
      <c r="A308" s="1">
        <v>307</v>
      </c>
      <c r="B308" s="1" t="s">
        <v>1521</v>
      </c>
      <c r="C308" s="1" t="s">
        <v>1522</v>
      </c>
      <c r="D308" s="1" t="s">
        <v>1523</v>
      </c>
      <c r="E308" s="1" t="s">
        <v>1524</v>
      </c>
      <c r="F308" s="1" t="s">
        <v>1525</v>
      </c>
      <c r="G308" s="1" t="str">
        <f>HYPERLINK("https://talan.bank.gov.ua/get-user-certificate/xNLC5IHG6xHlU3uvuSWi","Завантажити сертифікат")</f>
        <v>Завантажити сертифікат</v>
      </c>
    </row>
    <row r="309" spans="1:7" ht="28.8" x14ac:dyDescent="0.3">
      <c r="A309" s="1">
        <v>308</v>
      </c>
      <c r="B309" s="1" t="s">
        <v>1526</v>
      </c>
      <c r="C309" s="1" t="s">
        <v>1527</v>
      </c>
      <c r="D309" s="1" t="s">
        <v>1528</v>
      </c>
      <c r="E309" s="1" t="s">
        <v>1529</v>
      </c>
      <c r="F309" s="1" t="s">
        <v>1530</v>
      </c>
      <c r="G309" s="1" t="str">
        <f>HYPERLINK("https://talan.bank.gov.ua/get-user-certificate/xNLC5-aLdGI07e-AIGHJ","Завантажити сертифікат")</f>
        <v>Завантажити сертифікат</v>
      </c>
    </row>
    <row r="310" spans="1:7" ht="28.8" x14ac:dyDescent="0.3">
      <c r="A310" s="1">
        <v>309</v>
      </c>
      <c r="B310" s="1" t="s">
        <v>1531</v>
      </c>
      <c r="C310" s="1" t="s">
        <v>1532</v>
      </c>
      <c r="D310" s="1" t="s">
        <v>1533</v>
      </c>
      <c r="E310" s="1" t="s">
        <v>1534</v>
      </c>
      <c r="F310" s="1" t="s">
        <v>1535</v>
      </c>
      <c r="G310" s="1" t="str">
        <f>HYPERLINK("https://talan.bank.gov.ua/get-user-certificate/xNLC5Bvi9yV2oIgranac","Завантажити сертифікат")</f>
        <v>Завантажити сертифікат</v>
      </c>
    </row>
    <row r="311" spans="1:7" ht="28.8" x14ac:dyDescent="0.3">
      <c r="A311" s="1">
        <v>310</v>
      </c>
      <c r="B311" s="1" t="s">
        <v>1536</v>
      </c>
      <c r="C311" s="1" t="s">
        <v>1537</v>
      </c>
      <c r="D311" s="1" t="s">
        <v>1538</v>
      </c>
      <c r="E311" s="1" t="s">
        <v>1539</v>
      </c>
      <c r="F311" s="1" t="s">
        <v>1540</v>
      </c>
      <c r="G311" s="1" t="str">
        <f>HYPERLINK("https://talan.bank.gov.ua/get-user-certificate/xNLC5abnLAKWT_MiSc5q","Завантажити сертифікат")</f>
        <v>Завантажити сертифікат</v>
      </c>
    </row>
    <row r="312" spans="1:7" ht="43.2" x14ac:dyDescent="0.3">
      <c r="A312" s="1">
        <v>311</v>
      </c>
      <c r="B312" s="1" t="s">
        <v>1541</v>
      </c>
      <c r="C312" s="1" t="s">
        <v>1542</v>
      </c>
      <c r="D312" s="1" t="s">
        <v>1543</v>
      </c>
      <c r="E312" s="1" t="s">
        <v>1544</v>
      </c>
      <c r="F312" s="1" t="s">
        <v>1545</v>
      </c>
      <c r="G312" s="1" t="str">
        <f>HYPERLINK("https://talan.bank.gov.ua/get-user-certificate/xNLC5cvr_2FwpBKbKt77","Завантажити сертифікат")</f>
        <v>Завантажити сертифікат</v>
      </c>
    </row>
    <row r="313" spans="1:7" ht="28.8" x14ac:dyDescent="0.3">
      <c r="A313" s="1">
        <v>312</v>
      </c>
      <c r="B313" s="1" t="s">
        <v>1546</v>
      </c>
      <c r="C313" s="1" t="s">
        <v>1547</v>
      </c>
      <c r="D313" s="1" t="s">
        <v>1548</v>
      </c>
      <c r="E313" s="1" t="s">
        <v>1549</v>
      </c>
      <c r="F313" s="1" t="s">
        <v>1550</v>
      </c>
      <c r="G313" s="1" t="str">
        <f>HYPERLINK("https://talan.bank.gov.ua/get-user-certificate/xNLC5ZDaLSFxfzgCf79P","Завантажити сертифікат")</f>
        <v>Завантажити сертифікат</v>
      </c>
    </row>
    <row r="314" spans="1:7" ht="43.2" x14ac:dyDescent="0.3">
      <c r="A314" s="1">
        <v>313</v>
      </c>
      <c r="B314" s="1" t="s">
        <v>1551</v>
      </c>
      <c r="C314" s="1" t="s">
        <v>1552</v>
      </c>
      <c r="D314" s="1" t="s">
        <v>1553</v>
      </c>
      <c r="E314" s="1" t="s">
        <v>1554</v>
      </c>
      <c r="F314" s="1" t="s">
        <v>1555</v>
      </c>
      <c r="G314" s="1" t="str">
        <f>HYPERLINK("https://talan.bank.gov.ua/get-user-certificate/xNLC5rh40rGgZkMvg9v4","Завантажити сертифікат")</f>
        <v>Завантажити сертифікат</v>
      </c>
    </row>
    <row r="315" spans="1:7" ht="43.2" x14ac:dyDescent="0.3">
      <c r="A315" s="1">
        <v>314</v>
      </c>
      <c r="B315" s="1" t="s">
        <v>1556</v>
      </c>
      <c r="C315" s="1" t="s">
        <v>1557</v>
      </c>
      <c r="D315" s="1" t="s">
        <v>1558</v>
      </c>
      <c r="E315" s="1" t="s">
        <v>1559</v>
      </c>
      <c r="F315" s="1" t="s">
        <v>1560</v>
      </c>
      <c r="G315" s="1" t="str">
        <f>HYPERLINK("https://talan.bank.gov.ua/get-user-certificate/xNLC58ukwBQjt8bRU6Qg","Завантажити сертифікат")</f>
        <v>Завантажити сертифікат</v>
      </c>
    </row>
    <row r="316" spans="1:7" ht="28.8" x14ac:dyDescent="0.3">
      <c r="A316" s="1">
        <v>315</v>
      </c>
      <c r="B316" s="1" t="s">
        <v>1561</v>
      </c>
      <c r="C316" s="1" t="s">
        <v>1562</v>
      </c>
      <c r="D316" s="1" t="s">
        <v>1563</v>
      </c>
      <c r="E316" s="1" t="s">
        <v>1564</v>
      </c>
      <c r="F316" s="1" t="s">
        <v>1565</v>
      </c>
      <c r="G316" s="1" t="str">
        <f>HYPERLINK("https://talan.bank.gov.ua/get-user-certificate/xNLC5JCR2KNf_phQxz4g","Завантажити сертифікат")</f>
        <v>Завантажити сертифікат</v>
      </c>
    </row>
    <row r="317" spans="1:7" ht="28.8" x14ac:dyDescent="0.3">
      <c r="A317" s="1">
        <v>316</v>
      </c>
      <c r="B317" s="1" t="s">
        <v>1566</v>
      </c>
      <c r="C317" s="1" t="s">
        <v>1567</v>
      </c>
      <c r="D317" s="1" t="s">
        <v>1568</v>
      </c>
      <c r="E317" s="1" t="s">
        <v>1569</v>
      </c>
      <c r="F317" s="1" t="s">
        <v>1570</v>
      </c>
      <c r="G317" s="1" t="str">
        <f>HYPERLINK("https://talan.bank.gov.ua/get-user-certificate/xNLC5J36E4VhHL2Zz0k9","Завантажити сертифікат")</f>
        <v>Завантажити сертифікат</v>
      </c>
    </row>
    <row r="318" spans="1:7" ht="57.6" x14ac:dyDescent="0.3">
      <c r="A318" s="1">
        <v>317</v>
      </c>
      <c r="B318" s="1" t="s">
        <v>1571</v>
      </c>
      <c r="C318" s="1" t="s">
        <v>1572</v>
      </c>
      <c r="D318" s="1" t="s">
        <v>1573</v>
      </c>
      <c r="E318" s="1" t="s">
        <v>1574</v>
      </c>
      <c r="F318" s="1" t="s">
        <v>1575</v>
      </c>
      <c r="G318" s="1" t="str">
        <f>HYPERLINK("https://talan.bank.gov.ua/get-user-certificate/xNLC5gFTp_3QeJc8jWl2","Завантажити сертифікат")</f>
        <v>Завантажити сертифікат</v>
      </c>
    </row>
    <row r="319" spans="1:7" ht="28.8" x14ac:dyDescent="0.3">
      <c r="A319" s="1">
        <v>318</v>
      </c>
      <c r="B319" s="1" t="s">
        <v>1576</v>
      </c>
      <c r="C319" s="1" t="s">
        <v>1577</v>
      </c>
      <c r="D319" s="1" t="s">
        <v>1578</v>
      </c>
      <c r="E319" s="1" t="s">
        <v>1579</v>
      </c>
      <c r="F319" s="1" t="s">
        <v>1580</v>
      </c>
      <c r="G319" s="1" t="str">
        <f>HYPERLINK("https://talan.bank.gov.ua/get-user-certificate/xNLC51g3DBGawa-JE2pr","Завантажити сертифікат")</f>
        <v>Завантажити сертифікат</v>
      </c>
    </row>
    <row r="320" spans="1:7" ht="28.8" x14ac:dyDescent="0.3">
      <c r="A320" s="1">
        <v>319</v>
      </c>
      <c r="B320" s="1" t="s">
        <v>1581</v>
      </c>
      <c r="C320" s="1" t="s">
        <v>1582</v>
      </c>
      <c r="D320" s="1" t="s">
        <v>1583</v>
      </c>
      <c r="E320" s="1" t="s">
        <v>1584</v>
      </c>
      <c r="F320" s="1" t="s">
        <v>1585</v>
      </c>
      <c r="G320" s="1" t="str">
        <f>HYPERLINK("https://talan.bank.gov.ua/get-user-certificate/xNLC5bxiKkCJnbx3Jq4D","Завантажити сертифікат")</f>
        <v>Завантажити сертифікат</v>
      </c>
    </row>
    <row r="321" spans="1:7" ht="28.8" x14ac:dyDescent="0.3">
      <c r="A321" s="1">
        <v>320</v>
      </c>
      <c r="B321" s="1" t="s">
        <v>1586</v>
      </c>
      <c r="C321" s="1" t="s">
        <v>1587</v>
      </c>
      <c r="D321" s="1" t="s">
        <v>1588</v>
      </c>
      <c r="E321" s="1" t="s">
        <v>1589</v>
      </c>
      <c r="F321" s="1" t="s">
        <v>1590</v>
      </c>
      <c r="G321" s="1" t="str">
        <f>HYPERLINK("https://talan.bank.gov.ua/get-user-certificate/xNLC5NLBd9UiPh_PMPXb","Завантажити сертифікат")</f>
        <v>Завантажити сертифікат</v>
      </c>
    </row>
    <row r="322" spans="1:7" ht="28.8" x14ac:dyDescent="0.3">
      <c r="A322" s="1">
        <v>321</v>
      </c>
      <c r="B322" s="1" t="s">
        <v>1591</v>
      </c>
      <c r="C322" s="1" t="s">
        <v>1592</v>
      </c>
      <c r="D322" s="1" t="s">
        <v>1593</v>
      </c>
      <c r="E322" s="1" t="s">
        <v>1594</v>
      </c>
      <c r="F322" s="1" t="s">
        <v>1595</v>
      </c>
      <c r="G322" s="1" t="str">
        <f>HYPERLINK("https://talan.bank.gov.ua/get-user-certificate/xNLC5zzYz32kUFUojV8u","Завантажити сертифікат")</f>
        <v>Завантажити сертифікат</v>
      </c>
    </row>
    <row r="323" spans="1:7" x14ac:dyDescent="0.3">
      <c r="A323" s="1">
        <v>322</v>
      </c>
      <c r="B323" s="1" t="s">
        <v>1596</v>
      </c>
      <c r="C323" s="1" t="s">
        <v>1597</v>
      </c>
      <c r="D323" s="1" t="s">
        <v>1598</v>
      </c>
      <c r="E323" s="1" t="s">
        <v>1599</v>
      </c>
      <c r="F323" s="1" t="s">
        <v>1600</v>
      </c>
      <c r="G323" s="1" t="str">
        <f>HYPERLINK("https://talan.bank.gov.ua/get-user-certificate/xNLC5FG3bIGbrUhiRv4l","Завантажити сертифікат")</f>
        <v>Завантажити сертифікат</v>
      </c>
    </row>
    <row r="324" spans="1:7" ht="28.8" x14ac:dyDescent="0.3">
      <c r="A324" s="1">
        <v>323</v>
      </c>
      <c r="B324" s="1" t="s">
        <v>1601</v>
      </c>
      <c r="C324" s="1" t="s">
        <v>1602</v>
      </c>
      <c r="D324" s="1" t="s">
        <v>1603</v>
      </c>
      <c r="E324" s="1" t="s">
        <v>1604</v>
      </c>
      <c r="F324" s="1" t="s">
        <v>1605</v>
      </c>
      <c r="G324" s="1" t="str">
        <f>HYPERLINK("https://talan.bank.gov.ua/get-user-certificate/xNLC5ueRaphs9GCA5p37","Завантажити сертифікат")</f>
        <v>Завантажити сертифікат</v>
      </c>
    </row>
    <row r="325" spans="1:7" ht="28.8" x14ac:dyDescent="0.3">
      <c r="A325" s="1">
        <v>324</v>
      </c>
      <c r="B325" s="1" t="s">
        <v>1606</v>
      </c>
      <c r="C325" s="1" t="s">
        <v>1607</v>
      </c>
      <c r="D325" s="1" t="s">
        <v>1608</v>
      </c>
      <c r="E325" s="1" t="s">
        <v>1609</v>
      </c>
      <c r="F325" s="1" t="s">
        <v>1605</v>
      </c>
      <c r="G325" s="1" t="str">
        <f>HYPERLINK("https://talan.bank.gov.ua/get-user-certificate/xNLC5AZYWLMCSNpClFsJ","Завантажити сертифікат")</f>
        <v>Завантажити сертифікат</v>
      </c>
    </row>
    <row r="326" spans="1:7" ht="28.8" x14ac:dyDescent="0.3">
      <c r="A326" s="1">
        <v>325</v>
      </c>
      <c r="B326" s="1" t="s">
        <v>1610</v>
      </c>
      <c r="C326" s="1" t="s">
        <v>1611</v>
      </c>
      <c r="D326" s="1" t="s">
        <v>1612</v>
      </c>
      <c r="E326" s="1" t="s">
        <v>1613</v>
      </c>
      <c r="F326" s="1" t="s">
        <v>1614</v>
      </c>
      <c r="G326" s="1" t="str">
        <f>HYPERLINK("https://talan.bank.gov.ua/get-user-certificate/xNLC5xtu9YPiWdHbynWz","Завантажити сертифікат")</f>
        <v>Завантажити сертифікат</v>
      </c>
    </row>
    <row r="327" spans="1:7" ht="28.8" x14ac:dyDescent="0.3">
      <c r="A327" s="1">
        <v>326</v>
      </c>
      <c r="B327" s="1" t="s">
        <v>1615</v>
      </c>
      <c r="C327" s="1" t="s">
        <v>1616</v>
      </c>
      <c r="D327" s="1" t="s">
        <v>1617</v>
      </c>
      <c r="E327" s="1" t="s">
        <v>1618</v>
      </c>
      <c r="F327" s="1" t="s">
        <v>1619</v>
      </c>
      <c r="G327" s="1" t="str">
        <f>HYPERLINK("https://talan.bank.gov.ua/get-user-certificate/xNLC5VcHiYwh_RLh0f5r","Завантажити сертифікат")</f>
        <v>Завантажити сертифікат</v>
      </c>
    </row>
    <row r="328" spans="1:7" ht="28.8" x14ac:dyDescent="0.3">
      <c r="A328" s="1">
        <v>327</v>
      </c>
      <c r="B328" s="1" t="s">
        <v>1620</v>
      </c>
      <c r="C328" s="1" t="s">
        <v>1621</v>
      </c>
      <c r="D328" s="1" t="s">
        <v>1622</v>
      </c>
      <c r="E328" s="1" t="s">
        <v>1623</v>
      </c>
      <c r="F328" s="1" t="s">
        <v>1624</v>
      </c>
      <c r="G328" s="1" t="str">
        <f>HYPERLINK("https://talan.bank.gov.ua/get-user-certificate/xNLC5Dx7CxexOKjR_iUb","Завантажити сертифікат")</f>
        <v>Завантажити сертифікат</v>
      </c>
    </row>
    <row r="329" spans="1:7" x14ac:dyDescent="0.3">
      <c r="A329" s="1">
        <v>328</v>
      </c>
      <c r="B329" s="1" t="s">
        <v>1625</v>
      </c>
      <c r="C329" s="1" t="s">
        <v>1626</v>
      </c>
      <c r="D329" s="1" t="s">
        <v>1627</v>
      </c>
      <c r="E329" s="1" t="s">
        <v>1628</v>
      </c>
      <c r="F329" s="1" t="s">
        <v>1629</v>
      </c>
      <c r="G329" s="1" t="str">
        <f>HYPERLINK("https://talan.bank.gov.ua/get-user-certificate/xNLC5kUS1LWAJGmtzspk","Завантажити сертифікат")</f>
        <v>Завантажити сертифікат</v>
      </c>
    </row>
    <row r="330" spans="1:7" ht="28.8" x14ac:dyDescent="0.3">
      <c r="A330" s="1">
        <v>329</v>
      </c>
      <c r="B330" s="1" t="s">
        <v>1630</v>
      </c>
      <c r="C330" s="1" t="s">
        <v>1631</v>
      </c>
      <c r="D330" s="1" t="s">
        <v>1632</v>
      </c>
      <c r="E330" s="1" t="s">
        <v>1633</v>
      </c>
      <c r="F330" s="1" t="s">
        <v>1634</v>
      </c>
      <c r="G330" s="1" t="str">
        <f>HYPERLINK("https://talan.bank.gov.ua/get-user-certificate/xNLC5ztVZlSqJ6rsF33G","Завантажити сертифікат")</f>
        <v>Завантажити сертифікат</v>
      </c>
    </row>
    <row r="331" spans="1:7" ht="28.8" x14ac:dyDescent="0.3">
      <c r="A331" s="1">
        <v>330</v>
      </c>
      <c r="B331" s="1" t="s">
        <v>1635</v>
      </c>
      <c r="C331" s="1" t="s">
        <v>1636</v>
      </c>
      <c r="D331" s="1" t="s">
        <v>1637</v>
      </c>
      <c r="E331" s="1" t="s">
        <v>1638</v>
      </c>
      <c r="F331" s="1" t="s">
        <v>1639</v>
      </c>
      <c r="G331" s="1" t="str">
        <f>HYPERLINK("https://talan.bank.gov.ua/get-user-certificate/xNLC5lbKXfFYMUnzxoLn","Завантажити сертифікат")</f>
        <v>Завантажити сертифікат</v>
      </c>
    </row>
    <row r="332" spans="1:7" ht="28.8" x14ac:dyDescent="0.3">
      <c r="A332" s="1">
        <v>331</v>
      </c>
      <c r="B332" s="1" t="s">
        <v>1640</v>
      </c>
      <c r="C332" s="1" t="s">
        <v>1641</v>
      </c>
      <c r="D332" s="1" t="s">
        <v>1642</v>
      </c>
      <c r="E332" s="1" t="s">
        <v>1643</v>
      </c>
      <c r="F332" s="1" t="s">
        <v>1644</v>
      </c>
      <c r="G332" s="1" t="str">
        <f>HYPERLINK("https://talan.bank.gov.ua/get-user-certificate/xNLC5lUsXC3OW6r2bmh4","Завантажити сертифікат")</f>
        <v>Завантажити сертифікат</v>
      </c>
    </row>
    <row r="333" spans="1:7" ht="28.8" x14ac:dyDescent="0.3">
      <c r="A333" s="1">
        <v>332</v>
      </c>
      <c r="B333" s="1" t="s">
        <v>1645</v>
      </c>
      <c r="C333" s="1" t="s">
        <v>1646</v>
      </c>
      <c r="D333" s="1" t="s">
        <v>1647</v>
      </c>
      <c r="E333" s="1" t="s">
        <v>1648</v>
      </c>
      <c r="F333" s="1" t="s">
        <v>1649</v>
      </c>
      <c r="G333" s="1" t="str">
        <f>HYPERLINK("https://talan.bank.gov.ua/get-user-certificate/xNLC5rH072QKG_r0X01S","Завантажити сертифікат")</f>
        <v>Завантажити сертифікат</v>
      </c>
    </row>
    <row r="334" spans="1:7" ht="28.8" x14ac:dyDescent="0.3">
      <c r="A334" s="1">
        <v>333</v>
      </c>
      <c r="B334" s="1" t="s">
        <v>1650</v>
      </c>
      <c r="C334" s="1" t="s">
        <v>1651</v>
      </c>
      <c r="D334" s="1" t="s">
        <v>1652</v>
      </c>
      <c r="E334" s="1" t="s">
        <v>1653</v>
      </c>
      <c r="F334" s="1" t="s">
        <v>1654</v>
      </c>
      <c r="G334" s="1" t="str">
        <f>HYPERLINK("https://talan.bank.gov.ua/get-user-certificate/xNLC5b4K1YvPc60l00g1","Завантажити сертифікат")</f>
        <v>Завантажити сертифікат</v>
      </c>
    </row>
    <row r="335" spans="1:7" x14ac:dyDescent="0.3">
      <c r="A335" s="1">
        <v>334</v>
      </c>
      <c r="B335" s="1" t="s">
        <v>1655</v>
      </c>
      <c r="C335" s="1" t="s">
        <v>1656</v>
      </c>
      <c r="D335" s="1" t="s">
        <v>1657</v>
      </c>
      <c r="E335" s="1" t="s">
        <v>1658</v>
      </c>
      <c r="F335" s="1" t="s">
        <v>1659</v>
      </c>
      <c r="G335" s="1" t="str">
        <f>HYPERLINK("https://talan.bank.gov.ua/get-user-certificate/xNLC5RfYMNIDdRHAg81c","Завантажити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G2" r:id="rId1" tooltip="Завантажити сертифікат" display="Завантажити сертифікат"/>
    <hyperlink ref="G3" r:id="rId2" tooltip="Завантажити сертифікат" display="Завантажити сертифікат"/>
    <hyperlink ref="G4" r:id="rId3" tooltip="Завантажити сертифікат" display="Завантажити сертифікат"/>
    <hyperlink ref="G5" r:id="rId4" tooltip="Завантажити сертифікат" display="Завантажити сертифікат"/>
    <hyperlink ref="G6" r:id="rId5" tooltip="Завантажити сертифікат" display="Завантажити сертифікат"/>
    <hyperlink ref="G7" r:id="rId6" tooltip="Завантажити сертифікат" display="Завантажити сертифікат"/>
    <hyperlink ref="G8" r:id="rId7" tooltip="Завантажити сертифікат" display="Завантажити сертифікат"/>
    <hyperlink ref="G9" r:id="rId8" tooltip="Завантажити сертифікат" display="Завантажити сертифікат"/>
    <hyperlink ref="G10" r:id="rId9" tooltip="Завантажити сертифікат" display="Завантажити сертифікат"/>
    <hyperlink ref="G11" r:id="rId10" tooltip="Завантажити сертифікат" display="Завантажити сертифікат"/>
    <hyperlink ref="G12" r:id="rId11" tooltip="Завантажити сертифікат" display="Завантажити сертифікат"/>
    <hyperlink ref="G13" r:id="rId12" tooltip="Завантажити сертифікат" display="Завантажити сертифікат"/>
    <hyperlink ref="G14" r:id="rId13" tooltip="Завантажити сертифікат" display="Завантажити сертифікат"/>
    <hyperlink ref="G16" r:id="rId14" tooltip="Завантажити сертифікат" display="Завантажити сертифікат"/>
    <hyperlink ref="G17" r:id="rId15" tooltip="Завантажити сертифікат" display="Завантажити сертифікат"/>
    <hyperlink ref="G18" r:id="rId16" tooltip="Завантажити сертифікат" display="Завантажити сертифікат"/>
    <hyperlink ref="G19" r:id="rId17" tooltip="Завантажити сертифікат" display="Завантажити сертифікат"/>
    <hyperlink ref="G20" r:id="rId18" tooltip="Завантажити сертифікат" display="Завантажити сертифікат"/>
    <hyperlink ref="G21" r:id="rId19" tooltip="Завантажити сертифікат" display="Завантажити сертифікат"/>
    <hyperlink ref="G22" r:id="rId20" tooltip="Завантажити сертифікат" display="Завантажити сертифікат"/>
    <hyperlink ref="G23" r:id="rId21" tooltip="Завантажити сертифікат" display="Завантажити сертифікат"/>
    <hyperlink ref="G24" r:id="rId22" tooltip="Завантажити сертифікат" display="Завантажити сертифікат"/>
    <hyperlink ref="G25" r:id="rId23" tooltip="Завантажити сертифікат" display="Завантажити сертифікат"/>
    <hyperlink ref="G26" r:id="rId24" tooltip="Завантажити сертифікат" display="Завантажити сертифікат"/>
    <hyperlink ref="G27" r:id="rId25" tooltip="Завантажити сертифікат" display="Завантажити сертифікат"/>
    <hyperlink ref="G28" r:id="rId26" tooltip="Завантажити сертифікат" display="Завантажити сертифікат"/>
    <hyperlink ref="G29" r:id="rId27" tooltip="Завантажити сертифікат" display="Завантажити сертифікат"/>
    <hyperlink ref="G30" r:id="rId28" tooltip="Завантажити сертифікат" display="Завантажити сертифікат"/>
    <hyperlink ref="G31" r:id="rId29" tooltip="Завантажити сертифікат" display="Завантажити сертифікат"/>
    <hyperlink ref="G32" r:id="rId30" tooltip="Завантажити сертифікат" display="Завантажити сертифікат"/>
    <hyperlink ref="G33" r:id="rId31" tooltip="Завантажити сертифікат" display="Завантажити сертифікат"/>
    <hyperlink ref="G34" r:id="rId32" tooltip="Завантажити сертифікат" display="Завантажити сертифікат"/>
    <hyperlink ref="G35" r:id="rId33" tooltip="Завантажити сертифікат" display="Завантажити сертифікат"/>
    <hyperlink ref="G36" r:id="rId34" tooltip="Завантажити сертифікат" display="Завантажити сертифікат"/>
    <hyperlink ref="G37" r:id="rId35" tooltip="Завантажити сертифікат" display="Завантажити сертифікат"/>
    <hyperlink ref="G38" r:id="rId36" tooltip="Завантажити сертифікат" display="Завантажити сертифікат"/>
    <hyperlink ref="G39" r:id="rId37" tooltip="Завантажити сертифікат" display="Завантажити сертифікат"/>
    <hyperlink ref="G40" r:id="rId38" tooltip="Завантажити сертифікат" display="Завантажити сертифікат"/>
    <hyperlink ref="G41" r:id="rId39" tooltip="Завантажити сертифікат" display="Завантажити сертифікат"/>
    <hyperlink ref="G42" r:id="rId40" tooltip="Завантажити сертифікат" display="Завантажити сертифікат"/>
    <hyperlink ref="G43" r:id="rId41" tooltip="Завантажити сертифікат" display="Завантажити сертифікат"/>
    <hyperlink ref="G44" r:id="rId42" tooltip="Завантажити сертифікат" display="Завантажити сертифікат"/>
    <hyperlink ref="G45" r:id="rId43" tooltip="Завантажити сертифікат" display="Завантажити сертифікат"/>
    <hyperlink ref="G46" r:id="rId44" tooltip="Завантажити сертифікат" display="Завантажити сертифікат"/>
    <hyperlink ref="G47" r:id="rId45" tooltip="Завантажити сертифікат" display="Завантажити сертифікат"/>
    <hyperlink ref="G48" r:id="rId46" tooltip="Завантажити сертифікат" display="Завантажити сертифікат"/>
    <hyperlink ref="G49" r:id="rId47" tooltip="Завантажити сертифікат" display="Завантажити сертифікат"/>
    <hyperlink ref="G50" r:id="rId48" tooltip="Завантажити сертифікат" display="Завантажити сертифікат"/>
    <hyperlink ref="G51" r:id="rId49" tooltip="Завантажити сертифікат" display="Завантажити сертифікат"/>
    <hyperlink ref="G52" r:id="rId50" tooltip="Завантажити сертифікат" display="Завантажити сертифікат"/>
    <hyperlink ref="G53" r:id="rId51" tooltip="Завантажити сертифікат" display="Завантажити сертифікат"/>
    <hyperlink ref="G54" r:id="rId52" tooltip="Завантажити сертифікат" display="Завантажити сертифікат"/>
    <hyperlink ref="G55" r:id="rId53" tooltip="Завантажити сертифікат" display="Завантажити сертифікат"/>
    <hyperlink ref="G56" r:id="rId54" tooltip="Завантажити сертифікат" display="Завантажити сертифікат"/>
    <hyperlink ref="G57" r:id="rId55" tooltip="Завантажити сертифікат" display="Завантажити сертифікат"/>
    <hyperlink ref="G58" r:id="rId56" tooltip="Завантажити сертифікат" display="Завантажити сертифікат"/>
    <hyperlink ref="G59" r:id="rId57" tooltip="Завантажити сертифікат" display="Завантажити сертифікат"/>
    <hyperlink ref="G60" r:id="rId58" tooltip="Завантажити сертифікат" display="Завантажити сертифікат"/>
    <hyperlink ref="G61" r:id="rId59" tooltip="Завантажити сертифікат" display="Завантажити сертифікат"/>
    <hyperlink ref="G62" r:id="rId60" tooltip="Завантажити сертифікат" display="Завантажити сертифікат"/>
    <hyperlink ref="G63" r:id="rId61" tooltip="Завантажити сертифікат" display="Завантажити сертифікат"/>
    <hyperlink ref="G64" r:id="rId62" tooltip="Завантажити сертифікат" display="Завантажити сертифікат"/>
    <hyperlink ref="G65" r:id="rId63" tooltip="Завантажити сертифікат" display="Завантажити сертифікат"/>
    <hyperlink ref="G66" r:id="rId64" tooltip="Завантажити сертифікат" display="Завантажити сертифікат"/>
    <hyperlink ref="G67" r:id="rId65" tooltip="Завантажити сертифікат" display="Завантажити сертифікат"/>
    <hyperlink ref="G68" r:id="rId66" tooltip="Завантажити сертифікат" display="Завантажити сертифікат"/>
    <hyperlink ref="G69" r:id="rId67" tooltip="Завантажити сертифікат" display="Завантажити сертифікат"/>
    <hyperlink ref="G70" r:id="rId68" tooltip="Завантажити сертифікат" display="Завантажити сертифікат"/>
    <hyperlink ref="G71" r:id="rId69" tooltip="Завантажити сертифікат" display="Завантажити сертифікат"/>
    <hyperlink ref="G72" r:id="rId70" tooltip="Завантажити сертифікат" display="Завантажити сертифікат"/>
    <hyperlink ref="G73" r:id="rId71" tooltip="Завантажити сертифікат" display="Завантажити сертифікат"/>
    <hyperlink ref="G74" r:id="rId72" tooltip="Завантажити сертифікат" display="Завантажити сертифікат"/>
    <hyperlink ref="G75" r:id="rId73" tooltip="Завантажити сертифікат" display="Завантажити сертифікат"/>
    <hyperlink ref="G76" r:id="rId74" tooltip="Завантажити сертифікат" display="Завантажити сертифікат"/>
    <hyperlink ref="G77" r:id="rId75" tooltip="Завантажити сертифікат" display="Завантажити сертифікат"/>
    <hyperlink ref="G78" r:id="rId76" tooltip="Завантажити сертифікат" display="Завантажити сертифікат"/>
    <hyperlink ref="G79" r:id="rId77" tooltip="Завантажити сертифікат" display="Завантажити сертифікат"/>
    <hyperlink ref="G81" r:id="rId78" tooltip="Завантажити сертифікат" display="Завантажити сертифікат"/>
    <hyperlink ref="G82" r:id="rId79" tooltip="Завантажити сертифікат" display="Завантажити сертифікат"/>
    <hyperlink ref="G83" r:id="rId80" tooltip="Завантажити сертифікат" display="Завантажити сертифікат"/>
    <hyperlink ref="G84" r:id="rId81" tooltip="Завантажити сертифікат" display="Завантажити сертифікат"/>
    <hyperlink ref="G85" r:id="rId82" tooltip="Завантажити сертифікат" display="Завантажити сертифікат"/>
    <hyperlink ref="G86" r:id="rId83" tooltip="Завантажити сертифікат" display="Завантажити сертифікат"/>
    <hyperlink ref="G87" r:id="rId84" tooltip="Завантажити сертифікат" display="Завантажити сертифікат"/>
    <hyperlink ref="G88" r:id="rId85" tooltip="Завантажити сертифікат" display="Завантажити сертифікат"/>
    <hyperlink ref="G89" r:id="rId86" tooltip="Завантажити сертифікат" display="Завантажити сертифікат"/>
    <hyperlink ref="G90" r:id="rId87" tooltip="Завантажити сертифікат" display="Завантажити сертифікат"/>
    <hyperlink ref="G91" r:id="rId88" tooltip="Завантажити сертифікат" display="Завантажити сертифікат"/>
    <hyperlink ref="G92" r:id="rId89" tooltip="Завантажити сертифікат" display="Завантажити сертифікат"/>
    <hyperlink ref="G93" r:id="rId90" tooltip="Завантажити сертифікат" display="Завантажити сертифікат"/>
    <hyperlink ref="G94" r:id="rId91" tooltip="Завантажити сертифікат" display="Завантажити сертифікат"/>
    <hyperlink ref="G95" r:id="rId92" tooltip="Завантажити сертифікат" display="Завантажити сертифікат"/>
    <hyperlink ref="G96" r:id="rId93" tooltip="Завантажити сертифікат" display="Завантажити сертифікат"/>
    <hyperlink ref="G97" r:id="rId94" tooltip="Завантажити сертифікат" display="Завантажити сертифікат"/>
    <hyperlink ref="G98" r:id="rId95" tooltip="Завантажити сертифікат" display="Завантажити сертифікат"/>
    <hyperlink ref="G99" r:id="rId96" tooltip="Завантажити сертифікат" display="Завантажити сертифікат"/>
    <hyperlink ref="G101" r:id="rId97" tooltip="Завантажити сертифікат" display="Завантажити сертифікат"/>
    <hyperlink ref="G102" r:id="rId98" tooltip="Завантажити сертифікат" display="Завантажити сертифікат"/>
    <hyperlink ref="G103" r:id="rId99" tooltip="Завантажити сертифікат" display="Завантажити сертифікат"/>
    <hyperlink ref="G104" r:id="rId100" tooltip="Завантажити сертифікат" display="Завантажити сертифікат"/>
    <hyperlink ref="G105" r:id="rId101" tooltip="Завантажити сертифікат" display="Завантажити сертифікат"/>
    <hyperlink ref="G106" r:id="rId102" tooltip="Завантажити сертифікат" display="Завантажити сертифікат"/>
    <hyperlink ref="G107" r:id="rId103" tooltip="Завантажити сертифікат" display="Завантажити сертифікат"/>
    <hyperlink ref="G108" r:id="rId104" tooltip="Завантажити сертифікат" display="Завантажити сертифікат"/>
    <hyperlink ref="G109" r:id="rId105" tooltip="Завантажити сертифікат" display="Завантажити сертифікат"/>
    <hyperlink ref="G110" r:id="rId106" tooltip="Завантажити сертифікат" display="Завантажити сертифікат"/>
    <hyperlink ref="G111" r:id="rId107" tooltip="Завантажити сертифікат" display="Завантажити сертифікат"/>
    <hyperlink ref="G112" r:id="rId108" tooltip="Завантажити сертифікат" display="Завантажити сертифікат"/>
    <hyperlink ref="G113" r:id="rId109" tooltip="Завантажити сертифікат" display="Завантажити сертифікат"/>
    <hyperlink ref="G114" r:id="rId110" tooltip="Завантажити сертифікат" display="Завантажити сертифікат"/>
    <hyperlink ref="G115" r:id="rId111" tooltip="Завантажити сертифікат" display="Завантажити сертифікат"/>
    <hyperlink ref="G116" r:id="rId112" tooltip="Завантажити сертифікат" display="Завантажити сертифікат"/>
    <hyperlink ref="G117" r:id="rId113" tooltip="Завантажити сертифікат" display="Завантажити сертифікат"/>
    <hyperlink ref="G118" r:id="rId114" tooltip="Завантажити сертифікат" display="Завантажити сертифікат"/>
    <hyperlink ref="G119" r:id="rId115" tooltip="Завантажити сертифікат" display="Завантажити сертифікат"/>
    <hyperlink ref="G120" r:id="rId116" tooltip="Завантажити сертифікат" display="Завантажити сертифікат"/>
    <hyperlink ref="G121" r:id="rId117" tooltip="Завантажити сертифікат" display="Завантажити сертифікат"/>
    <hyperlink ref="G122" r:id="rId118" tooltip="Завантажити сертифікат" display="Завантажити сертифікат"/>
    <hyperlink ref="G123" r:id="rId119" tooltip="Завантажити сертифікат" display="Завантажити сертифікат"/>
    <hyperlink ref="G124" r:id="rId120" tooltip="Завантажити сертифікат" display="Завантажити сертифікат"/>
    <hyperlink ref="G125" r:id="rId121" tooltip="Завантажити сертифікат" display="Завантажити сертифікат"/>
    <hyperlink ref="G126" r:id="rId122" tooltip="Завантажити сертифікат" display="Завантажити сертифікат"/>
    <hyperlink ref="G127" r:id="rId123" tooltip="Завантажити сертифікат" display="Завантажити сертифікат"/>
    <hyperlink ref="G128" r:id="rId124" tooltip="Завантажити сертифікат" display="Завантажити сертифікат"/>
    <hyperlink ref="G129" r:id="rId125" tooltip="Завантажити сертифікат" display="Завантажити сертифікат"/>
    <hyperlink ref="G130" r:id="rId126" tooltip="Завантажити сертифікат" display="Завантажити сертифікат"/>
    <hyperlink ref="G131" r:id="rId127" tooltip="Завантажити сертифікат" display="Завантажити сертифікат"/>
    <hyperlink ref="G132" r:id="rId128" tooltip="Завантажити сертифікат" display="Завантажити сертифікат"/>
    <hyperlink ref="G133" r:id="rId129" tooltip="Завантажити сертифікат" display="Завантажити сертифікат"/>
    <hyperlink ref="G134" r:id="rId130" tooltip="Завантажити сертифікат" display="Завантажити сертифікат"/>
    <hyperlink ref="G135" r:id="rId131" tooltip="Завантажити сертифікат" display="Завантажити сертифікат"/>
    <hyperlink ref="G136" r:id="rId132" tooltip="Завантажити сертифікат" display="Завантажити сертифікат"/>
    <hyperlink ref="G137" r:id="rId133" tooltip="Завантажити сертифікат" display="Завантажити сертифікат"/>
    <hyperlink ref="G138" r:id="rId134" tooltip="Завантажити сертифікат" display="Завантажити сертифікат"/>
    <hyperlink ref="G139" r:id="rId135" tooltip="Завантажити сертифікат" display="Завантажити сертифікат"/>
    <hyperlink ref="G140" r:id="rId136" tooltip="Завантажити сертифікат" display="Завантажити сертифікат"/>
    <hyperlink ref="G141" r:id="rId137" tooltip="Завантажити сертифікат" display="Завантажити сертифікат"/>
    <hyperlink ref="G142" r:id="rId138" tooltip="Завантажити сертифікат" display="Завантажити сертифікат"/>
    <hyperlink ref="G143" r:id="rId139" tooltip="Завантажити сертифікат" display="Завантажити сертифікат"/>
    <hyperlink ref="G144" r:id="rId140" tooltip="Завантажити сертифікат" display="Завантажити сертифікат"/>
    <hyperlink ref="G145" r:id="rId141" tooltip="Завантажити сертифікат" display="Завантажити сертифікат"/>
    <hyperlink ref="G146" r:id="rId142" tooltip="Завантажити сертифікат" display="Завантажити сертифікат"/>
    <hyperlink ref="G147" r:id="rId143" tooltip="Завантажити сертифікат" display="Завантажити сертифікат"/>
    <hyperlink ref="G148" r:id="rId144" tooltip="Завантажити сертифікат" display="Завантажити сертифікат"/>
    <hyperlink ref="G149" r:id="rId145" tooltip="Завантажити сертифікат" display="Завантажити сертифікат"/>
    <hyperlink ref="G150" r:id="rId146" tooltip="Завантажити сертифікат" display="Завантажити сертифікат"/>
    <hyperlink ref="G151" r:id="rId147" tooltip="Завантажити сертифікат" display="Завантажити сертифікат"/>
    <hyperlink ref="G152" r:id="rId148" tooltip="Завантажити сертифікат" display="Завантажити сертифікат"/>
    <hyperlink ref="G153" r:id="rId149" tooltip="Завантажити сертифікат" display="Завантажити сертифікат"/>
    <hyperlink ref="G154" r:id="rId150" tooltip="Завантажити сертифікат" display="Завантажити сертифікат"/>
    <hyperlink ref="G155" r:id="rId151" tooltip="Завантажити сертифікат" display="Завантажити сертифікат"/>
    <hyperlink ref="G156" r:id="rId152" tooltip="Завантажити сертифікат" display="Завантажити сертифікат"/>
    <hyperlink ref="G157" r:id="rId153" tooltip="Завантажити сертифікат" display="Завантажити сертифікат"/>
    <hyperlink ref="G158" r:id="rId154" tooltip="Завантажити сертифікат" display="Завантажити сертифікат"/>
    <hyperlink ref="G159" r:id="rId155" tooltip="Завантажити сертифікат" display="Завантажити сертифікат"/>
    <hyperlink ref="G160" r:id="rId156" tooltip="Завантажити сертифікат" display="Завантажити сертифікат"/>
    <hyperlink ref="G161" r:id="rId157" tooltip="Завантажити сертифікат" display="Завантажити сертифікат"/>
    <hyperlink ref="G162" r:id="rId158" tooltip="Завантажити сертифікат" display="Завантажити сертифікат"/>
    <hyperlink ref="G163" r:id="rId159" tooltip="Завантажити сертифікат" display="Завантажити сертифікат"/>
    <hyperlink ref="G164" r:id="rId160" tooltip="Завантажити сертифікат" display="Завантажити сертифікат"/>
    <hyperlink ref="G165" r:id="rId161" tooltip="Завантажити сертифікат" display="Завантажити сертифікат"/>
    <hyperlink ref="G166" r:id="rId162" tooltip="Завантажити сертифікат" display="Завантажити сертифікат"/>
    <hyperlink ref="G167" r:id="rId163" tooltip="Завантажити сертифікат" display="Завантажити сертифікат"/>
    <hyperlink ref="G168" r:id="rId164" tooltip="Завантажити сертифікат" display="Завантажити сертифікат"/>
    <hyperlink ref="G169" r:id="rId165" tooltip="Завантажити сертифікат" display="Завантажити сертифікат"/>
    <hyperlink ref="G170" r:id="rId166" tooltip="Завантажити сертифікат" display="Завантажити сертифікат"/>
    <hyperlink ref="G171" r:id="rId167" tooltip="Завантажити сертифікат" display="Завантажити сертифікат"/>
    <hyperlink ref="G172" r:id="rId168" tooltip="Завантажити сертифікат" display="Завантажити сертифікат"/>
    <hyperlink ref="G173" r:id="rId169" tooltip="Завантажити сертифікат" display="Завантажити сертифікат"/>
    <hyperlink ref="G174" r:id="rId170" tooltip="Завантажити сертифікат" display="Завантажити сертифікат"/>
    <hyperlink ref="G175" r:id="rId171" tooltip="Завантажити сертифікат" display="Завантажити сертифікат"/>
    <hyperlink ref="G176" r:id="rId172" tooltip="Завантажити сертифікат" display="Завантажити сертифікат"/>
    <hyperlink ref="G177" r:id="rId173" tooltip="Завантажити сертифікат" display="Завантажити сертифікат"/>
    <hyperlink ref="G178" r:id="rId174" tooltip="Завантажити сертифікат" display="Завантажити сертифікат"/>
    <hyperlink ref="G179" r:id="rId175" tooltip="Завантажити сертифікат" display="Завантажити сертифікат"/>
    <hyperlink ref="G180" r:id="rId176" tooltip="Завантажити сертифікат" display="Завантажити сертифікат"/>
    <hyperlink ref="G181" r:id="rId177" tooltip="Завантажити сертифікат" display="Завантажити сертифікат"/>
    <hyperlink ref="G182" r:id="rId178" tooltip="Завантажити сертифікат" display="Завантажити сертифікат"/>
    <hyperlink ref="G183" r:id="rId179" tooltip="Завантажити сертифікат" display="Завантажити сертифікат"/>
    <hyperlink ref="G184" r:id="rId180" tooltip="Завантажити сертифікат" display="Завантажити сертифікат"/>
    <hyperlink ref="G185" r:id="rId181" tooltip="Завантажити сертифікат" display="Завантажити сертифікат"/>
    <hyperlink ref="G186" r:id="rId182" tooltip="Завантажити сертифікат" display="Завантажити сертифікат"/>
    <hyperlink ref="G187" r:id="rId183" tooltip="Завантажити сертифікат" display="Завантажити сертифікат"/>
    <hyperlink ref="G188" r:id="rId184" tooltip="Завантажити сертифікат" display="Завантажити сертифікат"/>
    <hyperlink ref="G189" r:id="rId185" tooltip="Завантажити сертифікат" display="Завантажити сертифікат"/>
    <hyperlink ref="G190" r:id="rId186" tooltip="Завантажити сертифікат" display="Завантажити сертифікат"/>
    <hyperlink ref="G191" r:id="rId187" tooltip="Завантажити сертифікат" display="Завантажити сертифікат"/>
    <hyperlink ref="G192" r:id="rId188" tooltip="Завантажити сертифікат" display="Завантажити сертифікат"/>
    <hyperlink ref="G193" r:id="rId189" tooltip="Завантажити сертифікат" display="Завантажити сертифікат"/>
    <hyperlink ref="G194" r:id="rId190" tooltip="Завантажити сертифікат" display="Завантажити сертифікат"/>
    <hyperlink ref="G195" r:id="rId191" tooltip="Завантажити сертифікат" display="Завантажити сертифікат"/>
    <hyperlink ref="G196" r:id="rId192" tooltip="Завантажити сертифікат" display="Завантажити сертифікат"/>
    <hyperlink ref="G197" r:id="rId193" tooltip="Завантажити сертифікат" display="Завантажити сертифікат"/>
    <hyperlink ref="G198" r:id="rId194" tooltip="Завантажити сертифікат" display="Завантажити сертифікат"/>
    <hyperlink ref="G199" r:id="rId195" tooltip="Завантажити сертифікат" display="Завантажити сертифікат"/>
    <hyperlink ref="G200" r:id="rId196" tooltip="Завантажити сертифікат" display="Завантажити сертифікат"/>
    <hyperlink ref="G201" r:id="rId197" tooltip="Завантажити сертифікат" display="Завантажити сертифікат"/>
    <hyperlink ref="G202" r:id="rId198" tooltip="Завантажити сертифікат" display="Завантажити сертифікат"/>
    <hyperlink ref="G203" r:id="rId199" tooltip="Завантажити сертифікат" display="Завантажити сертифікат"/>
    <hyperlink ref="G204" r:id="rId200" tooltip="Завантажити сертифікат" display="Завантажити сертифікат"/>
    <hyperlink ref="G205" r:id="rId201" tooltip="Завантажити сертифікат" display="Завантажити сертифікат"/>
    <hyperlink ref="G206" r:id="rId202" tooltip="Завантажити сертифікат" display="Завантажити сертифікат"/>
    <hyperlink ref="G207" r:id="rId203" tooltip="Завантажити сертифікат" display="Завантажити сертифікат"/>
    <hyperlink ref="G208" r:id="rId204" tooltip="Завантажити сертифікат" display="Завантажити сертифікат"/>
    <hyperlink ref="G209" r:id="rId205" tooltip="Завантажити сертифікат" display="Завантажити сертифікат"/>
    <hyperlink ref="G210" r:id="rId206" tooltip="Завантажити сертифікат" display="Завантажити сертифікат"/>
    <hyperlink ref="G211" r:id="rId207" tooltip="Завантажити сертифікат" display="Завантажити сертифікат"/>
    <hyperlink ref="G212" r:id="rId208" tooltip="Завантажити сертифікат" display="Завантажити сертифікат"/>
    <hyperlink ref="G213" r:id="rId209" tooltip="Завантажити сертифікат" display="Завантажити сертифікат"/>
    <hyperlink ref="G214" r:id="rId210" tooltip="Завантажити сертифікат" display="Завантажити сертифікат"/>
    <hyperlink ref="G215" r:id="rId211" tooltip="Завантажити сертифікат" display="Завантажити сертифікат"/>
    <hyperlink ref="G216" r:id="rId212" tooltip="Завантажити сертифікат" display="Завантажити сертифікат"/>
    <hyperlink ref="G217" r:id="rId213" tooltip="Завантажити сертифікат" display="Завантажити сертифікат"/>
    <hyperlink ref="G218" r:id="rId214" tooltip="Завантажити сертифікат" display="Завантажити сертифікат"/>
    <hyperlink ref="G219" r:id="rId215" tooltip="Завантажити сертифікат" display="Завантажити сертифікат"/>
    <hyperlink ref="G220" r:id="rId216" tooltip="Завантажити сертифікат" display="Завантажити сертифікат"/>
    <hyperlink ref="G221" r:id="rId217" tooltip="Завантажити сертифікат" display="Завантажити сертифікат"/>
    <hyperlink ref="G222" r:id="rId218" tooltip="Завантажити сертифікат" display="Завантажити сертифікат"/>
    <hyperlink ref="G223" r:id="rId219" tooltip="Завантажити сертифікат" display="Завантажити сертифікат"/>
    <hyperlink ref="G224" r:id="rId220" tooltip="Завантажити сертифікат" display="Завантажити сертифікат"/>
    <hyperlink ref="G225" r:id="rId221" tooltip="Завантажити сертифікат" display="Завантажити сертифікат"/>
    <hyperlink ref="G226" r:id="rId222" tooltip="Завантажити сертифікат" display="Завантажити сертифікат"/>
    <hyperlink ref="G227" r:id="rId223" tooltip="Завантажити сертифікат" display="Завантажити сертифікат"/>
    <hyperlink ref="G228" r:id="rId224" tooltip="Завантажити сертифікат" display="Завантажити сертифікат"/>
    <hyperlink ref="G229" r:id="rId225" tooltip="Завантажити сертифікат" display="Завантажити сертифікат"/>
    <hyperlink ref="G230" r:id="rId226" tooltip="Завантажити сертифікат" display="Завантажити сертифікат"/>
    <hyperlink ref="G231" r:id="rId227" tooltip="Завантажити сертифікат" display="Завантажити сертифікат"/>
    <hyperlink ref="G232" r:id="rId228" tooltip="Завантажити сертифікат" display="Завантажити сертифікат"/>
    <hyperlink ref="G233" r:id="rId229" tooltip="Завантажити сертифікат" display="Завантажити сертифікат"/>
    <hyperlink ref="G234" r:id="rId230" tooltip="Завантажити сертифікат" display="Завантажити сертифікат"/>
    <hyperlink ref="G235" r:id="rId231" tooltip="Завантажити сертифікат" display="Завантажити сертифікат"/>
    <hyperlink ref="G236" r:id="rId232" tooltip="Завантажити сертифікат" display="Завантажити сертифікат"/>
    <hyperlink ref="G237" r:id="rId233" tooltip="Завантажити сертифікат" display="Завантажити сертифікат"/>
    <hyperlink ref="G238" r:id="rId234" tooltip="Завантажити сертифікат" display="Завантажити сертифікат"/>
    <hyperlink ref="G239" r:id="rId235" tooltip="Завантажити сертифікат" display="Завантажити сертифікат"/>
    <hyperlink ref="G240" r:id="rId236" tooltip="Завантажити сертифікат" display="Завантажити сертифікат"/>
    <hyperlink ref="G241" r:id="rId237" tooltip="Завантажити сертифікат" display="Завантажити сертифікат"/>
    <hyperlink ref="G242" r:id="rId238" tooltip="Завантажити сертифікат" display="Завантажити сертифікат"/>
    <hyperlink ref="G243" r:id="rId239" tooltip="Завантажити сертифікат" display="Завантажити сертифікат"/>
    <hyperlink ref="G244" r:id="rId240" tooltip="Завантажити сертифікат" display="Завантажити сертифікат"/>
    <hyperlink ref="G245" r:id="rId241" tooltip="Завантажити сертифікат" display="Завантажити сертифікат"/>
    <hyperlink ref="G246" r:id="rId242" tooltip="Завантажити сертифікат" display="Завантажити сертифікат"/>
    <hyperlink ref="G247" r:id="rId243" tooltip="Завантажити сертифікат" display="Завантажити сертифікат"/>
    <hyperlink ref="G248" r:id="rId244" tooltip="Завантажити сертифікат" display="Завантажити сертифікат"/>
    <hyperlink ref="G249" r:id="rId245" tooltip="Завантажити сертифікат" display="Завантажити сертифікат"/>
    <hyperlink ref="G250" r:id="rId246" tooltip="Завантажити сертифікат" display="Завантажити сертифікат"/>
    <hyperlink ref="G251" r:id="rId247" tooltip="Завантажити сертифікат" display="Завантажити сертифікат"/>
    <hyperlink ref="G252" r:id="rId248" tooltip="Завантажити сертифікат" display="Завантажити сертифікат"/>
    <hyperlink ref="G253" r:id="rId249" tooltip="Завантажити сертифікат" display="Завантажити сертифікат"/>
    <hyperlink ref="G255" r:id="rId250" tooltip="Завантажити сертифікат" display="Завантажити сертифікат"/>
    <hyperlink ref="G256" r:id="rId251" tooltip="Завантажити сертифікат" display="Завантажити сертифікат"/>
    <hyperlink ref="G257" r:id="rId252" tooltip="Завантажити сертифікат" display="Завантажити сертифікат"/>
    <hyperlink ref="G258" r:id="rId253" tooltip="Завантажити сертифікат" display="Завантажити сертифікат"/>
    <hyperlink ref="G259" r:id="rId254" tooltip="Завантажити сертифікат" display="Завантажити сертифікат"/>
    <hyperlink ref="G260" r:id="rId255" tooltip="Завантажити сертифікат" display="Завантажити сертифікат"/>
    <hyperlink ref="G261" r:id="rId256" tooltip="Завантажити сертифікат" display="Завантажити сертифікат"/>
    <hyperlink ref="G262" r:id="rId257" tooltip="Завантажити сертифікат" display="Завантажити сертифікат"/>
    <hyperlink ref="G263" r:id="rId258" tooltip="Завантажити сертифікат" display="Завантажити сертифікат"/>
    <hyperlink ref="G264" r:id="rId259" tooltip="Завантажити сертифікат" display="Завантажити сертифікат"/>
    <hyperlink ref="G265" r:id="rId260" tooltip="Завантажити сертифікат" display="Завантажити сертифікат"/>
    <hyperlink ref="G266" r:id="rId261" tooltip="Завантажити сертифікат" display="Завантажити сертифікат"/>
    <hyperlink ref="G267" r:id="rId262" tooltip="Завантажити сертифікат" display="Завантажити сертифікат"/>
    <hyperlink ref="G268" r:id="rId263" tooltip="Завантажити сертифікат" display="Завантажити сертифікат"/>
    <hyperlink ref="G269" r:id="rId264" tooltip="Завантажити сертифікат" display="Завантажити сертифікат"/>
    <hyperlink ref="G270" r:id="rId265" tooltip="Завантажити сертифікат" display="Завантажити сертифікат"/>
    <hyperlink ref="G271" r:id="rId266" tooltip="Завантажити сертифікат" display="Завантажити сертифікат"/>
    <hyperlink ref="G272" r:id="rId267" tooltip="Завантажити сертифікат" display="Завантажити сертифікат"/>
    <hyperlink ref="G273" r:id="rId268" tooltip="Завантажити сертифікат" display="Завантажити сертифікат"/>
    <hyperlink ref="G274" r:id="rId269" tooltip="Завантажити сертифікат" display="Завантажити сертифікат"/>
    <hyperlink ref="G275" r:id="rId270" tooltip="Завантажити сертифікат" display="Завантажити сертифікат"/>
    <hyperlink ref="G276" r:id="rId271" tooltip="Завантажити сертифікат" display="Завантажити сертифікат"/>
    <hyperlink ref="G277" r:id="rId272" tooltip="Завантажити сертифікат" display="Завантажити сертифікат"/>
    <hyperlink ref="G278" r:id="rId273" tooltip="Завантажити сертифікат" display="Завантажити сертифікат"/>
    <hyperlink ref="G279" r:id="rId274" tooltip="Завантажити сертифікат" display="Завантажити сертифікат"/>
    <hyperlink ref="G280" r:id="rId275" tooltip="Завантажити сертифікат" display="Завантажити сертифікат"/>
    <hyperlink ref="G281" r:id="rId276" tooltip="Завантажити сертифікат" display="Завантажити сертифікат"/>
    <hyperlink ref="G282" r:id="rId277" tooltip="Завантажити сертифікат" display="Завантажити сертифікат"/>
    <hyperlink ref="G283" r:id="rId278" tooltip="Завантажити сертифікат" display="Завантажити сертифікат"/>
    <hyperlink ref="G284" r:id="rId279" tooltip="Завантажити сертифікат" display="Завантажити сертифікат"/>
    <hyperlink ref="G285" r:id="rId280" tooltip="Завантажити сертифікат" display="Завантажити сертифікат"/>
    <hyperlink ref="G286" r:id="rId281" tooltip="Завантажити сертифікат" display="Завантажити сертифікат"/>
    <hyperlink ref="G287" r:id="rId282" tooltip="Завантажити сертифікат" display="Завантажити сертифікат"/>
    <hyperlink ref="G288" r:id="rId283" tooltip="Завантажити сертифікат" display="Завантажити сертифікат"/>
    <hyperlink ref="G289" r:id="rId284" tooltip="Завантажити сертифікат" display="Завантажити сертифікат"/>
    <hyperlink ref="G290" r:id="rId285" tooltip="Завантажити сертифікат" display="Завантажити сертифікат"/>
    <hyperlink ref="G292" r:id="rId286" tooltip="Завантажити сертифікат" display="Завантажити сертифікат"/>
    <hyperlink ref="G293" r:id="rId287" tooltip="Завантажити сертифікат" display="Завантажити сертифікат"/>
    <hyperlink ref="G294" r:id="rId288" tooltip="Завантажити сертифікат" display="Завантажити сертифікат"/>
    <hyperlink ref="G295" r:id="rId289" tooltip="Завантажити сертифікат" display="Завантажити сертифікат"/>
    <hyperlink ref="G296" r:id="rId290" tooltip="Завантажити сертифікат" display="Завантажити сертифікат"/>
    <hyperlink ref="G297" r:id="rId291" tooltip="Завантажити сертифікат" display="Завантажити сертифікат"/>
    <hyperlink ref="G298" r:id="rId292" tooltip="Завантажити сертифікат" display="Завантажити сертифікат"/>
    <hyperlink ref="G299" r:id="rId293" tooltip="Завантажити сертифікат" display="Завантажити сертифікат"/>
    <hyperlink ref="G300" r:id="rId294" tooltip="Завантажити сертифікат" display="Завантажити сертифікат"/>
    <hyperlink ref="G301" r:id="rId295" tooltip="Завантажити сертифікат" display="Завантажити сертифікат"/>
    <hyperlink ref="G303" r:id="rId296" tooltip="Завантажити сертифікат" display="Завантажити сертифікат"/>
    <hyperlink ref="G304" r:id="rId297" tooltip="Завантажити сертифікат" display="Завантажити сертифікат"/>
    <hyperlink ref="G305" r:id="rId298" tooltip="Завантажити сертифікат" display="Завантажити сертифікат"/>
    <hyperlink ref="G306" r:id="rId299" tooltip="Завантажити сертифікат" display="Завантажити сертифікат"/>
    <hyperlink ref="G307" r:id="rId300" tooltip="Завантажити сертифікат" display="Завантажити сертифікат"/>
    <hyperlink ref="G308" r:id="rId301" tooltip="Завантажити сертифікат" display="Завантажити сертифікат"/>
    <hyperlink ref="G309" r:id="rId302" tooltip="Завантажити сертифікат" display="Завантажити сертифікат"/>
    <hyperlink ref="G310" r:id="rId303" tooltip="Завантажити сертифікат" display="Завантажити сертифікат"/>
    <hyperlink ref="G311" r:id="rId304" tooltip="Завантажити сертифікат" display="Завантажити сертифікат"/>
    <hyperlink ref="G312" r:id="rId305" tooltip="Завантажити сертифікат" display="Завантажити сертифікат"/>
    <hyperlink ref="G313" r:id="rId306" tooltip="Завантажити сертифікат" display="Завантажити сертифікат"/>
    <hyperlink ref="G314" r:id="rId307" tooltip="Завантажити сертифікат" display="Завантажити сертифікат"/>
    <hyperlink ref="G315" r:id="rId308" tooltip="Завантажити сертифікат" display="Завантажити сертифікат"/>
    <hyperlink ref="G316" r:id="rId309" tooltip="Завантажити сертифікат" display="Завантажити сертифікат"/>
    <hyperlink ref="G317" r:id="rId310" tooltip="Завантажити сертифікат" display="Завантажити сертифікат"/>
    <hyperlink ref="G318" r:id="rId311" tooltip="Завантажити сертифікат" display="Завантажити сертифікат"/>
    <hyperlink ref="G319" r:id="rId312" tooltip="Завантажити сертифікат" display="Завантажити сертифікат"/>
    <hyperlink ref="G320" r:id="rId313" tooltip="Завантажити сертифікат" display="Завантажити сертифікат"/>
    <hyperlink ref="G321" r:id="rId314" tooltip="Завантажити сертифікат" display="Завантажити сертифікат"/>
    <hyperlink ref="G322" r:id="rId315" tooltip="Завантажити сертифікат" display="Завантажити сертифікат"/>
    <hyperlink ref="G323" r:id="rId316" tooltip="Завантажити сертифікат" display="Завантажити сертифікат"/>
    <hyperlink ref="G324" r:id="rId317" tooltip="Завантажити сертифікат" display="Завантажити сертифікат"/>
    <hyperlink ref="G325" r:id="rId318" tooltip="Завантажити сертифікат" display="Завантажити сертифікат"/>
    <hyperlink ref="G326" r:id="rId319" tooltip="Завантажити сертифікат" display="Завантажити сертифікат"/>
    <hyperlink ref="G327" r:id="rId320" tooltip="Завантажити сертифікат" display="Завантажити сертифікат"/>
    <hyperlink ref="G328" r:id="rId321" tooltip="Завантажити сертифікат" display="Завантажити сертифікат"/>
    <hyperlink ref="G329" r:id="rId322" tooltip="Завантажити сертифікат" display="Завантажити сертифікат"/>
    <hyperlink ref="G330" r:id="rId323" tooltip="Завантажити сертифікат" display="Завантажити сертифікат"/>
    <hyperlink ref="G331" r:id="rId324" tooltip="Завантажити сертифікат" display="Завантажити сертифікат"/>
    <hyperlink ref="G332" r:id="rId325" tooltip="Завантажити сертифікат" display="Завантажити сертифікат"/>
    <hyperlink ref="G333" r:id="rId326" tooltip="Завантажити сертифікат" display="Завантажити сертифікат"/>
    <hyperlink ref="G334" r:id="rId327" tooltip="Завантажити сертифікат" display="Завантажити сертифікат"/>
    <hyperlink ref="G335" r:id="rId328" tooltip="Завантажити сертифікат" display="Завантажити сертифікат"/>
    <hyperlink ref="G254" r:id="rId329" tooltip="Завантажити сертифікат" display="Завантажити сертифікат"/>
    <hyperlink ref="G302" r:id="rId330" tooltip="Завантажити сертифікат" display="Завантажити сертифікат"/>
    <hyperlink ref="G15" r:id="rId331" tooltip="Завантажити сертифікат" display="Завантажити сертифікат"/>
    <hyperlink ref="G291" r:id="rId332" tooltip="Завантажити сертифікат" display="Завантажити сертифікат"/>
    <hyperlink ref="G80" r:id="rId333" tooltip="Завантажити сертифікат" display="Завантажити сертифікат"/>
    <hyperlink ref="G100" r:id="rId334" tooltip="Завантажити сертифікат" display="Завантажити сертифікат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2024-03-11T20:05:27Z</dcterms:created>
  <dcterms:modified xsi:type="dcterms:W3CDTF">2024-03-21T20:33:08Z</dcterms:modified>
  <cp:category/>
</cp:coreProperties>
</file>